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Bornholms Spildevand AS (S010)\ØR2027\"/>
    </mc:Choice>
  </mc:AlternateContent>
  <xr:revisionPtr revIDLastSave="0" documentId="13_ncr:1_{D8832A71-4AC4-4557-AC21-6FB793FC326E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10-tillæg'!$A$1:$E$26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10-tillæg'!$B$9:$B$14</definedName>
    <definedName name="PG10Tillæg_K_Tabel">'5.1. § 10-tillæg'!$B$8:$D$19</definedName>
    <definedName name="PG10Tillæg_K_Tabel_Total">'5.1. § 10-tillæg'!$B$19</definedName>
    <definedName name="PG10Tillæg_ØR_Tabel">'5.1. § 10-tillæg'!$B$21:$D$24</definedName>
    <definedName name="PG10Tillæg_ØR_Tabel_SletDrik">'5.1. § 10-tillæg'!$B$22:$D$22</definedName>
    <definedName name="PG10Tillæg_ØR_Tabel_Total">'5.1. § 10-tillæg'!$B$24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10-tillæg'!$A$1:$E$26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C12" i="11" s="1"/>
  <c r="C19" i="3" s="1"/>
  <c r="E13" i="10"/>
  <c r="C13" i="10"/>
  <c r="E18" i="9"/>
  <c r="E19" i="9" s="1"/>
  <c r="C18" i="9"/>
  <c r="C20" i="9" s="1"/>
  <c r="E19" i="8"/>
  <c r="E18" i="8"/>
  <c r="E17" i="8"/>
  <c r="E16" i="8"/>
  <c r="E15" i="8"/>
  <c r="E14" i="8"/>
  <c r="C14" i="7" s="1"/>
  <c r="E13" i="8"/>
  <c r="C13" i="7" s="1"/>
  <c r="E12" i="8"/>
  <c r="C12" i="7" s="1"/>
  <c r="E11" i="8"/>
  <c r="C11" i="7" s="1"/>
  <c r="E10" i="8"/>
  <c r="C10" i="7" s="1"/>
  <c r="E9" i="8"/>
  <c r="C9" i="7" s="1"/>
  <c r="C24" i="7"/>
  <c r="C18" i="3" s="1"/>
  <c r="C16" i="6"/>
  <c r="C12" i="3" l="1"/>
  <c r="C19" i="7"/>
  <c r="C13" i="3"/>
  <c r="C11" i="4"/>
  <c r="C12" i="4" s="1"/>
  <c r="C15" i="4" s="1"/>
  <c r="C19" i="4" s="1"/>
  <c r="C24" i="4" s="1"/>
  <c r="C16" i="12"/>
  <c r="C20" i="3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<sst xmlns="http://schemas.openxmlformats.org/spreadsheetml/2006/main" count="339" uniqueCount="160">
  <si>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</si>
  <si>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</si>
  <si>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</si>
  <si>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</si>
  <si>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</si>
  <si>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</si>
  <si>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</si>
  <si>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</si>
  <si>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</si>
  <si>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</si>
  <si>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</si>
  <si>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</si>
  <si>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</si>
  <si>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</si>
  <si>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</si>
  <si>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</si>
  <si>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</si>
  <si>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</si>
  <si>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</si>
  <si>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</si>
  <si>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</si>
  <si>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</si>
  <si>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</si>
  <si>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</si>
  <si>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</si>
  <si>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</si>
  <si>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</si>
  <si>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</si>
  <si>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</si>
  <si>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</si>
  <si>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</si>
  <si>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</si>
  <si>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</si>
  <si>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</si>
  <si>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</si>
  <si>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</si>
  <si>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</si>
  <si>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</si>
  <si>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</si>
  <si>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</si>
  <si>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</si>
  <si>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</si>
  <si>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</si>
  <si>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</si>
  <si>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</si>
  <si>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</si>
  <si>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</si>
  <si>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</si>
  <si>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</si>
  <si>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</si>
  <si>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</si>
  <si>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</si>
  <si>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</si>
  <si>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</si>
  <si>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</si>
  <si>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</si>
  <si>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</si>
  <si>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</si>
  <si>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</si>
  <si>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</si>
  <si>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</si>
  <si>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</si>
  <si>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</si>
  <si>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</si>
  <si>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</si>
  <si>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</si>
  <si>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</si>
  <si>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</si>
  <si>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</si>
  <si>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</si>
  <si>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</si>
  <si>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</si>
  <si>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</si>
  <si>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</si>
  <si>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</si>
  <si>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</si>
  <si>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</si>
  <si>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</si>
  <si>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</si>
  <si>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</si>
  <si>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</si>
  <si>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</si>
  <si>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</si>
  <si>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</si>
  <si>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</si>
  <si>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</si>
  <si>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</si>
  <si>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</si>
  <si>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</si>
  <si>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</si>
  <si>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</si>
  <si>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</si>
  <si>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</si>
  <si>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</si>
  <si>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</si>
  <si>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</si>
  <si>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</si>
  <si>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</si>
  <si>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</si>
  <si>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</si>
  <si>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</si>
  <si>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</si>
  <si>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</si>
  <si>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</si>
  <si>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</si>
  <si>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</si>
  <si>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</si>
  <si>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</si>
  <si>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</si>
  <si>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</si>
  <si>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</si>
  <si>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</si>
  <si>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</si>
  <si>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</si>
  <si>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</si>
  <si>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</si>
  <si>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</si>
  <si>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</si>
  <si>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</si>
  <si>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</si>
  <si>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</si>
  <si>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</si>
  <si>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</si>
  <si>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</si>
  <si>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</si>
  <si>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</si>
  <si>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</si>
  <si>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</si>
  <si>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</si>
  <si>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</si>
  <si>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</si>
  <si>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</si>
  <si>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</si>
  <si>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</si>
  <si>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</si>
  <si>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</si>
  <si>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</si>
  <si>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</si>
  <si>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</si>
  <si>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</si>
  <si>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</si>
  <si>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</si>
  <si>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Tjenestemandspensioner</t>
  </si>
  <si>
    <t>Øvrige afgifter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</si>
  <si>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</si>
  <si>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</si>
  <si>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</si>
  <si>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</si>
  <si>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</si>
  <si>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</si>
  <si>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</si>
  <si>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</si>
  <si>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Erstatninger</t>
  </si>
  <si>
    <t>Gebyr til Miljøstyrelsen</t>
  </si>
  <si>
    <t>CER</t>
  </si>
  <si>
    <t>Minimering af uvedkommende vand og overløb</t>
  </si>
  <si>
    <t>Ny renseanlægsstruktur</t>
  </si>
  <si>
    <t>Rotteforebyggende foranstaltninger</t>
  </si>
  <si>
    <t>Udvidelse af forsyningsområde, nye stik og kloakeringer 2025</t>
  </si>
  <si>
    <t>Ingen engangstillæg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</si>
</sst>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vertical="top"/>
    </xf>
    <xf numFmtId="0" fontId="16" fillId="4" borderId="1" xfId="0" applyFont="1" applyFill="1" applyBorder="1" applyAlignment="1">
      <alignment horizontal="left" vertical="top" wrapText="1"/>
    </xf>
    <xf numFmtId="3" fontId="16" fillId="4" borderId="4" xfId="0" applyNumberFormat="1" applyFont="1" applyFill="1" applyBorder="1" applyAlignment="1">
      <alignment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7" t="s">
        <v>0</v>
      </c>
      <c r="D6" s="107"/>
      <c r="E6" s="10"/>
    </row>
    <row r="7" spans="1:5" ht="15" customHeight="1" x14ac:dyDescent="0.25">
      <c r="A7" s="9"/>
      <c r="B7" s="10"/>
      <c r="C7" s="107"/>
      <c r="D7" s="107"/>
      <c r="E7" s="10"/>
    </row>
    <row r="8" spans="1:5" ht="15.75" customHeight="1" x14ac:dyDescent="0.25">
      <c r="A8" s="9"/>
      <c r="B8" s="11"/>
      <c r="C8" s="108" t="s">
        <v>1</v>
      </c>
      <c r="D8" s="108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9" t="s">
        <v>2</v>
      </c>
      <c r="D11" s="109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6" t="s">
        <v>4</v>
      </c>
      <c r="D13" s="106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6" t="s">
        <v>6</v>
      </c>
      <c r="D15" s="106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6" t="s">
        <v>8</v>
      </c>
      <c r="D17" s="106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6" t="s">
        <v>10</v>
      </c>
      <c r="D19" s="106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6" t="s">
        <v>12</v>
      </c>
      <c r="D21" s="106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10" t="s">
        <v>14</v>
      </c>
      <c r="D23" s="110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6" t="s">
        <v>16</v>
      </c>
      <c r="D25" s="106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6" t="s">
        <v>18</v>
      </c>
      <c r="D27" s="106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6" t="s">
        <v>20</v>
      </c>
      <c r="D29" s="106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6" t="s">
        <v>22</v>
      </c>
      <c r="D31" s="106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6" t="s">
        <v>24</v>
      </c>
      <c r="D33" s="106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6" t="s">
        <v>26</v>
      </c>
      <c r="D35" s="106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6" t="s">
        <v>28</v>
      </c>
      <c r="D37" s="106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tokxD10XWUEC3MdTr8O/8OHnI9pEmvITR4jtLaROq3fdZSl8J8IV+ORJmslKrAVi4safogRYLh/C2qy4dqr/zw==" saltValue="KMMat2ZEEV72lDYmpyISCQ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5" t="s">
        <v>56</v>
      </c>
      <c r="C3" s="115"/>
      <c r="D3" s="115"/>
      <c r="E3" s="9"/>
    </row>
    <row r="4" spans="1:5" ht="15" customHeight="1" x14ac:dyDescent="0.25">
      <c r="A4" s="9"/>
      <c r="B4" s="115"/>
      <c r="C4" s="115"/>
      <c r="D4" s="115"/>
      <c r="E4" s="9"/>
    </row>
    <row r="5" spans="1:5" ht="15" customHeight="1" x14ac:dyDescent="0.25">
      <c r="A5" s="9"/>
      <c r="B5" s="115"/>
      <c r="C5" s="115"/>
      <c r="D5" s="115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21" t="s">
        <v>108</v>
      </c>
      <c r="C8" s="122"/>
      <c r="D8" s="123"/>
      <c r="E8" s="9"/>
    </row>
    <row r="9" spans="1:5" ht="15" customHeight="1" x14ac:dyDescent="0.25">
      <c r="A9" s="9"/>
      <c r="B9" s="91" t="s">
        <v>109</v>
      </c>
      <c r="C9" s="26"/>
      <c r="D9" s="39" t="s">
        <v>31</v>
      </c>
      <c r="E9" s="9"/>
    </row>
    <row r="10" spans="1:5" ht="15" customHeight="1" x14ac:dyDescent="0.25">
      <c r="A10" s="9"/>
      <c r="B10" s="92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2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2" t="s">
        <v>110</v>
      </c>
      <c r="C12" s="77">
        <f>SUM(C9:C11)*(1+'8. Nøgletal'!C9)*(1+'8. Nøgletal'!C10)</f>
        <v>0</v>
      </c>
      <c r="D12" s="78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bnfgHywFNEPw3+TEI9+5ZOBkLT5JWVbjwdK2ZA8Sln3IeCBBrEEC6f83c6JTvjAM+l0fi28k1iRqxFQTS0zrAg==" saltValue="ULm3uTEWnHaT5RGVRFhI3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5" t="s">
        <v>111</v>
      </c>
      <c r="C3" s="115"/>
      <c r="D3" s="115"/>
      <c r="E3" s="9"/>
    </row>
    <row r="4" spans="1:5" ht="15" customHeight="1" x14ac:dyDescent="0.25">
      <c r="A4" s="9"/>
      <c r="B4" s="115"/>
      <c r="C4" s="115"/>
      <c r="D4" s="115"/>
      <c r="E4" s="9"/>
    </row>
    <row r="5" spans="1:5" ht="15" customHeight="1" x14ac:dyDescent="0.25">
      <c r="A5" s="9"/>
      <c r="B5" s="115"/>
      <c r="C5" s="115"/>
      <c r="D5" s="115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21" t="s">
        <v>57</v>
      </c>
      <c r="C8" s="122"/>
      <c r="D8" s="123"/>
      <c r="E8" s="9"/>
    </row>
    <row r="9" spans="1:5" ht="26.25" x14ac:dyDescent="0.25">
      <c r="A9" s="9"/>
      <c r="B9" s="93" t="s">
        <v>112</v>
      </c>
      <c r="C9" s="94"/>
      <c r="D9" s="93" t="s">
        <v>31</v>
      </c>
      <c r="E9" s="9"/>
    </row>
    <row r="10" spans="1:5" ht="14.25" customHeight="1" x14ac:dyDescent="0.25">
      <c r="A10" s="9"/>
      <c r="B10" s="37" t="s">
        <v>113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21" t="s">
        <v>59</v>
      </c>
      <c r="C12" s="122"/>
      <c r="D12" s="123"/>
      <c r="E12" s="9"/>
    </row>
    <row r="13" spans="1:5" ht="26.25" customHeight="1" x14ac:dyDescent="0.25">
      <c r="A13" s="9"/>
      <c r="B13" s="93" t="s">
        <v>144</v>
      </c>
      <c r="C13" s="94">
        <v>1045594</v>
      </c>
      <c r="D13" s="93" t="s">
        <v>31</v>
      </c>
      <c r="E13" s="9"/>
    </row>
    <row r="14" spans="1:5" ht="14.25" customHeight="1" x14ac:dyDescent="0.25">
      <c r="A14" s="9"/>
      <c r="B14" s="37" t="s">
        <v>114</v>
      </c>
      <c r="C14" s="22">
        <v>680193</v>
      </c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-365401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7">
        <f>C11+C15</f>
        <v>-365401</v>
      </c>
      <c r="D16" s="78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znmQejCb4HNvsavrxfMxSOIHLEicRMf9wuoCeRYK7VOiqyoVr/xFDCRfXseUiijyj+FvOVL38XjQMf231dLAkg==" saltValue="lt3nGBbvVRzBXlFzZ36tv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1" t="s">
        <v>61</v>
      </c>
      <c r="C3" s="111"/>
      <c r="D3" s="111"/>
      <c r="E3" s="111"/>
      <c r="F3" s="111"/>
      <c r="G3" s="111"/>
      <c r="H3" s="111"/>
      <c r="I3" s="9"/>
    </row>
    <row r="4" spans="1:9" ht="15" customHeight="1" x14ac:dyDescent="0.25">
      <c r="A4" s="9"/>
      <c r="B4" s="111"/>
      <c r="C4" s="111"/>
      <c r="D4" s="111"/>
      <c r="E4" s="111"/>
      <c r="F4" s="111"/>
      <c r="G4" s="111"/>
      <c r="H4" s="111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5" t="s">
        <v>63</v>
      </c>
      <c r="C9" s="130" t="s">
        <v>65</v>
      </c>
      <c r="D9" s="131"/>
      <c r="E9" s="130" t="s">
        <v>64</v>
      </c>
      <c r="F9" s="131"/>
      <c r="G9" s="130" t="s">
        <v>66</v>
      </c>
      <c r="H9" s="131"/>
      <c r="I9" s="9"/>
    </row>
    <row r="10" spans="1:9" ht="15" customHeight="1" x14ac:dyDescent="0.25">
      <c r="A10" s="9"/>
      <c r="B10" s="91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7">
        <f>SUM(C10:C10)</f>
        <v>0</v>
      </c>
      <c r="D11" s="77" t="s">
        <v>68</v>
      </c>
      <c r="E11" s="77">
        <f>SUM(E10:E10)</f>
        <v>0</v>
      </c>
      <c r="F11" s="77" t="s">
        <v>68</v>
      </c>
      <c r="G11" s="77">
        <f>SUM(G10:G10)</f>
        <v>0</v>
      </c>
      <c r="H11" s="78" t="s">
        <v>31</v>
      </c>
      <c r="I11" s="9"/>
    </row>
    <row r="12" spans="1:9" ht="15" customHeight="1" x14ac:dyDescent="0.25">
      <c r="A12" s="9"/>
      <c r="B12" s="18" t="s">
        <v>115</v>
      </c>
      <c r="C12" s="77">
        <f>C11*(1+'8. Nøgletal'!C9)</f>
        <v>0</v>
      </c>
      <c r="D12" s="77" t="s">
        <v>68</v>
      </c>
      <c r="E12" s="77">
        <f>E11*(1+'8. Nøgletal'!C9)</f>
        <v>0</v>
      </c>
      <c r="F12" s="77" t="s">
        <v>68</v>
      </c>
      <c r="G12" s="77">
        <f>G11*(1+'8. Nøgletal'!C9)</f>
        <v>0</v>
      </c>
      <c r="H12" s="78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PSIUrlae1KZTcF1/8dZ4LnGhtu1AxqLqGOoLVL+EZx5RB8w1aK4WEAtgmaBKRxcKPgQZUPJCtxHPvR3kaQi8qw==" saltValue="dexyUYmA5TN5b2zznUrvw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5" t="s">
        <v>70</v>
      </c>
      <c r="C3" s="115"/>
      <c r="D3" s="115"/>
      <c r="E3" s="115"/>
      <c r="F3" s="115"/>
      <c r="G3" s="9"/>
    </row>
    <row r="4" spans="1:7" ht="15" customHeight="1" x14ac:dyDescent="0.25">
      <c r="A4" s="9"/>
      <c r="B4" s="115"/>
      <c r="C4" s="115"/>
      <c r="D4" s="115"/>
      <c r="E4" s="115"/>
      <c r="F4" s="115"/>
      <c r="G4" s="9"/>
    </row>
    <row r="5" spans="1:7" ht="15" customHeight="1" x14ac:dyDescent="0.25">
      <c r="A5" s="9"/>
      <c r="B5" s="115"/>
      <c r="C5" s="115"/>
      <c r="D5" s="115"/>
      <c r="E5" s="115"/>
      <c r="F5" s="115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1" t="s">
        <v>116</v>
      </c>
      <c r="C8" s="122"/>
      <c r="D8" s="122"/>
      <c r="E8" s="122"/>
      <c r="F8" s="123"/>
      <c r="G8" s="9"/>
    </row>
    <row r="9" spans="1:7" ht="15" customHeight="1" x14ac:dyDescent="0.25">
      <c r="A9" s="9"/>
      <c r="B9" s="96" t="s">
        <v>71</v>
      </c>
      <c r="C9" s="132" t="s">
        <v>53</v>
      </c>
      <c r="D9" s="133"/>
      <c r="E9" s="132" t="s">
        <v>54</v>
      </c>
      <c r="F9" s="133"/>
      <c r="G9" s="9"/>
    </row>
    <row r="10" spans="1:7" ht="15" customHeight="1" x14ac:dyDescent="0.25">
      <c r="A10" s="9"/>
      <c r="B10" s="97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7">
        <f>SUM(C10:C10)</f>
        <v>0</v>
      </c>
      <c r="D11" s="78" t="s">
        <v>31</v>
      </c>
      <c r="E11" s="77">
        <f>SUM(E10:E10)</f>
        <v>0</v>
      </c>
      <c r="F11" s="78" t="s">
        <v>31</v>
      </c>
      <c r="G11" s="9"/>
    </row>
    <row r="12" spans="1:7" ht="15" customHeight="1" x14ac:dyDescent="0.25">
      <c r="A12" s="9"/>
      <c r="B12" s="18" t="s">
        <v>117</v>
      </c>
      <c r="C12" s="77">
        <f>C11*(1+'8. Nøgletal'!C9)</f>
        <v>0</v>
      </c>
      <c r="D12" s="78" t="s">
        <v>31</v>
      </c>
      <c r="E12" s="77">
        <f>E11*(1+'8. Nøgletal'!C9)</f>
        <v>0</v>
      </c>
      <c r="F12" s="78" t="s">
        <v>31</v>
      </c>
      <c r="G12" s="71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0"/>
      <c r="C14" s="90"/>
      <c r="D14" s="90"/>
      <c r="E14" s="90"/>
      <c r="F14" s="90"/>
      <c r="G14" s="9"/>
    </row>
  </sheetData>
  <sheetProtection algorithmName="SHA-512" hashValue="VBqMQuWsujVKb9cf0yCrx6fjSMnqEiFf+vJ42KSituiE9PKn9no03WUCUNp9Te3cKG/lMFRNpIC9UZl+/acN3g==" saltValue="yJ+ybRLSzoDZgwliUy9kA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5" t="s">
        <v>74</v>
      </c>
      <c r="C3" s="115"/>
      <c r="D3" s="115"/>
      <c r="E3" s="115"/>
      <c r="F3" s="115"/>
      <c r="G3" s="9"/>
    </row>
    <row r="4" spans="1:7" ht="15" customHeight="1" x14ac:dyDescent="0.25">
      <c r="A4" s="9"/>
      <c r="B4" s="115"/>
      <c r="C4" s="115"/>
      <c r="D4" s="115"/>
      <c r="E4" s="115"/>
      <c r="F4" s="115"/>
      <c r="G4" s="9"/>
    </row>
    <row r="5" spans="1:7" ht="15" customHeight="1" x14ac:dyDescent="0.25">
      <c r="A5" s="9"/>
      <c r="B5" s="115"/>
      <c r="C5" s="115"/>
      <c r="D5" s="115"/>
      <c r="E5" s="115"/>
      <c r="F5" s="115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1" t="s">
        <v>26</v>
      </c>
      <c r="C8" s="122"/>
      <c r="D8" s="122"/>
      <c r="E8" s="122"/>
      <c r="F8" s="123"/>
      <c r="G8" s="9"/>
    </row>
    <row r="9" spans="1:7" ht="15" customHeight="1" x14ac:dyDescent="0.25">
      <c r="A9" s="9"/>
      <c r="B9" s="96" t="s">
        <v>75</v>
      </c>
      <c r="C9" s="98" t="s">
        <v>53</v>
      </c>
      <c r="D9" s="88"/>
      <c r="E9" s="98" t="s">
        <v>54</v>
      </c>
      <c r="F9" s="88"/>
      <c r="G9" s="9"/>
    </row>
    <row r="10" spans="1:7" ht="26.25" customHeight="1" x14ac:dyDescent="0.25">
      <c r="A10" s="9"/>
      <c r="B10" s="99" t="s">
        <v>133</v>
      </c>
      <c r="C10" s="100"/>
      <c r="D10" s="101" t="s">
        <v>31</v>
      </c>
      <c r="E10" s="100"/>
      <c r="F10" s="101" t="s">
        <v>31</v>
      </c>
      <c r="G10" s="9"/>
    </row>
    <row r="11" spans="1:7" ht="26.25" customHeight="1" x14ac:dyDescent="0.25">
      <c r="A11" s="9"/>
      <c r="B11" s="102" t="s">
        <v>134</v>
      </c>
      <c r="C11" s="103">
        <f>SUM(C10:C10)</f>
        <v>0</v>
      </c>
      <c r="D11" s="104" t="s">
        <v>31</v>
      </c>
      <c r="E11" s="103">
        <f>SUM(E10:E10)</f>
        <v>0</v>
      </c>
      <c r="F11" s="104" t="s">
        <v>31</v>
      </c>
      <c r="G11" s="9"/>
    </row>
    <row r="12" spans="1:7" ht="26.25" customHeight="1" x14ac:dyDescent="0.25">
      <c r="A12" s="9"/>
      <c r="B12" s="102" t="s">
        <v>118</v>
      </c>
      <c r="C12" s="103">
        <f>C11*(1+'8. Nøgletal'!C9)</f>
        <v>0</v>
      </c>
      <c r="D12" s="104" t="s">
        <v>31</v>
      </c>
      <c r="E12" s="103">
        <f>E11*(1+'8. Nøgletal'!C9)</f>
        <v>0</v>
      </c>
      <c r="F12" s="104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bTxN0VmA4w3C8Won83NBLcXU29tt2BGLDIPOlirQQwhgSsSzJAdW9d4hPmCUc3Ra7SQW7V8zBkzjY6RfsgMyLA==" saltValue="E6wpDPRi6jxjhB6GSCKhw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5" t="s">
        <v>76</v>
      </c>
      <c r="C3" s="115"/>
      <c r="D3" s="9"/>
    </row>
    <row r="4" spans="1:4" ht="15" customHeight="1" x14ac:dyDescent="0.25">
      <c r="A4" s="9"/>
      <c r="B4" s="115"/>
      <c r="C4" s="115"/>
      <c r="D4" s="9"/>
    </row>
    <row r="5" spans="1:4" ht="15" customHeight="1" x14ac:dyDescent="0.25">
      <c r="A5" s="9"/>
      <c r="B5" s="115"/>
      <c r="C5" s="115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5" t="s">
        <v>77</v>
      </c>
      <c r="C9" s="4">
        <v>2.8899999999999999E-2</v>
      </c>
      <c r="D9" s="16"/>
    </row>
    <row r="10" spans="1:4" ht="15" customHeight="1" x14ac:dyDescent="0.25">
      <c r="A10" s="9"/>
      <c r="B10" s="105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6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5" t="s">
        <v>79</v>
      </c>
      <c r="C14" s="5">
        <v>0</v>
      </c>
      <c r="D14" s="16"/>
    </row>
    <row r="15" spans="1:4" ht="15" customHeight="1" x14ac:dyDescent="0.25">
      <c r="A15" s="9"/>
      <c r="B15" s="105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6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1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6"/>
      <c r="C21" s="9"/>
      <c r="D21" s="9"/>
    </row>
    <row r="22" spans="1:4" ht="15" customHeight="1" x14ac:dyDescent="0.25">
      <c r="A22" s="9"/>
      <c r="B22" s="121" t="s">
        <v>35</v>
      </c>
      <c r="C22" s="123"/>
      <c r="D22" s="9"/>
    </row>
    <row r="23" spans="1:4" ht="15" customHeight="1" x14ac:dyDescent="0.25">
      <c r="A23" s="9"/>
      <c r="B23" s="37" t="s">
        <v>82</v>
      </c>
      <c r="C23" s="8">
        <v>0</v>
      </c>
      <c r="D23" s="16"/>
    </row>
    <row r="24" spans="1:4" ht="15" customHeight="1" x14ac:dyDescent="0.25">
      <c r="A24" s="9"/>
      <c r="B24" s="37" t="s">
        <v>121</v>
      </c>
      <c r="C24" s="8">
        <v>0</v>
      </c>
      <c r="D24" s="16"/>
    </row>
    <row r="25" spans="1:4" ht="15" customHeight="1" x14ac:dyDescent="0.25">
      <c r="A25" s="9"/>
      <c r="B25" s="121"/>
      <c r="C25" s="123"/>
      <c r="D25" s="9"/>
    </row>
    <row r="26" spans="1:4" ht="15" customHeight="1" x14ac:dyDescent="0.25">
      <c r="A26" s="9"/>
      <c r="B26" s="66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LoBDcrurc2nE6Ijv540Y4xEBBCfiHKWs8In5+4Bxr7q9Y5d6HvjFQFWPCmblK/je+3HYgM9zP+ocAN9fE7e5xg==" saltValue="M97QK/P4AOs4k1foqhvGfA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1" t="s">
        <v>29</v>
      </c>
      <c r="C3" s="111"/>
      <c r="D3" s="111"/>
      <c r="E3" s="9"/>
    </row>
    <row r="4" spans="1:5" ht="15" customHeight="1" x14ac:dyDescent="0.25">
      <c r="A4" s="9"/>
      <c r="B4" s="111"/>
      <c r="C4" s="111"/>
      <c r="D4" s="111"/>
      <c r="E4" s="9"/>
    </row>
    <row r="5" spans="1:5" ht="15" customHeight="1" x14ac:dyDescent="0.25">
      <c r="A5" s="9"/>
      <c r="B5" s="111"/>
      <c r="C5" s="111"/>
      <c r="D5" s="111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81532302.298500642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1508833.2107417064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0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-698685.06519107532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2379696.8178330818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84722147.261884362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10-tillæg'!C24</f>
        <v>1045594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-365401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85402340.261884362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IRJIFIvxXiNYzOGW21jbb9ntNTM7SNWiDY3o0FJGN0V5HWnIWT60DNjShxVXsbpdb7KD6GP1TPdYsqGEXZOsGA==" saltValue="K8yc2OJW28CCoQ9tRQ3TG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5" t="s">
        <v>83</v>
      </c>
      <c r="C3" s="115"/>
      <c r="D3" s="115"/>
      <c r="E3" s="9"/>
    </row>
    <row r="4" spans="1:5" ht="15" customHeight="1" x14ac:dyDescent="0.25">
      <c r="A4" s="9"/>
      <c r="B4" s="115"/>
      <c r="C4" s="115"/>
      <c r="D4" s="115"/>
      <c r="E4" s="9"/>
    </row>
    <row r="5" spans="1:5" ht="15" customHeight="1" x14ac:dyDescent="0.25">
      <c r="A5" s="9"/>
      <c r="B5" s="115"/>
      <c r="C5" s="115"/>
      <c r="D5" s="115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83129289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1099560.2332870401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10-tillæg'!C19+'5.2. Varige tillæg'!C18+'5.2. Varige tillæg'!E18+'5.3. Engangstillæg'!C13+'5.3. Engangstillæg'!E13</f>
        <v>1775137.698266723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86003986.931553766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86338151.520000011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-334164.5884462446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-10647</v>
      </c>
      <c r="D18" s="39" t="s">
        <v>31</v>
      </c>
      <c r="E18" s="9"/>
    </row>
    <row r="19" spans="1:5" ht="15" customHeight="1" x14ac:dyDescent="0.25">
      <c r="A19" s="9"/>
      <c r="B19" s="18" t="s">
        <v>145</v>
      </c>
      <c r="C19" s="34">
        <f>C15+C18</f>
        <v>-344811.5884462446</v>
      </c>
      <c r="D19" s="20" t="s">
        <v>31</v>
      </c>
      <c r="E19" s="9"/>
    </row>
    <row r="20" spans="1:5" ht="42" customHeight="1" x14ac:dyDescent="0.25">
      <c r="A20" s="9"/>
      <c r="B20" s="116" t="s">
        <v>146</v>
      </c>
      <c r="C20" s="117"/>
      <c r="D20" s="118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147</v>
      </c>
      <c r="C22" s="19"/>
      <c r="D22" s="20"/>
      <c r="E22" s="9"/>
    </row>
    <row r="23" spans="1:5" ht="26.25" x14ac:dyDescent="0.25">
      <c r="A23" s="9"/>
      <c r="B23" s="42" t="s">
        <v>148</v>
      </c>
      <c r="C23" s="43">
        <f>100*-10647/(79979517+1629492)</f>
        <v>-1.3046353742636428E-2</v>
      </c>
      <c r="D23" s="39" t="s">
        <v>149</v>
      </c>
      <c r="E23" s="9"/>
    </row>
    <row r="24" spans="1:5" ht="26.25" x14ac:dyDescent="0.25">
      <c r="A24" s="9"/>
      <c r="B24" s="42" t="s">
        <v>150</v>
      </c>
      <c r="C24" s="43">
        <f>C19/C12*100</f>
        <v>-0.40092512073964987</v>
      </c>
      <c r="D24" s="39" t="s">
        <v>149</v>
      </c>
      <c r="E24" s="9"/>
    </row>
    <row r="25" spans="1:5" ht="56.25" customHeight="1" x14ac:dyDescent="0.25">
      <c r="A25" s="9"/>
      <c r="B25" s="112" t="s">
        <v>151</v>
      </c>
      <c r="C25" s="113"/>
      <c r="D25" s="114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OUgiJiD5TjedQaCtg+RfSRlGRRmIgUuZ/SUX9UNlbgPNrtXqkSAZjGCd428WHH6AB2w7/ru5kMngfVtaCn7Cnw==" saltValue="rVxW4n5qP4jmRrWdjws9Y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9" t="s">
        <v>87</v>
      </c>
      <c r="C3" s="119"/>
      <c r="D3" s="119"/>
      <c r="E3" s="44"/>
    </row>
    <row r="4" spans="1:5" ht="15" customHeight="1" x14ac:dyDescent="0.25">
      <c r="A4" s="44"/>
      <c r="B4" s="119"/>
      <c r="C4" s="119"/>
      <c r="D4" s="119"/>
      <c r="E4" s="44"/>
    </row>
    <row r="5" spans="1:5" ht="15" customHeight="1" x14ac:dyDescent="0.25">
      <c r="A5" s="44"/>
      <c r="B5" s="119"/>
      <c r="C5" s="119"/>
      <c r="D5" s="119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78830097.417964786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1099560.2332870401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0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-687455.00910910219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2290099.6563579245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81532302.298500642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1045594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-772110.11782386154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-365402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0</v>
      </c>
      <c r="D22" s="59" t="s">
        <v>31</v>
      </c>
      <c r="E22" s="44"/>
    </row>
    <row r="23" spans="1:5" ht="15" customHeight="1" x14ac:dyDescent="0.25">
      <c r="A23" s="44"/>
      <c r="B23" s="45" t="s">
        <v>136</v>
      </c>
      <c r="C23" s="64">
        <v>81440384.180676788</v>
      </c>
      <c r="D23" s="47" t="s">
        <v>31</v>
      </c>
      <c r="E23" s="44"/>
    </row>
    <row r="24" spans="1:5" ht="30" customHeight="1" x14ac:dyDescent="0.25">
      <c r="A24" s="44"/>
      <c r="B24" s="120" t="s">
        <v>137</v>
      </c>
      <c r="C24" s="120"/>
      <c r="D24" s="120"/>
      <c r="E24" s="44"/>
    </row>
    <row r="25" spans="1:5" ht="15" customHeight="1" x14ac:dyDescent="0.25">
      <c r="A25" s="44"/>
      <c r="B25" s="44"/>
      <c r="C25" s="44"/>
      <c r="D25" s="44"/>
      <c r="E25" s="44"/>
    </row>
    <row r="26" spans="1:5" ht="15" customHeight="1" x14ac:dyDescent="0.25"/>
  </sheetData>
  <sheetProtection algorithmName="SHA-512" hashValue="4qxs0STzogd+cvRYOTFMEtjJO7EGe/r7r67p9sdCS1nfExqU5xBK92QySolGl7QDHYnfFBQX6VIMRndiRRFWxg==" saltValue="26ddEa9rlZ/uf2d8Ybq7aA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5"/>
      <c r="C1" s="65"/>
      <c r="D1" s="65"/>
      <c r="E1" s="9"/>
    </row>
    <row r="2" spans="1:5" ht="15" customHeight="1" x14ac:dyDescent="0.25">
      <c r="A2" s="9"/>
      <c r="B2" s="65"/>
      <c r="C2" s="65"/>
      <c r="D2" s="65"/>
      <c r="E2" s="9"/>
    </row>
    <row r="3" spans="1:5" ht="15" customHeight="1" x14ac:dyDescent="0.25">
      <c r="A3" s="9"/>
      <c r="B3" s="115" t="s">
        <v>45</v>
      </c>
      <c r="C3" s="115"/>
      <c r="D3" s="115"/>
      <c r="E3" s="9"/>
    </row>
    <row r="4" spans="1:5" ht="15" customHeight="1" x14ac:dyDescent="0.25">
      <c r="A4" s="9"/>
      <c r="B4" s="115"/>
      <c r="C4" s="115"/>
      <c r="D4" s="115"/>
      <c r="E4" s="9"/>
    </row>
    <row r="5" spans="1:5" ht="15" customHeight="1" x14ac:dyDescent="0.25">
      <c r="A5" s="9"/>
      <c r="B5" s="115"/>
      <c r="C5" s="115"/>
      <c r="D5" s="115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6"/>
      <c r="C7" s="9"/>
      <c r="D7" s="9"/>
      <c r="E7" s="9"/>
    </row>
    <row r="8" spans="1:5" ht="14.25" customHeight="1" x14ac:dyDescent="0.25">
      <c r="A8" s="9"/>
      <c r="B8" s="121" t="s">
        <v>88</v>
      </c>
      <c r="C8" s="122"/>
      <c r="D8" s="123"/>
      <c r="E8" s="9"/>
    </row>
    <row r="9" spans="1:5" ht="15" customHeight="1" x14ac:dyDescent="0.25">
      <c r="A9" s="9"/>
      <c r="B9" s="42" t="s">
        <v>89</v>
      </c>
      <c r="C9" s="2">
        <v>35366123.423127294</v>
      </c>
      <c r="D9" s="39" t="s">
        <v>31</v>
      </c>
      <c r="E9" s="9"/>
    </row>
    <row r="10" spans="1:5" ht="15" customHeight="1" x14ac:dyDescent="0.25">
      <c r="A10" s="9"/>
      <c r="B10" s="67" t="s">
        <v>90</v>
      </c>
      <c r="C10" s="3">
        <f>-'8. Nøgletal'!C19*C9</f>
        <v>-707322.46846254589</v>
      </c>
      <c r="D10" s="39" t="s">
        <v>31</v>
      </c>
      <c r="E10" s="9"/>
    </row>
    <row r="11" spans="1:5" ht="15" customHeight="1" x14ac:dyDescent="0.25">
      <c r="A11" s="9"/>
      <c r="B11" s="67" t="s">
        <v>91</v>
      </c>
      <c r="C11" s="2">
        <f>('5.2. Varige tillæg'!C18)*(1+'8. Nøgletal'!C9)*(1-'8. Nøgletal'!C19)+'5.6 Anlægsprojekter'!C12-'6. Bortfald'!C12+'7. Tilknyttet virksomhed'!C12</f>
        <v>275452.30488901993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34934253.259553768</v>
      </c>
      <c r="D12" s="39" t="s">
        <v>31</v>
      </c>
      <c r="E12" s="9"/>
    </row>
    <row r="13" spans="1:5" ht="15" customHeight="1" x14ac:dyDescent="0.25">
      <c r="A13" s="9"/>
      <c r="B13" s="68" t="s">
        <v>93</v>
      </c>
      <c r="C13" s="69">
        <f>-C12*'8. Nøgletal'!C19</f>
        <v>-698685.06519107532</v>
      </c>
      <c r="D13" s="70" t="s">
        <v>31</v>
      </c>
      <c r="E13" s="71"/>
    </row>
    <row r="14" spans="1:5" ht="15" customHeight="1" x14ac:dyDescent="0.25">
      <c r="A14" s="9"/>
      <c r="B14" s="121" t="s">
        <v>94</v>
      </c>
      <c r="C14" s="122"/>
      <c r="D14" s="123"/>
      <c r="E14" s="9"/>
    </row>
    <row r="15" spans="1:5" ht="15" customHeight="1" x14ac:dyDescent="0.25">
      <c r="A15" s="9"/>
      <c r="B15" s="37" t="s">
        <v>46</v>
      </c>
      <c r="C15" s="3">
        <v>48085047.257246889</v>
      </c>
      <c r="D15" s="39" t="s">
        <v>31</v>
      </c>
      <c r="E15" s="9"/>
    </row>
    <row r="16" spans="1:5" ht="15" customHeight="1" x14ac:dyDescent="0.25">
      <c r="A16" s="9"/>
      <c r="B16" s="67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7" t="s">
        <v>95</v>
      </c>
      <c r="C17" s="2">
        <f>('5.2. Varige tillæg'!E18)*(1+'8. Nøgletal'!C9)*(1-'8. Nøgletal'!C14)+'5.6 Anlægsprojekter'!E12-'6. Bortfald'!E12+'7. Tilknyttet virksomhed'!E12</f>
        <v>1233380.9058526864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49318428.163099572</v>
      </c>
      <c r="D18" s="39" t="s">
        <v>31</v>
      </c>
      <c r="E18" s="9"/>
    </row>
    <row r="19" spans="1:5" ht="15" customHeight="1" x14ac:dyDescent="0.25">
      <c r="A19" s="9"/>
      <c r="B19" s="68" t="s">
        <v>97</v>
      </c>
      <c r="C19" s="69">
        <f>-C18*'8. Nøgletal'!C15</f>
        <v>0</v>
      </c>
      <c r="D19" s="70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-698685.06519107532</v>
      </c>
      <c r="D20" s="20" t="s">
        <v>31</v>
      </c>
      <c r="E20" s="9"/>
    </row>
    <row r="21" spans="1:5" ht="39.950000000000003" customHeight="1" x14ac:dyDescent="0.25">
      <c r="A21" s="9"/>
      <c r="B21" s="124" t="s">
        <v>125</v>
      </c>
      <c r="C21" s="125"/>
      <c r="D21" s="126"/>
      <c r="E21" s="71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5Aw939WlEKh+V7b9bv20Cfh7RZqFL0/BV41Fma9UtbjKItuwNslPyXtvFbLLB9Ydyi0Tx/uWVZzxdVmJnb/nxw==" saltValue="+UAsTyx7G5HklvtUn0GxCQ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1" t="s">
        <v>47</v>
      </c>
      <c r="C3" s="111"/>
      <c r="D3" s="111"/>
      <c r="E3" s="9"/>
    </row>
    <row r="4" spans="1:5" ht="15" customHeight="1" x14ac:dyDescent="0.25">
      <c r="A4" s="9"/>
      <c r="B4" s="111"/>
      <c r="C4" s="111"/>
      <c r="D4" s="111"/>
      <c r="E4" s="9"/>
    </row>
    <row r="5" spans="1:5" ht="15" customHeight="1" x14ac:dyDescent="0.25">
      <c r="A5" s="9"/>
      <c r="B5" s="111"/>
      <c r="C5" s="111"/>
      <c r="D5" s="111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7" t="s">
        <v>99</v>
      </c>
      <c r="C8" s="128"/>
      <c r="D8" s="129"/>
      <c r="E8" s="9"/>
    </row>
    <row r="9" spans="1:5" ht="15" customHeight="1" x14ac:dyDescent="0.25">
      <c r="A9" s="9"/>
      <c r="B9" s="73" t="s">
        <v>138</v>
      </c>
      <c r="C9" s="26">
        <f>'5.1.a. § 10-tillæg'!E9</f>
        <v>0</v>
      </c>
      <c r="D9" s="39" t="s">
        <v>31</v>
      </c>
      <c r="E9" s="9"/>
    </row>
    <row r="10" spans="1:5" ht="15" customHeight="1" x14ac:dyDescent="0.25">
      <c r="A10" s="9"/>
      <c r="B10" s="73" t="s">
        <v>139</v>
      </c>
      <c r="C10" s="26">
        <f>'5.1.a. § 10-tillæg'!E10</f>
        <v>3877.6731333899952</v>
      </c>
      <c r="D10" s="39" t="s">
        <v>31</v>
      </c>
      <c r="E10" s="9"/>
    </row>
    <row r="11" spans="1:5" ht="15" customHeight="1" x14ac:dyDescent="0.25">
      <c r="A11" s="9"/>
      <c r="B11" s="74" t="s">
        <v>140</v>
      </c>
      <c r="C11" s="26">
        <f>'5.1.a. § 10-tillæg'!E11</f>
        <v>0</v>
      </c>
      <c r="D11" s="39" t="s">
        <v>31</v>
      </c>
      <c r="E11" s="9"/>
    </row>
    <row r="12" spans="1:5" ht="15" customHeight="1" x14ac:dyDescent="0.25">
      <c r="A12" s="9"/>
      <c r="B12" s="73" t="s">
        <v>141</v>
      </c>
      <c r="C12" s="26">
        <f>'5.1.a. § 10-tillæg'!E12</f>
        <v>0</v>
      </c>
      <c r="D12" s="39" t="s">
        <v>31</v>
      </c>
      <c r="E12" s="9"/>
    </row>
    <row r="13" spans="1:5" ht="15" customHeight="1" x14ac:dyDescent="0.25">
      <c r="A13" s="9"/>
      <c r="B13" s="75" t="s">
        <v>142</v>
      </c>
      <c r="C13" s="26">
        <f>'5.1.a. § 10-tillæg'!E13</f>
        <v>0</v>
      </c>
      <c r="D13" s="39" t="s">
        <v>31</v>
      </c>
      <c r="E13" s="9"/>
    </row>
    <row r="14" spans="1:5" ht="15" customHeight="1" x14ac:dyDescent="0.25">
      <c r="A14" s="9"/>
      <c r="B14" s="75" t="s">
        <v>143</v>
      </c>
      <c r="C14" s="26">
        <f>'5.1.a. § 10-tillæg'!E14</f>
        <v>0</v>
      </c>
      <c r="D14" s="39" t="s">
        <v>31</v>
      </c>
      <c r="E14" s="9"/>
    </row>
    <row r="15" spans="1:5" ht="15" customHeight="1" x14ac:dyDescent="0.25">
      <c r="A15" s="9"/>
      <c r="B15" s="75" t="s">
        <v>152</v>
      </c>
      <c r="C15" s="76">
        <v>220266.72</v>
      </c>
      <c r="D15" s="39" t="s">
        <v>31</v>
      </c>
      <c r="E15" s="9"/>
    </row>
    <row r="16" spans="1:5" ht="15" customHeight="1" x14ac:dyDescent="0.25">
      <c r="A16" s="9"/>
      <c r="B16" s="75" t="s">
        <v>153</v>
      </c>
      <c r="C16" s="76">
        <v>79077</v>
      </c>
      <c r="D16" s="39" t="s">
        <v>31</v>
      </c>
      <c r="E16" s="9"/>
    </row>
    <row r="17" spans="1:5" ht="15" customHeight="1" x14ac:dyDescent="0.25">
      <c r="A17" s="9"/>
      <c r="B17" s="75"/>
      <c r="C17" s="76"/>
      <c r="D17" s="39" t="s">
        <v>31</v>
      </c>
      <c r="E17" s="9"/>
    </row>
    <row r="18" spans="1:5" ht="15" customHeight="1" x14ac:dyDescent="0.25">
      <c r="A18" s="9"/>
      <c r="B18" s="75"/>
      <c r="C18" s="76"/>
      <c r="D18" s="39" t="s">
        <v>31</v>
      </c>
      <c r="E18" s="9"/>
    </row>
    <row r="19" spans="1:5" ht="15" customHeight="1" x14ac:dyDescent="0.25">
      <c r="A19" s="9"/>
      <c r="B19" s="18" t="s">
        <v>48</v>
      </c>
      <c r="C19" s="77">
        <f>SUM(C9:C18)</f>
        <v>303221.39313339</v>
      </c>
      <c r="D19" s="78" t="s">
        <v>31</v>
      </c>
      <c r="E19" s="9"/>
    </row>
    <row r="20" spans="1:5" ht="15" customHeight="1" x14ac:dyDescent="0.25">
      <c r="A20" s="9"/>
      <c r="B20" s="79"/>
      <c r="C20" s="80"/>
      <c r="D20" s="80"/>
      <c r="E20" s="9"/>
    </row>
    <row r="21" spans="1:5" ht="15" customHeight="1" x14ac:dyDescent="0.25">
      <c r="A21" s="9"/>
      <c r="B21" s="121" t="s">
        <v>39</v>
      </c>
      <c r="C21" s="122"/>
      <c r="D21" s="123"/>
      <c r="E21" s="9"/>
    </row>
    <row r="22" spans="1:5" ht="15" customHeight="1" x14ac:dyDescent="0.25">
      <c r="A22" s="9"/>
      <c r="B22" s="81" t="s">
        <v>49</v>
      </c>
      <c r="C22" s="26">
        <v>1045594</v>
      </c>
      <c r="D22" s="39" t="s">
        <v>31</v>
      </c>
      <c r="E22" s="9"/>
    </row>
    <row r="23" spans="1:5" ht="15" customHeight="1" x14ac:dyDescent="0.25">
      <c r="A23" s="9"/>
      <c r="B23" s="81" t="s">
        <v>50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18" t="s">
        <v>48</v>
      </c>
      <c r="C24" s="77">
        <f>SUM(C22:C23)</f>
        <v>1045594</v>
      </c>
      <c r="D24" s="78" t="s">
        <v>31</v>
      </c>
      <c r="E24" s="9"/>
    </row>
    <row r="25" spans="1:5" ht="15" customHeight="1" x14ac:dyDescent="0.25">
      <c r="A25" s="9"/>
      <c r="B25" s="9"/>
      <c r="C25" s="9"/>
      <c r="D25" s="9"/>
      <c r="E25" s="9"/>
    </row>
    <row r="26" spans="1:5" ht="15" customHeight="1" x14ac:dyDescent="0.25">
      <c r="A26" s="9"/>
      <c r="B26" s="9"/>
      <c r="C26" s="9"/>
      <c r="D26" s="9"/>
      <c r="E26" s="9"/>
    </row>
  </sheetData>
  <sheetProtection algorithmName="SHA-512" hashValue="0zUHV6FI24/6gyK5Ou1RwxiuVEX0jFuxukSJ3Co7UV84+7iBTCEoHkFhDNj5OwqWCVa1GpbD6ibBEHgwJ5eEVQ==" saltValue="0HJcVQHQIF/ZHVRg2FzYOw==" spinCount="100000" sheet="1" objects="1" scenarios="1"/>
  <mergeCells count="3">
    <mergeCell ref="B3:D5"/>
    <mergeCell ref="B8:D8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5" t="s">
        <v>100</v>
      </c>
      <c r="C3" s="115"/>
      <c r="D3" s="115"/>
      <c r="E3" s="115"/>
      <c r="F3" s="115"/>
      <c r="G3" s="9"/>
    </row>
    <row r="4" spans="1:7" ht="19.5" customHeight="1" x14ac:dyDescent="0.25">
      <c r="A4" s="9"/>
      <c r="B4" s="115"/>
      <c r="C4" s="115"/>
      <c r="D4" s="115"/>
      <c r="E4" s="115"/>
      <c r="F4" s="115"/>
      <c r="G4" s="9"/>
    </row>
    <row r="5" spans="1:7" ht="19.5" customHeight="1" x14ac:dyDescent="0.25">
      <c r="A5" s="9"/>
      <c r="B5" s="115"/>
      <c r="C5" s="115"/>
      <c r="D5" s="115"/>
      <c r="E5" s="115"/>
      <c r="F5" s="115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2" t="s">
        <v>126</v>
      </c>
      <c r="C8" s="83" t="s">
        <v>101</v>
      </c>
      <c r="D8" s="84" t="s">
        <v>102</v>
      </c>
      <c r="E8" s="84" t="s">
        <v>103</v>
      </c>
      <c r="F8" s="20"/>
      <c r="G8" s="9"/>
    </row>
    <row r="9" spans="1:7" ht="15" customHeight="1" x14ac:dyDescent="0.25">
      <c r="A9" s="9"/>
      <c r="B9" s="73" t="s">
        <v>138</v>
      </c>
      <c r="C9" s="26">
        <v>1644058.690310549</v>
      </c>
      <c r="D9" s="26">
        <v>1175132.54</v>
      </c>
      <c r="E9" s="26">
        <f>MAX(D9-C9,0)</f>
        <v>0</v>
      </c>
      <c r="F9" s="39" t="s">
        <v>31</v>
      </c>
      <c r="G9" s="9"/>
    </row>
    <row r="10" spans="1:7" ht="15" customHeight="1" x14ac:dyDescent="0.25">
      <c r="A10" s="9"/>
      <c r="B10" s="73" t="s">
        <v>139</v>
      </c>
      <c r="C10" s="26">
        <v>86035.326866610005</v>
      </c>
      <c r="D10" s="26">
        <v>89913</v>
      </c>
      <c r="E10" s="26">
        <f t="shared" ref="E10:E19" si="0">MAX(D10-C10,0)</f>
        <v>3877.6731333899952</v>
      </c>
      <c r="F10" s="39" t="s">
        <v>31</v>
      </c>
      <c r="G10" s="9"/>
    </row>
    <row r="11" spans="1:7" ht="15" customHeight="1" x14ac:dyDescent="0.25">
      <c r="A11" s="9"/>
      <c r="B11" s="73" t="s">
        <v>140</v>
      </c>
      <c r="C11" s="26">
        <v>548909.68325268</v>
      </c>
      <c r="D11" s="26">
        <v>507200</v>
      </c>
      <c r="E11" s="26">
        <f t="shared" si="0"/>
        <v>0</v>
      </c>
      <c r="F11" s="39" t="s">
        <v>31</v>
      </c>
      <c r="G11" s="9"/>
    </row>
    <row r="12" spans="1:7" ht="15" customHeight="1" x14ac:dyDescent="0.25">
      <c r="A12" s="9"/>
      <c r="B12" s="73" t="s">
        <v>141</v>
      </c>
      <c r="C12" s="26">
        <v>66833.232005829501</v>
      </c>
      <c r="D12" s="26">
        <v>36206.19</v>
      </c>
      <c r="E12" s="26">
        <f t="shared" si="0"/>
        <v>0</v>
      </c>
      <c r="F12" s="39" t="s">
        <v>31</v>
      </c>
      <c r="G12" s="9"/>
    </row>
    <row r="13" spans="1:7" ht="15" customHeight="1" x14ac:dyDescent="0.25">
      <c r="A13" s="9"/>
      <c r="B13" s="75" t="s">
        <v>142</v>
      </c>
      <c r="C13" s="26">
        <v>28892.4135077711</v>
      </c>
      <c r="D13" s="26">
        <v>28678.91</v>
      </c>
      <c r="E13" s="26">
        <f t="shared" si="0"/>
        <v>0</v>
      </c>
      <c r="F13" s="39" t="s">
        <v>31</v>
      </c>
      <c r="G13" s="9"/>
    </row>
    <row r="14" spans="1:7" ht="15" customHeight="1" x14ac:dyDescent="0.25">
      <c r="A14" s="9"/>
      <c r="B14" s="75" t="s">
        <v>143</v>
      </c>
      <c r="C14" s="26">
        <v>119270.84788099999</v>
      </c>
      <c r="D14" s="26">
        <v>110815.33</v>
      </c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5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5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5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5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5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7"/>
      <c r="D20" s="77"/>
      <c r="E20" s="77"/>
      <c r="F20" s="78"/>
      <c r="G20" s="9"/>
    </row>
    <row r="21" spans="1:7" ht="39.75" customHeight="1" x14ac:dyDescent="0.25">
      <c r="A21" s="9"/>
      <c r="B21" s="116" t="s">
        <v>104</v>
      </c>
      <c r="C21" s="117"/>
      <c r="D21" s="117"/>
      <c r="E21" s="117"/>
      <c r="F21" s="118"/>
      <c r="G21" s="9"/>
    </row>
    <row r="22" spans="1:7" ht="15" customHeight="1" x14ac:dyDescent="0.25">
      <c r="A22" s="9"/>
      <c r="B22" s="85"/>
      <c r="C22" s="80"/>
      <c r="D22" s="80"/>
      <c r="E22" s="80"/>
      <c r="F22" s="80"/>
      <c r="G22" s="9"/>
    </row>
    <row r="23" spans="1:7" ht="15" customHeight="1" x14ac:dyDescent="0.25">
      <c r="A23" s="9"/>
      <c r="B23" s="85"/>
      <c r="C23" s="80"/>
      <c r="D23" s="80"/>
      <c r="E23" s="80"/>
      <c r="F23" s="80"/>
      <c r="G23" s="9"/>
    </row>
  </sheetData>
  <sheetProtection algorithmName="SHA-512" hashValue="1XywdPbK6Z33VXVPfLnygQZ2lZ+N0JnOjLMwQ87b/YpWwyHHlEFn8WFdOycM0hG+HcYbPl55x3gkHRWMEMH6lw==" saltValue="uFw4W19ylb8XqurnJPByz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1" t="s">
        <v>51</v>
      </c>
      <c r="C3" s="111"/>
      <c r="D3" s="111"/>
      <c r="E3" s="111"/>
      <c r="F3" s="111"/>
      <c r="G3" s="9"/>
    </row>
    <row r="4" spans="1:7" ht="15" customHeight="1" x14ac:dyDescent="0.25">
      <c r="A4" s="9"/>
      <c r="B4" s="111"/>
      <c r="C4" s="111"/>
      <c r="D4" s="111"/>
      <c r="E4" s="111"/>
      <c r="F4" s="111"/>
      <c r="G4" s="9"/>
    </row>
    <row r="5" spans="1:7" ht="15" customHeight="1" x14ac:dyDescent="0.25">
      <c r="A5" s="9"/>
      <c r="B5" s="111"/>
      <c r="C5" s="111"/>
      <c r="D5" s="111"/>
      <c r="E5" s="111"/>
      <c r="F5" s="111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6" t="s">
        <v>52</v>
      </c>
      <c r="C9" s="28" t="s">
        <v>53</v>
      </c>
      <c r="D9" s="87"/>
      <c r="E9" s="28" t="s">
        <v>54</v>
      </c>
      <c r="F9" s="88"/>
      <c r="G9" s="9"/>
    </row>
    <row r="10" spans="1:7" ht="15" customHeight="1" x14ac:dyDescent="0.25">
      <c r="A10" s="9"/>
      <c r="B10" s="89" t="s">
        <v>154</v>
      </c>
      <c r="C10" s="26">
        <v>0</v>
      </c>
      <c r="D10" s="39" t="s">
        <v>31</v>
      </c>
      <c r="E10" s="26">
        <v>73730.25</v>
      </c>
      <c r="F10" s="39" t="s">
        <v>31</v>
      </c>
      <c r="G10" s="9"/>
    </row>
    <row r="11" spans="1:7" ht="15" customHeight="1" x14ac:dyDescent="0.25">
      <c r="A11" s="9"/>
      <c r="B11" s="89" t="s">
        <v>155</v>
      </c>
      <c r="C11" s="26">
        <v>0</v>
      </c>
      <c r="D11" s="39" t="s">
        <v>31</v>
      </c>
      <c r="E11" s="26">
        <v>528738.70873333304</v>
      </c>
      <c r="F11" s="39" t="s">
        <v>31</v>
      </c>
      <c r="G11" s="9"/>
    </row>
    <row r="12" spans="1:7" ht="15" customHeight="1" x14ac:dyDescent="0.25">
      <c r="A12" s="9"/>
      <c r="B12" s="89" t="s">
        <v>156</v>
      </c>
      <c r="C12" s="26">
        <v>0</v>
      </c>
      <c r="D12" s="39" t="s">
        <v>31</v>
      </c>
      <c r="E12" s="26">
        <v>26507.24</v>
      </c>
      <c r="F12" s="39" t="s">
        <v>31</v>
      </c>
      <c r="G12" s="9"/>
    </row>
    <row r="13" spans="1:7" ht="15" customHeight="1" x14ac:dyDescent="0.25">
      <c r="A13" s="9"/>
      <c r="B13" s="89" t="s">
        <v>157</v>
      </c>
      <c r="C13" s="26">
        <v>0</v>
      </c>
      <c r="D13" s="39" t="s">
        <v>31</v>
      </c>
      <c r="E13" s="26">
        <v>31463.4064</v>
      </c>
      <c r="F13" s="39" t="s">
        <v>31</v>
      </c>
      <c r="G13" s="9"/>
    </row>
    <row r="14" spans="1:7" ht="15" customHeight="1" x14ac:dyDescent="0.25">
      <c r="A14" s="9"/>
      <c r="B14" s="89" t="s">
        <v>158</v>
      </c>
      <c r="C14" s="26">
        <v>273178.90999999997</v>
      </c>
      <c r="D14" s="39" t="s">
        <v>31</v>
      </c>
      <c r="E14" s="26">
        <v>538297.79</v>
      </c>
      <c r="F14" s="39" t="s">
        <v>31</v>
      </c>
      <c r="G14" s="9"/>
    </row>
    <row r="15" spans="1:7" ht="15" customHeight="1" x14ac:dyDescent="0.25">
      <c r="A15" s="9"/>
      <c r="B15" s="89"/>
      <c r="C15" s="26"/>
      <c r="D15" s="39" t="s">
        <v>31</v>
      </c>
      <c r="E15" s="26"/>
      <c r="F15" s="39" t="s">
        <v>31</v>
      </c>
      <c r="G15" s="9"/>
    </row>
    <row r="16" spans="1:7" ht="15" customHeight="1" x14ac:dyDescent="0.25">
      <c r="A16" s="9"/>
      <c r="B16" s="89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9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105</v>
      </c>
      <c r="C18" s="77">
        <f>SUM(C10:C17)</f>
        <v>273178.90999999997</v>
      </c>
      <c r="D18" s="78" t="s">
        <v>31</v>
      </c>
      <c r="E18" s="77">
        <f>SUM(E10:E17)</f>
        <v>1198737.395133333</v>
      </c>
      <c r="F18" s="78" t="s">
        <v>31</v>
      </c>
      <c r="G18" s="9"/>
    </row>
    <row r="19" spans="1:7" ht="15" customHeight="1" x14ac:dyDescent="0.25">
      <c r="A19" s="9"/>
      <c r="B19" s="89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9" t="s">
        <v>36</v>
      </c>
      <c r="C20" s="26">
        <f>-C18*'8. Nøgletal'!C19</f>
        <v>-5463.5781999999999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9" t="s">
        <v>37</v>
      </c>
      <c r="C21" s="26">
        <f>SUM(C18:C20)*'8. Nøgletal'!C9</f>
        <v>7736.973089019999</v>
      </c>
      <c r="D21" s="39" t="s">
        <v>31</v>
      </c>
      <c r="E21" s="26">
        <f>SUM(E18:E20)*'8. Nøgletal'!C9</f>
        <v>34643.510719353326</v>
      </c>
      <c r="F21" s="39" t="s">
        <v>31</v>
      </c>
      <c r="G21" s="9"/>
    </row>
    <row r="22" spans="1:7" ht="26.25" customHeight="1" x14ac:dyDescent="0.25">
      <c r="A22" s="9"/>
      <c r="B22" s="82" t="s">
        <v>106</v>
      </c>
      <c r="C22" s="77">
        <f>SUM(C18:C21)</f>
        <v>275452.30488901999</v>
      </c>
      <c r="D22" s="78" t="s">
        <v>31</v>
      </c>
      <c r="E22" s="77">
        <f>SUM(E18:E21)</f>
        <v>1233380.9058526864</v>
      </c>
      <c r="F22" s="78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GB35NvkyNit9D+6AA6rvtHUrr2NiXaUdyjO+FmZNL8ymtx3vXThvXjK6Qx8nJ+IMVsRAK9SIf0KZou+my6s/Dg==" saltValue="3a1GLob3eyUhI2E+ZRBj+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1" t="s">
        <v>55</v>
      </c>
      <c r="C3" s="111"/>
      <c r="D3" s="111"/>
      <c r="E3" s="111"/>
      <c r="F3" s="111"/>
      <c r="G3" s="9"/>
    </row>
    <row r="4" spans="1:7" ht="15" customHeight="1" x14ac:dyDescent="0.25">
      <c r="A4" s="9"/>
      <c r="B4" s="111"/>
      <c r="C4" s="111"/>
      <c r="D4" s="111"/>
      <c r="E4" s="111"/>
      <c r="F4" s="111"/>
      <c r="G4" s="9"/>
    </row>
    <row r="5" spans="1:7" ht="15" customHeight="1" x14ac:dyDescent="0.25">
      <c r="A5" s="9"/>
      <c r="B5" s="111"/>
      <c r="C5" s="111"/>
      <c r="D5" s="111"/>
      <c r="E5" s="111"/>
      <c r="F5" s="111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1" t="s">
        <v>18</v>
      </c>
      <c r="C8" s="122"/>
      <c r="D8" s="122"/>
      <c r="E8" s="122"/>
      <c r="F8" s="123"/>
      <c r="G8" s="9"/>
    </row>
    <row r="9" spans="1:7" ht="15" customHeight="1" x14ac:dyDescent="0.25">
      <c r="A9" s="9"/>
      <c r="B9" s="86" t="s">
        <v>52</v>
      </c>
      <c r="C9" s="28" t="s">
        <v>53</v>
      </c>
      <c r="D9" s="87"/>
      <c r="E9" s="28" t="s">
        <v>54</v>
      </c>
      <c r="F9" s="88"/>
      <c r="G9" s="9"/>
    </row>
    <row r="10" spans="1:7" ht="15" customHeight="1" x14ac:dyDescent="0.25">
      <c r="A10" s="9"/>
      <c r="B10" s="89" t="s">
        <v>159</v>
      </c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9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9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7">
        <f>SUM(C10:C12)</f>
        <v>0</v>
      </c>
      <c r="D13" s="78" t="s">
        <v>31</v>
      </c>
      <c r="E13" s="77">
        <f>SUM(E10:E12)</f>
        <v>0</v>
      </c>
      <c r="F13" s="78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90"/>
      <c r="C15" s="90"/>
      <c r="D15" s="90"/>
      <c r="E15" s="90"/>
      <c r="F15" s="90"/>
      <c r="G15" s="9"/>
    </row>
  </sheetData>
  <sheetProtection algorithmName="SHA-512" hashValue="178HvneJqLtyxrj5jsuyt/EAp07MHZkcm8GuI3yjFTFRxjtWvvLgnMZwqSk65y4edXkI3JkrUXfMtkg/zMlLAA==" saltValue="H6TDCOVpz2oijMhWtDwcR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2026-08-19T12:58:45Z</dcterms:modified>
</cp:coreProperties>
</file>