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Denne_projektmappe" defaultThemeVersion="124226"/>
  <mc:AlternateContent xmlns:mc="http://schemas.openxmlformats.org/markup-compatibility/2006">
    <mc:Choice Requires="x15">
      <x15ac:absPath xmlns:x15ac="http://schemas.microsoft.com/office/spreadsheetml/2010/11/ac" url="E:\VAND\Sagsbehandling\Spildevand\Svendborg Spildevand AS (S091)\ØR2024\"/>
    </mc:Choice>
  </mc:AlternateContent>
  <xr:revisionPtr revIDLastSave="0" documentId="13_ncr:1_{C5FE3F64-B3EC-4575-A1F3-A8BA1657B813}"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2024'!$B$8:$D$37</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workbook>
</file>

<file path=xl/calcChain.xml><?xml version="1.0" encoding="utf-8"?>
<calcChain xmlns="http://schemas.openxmlformats.org/spreadsheetml/2006/main">
  <c r="E16" i="44" l="1"/>
  <c r="E17" i="44"/>
  <c r="E25" i="44" l="1"/>
  <c r="E18" i="44"/>
  <c r="C9" i="2"/>
  <c r="E29" i="44" l="1"/>
  <c r="E31" i="44" s="1"/>
  <c r="E30" i="20"/>
  <c r="E29" i="20"/>
  <c r="E31" i="20" s="1"/>
  <c r="E24" i="20"/>
  <c r="E23" i="20"/>
  <c r="E25" i="20" s="1"/>
  <c r="C20" i="15" l="1"/>
  <c r="C32" i="2"/>
  <c r="G18" i="41"/>
  <c r="E17" i="20" l="1"/>
  <c r="E11" i="20"/>
  <c r="C22" i="23" l="1"/>
  <c r="C22" i="22"/>
  <c r="C22" i="15"/>
  <c r="C36" i="2"/>
  <c r="C13" i="29" l="1"/>
  <c r="C14" i="29" s="1"/>
  <c r="E13" i="29"/>
  <c r="E14" i="29" s="1"/>
  <c r="E13" i="39"/>
  <c r="E14" i="39" s="1"/>
  <c r="C13" i="39"/>
  <c r="C14" i="39" s="1"/>
  <c r="J11" i="11"/>
  <c r="H11" i="11"/>
  <c r="C20" i="19"/>
  <c r="C21" i="19" s="1"/>
  <c r="C16" i="23" l="1"/>
  <c r="C16" i="15"/>
  <c r="C16" i="22"/>
  <c r="F10" i="11"/>
  <c r="F11" i="11" s="1"/>
  <c r="C12" i="21" l="1"/>
  <c r="C13" i="21" s="1"/>
  <c r="C12" i="2" l="1"/>
  <c r="C15" i="2" l="1"/>
  <c r="C14" i="2"/>
  <c r="G6" i="36" l="1"/>
  <c r="C26" i="2" l="1"/>
  <c r="C28" i="2" s="1"/>
  <c r="C27" i="2" l="1"/>
  <c r="C29" i="2" s="1"/>
  <c r="C30" i="2" l="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G55" i="36" s="1"/>
  <c r="C19" i="2" s="1"/>
  <c r="G52" i="30" l="1"/>
  <c r="G54" i="30" s="1"/>
  <c r="G58" i="30" s="1"/>
  <c r="G59" i="36"/>
  <c r="G60" i="36" s="1"/>
  <c r="C13" i="15" s="1"/>
  <c r="C16" i="2"/>
  <c r="C17" i="2" s="1"/>
  <c r="C18" i="2" l="1"/>
  <c r="C20" i="2" s="1"/>
  <c r="G64" i="36"/>
  <c r="G65" i="36" s="1"/>
  <c r="C13" i="22" s="1"/>
  <c r="G69" i="36" l="1"/>
  <c r="G70" i="36" s="1"/>
  <c r="C13" i="23" s="1"/>
  <c r="G59" i="30"/>
  <c r="G63" i="30" s="1"/>
  <c r="G64" i="30" l="1"/>
  <c r="G68" i="30" s="1"/>
  <c r="C12" i="15"/>
  <c r="C37" i="2"/>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<sst xmlns="http://schemas.openxmlformats.org/spreadsheetml/2006/main" count="655" uniqueCount="291">
  <si>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</si>
  <si>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</si>
  <si>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</si>
  <si>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</si>
  <si>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</si>
  <si>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</si>
  <si>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</si>
  <si>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</si>
  <si>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</si>
  <si>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</si>
  <si>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</si>
  <si>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</si>
  <si>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</si>
  <si>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</si>
  <si>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</si>
  <si>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</si>
  <si>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</si>
  <si>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</si>
  <si>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</si>
  <si>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</si>
  <si>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</si>
  <si>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</si>
  <si>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</si>
  <si>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</si>
  <si>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</si>
  <si>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</si>
  <si>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</si>
  <si>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</si>
  <si>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</si>
  <si>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</si>
  <si>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</si>
  <si>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</si>
  <si>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</si>
  <si>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</si>
  <si>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</si>
  <si>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</si>
  <si>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</si>
  <si>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</si>
  <si>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</si>
  <si>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</si>
  <si>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</si>
  <si>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</si>
  <si>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</si>
  <si>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</si>
  <si>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</si>
  <si>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</si>
  <si>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</si>
  <si>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</si>
  <si>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</si>
  <si>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</si>
  <si>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</si>
  <si>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</si>
  <si>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</si>
  <si>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</si>
  <si>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</si>
  <si>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</si>
  <si>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</si>
  <si>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</si>
  <si>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</si>
  <si>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</si>
  <si>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</si>
  <si>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</si>
  <si>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</si>
  <si>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</si>
  <si>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</si>
  <si>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</si>
  <si>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</si>
  <si>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</si>
  <si>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</si>
  <si>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</si>
  <si>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</si>
  <si>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</si>
  <si>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</si>
  <si>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</si>
  <si>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</si>
  <si>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</si>
  <si>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</si>
  <si>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</si>
  <si>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</si>
  <si>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</si>
  <si>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</si>
  <si>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</si>
  <si>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</si>
  <si>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</si>
  <si>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</si>
  <si>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</si>
  <si>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</si>
  <si>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</si>
  <si>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</si>
  <si>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</si>
  <si>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</si>
  <si>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</si>
  <si>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</si>
  <si>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</si>
  <si>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</si>
  <si>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</si>
  <si>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</si>
  <si>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</si>
  <si>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</si>
  <si>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</si>
  <si>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</si>
  <si>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</si>
  <si>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</si>
  <si>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</si>
  <si>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</si>
  <si>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</si>
  <si>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</si>
  <si>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</si>
  <si>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</si>
  <si>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</si>
  <si>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</si>
  <si>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</si>
  <si>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</si>
  <si>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</si>
  <si>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</si>
  <si>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</si>
  <si>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</si>
  <si>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</si>
  <si>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</si>
  <si>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</si>
  <si>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</si>
  <si>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</si>
  <si>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</si>
  <si>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</si>
  <si>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</si>
  <si>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</si>
  <si>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</si>
  <si>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</si>
  <si>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</si>
  <si>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</si>
  <si>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</si>
  <si>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</si>
  <si>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</si>
  <si>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</si>
  <si>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</si>
  <si>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</si>
  <si>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</si>
  <si>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</si>
  <si>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</si>
  <si>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</si>
  <si>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</si>
  <si>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</si>
  <si>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</si>
  <si>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</si>
  <si>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</si>
  <si>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</si>
  <si>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</si>
  <si>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</si>
  <si>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</si>
  <si>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</si>
  <si>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</si>
  <si>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</si>
  <si>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</si>
  <si>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</si>
  <si>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</si>
  <si>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</si>
  <si>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</si>
  <si>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</si>
  <si>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</si>
  <si>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</si>
  <si>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</si>
  <si>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</si>
  <si>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</si>
  <si>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</si>
  <si>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</si>
  <si>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</si>
  <si>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</si>
  <si>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</si>
  <si>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</si>
  <si>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</si>
  <si>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</si>
  <si>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</si>
  <si>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</si>
  <si>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</si>
  <si>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</si>
  <si>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</si>
  <si>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</si>
  <si>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</si>
  <si>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</si>
  <si>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</si>
  <si>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</si>
  <si>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</si>
  <si>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</si>
  <si>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</si>
  <si>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</si>
  <si>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</si>
  <si>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</si>
  <si>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</si>
  <si>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</si>
  <si>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</si>
  <si>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</si>
  <si>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</si>
  <si>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</si>
  <si>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</si>
  <si>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</si>
  <si>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</si>
  <si>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</si>
  <si>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</si>
  <si>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</si>
  <si>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</si>
  <si>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</si>
  <si>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</si>
  <si>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</si>
  <si>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</si>
  <si>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</si>
  <si>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</si>
  <si>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</si>
  <si>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</si>
  <si>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</si>
  <si>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</si>
  <si>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</si>
  <si>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</si>
  <si>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</si>
  <si>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</si>
  <si>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</si>
  <si>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</si>
  <si>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</si>
  <si>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</si>
  <si>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</si>
  <si>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</si>
  <si>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</si>
  <si>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</si>
  <si>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</si>
  <si>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</si>
  <si>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</si>
  <si>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</si>
  <si>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</si>
  <si>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</si>
  <si>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</si>
  <si>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</si>
  <si>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</si>
  <si>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</si>
  <si>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</si>
  <si>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</si>
  <si>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</si>
  <si>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</si>
  <si>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</si>
  <si>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</si>
  <si>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</si>
  <si>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</si>
  <si>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</si>
  <si>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</si>
  <si>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</si>
  <si>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</si>
  <si>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</si>
  <si>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</si>
  <si>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</si>
  <si>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</si>
  <si>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</si>
  <si>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</si>
  <si>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</si>
  <si>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</si>
  <si>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</si>
  <si>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</si>
  <si>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</si>
  <si>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</si>
  <si>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</si>
  <si>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</si>
  <si>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</si>
  <si>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</si>
  <si>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</si>
  <si>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</si>
  <si>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</si>
  <si>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</si>
  <si>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</si>
  <si>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</si>
  <si>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</si>
  <si>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</si>
  <si>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</si>
  <si>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</si>
  <si>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</si>
  <si>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</si>
  <si>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Spildevandsafgift</t>
  </si>
  <si>
    <t>Afgift til Forsyningssekretariatet</t>
  </si>
  <si>
    <t>Ejendomsskatter</t>
  </si>
  <si>
    <t>Regnvandsbassin Assensvej 270</t>
  </si>
  <si>
    <t>Rørlagt regnvandsbassin Nordre Ringvej 151</t>
  </si>
  <si>
    <t>Udvidelse af forsyningsområdet §11 stk. 5</t>
  </si>
  <si>
    <t>Ingen engangstillæg</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</si>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</sst>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_ * #,##0_ ;_ * \-#,##0_ ;_ * &quot;-&quot;??_ ;_ @_ "/>
    <numFmt numFmtId="167"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3" xfId="0" applyNumberFormat="1" applyFont="1" applyFill="1" applyBorder="1" applyAlignment="1" applyProtection="1">
      <alignment horizontal="right"/>
    </xf>
    <xf numFmtId="167" fontId="8" fillId="8" borderId="1" xfId="1" applyNumberFormat="1" applyFont="1" applyFill="1" applyBorder="1" applyProtection="1"/>
    <xf numFmtId="10" fontId="8" fillId="10" borderId="3" xfId="4" applyNumberFormat="1" applyFont="1" applyFill="1" applyBorder="1" applyProtection="1"/>
    <xf numFmtId="0" fontId="8" fillId="0" borderId="1" xfId="0" applyFont="1" applyFill="1" applyBorder="1" applyAlignment="1" applyProtection="1"/>
    <xf numFmtId="167" fontId="8" fillId="8" borderId="1" xfId="0" applyNumberFormat="1" applyFont="1" applyFill="1" applyBorder="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167" fontId="8" fillId="8" borderId="2" xfId="1" quotePrefix="1" applyNumberFormat="1" applyFont="1" applyFill="1" applyBorder="1" applyAlignment="1" applyProtection="1">
      <alignment horizontal="righ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796875" defaultRowHeight="14.5" x14ac:dyDescent="0.35"/>
  <cols>
    <col min="1" max="1" width="9.1796875" style="2"/>
    <col min="2" max="2" width="5.81640625" style="2" customWidth="1"/>
    <col min="3" max="4" width="9.1796875" style="2"/>
    <col min="5" max="5" width="11.7265625" style="2" customWidth="1"/>
    <col min="6" max="6" width="11.54296875" style="2" customWidth="1"/>
    <col min="7" max="8" width="9.1796875" style="2"/>
    <col min="9" max="9" width="9.81640625" style="2" customWidth="1"/>
    <col min="10" max="16384" width="9.1796875" style="2"/>
  </cols>
  <sheetData>
    <row r="1" spans="1:9" x14ac:dyDescent="0.35">
      <c r="A1" s="1"/>
      <c r="B1" s="1"/>
      <c r="C1" s="1"/>
      <c r="D1" s="1"/>
      <c r="E1" s="1"/>
      <c r="F1" s="1"/>
      <c r="G1" s="1"/>
      <c r="H1" s="1"/>
      <c r="I1" s="1"/>
    </row>
    <row r="2" spans="1:9" x14ac:dyDescent="0.35">
      <c r="A2" s="1"/>
      <c r="B2" s="1"/>
      <c r="C2" s="1"/>
      <c r="D2" s="1"/>
      <c r="E2" s="1"/>
      <c r="F2" s="1"/>
      <c r="G2" s="1"/>
      <c r="H2" s="1"/>
      <c r="I2" s="1"/>
    </row>
    <row r="3" spans="1:9" ht="15" customHeight="1" x14ac:dyDescent="0.35">
      <c r="A3" s="1"/>
      <c r="B3" s="1"/>
      <c r="C3" s="1"/>
      <c r="D3" s="1"/>
      <c r="E3" s="1"/>
      <c r="F3" s="1"/>
      <c r="G3" s="1"/>
      <c r="H3" s="1"/>
      <c r="I3" s="1"/>
    </row>
    <row r="4" spans="1:9" ht="15" customHeight="1" x14ac:dyDescent="0.35">
      <c r="A4" s="1"/>
      <c r="B4" s="1"/>
      <c r="C4" s="1"/>
      <c r="D4" s="1"/>
      <c r="E4" s="1"/>
      <c r="F4" s="1"/>
      <c r="G4" s="1"/>
      <c r="H4" s="1"/>
      <c r="I4" s="1"/>
    </row>
    <row r="5" spans="1:9" x14ac:dyDescent="0.35">
      <c r="A5" s="1"/>
      <c r="B5" s="1"/>
      <c r="C5" s="1"/>
      <c r="D5" s="1"/>
      <c r="E5" s="1"/>
      <c r="F5" s="1"/>
      <c r="G5" s="1"/>
      <c r="H5" s="1"/>
      <c r="I5" s="1"/>
    </row>
    <row r="6" spans="1:9" ht="15" customHeight="1" x14ac:dyDescent="0.35">
      <c r="A6" s="1"/>
      <c r="B6" s="1"/>
      <c r="C6" s="3"/>
      <c r="D6" s="100" t="s">
        <v>4</v>
      </c>
      <c r="E6" s="100"/>
      <c r="F6" s="100"/>
      <c r="G6" s="100"/>
      <c r="H6" s="3"/>
      <c r="I6" s="1"/>
    </row>
    <row r="7" spans="1:9" ht="15" customHeight="1" x14ac:dyDescent="0.35">
      <c r="A7" s="1"/>
      <c r="B7" s="1"/>
      <c r="C7" s="3"/>
      <c r="D7" s="100"/>
      <c r="E7" s="100"/>
      <c r="F7" s="100"/>
      <c r="G7" s="100"/>
      <c r="H7" s="3"/>
      <c r="I7" s="1"/>
    </row>
    <row r="8" spans="1:9" ht="15.5" x14ac:dyDescent="0.35">
      <c r="A8" s="1"/>
      <c r="B8" s="1"/>
      <c r="C8" s="4"/>
      <c r="D8" s="105" t="s">
        <v>252</v>
      </c>
      <c r="E8" s="105"/>
      <c r="F8" s="105"/>
      <c r="G8" s="105"/>
      <c r="H8" s="4"/>
      <c r="I8" s="5"/>
    </row>
    <row r="9" spans="1:9" x14ac:dyDescent="0.35">
      <c r="A9" s="1"/>
      <c r="B9" s="1"/>
      <c r="C9" s="5"/>
      <c r="D9" s="5"/>
      <c r="E9" s="5"/>
      <c r="F9" s="5"/>
      <c r="G9" s="5"/>
      <c r="H9" s="5"/>
      <c r="I9" s="1"/>
    </row>
    <row r="10" spans="1:9" x14ac:dyDescent="0.35">
      <c r="A10" s="1"/>
      <c r="B10" s="5"/>
      <c r="C10" s="5"/>
      <c r="D10" s="5"/>
      <c r="E10" s="5"/>
      <c r="F10" s="5"/>
      <c r="G10" s="5"/>
      <c r="H10" s="5"/>
      <c r="I10" s="1"/>
    </row>
    <row r="11" spans="1:9" x14ac:dyDescent="0.35">
      <c r="A11" s="1"/>
      <c r="B11" s="5"/>
      <c r="C11" s="5"/>
      <c r="D11" s="104" t="s">
        <v>5</v>
      </c>
      <c r="E11" s="104"/>
      <c r="F11" s="104"/>
      <c r="G11" s="104"/>
      <c r="H11" s="5"/>
      <c r="I11" s="1"/>
    </row>
    <row r="12" spans="1:9" x14ac:dyDescent="0.35">
      <c r="A12" s="1"/>
      <c r="B12" s="1"/>
      <c r="C12" s="1"/>
      <c r="D12" s="1"/>
      <c r="E12" s="1"/>
      <c r="F12" s="1"/>
      <c r="G12" s="1"/>
      <c r="H12" s="5"/>
      <c r="I12" s="1"/>
    </row>
    <row r="13" spans="1:9" x14ac:dyDescent="0.35">
      <c r="A13" s="1"/>
      <c r="B13" s="1"/>
      <c r="C13" s="6" t="s">
        <v>6</v>
      </c>
      <c r="D13" s="106" t="s">
        <v>196</v>
      </c>
      <c r="E13" s="107"/>
      <c r="F13" s="107"/>
      <c r="G13" s="108"/>
      <c r="H13" s="5"/>
      <c r="I13" s="1"/>
    </row>
    <row r="14" spans="1:9" x14ac:dyDescent="0.35">
      <c r="A14" s="1"/>
      <c r="B14" s="1"/>
      <c r="C14" s="6" t="s">
        <v>16</v>
      </c>
      <c r="D14" s="97" t="s">
        <v>197</v>
      </c>
      <c r="E14" s="98"/>
      <c r="F14" s="98"/>
      <c r="G14" s="99"/>
      <c r="H14" s="5"/>
      <c r="I14" s="1"/>
    </row>
    <row r="15" spans="1:9" x14ac:dyDescent="0.35">
      <c r="A15" s="1"/>
      <c r="B15" s="1"/>
      <c r="C15" s="6" t="s">
        <v>31</v>
      </c>
      <c r="D15" s="97" t="s">
        <v>262</v>
      </c>
      <c r="E15" s="98"/>
      <c r="F15" s="98"/>
      <c r="G15" s="99"/>
      <c r="H15" s="5"/>
      <c r="I15" s="1"/>
    </row>
    <row r="16" spans="1:9" x14ac:dyDescent="0.35">
      <c r="A16" s="1"/>
      <c r="B16" s="1"/>
      <c r="C16" s="6" t="s">
        <v>32</v>
      </c>
      <c r="D16" s="97" t="s">
        <v>263</v>
      </c>
      <c r="E16" s="98"/>
      <c r="F16" s="98"/>
      <c r="G16" s="99"/>
      <c r="H16" s="5"/>
      <c r="I16" s="1"/>
    </row>
    <row r="17" spans="1:9" x14ac:dyDescent="0.35">
      <c r="A17" s="1"/>
      <c r="B17" s="1"/>
      <c r="C17" s="6" t="s">
        <v>101</v>
      </c>
      <c r="D17" s="97" t="s">
        <v>198</v>
      </c>
      <c r="E17" s="98"/>
      <c r="F17" s="98"/>
      <c r="G17" s="99"/>
      <c r="H17" s="5"/>
      <c r="I17" s="1"/>
    </row>
    <row r="18" spans="1:9" x14ac:dyDescent="0.35">
      <c r="A18" s="1"/>
      <c r="B18" s="1"/>
      <c r="C18" s="6" t="s">
        <v>88</v>
      </c>
      <c r="D18" s="94" t="s">
        <v>79</v>
      </c>
      <c r="E18" s="95"/>
      <c r="F18" s="95"/>
      <c r="G18" s="96"/>
      <c r="H18" s="5"/>
      <c r="I18" s="1"/>
    </row>
    <row r="19" spans="1:9" x14ac:dyDescent="0.35">
      <c r="A19" s="1"/>
      <c r="B19" s="1"/>
      <c r="C19" s="6" t="s">
        <v>89</v>
      </c>
      <c r="D19" s="94" t="s">
        <v>80</v>
      </c>
      <c r="E19" s="95"/>
      <c r="F19" s="95"/>
      <c r="G19" s="96"/>
      <c r="H19" s="5"/>
      <c r="I19" s="1"/>
    </row>
    <row r="20" spans="1:9" x14ac:dyDescent="0.35">
      <c r="A20" s="1"/>
      <c r="B20" s="1"/>
      <c r="C20" s="6" t="s">
        <v>7</v>
      </c>
      <c r="D20" s="94" t="s">
        <v>10</v>
      </c>
      <c r="E20" s="95"/>
      <c r="F20" s="95"/>
      <c r="G20" s="96"/>
      <c r="H20" s="5"/>
      <c r="I20" s="1"/>
    </row>
    <row r="21" spans="1:9" x14ac:dyDescent="0.35">
      <c r="A21" s="1"/>
      <c r="B21" s="1"/>
      <c r="C21" s="6" t="s">
        <v>90</v>
      </c>
      <c r="D21" s="101" t="s">
        <v>12</v>
      </c>
      <c r="E21" s="102"/>
      <c r="F21" s="102"/>
      <c r="G21" s="103"/>
      <c r="H21" s="5"/>
      <c r="I21" s="1"/>
    </row>
    <row r="22" spans="1:9" x14ac:dyDescent="0.35">
      <c r="A22" s="1"/>
      <c r="B22" s="1"/>
      <c r="C22" s="6" t="s">
        <v>71</v>
      </c>
      <c r="D22" s="88" t="s">
        <v>199</v>
      </c>
      <c r="E22" s="89"/>
      <c r="F22" s="89"/>
      <c r="G22" s="90"/>
      <c r="H22" s="5"/>
      <c r="I22" s="1"/>
    </row>
    <row r="23" spans="1:9" x14ac:dyDescent="0.35">
      <c r="A23" s="1"/>
      <c r="B23" s="1"/>
      <c r="C23" s="6" t="s">
        <v>8</v>
      </c>
      <c r="D23" s="88" t="s">
        <v>181</v>
      </c>
      <c r="E23" s="89"/>
      <c r="F23" s="89"/>
      <c r="G23" s="90"/>
      <c r="H23" s="5"/>
      <c r="I23" s="1"/>
    </row>
    <row r="24" spans="1:9" x14ac:dyDescent="0.35">
      <c r="A24" s="1"/>
      <c r="B24" s="1"/>
      <c r="C24" s="6" t="s">
        <v>9</v>
      </c>
      <c r="D24" s="88" t="s">
        <v>200</v>
      </c>
      <c r="E24" s="89"/>
      <c r="F24" s="89"/>
      <c r="G24" s="90"/>
      <c r="H24" s="5"/>
      <c r="I24" s="1"/>
    </row>
    <row r="25" spans="1:9" x14ac:dyDescent="0.35">
      <c r="A25" s="1"/>
      <c r="B25" s="1"/>
      <c r="C25" s="6" t="s">
        <v>166</v>
      </c>
      <c r="D25" s="88" t="s">
        <v>160</v>
      </c>
      <c r="E25" s="89"/>
      <c r="F25" s="89"/>
      <c r="G25" s="90"/>
      <c r="H25" s="1"/>
      <c r="I25" s="1"/>
    </row>
    <row r="26" spans="1:9" x14ac:dyDescent="0.35">
      <c r="A26" s="1"/>
      <c r="B26" s="1"/>
      <c r="C26" s="6" t="s">
        <v>167</v>
      </c>
      <c r="D26" s="88" t="s">
        <v>72</v>
      </c>
      <c r="E26" s="89"/>
      <c r="F26" s="89"/>
      <c r="G26" s="90"/>
      <c r="H26" s="1"/>
      <c r="I26" s="1"/>
    </row>
    <row r="27" spans="1:9" x14ac:dyDescent="0.35">
      <c r="A27" s="1"/>
      <c r="B27" s="1"/>
      <c r="C27" s="6" t="s">
        <v>168</v>
      </c>
      <c r="D27" s="88" t="s">
        <v>73</v>
      </c>
      <c r="E27" s="89"/>
      <c r="F27" s="89"/>
      <c r="G27" s="90"/>
      <c r="H27" s="1"/>
      <c r="I27" s="1"/>
    </row>
    <row r="28" spans="1:9" x14ac:dyDescent="0.35">
      <c r="A28" s="1"/>
      <c r="B28" s="1"/>
      <c r="C28" s="6" t="s">
        <v>15</v>
      </c>
      <c r="D28" s="88" t="s">
        <v>74</v>
      </c>
      <c r="E28" s="89"/>
      <c r="F28" s="89"/>
      <c r="G28" s="90"/>
      <c r="H28" s="1"/>
      <c r="I28" s="1"/>
    </row>
    <row r="29" spans="1:9" x14ac:dyDescent="0.35">
      <c r="A29" s="1"/>
      <c r="B29" s="1"/>
      <c r="C29" s="6" t="s">
        <v>34</v>
      </c>
      <c r="D29" s="88" t="s">
        <v>114</v>
      </c>
      <c r="E29" s="89"/>
      <c r="F29" s="89"/>
      <c r="G29" s="90"/>
      <c r="H29" s="1"/>
      <c r="I29" s="1"/>
    </row>
    <row r="30" spans="1:9" x14ac:dyDescent="0.35">
      <c r="A30" s="1"/>
      <c r="B30" s="1"/>
      <c r="C30" s="6" t="s">
        <v>35</v>
      </c>
      <c r="D30" s="88" t="s">
        <v>33</v>
      </c>
      <c r="E30" s="89"/>
      <c r="F30" s="89"/>
      <c r="G30" s="90"/>
      <c r="H30" s="1"/>
      <c r="I30" s="1"/>
    </row>
    <row r="31" spans="1:9" x14ac:dyDescent="0.35">
      <c r="A31" s="1"/>
      <c r="B31" s="1"/>
      <c r="C31" s="6" t="s">
        <v>169</v>
      </c>
      <c r="D31" s="91" t="s">
        <v>87</v>
      </c>
      <c r="E31" s="92"/>
      <c r="F31" s="92"/>
      <c r="G31" s="93"/>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x14ac:dyDescent="0.35">
      <c r="A35" s="1"/>
      <c r="B35" s="1"/>
      <c r="C35" s="1"/>
      <c r="D35" s="1"/>
      <c r="E35" s="1"/>
      <c r="F35" s="1"/>
      <c r="G35" s="1"/>
      <c r="H35" s="1"/>
      <c r="I35" s="1"/>
    </row>
    <row r="36" spans="1:9" x14ac:dyDescent="0.35">
      <c r="A36" s="1"/>
      <c r="B36" s="1"/>
      <c r="C36" s="1"/>
      <c r="D36" s="1"/>
      <c r="E36" s="1"/>
      <c r="F36" s="1"/>
      <c r="G36" s="1"/>
      <c r="H36" s="1"/>
      <c r="I36" s="1"/>
    </row>
    <row r="37" spans="1:9" x14ac:dyDescent="0.35">
      <c r="A37" s="1"/>
      <c r="B37" s="1"/>
      <c r="C37" s="1"/>
      <c r="D37" s="1"/>
      <c r="E37" s="1"/>
      <c r="F37" s="1"/>
      <c r="G37" s="1"/>
      <c r="H37" s="1"/>
      <c r="I37" s="1"/>
    </row>
    <row r="38" spans="1:9" x14ac:dyDescent="0.35">
      <c r="A38" s="1"/>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H44" s="1"/>
      <c r="I44" s="1"/>
    </row>
    <row r="45" spans="1:9" x14ac:dyDescent="0.35">
      <c r="A45" s="1"/>
      <c r="B45" s="1"/>
      <c r="C45" s="1"/>
      <c r="D45" s="1"/>
      <c r="E45" s="1"/>
      <c r="F45" s="1"/>
      <c r="G45" s="1"/>
      <c r="H45" s="1"/>
      <c r="I45" s="1"/>
    </row>
    <row r="46" spans="1:9" x14ac:dyDescent="0.35">
      <c r="A46" s="1"/>
      <c r="B46" s="1"/>
      <c r="C46" s="1"/>
      <c r="D46" s="1"/>
      <c r="E46" s="1"/>
      <c r="F46" s="1"/>
      <c r="G46" s="1"/>
      <c r="H46" s="1"/>
      <c r="I46" s="1"/>
    </row>
    <row r="47" spans="1:9" x14ac:dyDescent="0.35">
      <c r="A47" s="1"/>
      <c r="B47" s="1"/>
      <c r="C47" s="1"/>
      <c r="D47" s="1"/>
      <c r="E47" s="1"/>
      <c r="F47" s="1"/>
      <c r="G47" s="1"/>
      <c r="H47" s="1"/>
      <c r="I47" s="1"/>
    </row>
    <row r="48" spans="1:9" x14ac:dyDescent="0.35">
      <c r="A48" s="1"/>
      <c r="B48" s="1"/>
      <c r="C48" s="1"/>
      <c r="D48" s="1"/>
      <c r="E48" s="1"/>
      <c r="F48" s="1"/>
      <c r="G48" s="1"/>
      <c r="H48" s="1"/>
      <c r="I48" s="1"/>
    </row>
    <row r="49" spans="1:9" x14ac:dyDescent="0.35">
      <c r="A49" s="1"/>
      <c r="B49" s="1"/>
      <c r="C49" s="1"/>
      <c r="D49" s="1"/>
      <c r="E49" s="1"/>
      <c r="F49" s="1"/>
      <c r="G49" s="1"/>
      <c r="H49" s="1"/>
      <c r="I49" s="1"/>
    </row>
    <row r="50" spans="1:9" x14ac:dyDescent="0.35">
      <c r="A50" s="1"/>
      <c r="B50" s="1"/>
      <c r="C50" s="1"/>
      <c r="D50" s="1"/>
      <c r="E50" s="1"/>
      <c r="F50" s="1"/>
      <c r="G50" s="1"/>
      <c r="H50" s="1"/>
      <c r="I50" s="1"/>
    </row>
    <row r="51" spans="1:9" x14ac:dyDescent="0.35">
      <c r="A51" s="48"/>
      <c r="B51" s="48"/>
      <c r="C51" s="48"/>
      <c r="D51" s="48"/>
      <c r="E51" s="48"/>
      <c r="F51" s="48"/>
      <c r="G51" s="48"/>
      <c r="H51" s="48"/>
      <c r="I51" s="48"/>
    </row>
  </sheetData>
  <sheetProtection algorithmName="SHA-512" hashValue="7N5S98XTEul98yeC+5B8GDCDnbRP8fLED6mQPe0SehgU9JMdtN7NiINj4OXpf4vDLKmnAza3b4zl3RtDnTyi3Q==" saltValue="LHUNm2Opd05Y3IIzosivPg==" spinCount="100000" sheet="1" objects="1" scenarios="1"/>
  <mergeCells count="22">
    <mergeCell ref="D14:G14"/>
    <mergeCell ref="D6:G7"/>
    <mergeCell ref="D21:G21"/>
    <mergeCell ref="D22:G22"/>
    <mergeCell ref="D11:G11"/>
    <mergeCell ref="D8:G8"/>
    <mergeCell ref="D15:G15"/>
    <mergeCell ref="D16:G16"/>
    <mergeCell ref="D19:G19"/>
    <mergeCell ref="D13:G13"/>
    <mergeCell ref="D17:G17"/>
    <mergeCell ref="D20:G20"/>
    <mergeCell ref="D30:G30"/>
    <mergeCell ref="D31:G31"/>
    <mergeCell ref="D18:G18"/>
    <mergeCell ref="D25:G25"/>
    <mergeCell ref="D26:G26"/>
    <mergeCell ref="D29:G29"/>
    <mergeCell ref="D27:G27"/>
    <mergeCell ref="D28:G28"/>
    <mergeCell ref="D24:G24"/>
    <mergeCell ref="D23:G23"/>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Normal="100" workbookViewId="0"/>
  </sheetViews>
  <sheetFormatPr defaultColWidth="9.1796875" defaultRowHeight="14.5" x14ac:dyDescent="0.35"/>
  <cols>
    <col min="1" max="1" width="6.54296875" style="2" customWidth="1"/>
    <col min="2" max="2" width="52.26953125" style="2" customWidth="1"/>
    <col min="3" max="3" width="15.1796875" style="2" customWidth="1"/>
    <col min="4" max="4" width="4.1796875" style="2" customWidth="1"/>
    <col min="5" max="5" width="8.453125" style="2" bestFit="1" customWidth="1"/>
    <col min="6" max="16384" width="9.1796875" style="2"/>
  </cols>
  <sheetData>
    <row r="1" spans="1:5" x14ac:dyDescent="0.35">
      <c r="A1" s="1"/>
      <c r="B1" s="1"/>
      <c r="C1" s="1"/>
      <c r="D1" s="1"/>
      <c r="E1" s="1"/>
    </row>
    <row r="2" spans="1:5" x14ac:dyDescent="0.35">
      <c r="A2" s="1"/>
      <c r="B2" s="1"/>
      <c r="C2" s="1"/>
      <c r="D2" s="1"/>
      <c r="E2" s="1"/>
    </row>
    <row r="3" spans="1:5" ht="15" customHeight="1" x14ac:dyDescent="0.35">
      <c r="A3" s="1"/>
      <c r="B3" s="109" t="s">
        <v>201</v>
      </c>
      <c r="C3" s="109"/>
      <c r="D3" s="109"/>
      <c r="E3" s="1"/>
    </row>
    <row r="4" spans="1:5" ht="15" customHeight="1" x14ac:dyDescent="0.35">
      <c r="A4" s="1"/>
      <c r="B4" s="109"/>
      <c r="C4" s="109"/>
      <c r="D4" s="109"/>
      <c r="E4" s="1"/>
    </row>
    <row r="5" spans="1:5" x14ac:dyDescent="0.35">
      <c r="A5" s="1"/>
      <c r="B5" s="1"/>
      <c r="C5" s="1"/>
      <c r="D5" s="1"/>
      <c r="E5" s="1"/>
    </row>
    <row r="6" spans="1:5" x14ac:dyDescent="0.35">
      <c r="A6" s="1"/>
      <c r="B6" s="1"/>
      <c r="C6" s="1"/>
      <c r="D6" s="1"/>
      <c r="E6" s="1"/>
    </row>
    <row r="7" spans="1:5" x14ac:dyDescent="0.35">
      <c r="A7" s="1"/>
      <c r="B7" s="1"/>
      <c r="C7" s="1"/>
      <c r="D7" s="1"/>
      <c r="E7" s="1"/>
    </row>
    <row r="8" spans="1:5" x14ac:dyDescent="0.35">
      <c r="A8" s="1"/>
      <c r="B8" s="33" t="s">
        <v>13</v>
      </c>
      <c r="C8" s="28"/>
      <c r="D8" s="19"/>
      <c r="E8" s="1"/>
    </row>
    <row r="9" spans="1:5" x14ac:dyDescent="0.35">
      <c r="A9" s="1"/>
      <c r="B9" s="29" t="s">
        <v>107</v>
      </c>
      <c r="C9" s="7">
        <f>'Fane 3. Omkostninger i ØR2023'!C20</f>
        <v>97710835.551698476</v>
      </c>
      <c r="D9" s="8" t="s">
        <v>3</v>
      </c>
      <c r="E9" s="1"/>
    </row>
    <row r="10" spans="1:5" ht="17.25" customHeight="1" x14ac:dyDescent="0.35">
      <c r="A10" s="1"/>
      <c r="B10" s="87" t="s">
        <v>36</v>
      </c>
      <c r="C10" s="7">
        <f>'Fane 11.1. Varige tillæg'!C20</f>
        <v>196075.49359999999</v>
      </c>
      <c r="D10" s="8" t="s">
        <v>3</v>
      </c>
      <c r="E10" s="1"/>
    </row>
    <row r="11" spans="1:5" ht="17.25" customHeight="1" x14ac:dyDescent="0.35">
      <c r="A11" s="1"/>
      <c r="B11" s="87" t="s">
        <v>37</v>
      </c>
      <c r="C11" s="9">
        <f>'Fane 11.1. Varige tillæg'!E20</f>
        <v>145140.63199999998</v>
      </c>
      <c r="D11" s="8" t="s">
        <v>3</v>
      </c>
      <c r="E11" s="1"/>
    </row>
    <row r="12" spans="1:5" ht="17.25" customHeight="1" x14ac:dyDescent="0.35">
      <c r="A12" s="1"/>
      <c r="B12" s="87" t="s">
        <v>26</v>
      </c>
      <c r="C12" s="9">
        <f>-'Fane 14. Bortfald'!C13</f>
        <v>0</v>
      </c>
      <c r="D12" s="8" t="s">
        <v>3</v>
      </c>
      <c r="E12" s="1"/>
    </row>
    <row r="13" spans="1:5" ht="17.25" customHeight="1" x14ac:dyDescent="0.35">
      <c r="A13" s="1"/>
      <c r="B13" s="87" t="s">
        <v>25</v>
      </c>
      <c r="C13" s="9">
        <f>-'Fane 14. Bortfald'!E13</f>
        <v>0</v>
      </c>
      <c r="D13" s="8" t="s">
        <v>3</v>
      </c>
      <c r="E13" s="1"/>
    </row>
    <row r="14" spans="1:5" ht="17.25" customHeight="1" x14ac:dyDescent="0.35">
      <c r="A14" s="1"/>
      <c r="B14" s="87" t="s">
        <v>105</v>
      </c>
      <c r="C14" s="9">
        <f>'Fane 13. Tilknyttet virksomhed'!C14</f>
        <v>0</v>
      </c>
      <c r="D14" s="8" t="s">
        <v>3</v>
      </c>
      <c r="E14" s="1"/>
    </row>
    <row r="15" spans="1:5" ht="17.25" customHeight="1" x14ac:dyDescent="0.35">
      <c r="A15" s="1"/>
      <c r="B15" s="87" t="s">
        <v>106</v>
      </c>
      <c r="C15" s="9">
        <f>'Fane 13. Tilknyttet virksomhed'!E14</f>
        <v>0</v>
      </c>
      <c r="D15" s="8" t="s">
        <v>3</v>
      </c>
      <c r="E15" s="1"/>
    </row>
    <row r="16" spans="1:5" ht="17.25" customHeight="1" x14ac:dyDescent="0.35">
      <c r="A16" s="1"/>
      <c r="B16" s="87" t="s">
        <v>19</v>
      </c>
      <c r="C16" s="41">
        <f>SUM(C9)*'Fane 15. Nøgletal'!C16+SUM(C10:C15)*'Fane 15. Nøgletal'!C16</f>
        <v>7922605.7755257171</v>
      </c>
      <c r="D16" s="8" t="s">
        <v>3</v>
      </c>
      <c r="E16" s="1"/>
    </row>
    <row r="17" spans="1:5" ht="17.25" customHeight="1" x14ac:dyDescent="0.35">
      <c r="A17" s="1"/>
      <c r="B17" s="87" t="s">
        <v>10</v>
      </c>
      <c r="C17" s="41">
        <f>-SUM(C9,C10:C16)*'Fane 5. Individuelt eff. krav'!G9</f>
        <v>0</v>
      </c>
      <c r="D17" s="8" t="s">
        <v>3</v>
      </c>
      <c r="E17" s="1"/>
    </row>
    <row r="18" spans="1:5" ht="17.25" customHeight="1" x14ac:dyDescent="0.35">
      <c r="A18" s="1"/>
      <c r="B18" s="87" t="s">
        <v>23</v>
      </c>
      <c r="C18" s="41">
        <f>-'Fane 4.1. Gen. krav - drift'!G54</f>
        <v>-715437.56047338841</v>
      </c>
      <c r="D18" s="8" t="s">
        <v>3</v>
      </c>
      <c r="E18" s="1"/>
    </row>
    <row r="19" spans="1:5" ht="17.25" customHeight="1" x14ac:dyDescent="0.35">
      <c r="A19" s="1"/>
      <c r="B19" s="87" t="s">
        <v>24</v>
      </c>
      <c r="C19" s="41">
        <f>-'Fane 4.2. Gen. krav - anlæg'!G55</f>
        <v>0</v>
      </c>
      <c r="D19" s="8" t="s">
        <v>3</v>
      </c>
      <c r="E19" s="47"/>
    </row>
    <row r="20" spans="1:5" ht="17.25" customHeight="1" x14ac:dyDescent="0.35">
      <c r="A20" s="1"/>
      <c r="B20" s="81" t="s">
        <v>21</v>
      </c>
      <c r="C20" s="10">
        <f>SUM(C9:C19)</f>
        <v>105259219.89235081</v>
      </c>
      <c r="D20" s="11" t="s">
        <v>3</v>
      </c>
      <c r="E20" s="1"/>
    </row>
    <row r="21" spans="1:5" ht="15" customHeight="1" x14ac:dyDescent="0.35">
      <c r="A21" s="1"/>
      <c r="B21" s="33" t="s">
        <v>12</v>
      </c>
      <c r="C21" s="28"/>
      <c r="D21" s="19"/>
      <c r="E21" s="1"/>
    </row>
    <row r="22" spans="1:5" ht="15" customHeight="1" x14ac:dyDescent="0.35">
      <c r="A22" s="1"/>
      <c r="B22" s="31" t="s">
        <v>12</v>
      </c>
      <c r="C22" s="10">
        <f>'Fane 6. Ikke-påvirkelige omk.'!C21+'Fane 6. Ikke-påvirkelige omk.'!C25+'Fane 6. Ikke-påvirkelige omk.'!C33</f>
        <v>1732104.6517779198</v>
      </c>
      <c r="D22" s="11" t="s">
        <v>3</v>
      </c>
      <c r="E22" s="1"/>
    </row>
    <row r="23" spans="1:5" ht="15" customHeight="1" x14ac:dyDescent="0.35">
      <c r="A23" s="1"/>
      <c r="B23" s="33" t="s">
        <v>74</v>
      </c>
      <c r="C23" s="28"/>
      <c r="D23" s="19"/>
      <c r="E23" s="1"/>
    </row>
    <row r="24" spans="1:5" ht="15" customHeight="1" x14ac:dyDescent="0.35">
      <c r="A24" s="1"/>
      <c r="B24" s="81" t="s">
        <v>74</v>
      </c>
      <c r="C24" s="10">
        <f>'Fane 12. Periodevise driftsomk.'!E13</f>
        <v>0</v>
      </c>
      <c r="D24" s="11" t="s">
        <v>3</v>
      </c>
      <c r="E24" s="1"/>
    </row>
    <row r="25" spans="1:5" ht="15" customHeight="1" x14ac:dyDescent="0.35">
      <c r="A25" s="1"/>
      <c r="B25" s="44" t="s">
        <v>73</v>
      </c>
      <c r="C25" s="42"/>
      <c r="D25" s="43"/>
      <c r="E25" s="1"/>
    </row>
    <row r="26" spans="1:5" ht="15" customHeight="1" x14ac:dyDescent="0.35">
      <c r="A26" s="1"/>
      <c r="B26" s="87" t="s">
        <v>158</v>
      </c>
      <c r="C26" s="41">
        <f>'Fane 11.2. Engangstillæg'!C14</f>
        <v>0</v>
      </c>
      <c r="D26" s="8" t="s">
        <v>3</v>
      </c>
      <c r="E26" s="1"/>
    </row>
    <row r="27" spans="1:5" ht="15" customHeight="1" x14ac:dyDescent="0.35">
      <c r="A27" s="1"/>
      <c r="B27" s="87" t="s">
        <v>70</v>
      </c>
      <c r="C27" s="41">
        <f>'Fane 11.2. Engangstillæg'!E14</f>
        <v>0</v>
      </c>
      <c r="D27" s="8" t="s">
        <v>3</v>
      </c>
      <c r="E27" s="1"/>
    </row>
    <row r="28" spans="1:5" ht="15" customHeight="1" x14ac:dyDescent="0.35">
      <c r="A28" s="1"/>
      <c r="B28" s="87" t="s">
        <v>161</v>
      </c>
      <c r="C28" s="41">
        <f>-C26*('Fane 15. Nøgletal'!C33+'Fane 5. Individuelt eff. krav'!G9)</f>
        <v>0</v>
      </c>
      <c r="D28" s="8" t="s">
        <v>3</v>
      </c>
      <c r="E28" s="1"/>
    </row>
    <row r="29" spans="1:5" ht="15" customHeight="1" x14ac:dyDescent="0.35">
      <c r="A29" s="1"/>
      <c r="B29" s="87" t="s">
        <v>162</v>
      </c>
      <c r="C29" s="41">
        <f>-C27*('Fane 15. Nøgletal'!C28+'Fane 5. Individuelt eff. krav'!G9)</f>
        <v>0</v>
      </c>
      <c r="D29" s="8" t="s">
        <v>3</v>
      </c>
      <c r="E29" s="1"/>
    </row>
    <row r="30" spans="1:5" ht="15" customHeight="1" x14ac:dyDescent="0.35">
      <c r="A30" s="1"/>
      <c r="B30" s="70" t="s">
        <v>75</v>
      </c>
      <c r="C30" s="10">
        <f>SUM(C26:C29)</f>
        <v>0</v>
      </c>
      <c r="D30" s="11" t="s">
        <v>3</v>
      </c>
      <c r="E30" s="1"/>
    </row>
    <row r="31" spans="1:5" x14ac:dyDescent="0.35">
      <c r="A31" s="1"/>
      <c r="B31" s="33" t="s">
        <v>116</v>
      </c>
      <c r="C31" s="28"/>
      <c r="D31" s="19"/>
      <c r="E31" s="1"/>
    </row>
    <row r="32" spans="1:5" x14ac:dyDescent="0.35">
      <c r="A32" s="1"/>
      <c r="B32" s="31" t="s">
        <v>138</v>
      </c>
      <c r="C32" s="10">
        <f>'Fane 7. Kontrol af ØR2022'!E31</f>
        <v>0</v>
      </c>
      <c r="D32" s="11" t="s">
        <v>3</v>
      </c>
      <c r="E32" s="1"/>
    </row>
    <row r="33" spans="1:5" ht="15" customHeight="1" x14ac:dyDescent="0.35">
      <c r="A33" s="1"/>
      <c r="B33" s="33" t="s">
        <v>200</v>
      </c>
      <c r="C33" s="28"/>
      <c r="D33" s="19"/>
      <c r="E33" s="1"/>
    </row>
    <row r="34" spans="1:5" x14ac:dyDescent="0.35">
      <c r="A34" s="1"/>
      <c r="B34" s="31" t="s">
        <v>200</v>
      </c>
      <c r="C34" s="10">
        <f>'Fane 9. Korrektion af ØR2022'!E17</f>
        <v>0</v>
      </c>
      <c r="D34" s="11" t="s">
        <v>3</v>
      </c>
      <c r="E34" s="1"/>
    </row>
    <row r="35" spans="1:5" x14ac:dyDescent="0.35">
      <c r="A35" s="1"/>
      <c r="B35" s="30" t="s">
        <v>135</v>
      </c>
      <c r="C35" s="28"/>
      <c r="D35" s="19"/>
      <c r="E35" s="1"/>
    </row>
    <row r="36" spans="1:5" x14ac:dyDescent="0.35">
      <c r="A36" s="1"/>
      <c r="B36" s="70" t="s">
        <v>136</v>
      </c>
      <c r="C36" s="10">
        <f>'Fane 8. Skattesagen'!G13</f>
        <v>0</v>
      </c>
      <c r="D36" s="11" t="s">
        <v>3</v>
      </c>
      <c r="E36" s="1"/>
    </row>
    <row r="37" spans="1:5" x14ac:dyDescent="0.35">
      <c r="A37" s="1"/>
      <c r="B37" s="33" t="s">
        <v>108</v>
      </c>
      <c r="C37" s="49">
        <f>SUM(C34,C32,C24,C30,C22,C20,C36)</f>
        <v>106991324.54412873</v>
      </c>
      <c r="D37" s="30" t="s">
        <v>3</v>
      </c>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x14ac:dyDescent="0.35">
      <c r="A45" s="1"/>
      <c r="B45" s="1"/>
      <c r="C45" s="1"/>
      <c r="D45" s="1"/>
      <c r="E45" s="1"/>
    </row>
    <row r="46" spans="1:5" x14ac:dyDescent="0.35">
      <c r="A46" s="1"/>
      <c r="B46" s="1"/>
      <c r="C46" s="1"/>
      <c r="D46" s="1"/>
      <c r="E46" s="1"/>
    </row>
    <row r="47" spans="1:5" x14ac:dyDescent="0.35">
      <c r="A47" s="1"/>
      <c r="B47" s="1"/>
      <c r="C47" s="1"/>
      <c r="D47" s="1"/>
      <c r="E47" s="1"/>
    </row>
    <row r="48" spans="1:5" x14ac:dyDescent="0.35">
      <c r="A48" s="1"/>
      <c r="B48" s="1"/>
      <c r="C48" s="1"/>
      <c r="D48" s="1"/>
      <c r="E48" s="1"/>
    </row>
  </sheetData>
  <sheetProtection algorithmName="SHA-512" hashValue="Ol/i2wger6kEzqFqwhRsYvJC3bh58kCscbRk6cePlZUSNKF7Vds7Y64Evd2v/FKF+EOI4HqhPnbBUQtllPvI3Q==" saltValue="ZMI0hcU0UfRw8zMc2S9i4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796875" defaultRowHeight="14.5" x14ac:dyDescent="0.35"/>
  <cols>
    <col min="1" max="1" width="5.1796875" style="2" customWidth="1"/>
    <col min="2" max="2" width="49.453125" style="2" customWidth="1"/>
    <col min="3" max="3" width="15.7265625" style="2" customWidth="1"/>
    <col min="4" max="4" width="3.26953125" style="2" customWidth="1"/>
    <col min="5" max="5" width="10" style="2" customWidth="1"/>
    <col min="6" max="16384" width="9.1796875" style="2"/>
  </cols>
  <sheetData>
    <row r="1" spans="1:5" x14ac:dyDescent="0.35">
      <c r="A1" s="1"/>
      <c r="B1" s="1"/>
      <c r="C1" s="1"/>
      <c r="D1" s="1"/>
      <c r="E1" s="1"/>
    </row>
    <row r="2" spans="1:5" x14ac:dyDescent="0.35">
      <c r="A2" s="1"/>
      <c r="B2" s="1"/>
      <c r="C2" s="1"/>
      <c r="D2" s="1"/>
      <c r="E2" s="1"/>
    </row>
    <row r="3" spans="1:5" ht="15" customHeight="1" x14ac:dyDescent="0.35">
      <c r="A3" s="1"/>
      <c r="B3" s="109" t="s">
        <v>202</v>
      </c>
      <c r="C3" s="109"/>
      <c r="D3" s="109"/>
      <c r="E3" s="1"/>
    </row>
    <row r="4" spans="1:5" ht="15" customHeight="1" x14ac:dyDescent="0.35">
      <c r="A4" s="1"/>
      <c r="B4" s="109"/>
      <c r="C4" s="109"/>
      <c r="D4" s="109"/>
      <c r="E4" s="1"/>
    </row>
    <row r="5" spans="1:5" x14ac:dyDescent="0.35">
      <c r="A5" s="1"/>
      <c r="B5" s="110"/>
      <c r="C5" s="110"/>
      <c r="D5" s="110"/>
      <c r="E5" s="1"/>
    </row>
    <row r="6" spans="1:5" x14ac:dyDescent="0.35">
      <c r="A6" s="1"/>
      <c r="B6" s="1"/>
      <c r="C6" s="1"/>
      <c r="D6" s="1"/>
      <c r="E6" s="1"/>
    </row>
    <row r="7" spans="1:5" x14ac:dyDescent="0.35">
      <c r="A7" s="1"/>
      <c r="B7" s="1"/>
      <c r="C7" s="1"/>
      <c r="D7" s="1"/>
      <c r="E7" s="1"/>
    </row>
    <row r="8" spans="1:5" x14ac:dyDescent="0.35">
      <c r="A8" s="1"/>
      <c r="B8" s="33" t="s">
        <v>13</v>
      </c>
      <c r="C8" s="28"/>
      <c r="D8" s="19"/>
      <c r="E8" s="1"/>
    </row>
    <row r="9" spans="1:5" ht="15" customHeight="1" x14ac:dyDescent="0.35">
      <c r="A9" s="1"/>
      <c r="B9" s="29" t="s">
        <v>159</v>
      </c>
      <c r="C9" s="7">
        <f>'Fane 2.1. Økonomisk ramme 2024'!C20</f>
        <v>105259219.89235081</v>
      </c>
      <c r="D9" s="8" t="s">
        <v>3</v>
      </c>
      <c r="E9" s="1"/>
    </row>
    <row r="10" spans="1:5" ht="15" customHeight="1" x14ac:dyDescent="0.35">
      <c r="A10" s="1"/>
      <c r="B10" s="26" t="s">
        <v>19</v>
      </c>
      <c r="C10" s="7">
        <f>SUM(C9:C9)*'Fane 15. Nøgletal'!C16</f>
        <v>8504944.9673019443</v>
      </c>
      <c r="D10" s="8" t="s">
        <v>3</v>
      </c>
      <c r="E10" s="1"/>
    </row>
    <row r="11" spans="1:5" ht="15" customHeight="1" x14ac:dyDescent="0.35">
      <c r="A11" s="1"/>
      <c r="B11" s="26" t="s">
        <v>10</v>
      </c>
      <c r="C11" s="9">
        <f>-SUM(C9:C10)*'Fane 5. Individuelt eff. krav'!G9</f>
        <v>0</v>
      </c>
      <c r="D11" s="8" t="s">
        <v>3</v>
      </c>
      <c r="E11" s="1"/>
    </row>
    <row r="12" spans="1:5" ht="15" customHeight="1" x14ac:dyDescent="0.35">
      <c r="A12" s="1"/>
      <c r="B12" s="26" t="s">
        <v>23</v>
      </c>
      <c r="C12" s="9">
        <f>-'Fane 4.1. Gen. krav - drift'!G59</f>
        <v>-757780.01705244544</v>
      </c>
      <c r="D12" s="8" t="s">
        <v>3</v>
      </c>
      <c r="E12" s="1"/>
    </row>
    <row r="13" spans="1:5" ht="15" customHeight="1" x14ac:dyDescent="0.35">
      <c r="A13" s="1"/>
      <c r="B13" s="26" t="s">
        <v>24</v>
      </c>
      <c r="C13" s="9">
        <f>-'Fane 4.2. Gen. krav - anlæg'!G60</f>
        <v>0</v>
      </c>
      <c r="D13" s="8" t="s">
        <v>3</v>
      </c>
      <c r="E13" s="1"/>
    </row>
    <row r="14" spans="1:5" ht="15" customHeight="1" x14ac:dyDescent="0.35">
      <c r="A14" s="1"/>
      <c r="B14" s="27" t="s">
        <v>21</v>
      </c>
      <c r="C14" s="10">
        <f>SUM(C9:C13)</f>
        <v>113006384.84260032</v>
      </c>
      <c r="D14" s="11" t="s">
        <v>3</v>
      </c>
      <c r="E14" s="1"/>
    </row>
    <row r="15" spans="1:5" x14ac:dyDescent="0.35">
      <c r="A15" s="1"/>
      <c r="B15" s="33" t="s">
        <v>12</v>
      </c>
      <c r="C15" s="28"/>
      <c r="D15" s="19"/>
      <c r="E15" s="1"/>
    </row>
    <row r="16" spans="1:5" ht="15" customHeight="1" x14ac:dyDescent="0.35">
      <c r="A16" s="1"/>
      <c r="B16" s="31" t="s">
        <v>12</v>
      </c>
      <c r="C16" s="10">
        <f>'Fane 6. Ikke-påvirkelige omk.'!C21*(1+'Fane 15. Nøgletal'!C16)+'Fane 6. Ikke-påvirkelige omk.'!C26+'Fane 6. Ikke-påvirkelige omk.'!C34</f>
        <v>1872058.7076415757</v>
      </c>
      <c r="D16" s="11" t="s">
        <v>3</v>
      </c>
      <c r="E16" s="1"/>
    </row>
    <row r="17" spans="1:5" ht="15" customHeight="1" x14ac:dyDescent="0.35">
      <c r="A17" s="1"/>
      <c r="B17" s="33" t="s">
        <v>74</v>
      </c>
      <c r="C17" s="28"/>
      <c r="D17" s="19"/>
      <c r="E17" s="1"/>
    </row>
    <row r="18" spans="1:5" ht="15" customHeight="1" x14ac:dyDescent="0.35">
      <c r="A18" s="1"/>
      <c r="B18" s="81" t="s">
        <v>74</v>
      </c>
      <c r="C18" s="10">
        <f>'Fane 12. Periodevise driftsomk.'!E19</f>
        <v>0</v>
      </c>
      <c r="D18" s="11" t="s">
        <v>3</v>
      </c>
      <c r="E18" s="1"/>
    </row>
    <row r="19" spans="1:5" x14ac:dyDescent="0.35">
      <c r="A19" s="1"/>
      <c r="B19" s="33" t="s">
        <v>116</v>
      </c>
      <c r="C19" s="28"/>
      <c r="D19" s="19"/>
      <c r="E19" s="1"/>
    </row>
    <row r="20" spans="1:5" ht="15" customHeight="1" x14ac:dyDescent="0.35">
      <c r="A20" s="1"/>
      <c r="B20" s="31" t="s">
        <v>138</v>
      </c>
      <c r="C20" s="10">
        <f>'Fane 7. Kontrol af ØR2022'!E31</f>
        <v>0</v>
      </c>
      <c r="D20" s="11" t="s">
        <v>3</v>
      </c>
      <c r="E20" s="1"/>
    </row>
    <row r="21" spans="1:5" x14ac:dyDescent="0.35">
      <c r="A21" s="1"/>
      <c r="B21" s="30" t="s">
        <v>135</v>
      </c>
      <c r="C21" s="28"/>
      <c r="D21" s="19"/>
      <c r="E21" s="1"/>
    </row>
    <row r="22" spans="1:5" x14ac:dyDescent="0.35">
      <c r="A22" s="1"/>
      <c r="B22" s="70" t="s">
        <v>136</v>
      </c>
      <c r="C22" s="10">
        <f>'Fane 8. Skattesagen'!G14</f>
        <v>0</v>
      </c>
      <c r="D22" s="11" t="s">
        <v>3</v>
      </c>
      <c r="E22" s="1"/>
    </row>
    <row r="23" spans="1:5" x14ac:dyDescent="0.35">
      <c r="A23" s="1"/>
      <c r="B23" s="33" t="s">
        <v>122</v>
      </c>
      <c r="C23" s="12">
        <f>SUM(C14,C16,C18,C20,C22)</f>
        <v>114878443.55024189</v>
      </c>
      <c r="D23" s="13" t="s">
        <v>3</v>
      </c>
      <c r="E23" s="1"/>
    </row>
    <row r="24" spans="1:5" x14ac:dyDescent="0.35">
      <c r="A24" s="1"/>
      <c r="B24" s="1"/>
      <c r="C24" s="1"/>
      <c r="D24" s="1"/>
      <c r="E24" s="1"/>
    </row>
    <row r="25" spans="1:5" x14ac:dyDescent="0.35">
      <c r="A25" s="1"/>
      <c r="B25" s="1"/>
      <c r="C25" s="1"/>
      <c r="D25" s="1"/>
      <c r="E25" s="1"/>
    </row>
    <row r="26" spans="1:5" x14ac:dyDescent="0.35">
      <c r="A26" s="1"/>
      <c r="B26" s="1"/>
      <c r="C26" s="1"/>
      <c r="D26" s="1"/>
      <c r="E26" s="1"/>
    </row>
    <row r="27" spans="1:5" x14ac:dyDescent="0.35">
      <c r="A27" s="1"/>
      <c r="B27" s="1"/>
      <c r="C27" s="1"/>
      <c r="D27" s="1"/>
      <c r="E27" s="1"/>
    </row>
    <row r="28" spans="1:5" x14ac:dyDescent="0.35">
      <c r="A28" s="1"/>
      <c r="B28" s="1"/>
      <c r="C28" s="1"/>
      <c r="D28" s="1"/>
      <c r="E28" s="1"/>
    </row>
    <row r="29" spans="1:5" x14ac:dyDescent="0.35">
      <c r="A29" s="1"/>
      <c r="B29" s="1"/>
      <c r="C29" s="1"/>
      <c r="D29" s="1"/>
      <c r="E29" s="1"/>
    </row>
    <row r="30" spans="1:5" x14ac:dyDescent="0.35">
      <c r="A30" s="1"/>
      <c r="B30" s="1"/>
      <c r="C30" s="1"/>
      <c r="D30" s="1"/>
      <c r="E30" s="1"/>
    </row>
    <row r="31" spans="1:5" x14ac:dyDescent="0.35">
      <c r="A31" s="1"/>
      <c r="B31" s="1"/>
      <c r="C31" s="1"/>
      <c r="D31" s="1"/>
      <c r="E31" s="1"/>
    </row>
    <row r="32" spans="1:5"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x14ac:dyDescent="0.35">
      <c r="A45" s="1"/>
      <c r="B45" s="1"/>
      <c r="C45" s="1"/>
      <c r="D45" s="1"/>
      <c r="E45" s="1"/>
    </row>
    <row r="46" spans="1:5" x14ac:dyDescent="0.35">
      <c r="A46" s="1"/>
      <c r="B46" s="1"/>
      <c r="C46" s="1"/>
      <c r="D46" s="1"/>
      <c r="E46" s="1"/>
    </row>
    <row r="47" spans="1:5" x14ac:dyDescent="0.35">
      <c r="A47" s="1"/>
      <c r="B47" s="1"/>
      <c r="C47" s="1"/>
      <c r="D47" s="1"/>
      <c r="E47" s="1"/>
    </row>
    <row r="48" spans="1:5" x14ac:dyDescent="0.35">
      <c r="A48" s="1"/>
      <c r="B48" s="1"/>
      <c r="C48" s="1"/>
      <c r="D48" s="1"/>
      <c r="E48" s="1"/>
    </row>
    <row r="49" spans="1:5" x14ac:dyDescent="0.35">
      <c r="A49" s="1"/>
      <c r="B49" s="1"/>
      <c r="C49" s="1"/>
      <c r="D49" s="1"/>
      <c r="E49" s="1"/>
    </row>
    <row r="50" spans="1:5" x14ac:dyDescent="0.35">
      <c r="A50" s="1"/>
      <c r="B50" s="1"/>
      <c r="C50" s="1"/>
      <c r="D50" s="1"/>
      <c r="E50" s="1"/>
    </row>
  </sheetData>
  <sheetProtection algorithmName="SHA-512" hashValue="WDLtO/1ftj9xSF0pxZCi/vKkyCr3jXk0sfBXQR7xVNiFbVNFbBtkyjhIVUm8OIHq9kDDTcTGkVKYi0DU/FczpQ==" saltValue="C2NZBi5vEus6UWlVRXpDLg=="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796875" defaultRowHeight="14.5" x14ac:dyDescent="0.35"/>
  <cols>
    <col min="1" max="1" width="5.1796875" style="2" customWidth="1"/>
    <col min="2" max="2" width="50.54296875" style="2" customWidth="1"/>
    <col min="3" max="3" width="16.26953125" style="2" customWidth="1"/>
    <col min="4" max="4" width="3.26953125" style="2" customWidth="1"/>
    <col min="5" max="5" width="5.1796875" style="2" customWidth="1"/>
    <col min="6" max="16384" width="9.1796875" style="2"/>
  </cols>
  <sheetData>
    <row r="1" spans="1:5" x14ac:dyDescent="0.35">
      <c r="A1" s="1"/>
      <c r="B1" s="1"/>
      <c r="C1" s="1"/>
      <c r="D1" s="1"/>
      <c r="E1" s="1"/>
    </row>
    <row r="2" spans="1:5" x14ac:dyDescent="0.35">
      <c r="A2" s="1"/>
      <c r="B2" s="1"/>
      <c r="C2" s="1"/>
      <c r="D2" s="1"/>
      <c r="E2" s="1"/>
    </row>
    <row r="3" spans="1:5" ht="15" customHeight="1" x14ac:dyDescent="0.35">
      <c r="A3" s="1"/>
      <c r="B3" s="109" t="s">
        <v>203</v>
      </c>
      <c r="C3" s="109"/>
      <c r="D3" s="109"/>
      <c r="E3" s="1"/>
    </row>
    <row r="4" spans="1:5" ht="15" customHeight="1" x14ac:dyDescent="0.35">
      <c r="A4" s="1"/>
      <c r="B4" s="109"/>
      <c r="C4" s="109"/>
      <c r="D4" s="109"/>
      <c r="E4" s="1"/>
    </row>
    <row r="5" spans="1:5" x14ac:dyDescent="0.35">
      <c r="A5" s="1"/>
      <c r="B5" s="110" t="s">
        <v>253</v>
      </c>
      <c r="C5" s="110"/>
      <c r="D5" s="110"/>
      <c r="E5" s="1"/>
    </row>
    <row r="6" spans="1:5" x14ac:dyDescent="0.35">
      <c r="A6" s="1"/>
      <c r="B6" s="72"/>
      <c r="C6" s="72"/>
      <c r="D6" s="72"/>
      <c r="E6" s="1"/>
    </row>
    <row r="7" spans="1:5" x14ac:dyDescent="0.35">
      <c r="A7" s="1"/>
      <c r="B7" s="1"/>
      <c r="C7" s="1"/>
      <c r="D7" s="1"/>
      <c r="E7" s="1"/>
    </row>
    <row r="8" spans="1:5" x14ac:dyDescent="0.35">
      <c r="A8" s="1"/>
      <c r="B8" s="33" t="s">
        <v>13</v>
      </c>
      <c r="C8" s="28"/>
      <c r="D8" s="19"/>
      <c r="E8" s="1"/>
    </row>
    <row r="9" spans="1:5" ht="15" customHeight="1" x14ac:dyDescent="0.35">
      <c r="A9" s="1"/>
      <c r="B9" s="29" t="s">
        <v>139</v>
      </c>
      <c r="C9" s="7">
        <f>'Fane 2.2. Økonomisk ramme 2025'!C14</f>
        <v>113006384.84260032</v>
      </c>
      <c r="D9" s="8" t="s">
        <v>3</v>
      </c>
      <c r="E9" s="1"/>
    </row>
    <row r="10" spans="1:5" ht="15" customHeight="1" x14ac:dyDescent="0.35">
      <c r="A10" s="1"/>
      <c r="B10" s="26" t="s">
        <v>19</v>
      </c>
      <c r="C10" s="7">
        <f>SUM(C9:C9)*'Fane 15. Nøgletal'!C16</f>
        <v>9130915.8952821046</v>
      </c>
      <c r="D10" s="8" t="s">
        <v>3</v>
      </c>
      <c r="E10" s="1"/>
    </row>
    <row r="11" spans="1:5" ht="15" customHeight="1" x14ac:dyDescent="0.35">
      <c r="A11" s="1"/>
      <c r="B11" s="26" t="s">
        <v>10</v>
      </c>
      <c r="C11" s="9">
        <f>-SUM(C9:C10)*'Fane 5. Individuelt eff. krav'!G9</f>
        <v>0</v>
      </c>
      <c r="D11" s="8" t="s">
        <v>3</v>
      </c>
      <c r="E11" s="1"/>
    </row>
    <row r="12" spans="1:5" ht="15" customHeight="1" x14ac:dyDescent="0.35">
      <c r="A12" s="1"/>
      <c r="B12" s="26" t="s">
        <v>23</v>
      </c>
      <c r="C12" s="9">
        <f>-'Fane 4.1. Gen. krav - drift'!G64</f>
        <v>-802628.46958167746</v>
      </c>
      <c r="D12" s="8" t="s">
        <v>3</v>
      </c>
      <c r="E12" s="1"/>
    </row>
    <row r="13" spans="1:5" ht="15" customHeight="1" x14ac:dyDescent="0.35">
      <c r="A13" s="1"/>
      <c r="B13" s="26" t="s">
        <v>24</v>
      </c>
      <c r="C13" s="9">
        <f>-'Fane 4.2. Gen. krav - anlæg'!G65</f>
        <v>0</v>
      </c>
      <c r="D13" s="8" t="s">
        <v>3</v>
      </c>
      <c r="E13" s="1"/>
    </row>
    <row r="14" spans="1:5" x14ac:dyDescent="0.35">
      <c r="A14" s="1"/>
      <c r="B14" s="27" t="s">
        <v>21</v>
      </c>
      <c r="C14" s="10">
        <f>SUM(C9:C13)</f>
        <v>121334672.26830074</v>
      </c>
      <c r="D14" s="11" t="s">
        <v>3</v>
      </c>
      <c r="E14" s="1"/>
    </row>
    <row r="15" spans="1:5" x14ac:dyDescent="0.35">
      <c r="A15" s="1"/>
      <c r="B15" s="33" t="s">
        <v>12</v>
      </c>
      <c r="C15" s="28"/>
      <c r="D15" s="19"/>
      <c r="E15" s="1"/>
    </row>
    <row r="16" spans="1:5" ht="15" customHeight="1" x14ac:dyDescent="0.35">
      <c r="A16" s="1"/>
      <c r="B16" s="31" t="s">
        <v>12</v>
      </c>
      <c r="C16" s="10">
        <f>'Fane 6. Ikke-påvirkelige omk.'!C21*(1+'Fane 15. Nøgletal'!C16)^2+'Fane 6. Ikke-påvirkelige omk.'!C27+'Fane 6. Ikke-påvirkelige omk.'!C35</f>
        <v>2023321.0512190149</v>
      </c>
      <c r="D16" s="11" t="s">
        <v>3</v>
      </c>
      <c r="E16" s="1"/>
    </row>
    <row r="17" spans="1:5" ht="15" customHeight="1" x14ac:dyDescent="0.35">
      <c r="A17" s="1"/>
      <c r="B17" s="33" t="s">
        <v>74</v>
      </c>
      <c r="C17" s="28"/>
      <c r="D17" s="19"/>
      <c r="E17" s="1"/>
    </row>
    <row r="18" spans="1:5" ht="15" customHeight="1" x14ac:dyDescent="0.35">
      <c r="A18" s="1"/>
      <c r="B18" s="81" t="s">
        <v>74</v>
      </c>
      <c r="C18" s="10">
        <f>'Fane 12. Periodevise driftsomk.'!E25</f>
        <v>0</v>
      </c>
      <c r="D18" s="11" t="s">
        <v>3</v>
      </c>
      <c r="E18" s="1"/>
    </row>
    <row r="19" spans="1:5" ht="15" customHeight="1" x14ac:dyDescent="0.35">
      <c r="A19" s="1"/>
      <c r="B19" s="33" t="s">
        <v>116</v>
      </c>
      <c r="C19" s="28"/>
      <c r="D19" s="19"/>
      <c r="E19" s="1"/>
    </row>
    <row r="20" spans="1:5" ht="15" customHeight="1" x14ac:dyDescent="0.35">
      <c r="A20" s="1"/>
      <c r="B20" s="31" t="s">
        <v>138</v>
      </c>
      <c r="C20" s="10">
        <v>0</v>
      </c>
      <c r="D20" s="11" t="s">
        <v>3</v>
      </c>
      <c r="E20" s="1"/>
    </row>
    <row r="21" spans="1:5" x14ac:dyDescent="0.35">
      <c r="A21" s="1"/>
      <c r="B21" s="30" t="s">
        <v>135</v>
      </c>
      <c r="C21" s="28"/>
      <c r="D21" s="19"/>
      <c r="E21" s="1"/>
    </row>
    <row r="22" spans="1:5" x14ac:dyDescent="0.35">
      <c r="A22" s="1"/>
      <c r="B22" s="70" t="s">
        <v>136</v>
      </c>
      <c r="C22" s="10">
        <f>'Fane 8. Skattesagen'!G15</f>
        <v>0</v>
      </c>
      <c r="D22" s="11" t="s">
        <v>3</v>
      </c>
      <c r="E22" s="1"/>
    </row>
    <row r="23" spans="1:5" x14ac:dyDescent="0.35">
      <c r="A23" s="1"/>
      <c r="B23" s="33" t="s">
        <v>140</v>
      </c>
      <c r="C23" s="12">
        <f>SUM(C14,C16,C18,C20,C22)</f>
        <v>123357993.31951976</v>
      </c>
      <c r="D23" s="13" t="s">
        <v>3</v>
      </c>
      <c r="E23" s="1"/>
    </row>
    <row r="24" spans="1:5" x14ac:dyDescent="0.35">
      <c r="A24" s="1"/>
      <c r="B24" s="1"/>
      <c r="C24" s="1"/>
      <c r="D24" s="1"/>
      <c r="E24" s="1"/>
    </row>
    <row r="25" spans="1:5" x14ac:dyDescent="0.35">
      <c r="A25" s="1"/>
      <c r="B25" s="1"/>
      <c r="C25" s="1"/>
      <c r="D25" s="1"/>
      <c r="E25" s="1"/>
    </row>
    <row r="26" spans="1:5" x14ac:dyDescent="0.35">
      <c r="A26" s="1"/>
      <c r="B26" s="1"/>
      <c r="C26" s="1"/>
      <c r="D26" s="1"/>
      <c r="E26" s="1"/>
    </row>
    <row r="27" spans="1:5" x14ac:dyDescent="0.35">
      <c r="A27" s="1"/>
      <c r="B27" s="1"/>
      <c r="C27" s="1"/>
      <c r="D27" s="1"/>
      <c r="E27" s="1"/>
    </row>
    <row r="28" spans="1:5" x14ac:dyDescent="0.35">
      <c r="A28" s="1"/>
      <c r="B28" s="1"/>
      <c r="C28" s="1"/>
      <c r="D28" s="1"/>
      <c r="E28" s="1"/>
    </row>
    <row r="29" spans="1:5" x14ac:dyDescent="0.35">
      <c r="A29" s="1"/>
      <c r="B29" s="1"/>
      <c r="C29" s="1"/>
      <c r="D29" s="1"/>
      <c r="E29" s="1"/>
    </row>
    <row r="30" spans="1:5" x14ac:dyDescent="0.35">
      <c r="A30" s="1"/>
      <c r="B30" s="1"/>
      <c r="C30" s="1"/>
      <c r="D30" s="1"/>
      <c r="E30" s="1"/>
    </row>
    <row r="31" spans="1:5" x14ac:dyDescent="0.35">
      <c r="A31" s="1"/>
      <c r="B31" s="1"/>
      <c r="C31" s="1"/>
      <c r="D31" s="1"/>
      <c r="E31" s="1"/>
    </row>
    <row r="32" spans="1:5"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x14ac:dyDescent="0.35">
      <c r="A45" s="1"/>
      <c r="B45" s="1"/>
      <c r="C45" s="1"/>
      <c r="D45" s="1"/>
      <c r="E45" s="1"/>
    </row>
    <row r="46" spans="1:5" x14ac:dyDescent="0.35">
      <c r="A46" s="1"/>
      <c r="B46" s="1"/>
      <c r="C46" s="1"/>
      <c r="D46" s="1"/>
      <c r="E46" s="1"/>
    </row>
    <row r="47" spans="1:5" x14ac:dyDescent="0.35">
      <c r="A47" s="1"/>
      <c r="B47" s="1"/>
      <c r="C47" s="1"/>
      <c r="D47" s="1"/>
      <c r="E47" s="1"/>
    </row>
    <row r="48" spans="1:5" x14ac:dyDescent="0.35">
      <c r="A48" s="1"/>
      <c r="B48" s="1"/>
      <c r="C48" s="1"/>
      <c r="D48" s="1"/>
      <c r="E48" s="1"/>
    </row>
    <row r="49" spans="1:5" x14ac:dyDescent="0.35">
      <c r="A49" s="1"/>
      <c r="B49" s="1"/>
      <c r="C49" s="1"/>
      <c r="D49" s="1"/>
      <c r="E49" s="1"/>
    </row>
    <row r="50" spans="1:5" x14ac:dyDescent="0.35">
      <c r="A50" s="1"/>
      <c r="B50" s="1"/>
      <c r="C50" s="1"/>
      <c r="D50" s="1"/>
      <c r="E50" s="1"/>
    </row>
  </sheetData>
  <sheetProtection algorithmName="SHA-512" hashValue="U3DfAAv1x8R44hoczQ6ol6IZ8NnJzUKeh7owu8297BUed0KC6OqFEgl8AFAQxQDvejie2tYuIf/Mbt38vlVZ2A==" saltValue="bAKnup3mKvaf7qewWz8PV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99" zoomScaleNormal="100" zoomScalePageLayoutView="99" workbookViewId="0"/>
  </sheetViews>
  <sheetFormatPr defaultColWidth="9.1796875" defaultRowHeight="14.5" x14ac:dyDescent="0.35"/>
  <cols>
    <col min="1" max="1" width="5.1796875" style="2" customWidth="1"/>
    <col min="2" max="2" width="48.81640625" style="2" customWidth="1"/>
    <col min="3" max="3" width="13.7265625" style="2" customWidth="1"/>
    <col min="4" max="4" width="3.26953125" style="2" customWidth="1"/>
    <col min="5" max="5" width="5.1796875" style="2" customWidth="1"/>
    <col min="6" max="16384" width="9.1796875" style="2"/>
  </cols>
  <sheetData>
    <row r="1" spans="1:6" x14ac:dyDescent="0.35">
      <c r="A1" s="1"/>
      <c r="B1" s="1"/>
      <c r="C1" s="1"/>
      <c r="D1" s="1"/>
      <c r="E1" s="1"/>
      <c r="F1" s="1"/>
    </row>
    <row r="2" spans="1:6" x14ac:dyDescent="0.35">
      <c r="A2" s="1"/>
      <c r="B2" s="1"/>
      <c r="C2" s="1"/>
      <c r="D2" s="1"/>
      <c r="E2" s="1"/>
      <c r="F2" s="1"/>
    </row>
    <row r="3" spans="1:6" ht="15" customHeight="1" x14ac:dyDescent="0.35">
      <c r="A3" s="1"/>
      <c r="B3" s="109" t="s">
        <v>204</v>
      </c>
      <c r="C3" s="109"/>
      <c r="D3" s="109"/>
      <c r="E3" s="1"/>
      <c r="F3" s="1"/>
    </row>
    <row r="4" spans="1:6" ht="15" customHeight="1" x14ac:dyDescent="0.35">
      <c r="A4" s="1"/>
      <c r="B4" s="109"/>
      <c r="C4" s="109"/>
      <c r="D4" s="109"/>
      <c r="E4" s="1"/>
      <c r="F4" s="1"/>
    </row>
    <row r="5" spans="1:6" x14ac:dyDescent="0.35">
      <c r="A5" s="1"/>
      <c r="B5" s="110" t="s">
        <v>253</v>
      </c>
      <c r="C5" s="110"/>
      <c r="D5" s="110"/>
      <c r="E5" s="1"/>
      <c r="F5" s="1"/>
    </row>
    <row r="6" spans="1:6" x14ac:dyDescent="0.35">
      <c r="A6" s="1"/>
      <c r="B6" s="72"/>
      <c r="C6" s="72"/>
      <c r="D6" s="72"/>
      <c r="E6" s="1"/>
      <c r="F6" s="1"/>
    </row>
    <row r="7" spans="1:6" x14ac:dyDescent="0.35">
      <c r="A7" s="1"/>
      <c r="B7" s="1"/>
      <c r="C7" s="1"/>
      <c r="D7" s="1"/>
      <c r="E7" s="1"/>
      <c r="F7" s="1"/>
    </row>
    <row r="8" spans="1:6" x14ac:dyDescent="0.35">
      <c r="A8" s="1"/>
      <c r="B8" s="33" t="s">
        <v>13</v>
      </c>
      <c r="C8" s="28"/>
      <c r="D8" s="19"/>
      <c r="E8" s="1"/>
      <c r="F8" s="1"/>
    </row>
    <row r="9" spans="1:6" ht="15" customHeight="1" x14ac:dyDescent="0.35">
      <c r="A9" s="1"/>
      <c r="B9" s="29" t="s">
        <v>208</v>
      </c>
      <c r="C9" s="7">
        <f>'Fane 2.3. Økonomisk ramme 2026'!C14</f>
        <v>121334672.26830074</v>
      </c>
      <c r="D9" s="8" t="s">
        <v>3</v>
      </c>
      <c r="E9" s="1"/>
      <c r="F9" s="1"/>
    </row>
    <row r="10" spans="1:6" ht="15" customHeight="1" x14ac:dyDescent="0.35">
      <c r="A10" s="1"/>
      <c r="B10" s="26" t="s">
        <v>19</v>
      </c>
      <c r="C10" s="7">
        <f>SUM(C9:C9)*'Fane 15. Nøgletal'!C16</f>
        <v>9803841.5192786995</v>
      </c>
      <c r="D10" s="8" t="s">
        <v>3</v>
      </c>
      <c r="E10" s="1"/>
      <c r="F10" s="1"/>
    </row>
    <row r="11" spans="1:6" ht="15" customHeight="1" x14ac:dyDescent="0.35">
      <c r="A11" s="1"/>
      <c r="B11" s="26" t="s">
        <v>10</v>
      </c>
      <c r="C11" s="9">
        <f>-SUM(C9:C10)*'Fane 5. Individuelt eff. krav'!G9</f>
        <v>0</v>
      </c>
      <c r="D11" s="8" t="s">
        <v>3</v>
      </c>
      <c r="E11" s="1"/>
      <c r="F11" s="1"/>
    </row>
    <row r="12" spans="1:6" ht="15" customHeight="1" x14ac:dyDescent="0.35">
      <c r="A12" s="1"/>
      <c r="B12" s="26" t="s">
        <v>23</v>
      </c>
      <c r="C12" s="9">
        <f>-'Fane 4.1. Gen. krav - drift'!G69</f>
        <v>-850131.23292539944</v>
      </c>
      <c r="D12" s="8" t="s">
        <v>3</v>
      </c>
      <c r="E12" s="1"/>
      <c r="F12" s="1"/>
    </row>
    <row r="13" spans="1:6" ht="15" customHeight="1" x14ac:dyDescent="0.35">
      <c r="A13" s="1"/>
      <c r="B13" s="26" t="s">
        <v>24</v>
      </c>
      <c r="C13" s="9">
        <f>-'Fane 4.2. Gen. krav - anlæg'!G70</f>
        <v>0</v>
      </c>
      <c r="D13" s="8" t="s">
        <v>3</v>
      </c>
      <c r="E13" s="1"/>
      <c r="F13" s="1"/>
    </row>
    <row r="14" spans="1:6" ht="14.25" customHeight="1" x14ac:dyDescent="0.35">
      <c r="A14" s="1"/>
      <c r="B14" s="27" t="s">
        <v>21</v>
      </c>
      <c r="C14" s="10">
        <f>SUM(C9:C13)</f>
        <v>130288382.55465405</v>
      </c>
      <c r="D14" s="11" t="s">
        <v>3</v>
      </c>
      <c r="E14" s="1"/>
      <c r="F14" s="1"/>
    </row>
    <row r="15" spans="1:6" x14ac:dyDescent="0.35">
      <c r="A15" s="1"/>
      <c r="B15" s="33" t="s">
        <v>12</v>
      </c>
      <c r="C15" s="28"/>
      <c r="D15" s="19"/>
      <c r="E15" s="1"/>
      <c r="F15" s="1"/>
    </row>
    <row r="16" spans="1:6" ht="15" customHeight="1" x14ac:dyDescent="0.35">
      <c r="A16" s="1"/>
      <c r="B16" s="31" t="s">
        <v>12</v>
      </c>
      <c r="C16" s="10">
        <f>'Fane 6. Ikke-påvirkelige omk.'!C21*(1+'Fane 15. Nøgletal'!C16)^3+'Fane 6. Ikke-påvirkelige omk.'!C28+'Fane 6. Ikke-påvirkelige omk.'!C36</f>
        <v>2186805.3921575113</v>
      </c>
      <c r="D16" s="11" t="s">
        <v>3</v>
      </c>
      <c r="E16" s="1"/>
      <c r="F16" s="1"/>
    </row>
    <row r="17" spans="1:6" ht="15" customHeight="1" x14ac:dyDescent="0.35">
      <c r="A17" s="1"/>
      <c r="B17" s="33" t="s">
        <v>74</v>
      </c>
      <c r="C17" s="28"/>
      <c r="D17" s="19"/>
      <c r="E17" s="1"/>
      <c r="F17" s="1"/>
    </row>
    <row r="18" spans="1:6" ht="15" customHeight="1" x14ac:dyDescent="0.35">
      <c r="A18" s="1"/>
      <c r="B18" s="81" t="s">
        <v>74</v>
      </c>
      <c r="C18" s="10">
        <f>'Fane 12. Periodevise driftsomk.'!E31</f>
        <v>0</v>
      </c>
      <c r="D18" s="11" t="s">
        <v>3</v>
      </c>
      <c r="E18" s="1"/>
      <c r="F18" s="1"/>
    </row>
    <row r="19" spans="1:6" ht="15" customHeight="1" x14ac:dyDescent="0.35">
      <c r="A19" s="1"/>
      <c r="B19" s="33" t="s">
        <v>116</v>
      </c>
      <c r="C19" s="28"/>
      <c r="D19" s="19"/>
      <c r="E19" s="1"/>
      <c r="F19" s="1"/>
    </row>
    <row r="20" spans="1:6" ht="15" customHeight="1" x14ac:dyDescent="0.35">
      <c r="A20" s="1"/>
      <c r="B20" s="31" t="s">
        <v>138</v>
      </c>
      <c r="C20" s="10">
        <v>0</v>
      </c>
      <c r="D20" s="11" t="s">
        <v>3</v>
      </c>
      <c r="E20" s="1"/>
      <c r="F20" s="1"/>
    </row>
    <row r="21" spans="1:6" x14ac:dyDescent="0.35">
      <c r="A21" s="1"/>
      <c r="B21" s="30" t="s">
        <v>135</v>
      </c>
      <c r="C21" s="28"/>
      <c r="D21" s="19"/>
      <c r="E21" s="1"/>
      <c r="F21" s="1"/>
    </row>
    <row r="22" spans="1:6" x14ac:dyDescent="0.35">
      <c r="A22" s="1"/>
      <c r="B22" s="70" t="s">
        <v>136</v>
      </c>
      <c r="C22" s="10">
        <f>'Fane 8. Skattesagen'!G16</f>
        <v>0</v>
      </c>
      <c r="D22" s="11" t="s">
        <v>3</v>
      </c>
      <c r="E22" s="1"/>
      <c r="F22" s="1"/>
    </row>
    <row r="23" spans="1:6" x14ac:dyDescent="0.35">
      <c r="A23" s="1"/>
      <c r="B23" s="33" t="s">
        <v>209</v>
      </c>
      <c r="C23" s="12">
        <f>SUM(C14,C16,C18,C20,C22)</f>
        <v>132475187.94681156</v>
      </c>
      <c r="D23" s="13" t="s">
        <v>3</v>
      </c>
      <c r="E23" s="1"/>
      <c r="F23" s="1"/>
    </row>
    <row r="24" spans="1:6" x14ac:dyDescent="0.35">
      <c r="A24" s="1"/>
      <c r="B24" s="1"/>
      <c r="C24" s="1"/>
      <c r="D24" s="1"/>
      <c r="E24" s="1"/>
      <c r="F24" s="1"/>
    </row>
    <row r="25" spans="1:6" x14ac:dyDescent="0.35">
      <c r="A25" s="1"/>
      <c r="B25" s="1"/>
      <c r="C25" s="1"/>
      <c r="D25" s="1"/>
      <c r="E25" s="1"/>
      <c r="F25" s="1"/>
    </row>
    <row r="26" spans="1:6" x14ac:dyDescent="0.35">
      <c r="A26" s="1"/>
      <c r="B26" s="1"/>
      <c r="C26" s="1"/>
      <c r="D26" s="1"/>
      <c r="E26" s="1"/>
      <c r="F26" s="1"/>
    </row>
    <row r="27" spans="1:6" x14ac:dyDescent="0.35">
      <c r="A27" s="1"/>
      <c r="B27" s="1"/>
      <c r="C27" s="1"/>
      <c r="D27" s="1"/>
      <c r="E27" s="1"/>
      <c r="F27" s="1"/>
    </row>
    <row r="28" spans="1:6" x14ac:dyDescent="0.35">
      <c r="A28" s="1"/>
      <c r="B28" s="1"/>
      <c r="C28" s="1"/>
      <c r="D28" s="1"/>
      <c r="E28" s="1"/>
      <c r="F28" s="1"/>
    </row>
    <row r="29" spans="1:6" x14ac:dyDescent="0.35">
      <c r="A29" s="1"/>
      <c r="B29" s="1"/>
      <c r="C29" s="1"/>
      <c r="D29" s="1"/>
      <c r="E29" s="1"/>
      <c r="F29" s="1"/>
    </row>
    <row r="30" spans="1:6" x14ac:dyDescent="0.35">
      <c r="A30" s="1"/>
      <c r="B30" s="1"/>
      <c r="C30" s="1"/>
      <c r="D30" s="1"/>
      <c r="E30" s="1"/>
      <c r="F30" s="1"/>
    </row>
    <row r="31" spans="1:6" x14ac:dyDescent="0.35">
      <c r="A31" s="1"/>
      <c r="B31" s="1"/>
      <c r="C31" s="1"/>
      <c r="D31" s="1"/>
      <c r="E31" s="1"/>
      <c r="F31" s="1"/>
    </row>
    <row r="32" spans="1:6" x14ac:dyDescent="0.35">
      <c r="A32" s="1"/>
      <c r="B32" s="1"/>
      <c r="C32" s="1"/>
      <c r="D32" s="1"/>
      <c r="E32" s="1"/>
      <c r="F32" s="1"/>
    </row>
    <row r="33" spans="1:6" x14ac:dyDescent="0.35">
      <c r="A33" s="1"/>
      <c r="B33" s="1"/>
      <c r="C33" s="1"/>
      <c r="D33" s="1"/>
      <c r="E33" s="1"/>
      <c r="F33" s="1"/>
    </row>
    <row r="34" spans="1:6" x14ac:dyDescent="0.35">
      <c r="A34" s="1"/>
      <c r="B34" s="1"/>
      <c r="C34" s="1"/>
      <c r="D34" s="1"/>
      <c r="E34" s="1"/>
      <c r="F34" s="1"/>
    </row>
    <row r="35" spans="1:6" x14ac:dyDescent="0.35">
      <c r="A35" s="1"/>
      <c r="B35" s="1"/>
      <c r="C35" s="1"/>
      <c r="D35" s="1"/>
      <c r="E35" s="1"/>
      <c r="F35" s="1"/>
    </row>
    <row r="36" spans="1:6" x14ac:dyDescent="0.35">
      <c r="A36" s="1"/>
      <c r="B36" s="1"/>
      <c r="C36" s="1"/>
      <c r="D36" s="1"/>
      <c r="E36" s="1"/>
      <c r="F36" s="1"/>
    </row>
    <row r="37" spans="1:6" x14ac:dyDescent="0.35">
      <c r="A37" s="1"/>
      <c r="B37" s="1"/>
      <c r="C37" s="1"/>
      <c r="D37" s="1"/>
      <c r="E37" s="1"/>
      <c r="F37" s="1"/>
    </row>
    <row r="38" spans="1:6" x14ac:dyDescent="0.35">
      <c r="A38" s="1"/>
      <c r="B38" s="1"/>
      <c r="C38" s="1"/>
      <c r="D38" s="1"/>
      <c r="E38" s="1"/>
      <c r="F38" s="1"/>
    </row>
    <row r="39" spans="1:6" x14ac:dyDescent="0.35">
      <c r="A39" s="1"/>
      <c r="B39" s="1"/>
      <c r="C39" s="1"/>
      <c r="D39" s="1"/>
      <c r="E39" s="1"/>
      <c r="F39" s="1"/>
    </row>
    <row r="40" spans="1:6" x14ac:dyDescent="0.35">
      <c r="A40" s="1"/>
      <c r="B40" s="1"/>
      <c r="C40" s="1"/>
      <c r="D40" s="1"/>
      <c r="E40" s="1"/>
      <c r="F40" s="1"/>
    </row>
    <row r="41" spans="1:6" x14ac:dyDescent="0.35">
      <c r="A41" s="1"/>
      <c r="B41" s="1"/>
      <c r="C41" s="1"/>
      <c r="D41" s="1"/>
      <c r="E41" s="1"/>
      <c r="F41" s="1"/>
    </row>
    <row r="42" spans="1:6" x14ac:dyDescent="0.35">
      <c r="A42" s="1"/>
      <c r="B42" s="1"/>
      <c r="C42" s="1"/>
      <c r="D42" s="1"/>
      <c r="E42" s="1"/>
      <c r="F42" s="1"/>
    </row>
    <row r="43" spans="1:6" x14ac:dyDescent="0.35">
      <c r="A43" s="1"/>
      <c r="B43" s="1"/>
      <c r="C43" s="1"/>
      <c r="D43" s="1"/>
      <c r="E43" s="1"/>
      <c r="F43" s="1"/>
    </row>
    <row r="44" spans="1:6" x14ac:dyDescent="0.35">
      <c r="A44" s="1"/>
      <c r="B44" s="1"/>
      <c r="C44" s="1"/>
      <c r="D44" s="1"/>
      <c r="E44" s="1"/>
      <c r="F44" s="1"/>
    </row>
    <row r="45" spans="1:6" x14ac:dyDescent="0.35">
      <c r="A45" s="1"/>
      <c r="B45" s="1"/>
      <c r="C45" s="1"/>
      <c r="D45" s="1"/>
      <c r="E45" s="1"/>
      <c r="F45" s="1"/>
    </row>
    <row r="46" spans="1:6" x14ac:dyDescent="0.35">
      <c r="A46" s="1"/>
      <c r="B46" s="1"/>
      <c r="C46" s="1"/>
      <c r="D46" s="1"/>
      <c r="E46" s="1"/>
      <c r="F46" s="1"/>
    </row>
    <row r="47" spans="1:6" x14ac:dyDescent="0.35">
      <c r="A47" s="1"/>
      <c r="B47" s="1"/>
      <c r="C47" s="1"/>
      <c r="D47" s="1"/>
      <c r="E47" s="1"/>
      <c r="F47" s="1"/>
    </row>
    <row r="48" spans="1:6" x14ac:dyDescent="0.35">
      <c r="A48" s="1"/>
      <c r="B48" s="1"/>
      <c r="C48" s="1"/>
      <c r="D48" s="1"/>
      <c r="E48" s="1"/>
      <c r="F48" s="1"/>
    </row>
    <row r="49" spans="1:6" x14ac:dyDescent="0.35">
      <c r="A49" s="1"/>
      <c r="B49" s="1"/>
      <c r="C49" s="1"/>
      <c r="D49" s="1"/>
      <c r="E49" s="1"/>
      <c r="F49" s="1"/>
    </row>
    <row r="50" spans="1:6" x14ac:dyDescent="0.35">
      <c r="A50" s="1"/>
      <c r="B50" s="1"/>
      <c r="C50" s="1"/>
      <c r="D50" s="1"/>
      <c r="E50" s="1"/>
      <c r="F50" s="1"/>
    </row>
  </sheetData>
  <sheetProtection algorithmName="SHA-512" hashValue="W5MsVIOjIsk2RMtN/iXwyx34axT+WsOzh6huKdBnNESXLPP+PUNs63BWC1UdpQ/W4CVPTbFI/k2hFTaPgbeJMA==" saltValue="KGB6QrziVcTuleEq+HDGr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99" zoomScaleNormal="100" zoomScalePageLayoutView="99" workbookViewId="0"/>
  </sheetViews>
  <sheetFormatPr defaultColWidth="9.1796875" defaultRowHeight="14.5" x14ac:dyDescent="0.35"/>
  <cols>
    <col min="1" max="1" width="6.54296875" style="2" customWidth="1"/>
    <col min="2" max="2" width="52.26953125" style="2" customWidth="1"/>
    <col min="3" max="3" width="15.1796875" style="2" customWidth="1"/>
    <col min="4" max="4" width="4.1796875" style="2" customWidth="1"/>
    <col min="5" max="5" width="8.453125" style="2" bestFit="1" customWidth="1"/>
    <col min="6" max="16384" width="9.1796875" style="2"/>
  </cols>
  <sheetData>
    <row r="1" spans="1:5" x14ac:dyDescent="0.35">
      <c r="A1" s="1"/>
      <c r="B1" s="1"/>
      <c r="C1" s="1"/>
      <c r="D1" s="1"/>
      <c r="E1" s="1"/>
    </row>
    <row r="2" spans="1:5" x14ac:dyDescent="0.35">
      <c r="A2" s="1"/>
      <c r="B2" s="1"/>
      <c r="C2" s="1"/>
      <c r="D2" s="1"/>
      <c r="E2" s="1"/>
    </row>
    <row r="3" spans="1:5" ht="25" customHeight="1" x14ac:dyDescent="0.35">
      <c r="A3" s="1"/>
      <c r="B3" s="112" t="s">
        <v>205</v>
      </c>
      <c r="C3" s="112"/>
      <c r="D3" s="112"/>
      <c r="E3" s="1"/>
    </row>
    <row r="4" spans="1:5" x14ac:dyDescent="0.35">
      <c r="A4" s="1"/>
      <c r="B4" s="112"/>
      <c r="C4" s="112"/>
      <c r="D4" s="112"/>
      <c r="E4" s="1"/>
    </row>
    <row r="5" spans="1:5" x14ac:dyDescent="0.35">
      <c r="A5" s="1"/>
      <c r="B5" s="1"/>
      <c r="C5" s="1"/>
      <c r="D5" s="1"/>
      <c r="E5" s="1"/>
    </row>
    <row r="6" spans="1:5" x14ac:dyDescent="0.35">
      <c r="A6" s="1"/>
      <c r="B6" s="1"/>
      <c r="C6" s="1"/>
      <c r="D6" s="1"/>
      <c r="E6" s="1"/>
    </row>
    <row r="7" spans="1:5" x14ac:dyDescent="0.35">
      <c r="A7" s="1"/>
      <c r="B7" s="1"/>
      <c r="C7" s="1"/>
      <c r="D7" s="1"/>
      <c r="E7" s="1"/>
    </row>
    <row r="8" spans="1:5" x14ac:dyDescent="0.35">
      <c r="A8" s="1"/>
      <c r="B8" s="33" t="s">
        <v>254</v>
      </c>
      <c r="C8" s="28"/>
      <c r="D8" s="19"/>
      <c r="E8" s="1"/>
    </row>
    <row r="9" spans="1:5" x14ac:dyDescent="0.35">
      <c r="A9" s="1"/>
      <c r="B9" s="29" t="s">
        <v>255</v>
      </c>
      <c r="C9" s="7">
        <v>101108967.99663177</v>
      </c>
      <c r="D9" s="8" t="s">
        <v>3</v>
      </c>
      <c r="E9" s="1"/>
    </row>
    <row r="10" spans="1:5" x14ac:dyDescent="0.35">
      <c r="A10" s="1"/>
      <c r="B10" s="87" t="s">
        <v>36</v>
      </c>
      <c r="C10" s="7">
        <v>112134.76800000001</v>
      </c>
      <c r="D10" s="8" t="s">
        <v>3</v>
      </c>
      <c r="E10" s="1"/>
    </row>
    <row r="11" spans="1:5" x14ac:dyDescent="0.35">
      <c r="A11" s="1"/>
      <c r="B11" s="87" t="s">
        <v>37</v>
      </c>
      <c r="C11" s="9">
        <v>56678.388000000006</v>
      </c>
      <c r="D11" s="8" t="s">
        <v>3</v>
      </c>
      <c r="E11" s="1"/>
    </row>
    <row r="12" spans="1:5" x14ac:dyDescent="0.35">
      <c r="A12" s="1"/>
      <c r="B12" s="87" t="s">
        <v>26</v>
      </c>
      <c r="C12" s="9">
        <v>0</v>
      </c>
      <c r="D12" s="8" t="s">
        <v>3</v>
      </c>
      <c r="E12" s="1"/>
    </row>
    <row r="13" spans="1:5" x14ac:dyDescent="0.35">
      <c r="A13" s="1"/>
      <c r="B13" s="87" t="s">
        <v>25</v>
      </c>
      <c r="C13" s="9">
        <v>0</v>
      </c>
      <c r="D13" s="8" t="s">
        <v>3</v>
      </c>
      <c r="E13" s="1"/>
    </row>
    <row r="14" spans="1:5" x14ac:dyDescent="0.35">
      <c r="A14" s="1"/>
      <c r="B14" s="87" t="s">
        <v>105</v>
      </c>
      <c r="C14" s="9">
        <v>0</v>
      </c>
      <c r="D14" s="8" t="s">
        <v>3</v>
      </c>
      <c r="E14" s="1"/>
    </row>
    <row r="15" spans="1:5" x14ac:dyDescent="0.35">
      <c r="A15" s="1"/>
      <c r="B15" s="87" t="s">
        <v>106</v>
      </c>
      <c r="C15" s="9">
        <v>0</v>
      </c>
      <c r="D15" s="8" t="s">
        <v>3</v>
      </c>
      <c r="E15" s="1"/>
    </row>
    <row r="16" spans="1:5" x14ac:dyDescent="0.35">
      <c r="A16" s="1"/>
      <c r="B16" s="87" t="s">
        <v>19</v>
      </c>
      <c r="C16" s="41">
        <v>339669.34274248482</v>
      </c>
      <c r="D16" s="8" t="s">
        <v>3</v>
      </c>
      <c r="E16" s="1"/>
    </row>
    <row r="17" spans="1:5" x14ac:dyDescent="0.35">
      <c r="A17" s="1"/>
      <c r="B17" s="87" t="s">
        <v>10</v>
      </c>
      <c r="C17" s="41">
        <v>-2032349.0099074852</v>
      </c>
      <c r="D17" s="8" t="s">
        <v>3</v>
      </c>
      <c r="E17" s="1"/>
    </row>
    <row r="18" spans="1:5" x14ac:dyDescent="0.35">
      <c r="A18" s="1"/>
      <c r="B18" s="87" t="s">
        <v>23</v>
      </c>
      <c r="C18" s="41">
        <v>-671459.53168073809</v>
      </c>
      <c r="D18" s="8" t="s">
        <v>3</v>
      </c>
      <c r="E18" s="1"/>
    </row>
    <row r="19" spans="1:5" x14ac:dyDescent="0.35">
      <c r="A19" s="1"/>
      <c r="B19" s="87" t="s">
        <v>24</v>
      </c>
      <c r="C19" s="41">
        <v>-1202806.4020875765</v>
      </c>
      <c r="D19" s="8" t="s">
        <v>3</v>
      </c>
      <c r="E19" s="47"/>
    </row>
    <row r="20" spans="1:5" x14ac:dyDescent="0.35">
      <c r="A20" s="1"/>
      <c r="B20" s="81" t="s">
        <v>21</v>
      </c>
      <c r="C20" s="10">
        <v>97710835.551698476</v>
      </c>
      <c r="D20" s="11" t="s">
        <v>3</v>
      </c>
      <c r="E20" s="1"/>
    </row>
    <row r="21" spans="1:5" x14ac:dyDescent="0.35">
      <c r="A21" s="1"/>
      <c r="B21" s="33" t="s">
        <v>12</v>
      </c>
      <c r="C21" s="28"/>
      <c r="D21" s="19"/>
      <c r="E21" s="1"/>
    </row>
    <row r="22" spans="1:5" x14ac:dyDescent="0.35">
      <c r="A22" s="1"/>
      <c r="B22" s="31" t="s">
        <v>12</v>
      </c>
      <c r="C22" s="10">
        <v>1906582.0666420802</v>
      </c>
      <c r="D22" s="11" t="s">
        <v>3</v>
      </c>
      <c r="E22" s="1"/>
    </row>
    <row r="23" spans="1:5" x14ac:dyDescent="0.35">
      <c r="A23" s="1"/>
      <c r="B23" s="33" t="s">
        <v>74</v>
      </c>
      <c r="C23" s="28"/>
      <c r="D23" s="19"/>
      <c r="E23" s="1"/>
    </row>
    <row r="24" spans="1:5" x14ac:dyDescent="0.35">
      <c r="A24" s="1"/>
      <c r="B24" s="81" t="s">
        <v>74</v>
      </c>
      <c r="C24" s="10">
        <v>0</v>
      </c>
      <c r="D24" s="11" t="s">
        <v>3</v>
      </c>
      <c r="E24" s="1"/>
    </row>
    <row r="25" spans="1:5" x14ac:dyDescent="0.35">
      <c r="A25" s="1"/>
      <c r="B25" s="44" t="s">
        <v>73</v>
      </c>
      <c r="C25" s="42"/>
      <c r="D25" s="43"/>
      <c r="E25" s="1"/>
    </row>
    <row r="26" spans="1:5" x14ac:dyDescent="0.35">
      <c r="A26" s="1"/>
      <c r="B26" s="87" t="s">
        <v>158</v>
      </c>
      <c r="C26" s="69">
        <v>0</v>
      </c>
      <c r="D26" s="8" t="s">
        <v>3</v>
      </c>
      <c r="E26" s="1"/>
    </row>
    <row r="27" spans="1:5" x14ac:dyDescent="0.35">
      <c r="A27" s="1"/>
      <c r="B27" s="87" t="s">
        <v>70</v>
      </c>
      <c r="C27" s="69">
        <v>0</v>
      </c>
      <c r="D27" s="8" t="s">
        <v>3</v>
      </c>
      <c r="E27" s="1"/>
    </row>
    <row r="28" spans="1:5" x14ac:dyDescent="0.35">
      <c r="A28" s="1"/>
      <c r="B28" s="87" t="s">
        <v>161</v>
      </c>
      <c r="C28" s="69">
        <v>0</v>
      </c>
      <c r="D28" s="8" t="s">
        <v>3</v>
      </c>
      <c r="E28" s="1"/>
    </row>
    <row r="29" spans="1:5" x14ac:dyDescent="0.35">
      <c r="A29" s="1"/>
      <c r="B29" s="87" t="s">
        <v>162</v>
      </c>
      <c r="C29" s="69">
        <v>0</v>
      </c>
      <c r="D29" s="8" t="s">
        <v>3</v>
      </c>
      <c r="E29" s="1"/>
    </row>
    <row r="30" spans="1:5" x14ac:dyDescent="0.35">
      <c r="A30" s="1"/>
      <c r="B30" s="70" t="s">
        <v>75</v>
      </c>
      <c r="C30" s="10">
        <v>0</v>
      </c>
      <c r="D30" s="11" t="s">
        <v>3</v>
      </c>
      <c r="E30" s="1"/>
    </row>
    <row r="31" spans="1:5" x14ac:dyDescent="0.35">
      <c r="A31" s="1"/>
      <c r="B31" s="33" t="s">
        <v>116</v>
      </c>
      <c r="C31" s="28"/>
      <c r="D31" s="19"/>
      <c r="E31" s="1"/>
    </row>
    <row r="32" spans="1:5" x14ac:dyDescent="0.35">
      <c r="A32" s="1"/>
      <c r="B32" s="31" t="s">
        <v>138</v>
      </c>
      <c r="C32" s="10">
        <v>0</v>
      </c>
      <c r="D32" s="11" t="s">
        <v>3</v>
      </c>
      <c r="E32" s="1"/>
    </row>
    <row r="33" spans="1:5" x14ac:dyDescent="0.35">
      <c r="A33" s="1"/>
      <c r="B33" s="33" t="s">
        <v>266</v>
      </c>
      <c r="C33" s="28"/>
      <c r="D33" s="19"/>
      <c r="E33" s="1"/>
    </row>
    <row r="34" spans="1:5" x14ac:dyDescent="0.35">
      <c r="A34" s="1"/>
      <c r="B34" s="31" t="s">
        <v>266</v>
      </c>
      <c r="C34" s="10">
        <v>0</v>
      </c>
      <c r="D34" s="11" t="s">
        <v>3</v>
      </c>
      <c r="E34" s="1"/>
    </row>
    <row r="35" spans="1:5" x14ac:dyDescent="0.35">
      <c r="A35" s="1"/>
      <c r="B35" s="30" t="s">
        <v>135</v>
      </c>
      <c r="C35" s="28"/>
      <c r="D35" s="19"/>
      <c r="E35" s="1"/>
    </row>
    <row r="36" spans="1:5" x14ac:dyDescent="0.35">
      <c r="A36" s="1"/>
      <c r="B36" s="70" t="s">
        <v>136</v>
      </c>
      <c r="C36" s="10">
        <v>0</v>
      </c>
      <c r="D36" s="11" t="s">
        <v>3</v>
      </c>
      <c r="E36" s="1"/>
    </row>
    <row r="37" spans="1:5" x14ac:dyDescent="0.35">
      <c r="A37" s="1"/>
      <c r="B37" s="33" t="s">
        <v>267</v>
      </c>
      <c r="C37" s="49">
        <v>99617417.618340552</v>
      </c>
      <c r="D37" s="30" t="s">
        <v>3</v>
      </c>
      <c r="E37" s="1"/>
    </row>
    <row r="38" spans="1:5" ht="30" customHeight="1" x14ac:dyDescent="0.35">
      <c r="A38" s="1"/>
      <c r="B38" s="111" t="s">
        <v>268</v>
      </c>
      <c r="C38" s="111"/>
      <c r="D38" s="11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x14ac:dyDescent="0.35">
      <c r="A45" s="1"/>
      <c r="B45" s="1"/>
      <c r="C45" s="1"/>
      <c r="D45" s="1"/>
      <c r="E45" s="1"/>
    </row>
    <row r="46" spans="1:5" x14ac:dyDescent="0.35">
      <c r="A46" s="1"/>
      <c r="B46" s="1"/>
      <c r="C46" s="1"/>
      <c r="D46" s="1"/>
      <c r="E46" s="1"/>
    </row>
    <row r="47" spans="1:5" x14ac:dyDescent="0.35">
      <c r="A47" s="1"/>
      <c r="B47" s="1"/>
      <c r="C47" s="1"/>
      <c r="D47" s="1"/>
      <c r="E47" s="1"/>
    </row>
    <row r="48" spans="1:5" x14ac:dyDescent="0.35">
      <c r="A48" s="1"/>
      <c r="B48" s="1"/>
      <c r="C48" s="1"/>
      <c r="D48" s="1"/>
      <c r="E48" s="1"/>
    </row>
  </sheetData>
  <sheetProtection algorithmName="SHA-512" hashValue="ni4YTSQs4RH0NuwqDxYH/DLHdlzk6a7YNExdGwJ9ZF+G/fFL74YdG+GIuhV2gTecTvE1BhuPWvu3zDAu3prqcg==" saltValue="4A2gUl2FGGZ2olAB+f65ww==" spinCount="100000" sheet="1" objects="1" scenarios="1"/>
  <mergeCells count="2">
    <mergeCell ref="B38:D38"/>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90" zoomScaleNormal="100" zoomScalePageLayoutView="90" workbookViewId="0"/>
  </sheetViews>
  <sheetFormatPr defaultColWidth="9.1796875" defaultRowHeight="14.5" x14ac:dyDescent="0.35"/>
  <cols>
    <col min="1" max="1" width="4.7265625" style="2" customWidth="1"/>
    <col min="2" max="5" width="9.1796875" style="2"/>
    <col min="6" max="6" width="20.453125" style="2" customWidth="1"/>
    <col min="7" max="7" width="16.26953125" style="2" customWidth="1"/>
    <col min="8" max="8" width="3.453125" style="2" customWidth="1"/>
    <col min="9" max="9" width="4.7265625" style="2" customWidth="1"/>
    <col min="10" max="16384" width="9.1796875" style="2"/>
  </cols>
  <sheetData>
    <row r="1" spans="1:9" ht="15" customHeight="1" x14ac:dyDescent="0.35">
      <c r="A1" s="1"/>
      <c r="B1" s="37"/>
      <c r="C1" s="37"/>
      <c r="D1" s="37"/>
      <c r="E1" s="37"/>
      <c r="F1" s="37"/>
      <c r="G1" s="37"/>
      <c r="H1" s="37"/>
      <c r="I1" s="1"/>
    </row>
    <row r="2" spans="1:9" ht="15" customHeight="1" x14ac:dyDescent="0.35">
      <c r="A2" s="1"/>
      <c r="B2" s="112" t="s">
        <v>91</v>
      </c>
      <c r="C2" s="112"/>
      <c r="D2" s="112"/>
      <c r="E2" s="112"/>
      <c r="F2" s="112"/>
      <c r="G2" s="112"/>
      <c r="H2" s="112"/>
      <c r="I2" s="1"/>
    </row>
    <row r="3" spans="1:9" ht="28.5" customHeight="1" x14ac:dyDescent="0.35">
      <c r="A3" s="1"/>
      <c r="B3" s="112"/>
      <c r="C3" s="112"/>
      <c r="D3" s="112"/>
      <c r="E3" s="112"/>
      <c r="F3" s="112"/>
      <c r="G3" s="112"/>
      <c r="H3" s="112"/>
      <c r="I3" s="1"/>
    </row>
    <row r="4" spans="1:9" x14ac:dyDescent="0.35">
      <c r="A4" s="1"/>
      <c r="B4" s="113" t="s">
        <v>46</v>
      </c>
      <c r="C4" s="114"/>
      <c r="D4" s="114"/>
      <c r="E4" s="114"/>
      <c r="F4" s="114"/>
      <c r="G4" s="114"/>
      <c r="H4" s="115"/>
      <c r="I4" s="1"/>
    </row>
    <row r="5" spans="1:9" x14ac:dyDescent="0.35">
      <c r="A5" s="1"/>
      <c r="B5" s="116" t="s">
        <v>38</v>
      </c>
      <c r="C5" s="117"/>
      <c r="D5" s="117"/>
      <c r="E5" s="117"/>
      <c r="F5" s="118"/>
      <c r="G5" s="63">
        <v>34257024.709994838</v>
      </c>
      <c r="H5" s="14" t="s">
        <v>3</v>
      </c>
      <c r="I5" s="1"/>
    </row>
    <row r="6" spans="1:9" x14ac:dyDescent="0.35">
      <c r="A6" s="1"/>
      <c r="B6" s="125" t="s">
        <v>102</v>
      </c>
      <c r="C6" s="126"/>
      <c r="D6" s="126"/>
      <c r="E6" s="126"/>
      <c r="F6" s="127"/>
      <c r="G6" s="66">
        <v>0</v>
      </c>
      <c r="H6" s="14" t="s">
        <v>3</v>
      </c>
      <c r="I6" s="1"/>
    </row>
    <row r="7" spans="1:9" x14ac:dyDescent="0.35">
      <c r="A7" s="1"/>
      <c r="B7" s="116" t="s">
        <v>39</v>
      </c>
      <c r="C7" s="117"/>
      <c r="D7" s="117"/>
      <c r="E7" s="117"/>
      <c r="F7" s="118"/>
      <c r="G7" s="23">
        <f>SUM(G5:G6)*'Fane 15. Nøgletal'!C33</f>
        <v>685140.49419989681</v>
      </c>
      <c r="H7" s="14" t="s">
        <v>3</v>
      </c>
      <c r="I7" s="1"/>
    </row>
    <row r="8" spans="1:9" x14ac:dyDescent="0.35">
      <c r="A8" s="1"/>
      <c r="B8" s="33"/>
      <c r="C8" s="28"/>
      <c r="D8" s="28"/>
      <c r="E8" s="28"/>
      <c r="F8" s="28"/>
      <c r="G8" s="28"/>
      <c r="H8" s="19"/>
      <c r="I8" s="1"/>
    </row>
    <row r="9" spans="1:9" x14ac:dyDescent="0.35">
      <c r="A9" s="1"/>
      <c r="B9" s="1"/>
      <c r="C9" s="1"/>
      <c r="D9" s="1"/>
      <c r="E9" s="1"/>
      <c r="F9" s="1"/>
      <c r="G9" s="1"/>
      <c r="H9" s="1"/>
      <c r="I9" s="1"/>
    </row>
    <row r="10" spans="1:9" x14ac:dyDescent="0.35">
      <c r="A10" s="1"/>
      <c r="B10" s="113" t="s">
        <v>47</v>
      </c>
      <c r="C10" s="114"/>
      <c r="D10" s="114"/>
      <c r="E10" s="114"/>
      <c r="F10" s="114"/>
      <c r="G10" s="114"/>
      <c r="H10" s="115"/>
      <c r="I10" s="1"/>
    </row>
    <row r="11" spans="1:9" x14ac:dyDescent="0.35">
      <c r="A11" s="1"/>
      <c r="B11" s="116" t="s">
        <v>40</v>
      </c>
      <c r="C11" s="117"/>
      <c r="D11" s="117"/>
      <c r="E11" s="117"/>
      <c r="F11" s="118"/>
      <c r="G11" s="23">
        <f>(G5-G7)*(1+'Fane 15. Nøgletal'!C10)</f>
        <v>34159392.189571358</v>
      </c>
      <c r="H11" s="14" t="s">
        <v>3</v>
      </c>
      <c r="I11" s="1"/>
    </row>
    <row r="12" spans="1:9" ht="15" customHeight="1" x14ac:dyDescent="0.35">
      <c r="A12" s="1"/>
      <c r="B12" s="116" t="s">
        <v>103</v>
      </c>
      <c r="C12" s="117"/>
      <c r="D12" s="117"/>
      <c r="E12" s="117"/>
      <c r="F12" s="118"/>
      <c r="G12" s="66">
        <v>0</v>
      </c>
      <c r="H12" s="14" t="s">
        <v>3</v>
      </c>
      <c r="I12" s="1"/>
    </row>
    <row r="13" spans="1:9" x14ac:dyDescent="0.35">
      <c r="A13" s="1"/>
      <c r="B13" s="125" t="s">
        <v>100</v>
      </c>
      <c r="C13" s="126"/>
      <c r="D13" s="126"/>
      <c r="E13" s="126"/>
      <c r="F13" s="127"/>
      <c r="G13" s="66">
        <v>0</v>
      </c>
      <c r="H13" s="14" t="s">
        <v>3</v>
      </c>
      <c r="I13" s="1"/>
    </row>
    <row r="14" spans="1:9" x14ac:dyDescent="0.35">
      <c r="A14" s="1"/>
      <c r="B14" s="122" t="s">
        <v>244</v>
      </c>
      <c r="C14" s="123"/>
      <c r="D14" s="123"/>
      <c r="E14" s="123"/>
      <c r="F14" s="124"/>
      <c r="G14" s="66">
        <v>0</v>
      </c>
      <c r="H14" s="14" t="s">
        <v>3</v>
      </c>
      <c r="I14" s="1"/>
    </row>
    <row r="15" spans="1:9" x14ac:dyDescent="0.35">
      <c r="A15" s="1"/>
      <c r="B15" s="116" t="s">
        <v>41</v>
      </c>
      <c r="C15" s="117"/>
      <c r="D15" s="117"/>
      <c r="E15" s="117"/>
      <c r="F15" s="118"/>
      <c r="G15" s="23">
        <f>SUM(G11:G14)*'Fane 15. Nøgletal'!C33</f>
        <v>683187.84379142721</v>
      </c>
      <c r="H15" s="14" t="s">
        <v>3</v>
      </c>
      <c r="I15" s="1"/>
    </row>
    <row r="16" spans="1:9" x14ac:dyDescent="0.35">
      <c r="A16" s="1"/>
      <c r="B16" s="33"/>
      <c r="C16" s="28"/>
      <c r="D16" s="28"/>
      <c r="E16" s="28"/>
      <c r="F16" s="28"/>
      <c r="G16" s="28"/>
      <c r="H16" s="19"/>
      <c r="I16" s="1"/>
    </row>
    <row r="17" spans="1:9" x14ac:dyDescent="0.35">
      <c r="A17" s="1"/>
      <c r="B17" s="1"/>
      <c r="C17" s="1"/>
      <c r="D17" s="1"/>
      <c r="E17" s="1"/>
      <c r="F17" s="1"/>
      <c r="G17" s="1"/>
      <c r="H17" s="1"/>
      <c r="I17" s="1"/>
    </row>
    <row r="18" spans="1:9" x14ac:dyDescent="0.35">
      <c r="A18" s="1"/>
      <c r="B18" s="113" t="s">
        <v>48</v>
      </c>
      <c r="C18" s="114"/>
      <c r="D18" s="114"/>
      <c r="E18" s="114"/>
      <c r="F18" s="114"/>
      <c r="G18" s="114"/>
      <c r="H18" s="115"/>
      <c r="I18" s="1"/>
    </row>
    <row r="19" spans="1:9" x14ac:dyDescent="0.35">
      <c r="A19" s="1"/>
      <c r="B19" s="116" t="s">
        <v>42</v>
      </c>
      <c r="C19" s="117"/>
      <c r="D19" s="117"/>
      <c r="E19" s="117"/>
      <c r="F19" s="118"/>
      <c r="G19" s="23">
        <f>(SUM(G11:G12,G14)-(G15))*(1+'Fane 15. Nøgletal'!C10)</f>
        <v>34062037.921831079</v>
      </c>
      <c r="H19" s="14" t="s">
        <v>3</v>
      </c>
      <c r="I19" s="1"/>
    </row>
    <row r="20" spans="1:9" x14ac:dyDescent="0.35">
      <c r="A20" s="1"/>
      <c r="B20" s="122" t="s">
        <v>245</v>
      </c>
      <c r="C20" s="123"/>
      <c r="D20" s="123"/>
      <c r="E20" s="123"/>
      <c r="F20" s="124"/>
      <c r="G20" s="66">
        <v>0</v>
      </c>
      <c r="H20" s="14" t="s">
        <v>3</v>
      </c>
      <c r="I20" s="1"/>
    </row>
    <row r="21" spans="1:9" x14ac:dyDescent="0.35">
      <c r="A21" s="1"/>
      <c r="B21" s="116" t="s">
        <v>43</v>
      </c>
      <c r="C21" s="117"/>
      <c r="D21" s="117"/>
      <c r="E21" s="117"/>
      <c r="F21" s="118"/>
      <c r="G21" s="23">
        <f>SUM(G19:G20)*'Fane 15. Nøgletal'!C33</f>
        <v>681240.75843662163</v>
      </c>
      <c r="H21" s="14" t="s">
        <v>3</v>
      </c>
      <c r="I21" s="1"/>
    </row>
    <row r="22" spans="1:9" x14ac:dyDescent="0.35">
      <c r="A22" s="1"/>
      <c r="B22" s="33"/>
      <c r="C22" s="28"/>
      <c r="D22" s="28"/>
      <c r="E22" s="28"/>
      <c r="F22" s="28"/>
      <c r="G22" s="28"/>
      <c r="H22" s="19"/>
      <c r="I22" s="1"/>
    </row>
    <row r="23" spans="1:9" x14ac:dyDescent="0.35">
      <c r="A23" s="1"/>
      <c r="B23" s="1"/>
      <c r="C23" s="1"/>
      <c r="D23" s="1"/>
      <c r="E23" s="1"/>
      <c r="F23" s="1"/>
      <c r="G23" s="1"/>
      <c r="H23" s="1"/>
      <c r="I23" s="1"/>
    </row>
    <row r="24" spans="1:9" x14ac:dyDescent="0.35">
      <c r="A24" s="1"/>
      <c r="B24" s="113" t="s">
        <v>49</v>
      </c>
      <c r="C24" s="114"/>
      <c r="D24" s="114"/>
      <c r="E24" s="114"/>
      <c r="F24" s="114"/>
      <c r="G24" s="114"/>
      <c r="H24" s="115"/>
      <c r="I24" s="1"/>
    </row>
    <row r="25" spans="1:9" x14ac:dyDescent="0.35">
      <c r="A25" s="1"/>
      <c r="B25" s="116" t="s">
        <v>44</v>
      </c>
      <c r="C25" s="117"/>
      <c r="D25" s="117"/>
      <c r="E25" s="117"/>
      <c r="F25" s="118"/>
      <c r="G25" s="23">
        <f>(G19+G20-G21)*(1+'Fane 15. Nøgletal'!C12)</f>
        <v>34038398.867513329</v>
      </c>
      <c r="H25" s="14" t="s">
        <v>3</v>
      </c>
      <c r="I25" s="1"/>
    </row>
    <row r="26" spans="1:9" x14ac:dyDescent="0.35">
      <c r="A26" s="1"/>
      <c r="B26" s="122" t="s">
        <v>246</v>
      </c>
      <c r="C26" s="123"/>
      <c r="D26" s="123"/>
      <c r="E26" s="123"/>
      <c r="F26" s="124"/>
      <c r="G26" s="66">
        <v>0</v>
      </c>
      <c r="H26" s="14" t="s">
        <v>3</v>
      </c>
      <c r="I26" s="1"/>
    </row>
    <row r="27" spans="1:9" x14ac:dyDescent="0.35">
      <c r="A27" s="1"/>
      <c r="B27" s="116" t="s">
        <v>45</v>
      </c>
      <c r="C27" s="117"/>
      <c r="D27" s="117"/>
      <c r="E27" s="117"/>
      <c r="F27" s="118"/>
      <c r="G27" s="23">
        <f>(G25+G26)*'Fane 15. Nøgletal'!C33</f>
        <v>680767.97735026653</v>
      </c>
      <c r="H27" s="14" t="s">
        <v>3</v>
      </c>
      <c r="I27" s="1"/>
    </row>
    <row r="28" spans="1:9" x14ac:dyDescent="0.35">
      <c r="A28" s="1"/>
      <c r="B28" s="33"/>
      <c r="C28" s="28"/>
      <c r="D28" s="28"/>
      <c r="E28" s="28"/>
      <c r="F28" s="28"/>
      <c r="G28" s="28"/>
      <c r="H28" s="19"/>
      <c r="I28" s="1"/>
    </row>
    <row r="29" spans="1:9" x14ac:dyDescent="0.35">
      <c r="A29" s="1"/>
      <c r="B29" s="1"/>
      <c r="C29" s="1"/>
      <c r="D29" s="1"/>
      <c r="E29" s="1"/>
      <c r="F29" s="1"/>
      <c r="G29" s="1"/>
      <c r="H29" s="1"/>
      <c r="I29" s="1"/>
    </row>
    <row r="30" spans="1:9" x14ac:dyDescent="0.35">
      <c r="A30" s="1"/>
      <c r="B30" s="113" t="s">
        <v>52</v>
      </c>
      <c r="C30" s="114"/>
      <c r="D30" s="114"/>
      <c r="E30" s="114"/>
      <c r="F30" s="114"/>
      <c r="G30" s="114"/>
      <c r="H30" s="115"/>
      <c r="I30" s="1"/>
    </row>
    <row r="31" spans="1:9" x14ac:dyDescent="0.35">
      <c r="A31" s="1"/>
      <c r="B31" s="116" t="s">
        <v>53</v>
      </c>
      <c r="C31" s="117"/>
      <c r="D31" s="117"/>
      <c r="E31" s="117"/>
      <c r="F31" s="118"/>
      <c r="G31" s="23">
        <f>(G25+G26-G27)*(1+'Fane 15. Nøgletal'!C12)</f>
        <v>34014776.218699276</v>
      </c>
      <c r="H31" s="14" t="s">
        <v>3</v>
      </c>
      <c r="I31" s="1"/>
    </row>
    <row r="32" spans="1:9" x14ac:dyDescent="0.35">
      <c r="A32" s="1"/>
      <c r="B32" s="116" t="s">
        <v>243</v>
      </c>
      <c r="C32" s="117"/>
      <c r="D32" s="117"/>
      <c r="E32" s="117"/>
      <c r="F32" s="118"/>
      <c r="G32" s="63">
        <v>67761.611179920001</v>
      </c>
      <c r="H32" s="14" t="s">
        <v>3</v>
      </c>
      <c r="I32" s="1"/>
    </row>
    <row r="33" spans="1:9" x14ac:dyDescent="0.35">
      <c r="A33" s="1"/>
      <c r="B33" s="116" t="s">
        <v>54</v>
      </c>
      <c r="C33" s="117"/>
      <c r="D33" s="117"/>
      <c r="E33" s="117"/>
      <c r="F33" s="118"/>
      <c r="G33" s="23">
        <f>(G31+G32)*'Fane 15. Nøgletal'!C33</f>
        <v>681650.75659758388</v>
      </c>
      <c r="H33" s="14" t="s">
        <v>3</v>
      </c>
      <c r="I33" s="1"/>
    </row>
    <row r="34" spans="1:9" x14ac:dyDescent="0.35">
      <c r="A34" s="1"/>
      <c r="B34" s="33"/>
      <c r="C34" s="28"/>
      <c r="D34" s="28"/>
      <c r="E34" s="28"/>
      <c r="F34" s="28"/>
      <c r="G34" s="28"/>
      <c r="H34" s="19"/>
      <c r="I34" s="1"/>
    </row>
    <row r="35" spans="1:9" x14ac:dyDescent="0.35">
      <c r="A35" s="1"/>
      <c r="B35" s="1"/>
      <c r="C35" s="1"/>
      <c r="D35" s="1"/>
      <c r="E35" s="1"/>
      <c r="F35" s="1"/>
      <c r="G35" s="1"/>
      <c r="H35" s="1"/>
      <c r="I35" s="1"/>
    </row>
    <row r="36" spans="1:9" x14ac:dyDescent="0.35">
      <c r="A36" s="1"/>
      <c r="B36" s="113" t="s">
        <v>126</v>
      </c>
      <c r="C36" s="114"/>
      <c r="D36" s="114"/>
      <c r="E36" s="114"/>
      <c r="F36" s="114"/>
      <c r="G36" s="114"/>
      <c r="H36" s="115"/>
      <c r="I36" s="1"/>
    </row>
    <row r="37" spans="1:9" x14ac:dyDescent="0.35">
      <c r="A37" s="1"/>
      <c r="B37" s="116" t="s">
        <v>68</v>
      </c>
      <c r="C37" s="117"/>
      <c r="D37" s="117"/>
      <c r="E37" s="117"/>
      <c r="F37" s="118"/>
      <c r="G37" s="23">
        <f>(G31+G32-G33)*(1+'Fane 15. Nøgletal'!C14)</f>
        <v>33511110.000623446</v>
      </c>
      <c r="H37" s="14" t="s">
        <v>3</v>
      </c>
      <c r="I37" s="1"/>
    </row>
    <row r="38" spans="1:9" x14ac:dyDescent="0.35">
      <c r="A38" s="1"/>
      <c r="B38" s="116" t="s">
        <v>242</v>
      </c>
      <c r="C38" s="117"/>
      <c r="D38" s="117"/>
      <c r="E38" s="117"/>
      <c r="F38" s="118"/>
      <c r="G38" s="63">
        <v>516242.40815828007</v>
      </c>
      <c r="H38" s="14" t="s">
        <v>3</v>
      </c>
      <c r="I38" s="1"/>
    </row>
    <row r="39" spans="1:9" x14ac:dyDescent="0.35">
      <c r="A39" s="1"/>
      <c r="B39" s="116" t="s">
        <v>128</v>
      </c>
      <c r="C39" s="117"/>
      <c r="D39" s="117"/>
      <c r="E39" s="117"/>
      <c r="F39" s="118"/>
      <c r="G39" s="23">
        <f>(G37+G38)*'Fane 15. Nøgletal'!C33</f>
        <v>680547.04817563458</v>
      </c>
      <c r="H39" s="14" t="s">
        <v>3</v>
      </c>
      <c r="I39" s="1"/>
    </row>
    <row r="40" spans="1:9" x14ac:dyDescent="0.35">
      <c r="A40" s="1"/>
      <c r="B40" s="33"/>
      <c r="C40" s="28"/>
      <c r="D40" s="28"/>
      <c r="E40" s="28"/>
      <c r="F40" s="28"/>
      <c r="G40" s="28"/>
      <c r="H40" s="19"/>
      <c r="I40" s="1"/>
    </row>
    <row r="41" spans="1:9" x14ac:dyDescent="0.35">
      <c r="A41" s="1"/>
      <c r="B41" s="1"/>
      <c r="C41" s="1"/>
      <c r="D41" s="1"/>
      <c r="E41" s="1"/>
      <c r="F41" s="1"/>
      <c r="G41" s="1"/>
      <c r="H41" s="1"/>
      <c r="I41" s="1"/>
    </row>
    <row r="42" spans="1:9" x14ac:dyDescent="0.35">
      <c r="A42" s="1"/>
      <c r="B42" s="113" t="s">
        <v>127</v>
      </c>
      <c r="C42" s="114"/>
      <c r="D42" s="114"/>
      <c r="E42" s="114"/>
      <c r="F42" s="114"/>
      <c r="G42" s="114"/>
      <c r="H42" s="115"/>
      <c r="I42" s="1"/>
    </row>
    <row r="43" spans="1:9" x14ac:dyDescent="0.35">
      <c r="A43" s="1"/>
      <c r="B43" s="116" t="s">
        <v>155</v>
      </c>
      <c r="C43" s="117"/>
      <c r="D43" s="117"/>
      <c r="E43" s="117"/>
      <c r="F43" s="118"/>
      <c r="G43" s="23">
        <f>(G37+G38-G39)*(1+'Fane 15. Nøgletal'!C14)</f>
        <v>33456849.818296101</v>
      </c>
      <c r="H43" s="14" t="s">
        <v>3</v>
      </c>
      <c r="I43" s="1"/>
    </row>
    <row r="44" spans="1:9" x14ac:dyDescent="0.35">
      <c r="A44" s="1"/>
      <c r="B44" s="119" t="s">
        <v>157</v>
      </c>
      <c r="C44" s="120"/>
      <c r="D44" s="120"/>
      <c r="E44" s="120"/>
      <c r="F44" s="121"/>
      <c r="G44" s="45">
        <v>116126.76574080002</v>
      </c>
      <c r="H44" s="14" t="s">
        <v>3</v>
      </c>
      <c r="I44" s="1"/>
    </row>
    <row r="45" spans="1:9" x14ac:dyDescent="0.35">
      <c r="A45" s="1"/>
      <c r="B45" s="116" t="s">
        <v>129</v>
      </c>
      <c r="C45" s="117"/>
      <c r="D45" s="117"/>
      <c r="E45" s="117"/>
      <c r="F45" s="118"/>
      <c r="G45" s="23">
        <f>SUM(G43:G44)*'Fane 15. Nøgletal'!C33</f>
        <v>671459.53168073809</v>
      </c>
      <c r="H45" s="14" t="s">
        <v>3</v>
      </c>
      <c r="I45" s="1"/>
    </row>
    <row r="46" spans="1:9" x14ac:dyDescent="0.35">
      <c r="A46" s="1"/>
      <c r="B46" s="33"/>
      <c r="C46" s="28"/>
      <c r="D46" s="28"/>
      <c r="E46" s="28"/>
      <c r="F46" s="28"/>
      <c r="G46" s="28"/>
      <c r="H46" s="19"/>
      <c r="I46" s="1"/>
    </row>
    <row r="47" spans="1:9" x14ac:dyDescent="0.35">
      <c r="A47" s="1"/>
      <c r="B47" s="1"/>
      <c r="C47" s="1"/>
      <c r="D47" s="1"/>
      <c r="E47" s="1"/>
      <c r="F47" s="1"/>
      <c r="G47" s="1"/>
      <c r="H47" s="1"/>
      <c r="I47" s="1"/>
    </row>
    <row r="48" spans="1:9" x14ac:dyDescent="0.35">
      <c r="A48" s="1"/>
      <c r="B48" s="1"/>
      <c r="C48" s="1"/>
      <c r="D48" s="1"/>
      <c r="E48" s="1"/>
      <c r="F48" s="1"/>
      <c r="G48" s="46"/>
      <c r="H48" s="1"/>
      <c r="I48" s="1"/>
    </row>
    <row r="49" spans="1:9" x14ac:dyDescent="0.35">
      <c r="A49" s="1"/>
      <c r="B49" s="1"/>
      <c r="C49" s="1"/>
      <c r="D49" s="1"/>
      <c r="E49" s="1"/>
      <c r="F49" s="1"/>
      <c r="G49" s="1"/>
      <c r="H49" s="1"/>
      <c r="I49" s="1"/>
    </row>
    <row r="50" spans="1:9" x14ac:dyDescent="0.35">
      <c r="A50" s="1"/>
      <c r="B50" s="1"/>
      <c r="C50" s="1"/>
      <c r="D50" s="1"/>
      <c r="E50" s="1"/>
      <c r="F50" s="1"/>
      <c r="G50" s="1"/>
      <c r="H50" s="1"/>
      <c r="I50" s="1"/>
    </row>
    <row r="51" spans="1:9" x14ac:dyDescent="0.35">
      <c r="A51" s="1"/>
      <c r="B51" s="113" t="s">
        <v>192</v>
      </c>
      <c r="C51" s="114"/>
      <c r="D51" s="114"/>
      <c r="E51" s="114"/>
      <c r="F51" s="114"/>
      <c r="G51" s="114"/>
      <c r="H51" s="115"/>
      <c r="I51" s="1"/>
    </row>
    <row r="52" spans="1:9" x14ac:dyDescent="0.35">
      <c r="A52" s="1"/>
      <c r="B52" s="116" t="s">
        <v>154</v>
      </c>
      <c r="C52" s="117"/>
      <c r="D52" s="117"/>
      <c r="E52" s="117"/>
      <c r="F52" s="118"/>
      <c r="G52" s="23">
        <f>(G43+G44-G45)*(1+'Fane 15. Nøgletal'!C16)</f>
        <v>35559959.630186543</v>
      </c>
      <c r="H52" s="14" t="s">
        <v>3</v>
      </c>
      <c r="I52" s="1"/>
    </row>
    <row r="53" spans="1:9" x14ac:dyDescent="0.35">
      <c r="A53" s="1"/>
      <c r="B53" s="77" t="s">
        <v>194</v>
      </c>
      <c r="C53" s="78"/>
      <c r="D53" s="78"/>
      <c r="E53" s="78"/>
      <c r="F53" s="79"/>
      <c r="G53" s="23">
        <f>('Fane 2.1. Økonomisk ramme 2024'!C10+'Fane 2.1. Økonomisk ramme 2024'!C12+'Fane 2.1. Økonomisk ramme 2024'!C14)*(1+'Fane 15. Nøgletal'!C16)</f>
        <v>211918.39348287997</v>
      </c>
      <c r="H53" s="14" t="s">
        <v>3</v>
      </c>
      <c r="I53" s="1"/>
    </row>
    <row r="54" spans="1:9" x14ac:dyDescent="0.35">
      <c r="A54" s="1"/>
      <c r="B54" s="116" t="s">
        <v>210</v>
      </c>
      <c r="C54" s="117"/>
      <c r="D54" s="117"/>
      <c r="E54" s="117"/>
      <c r="F54" s="118"/>
      <c r="G54" s="23">
        <f>(G52)*'Fane 15. Nøgletal'!C33+(G53)*'Fane 15. Nøgletal'!C33</f>
        <v>715437.56047338841</v>
      </c>
      <c r="H54" s="14" t="s">
        <v>3</v>
      </c>
      <c r="I54" s="1"/>
    </row>
    <row r="55" spans="1:9" x14ac:dyDescent="0.35">
      <c r="A55" s="1"/>
      <c r="B55" s="33"/>
      <c r="C55" s="28"/>
      <c r="D55" s="28"/>
      <c r="E55" s="28"/>
      <c r="F55" s="28"/>
      <c r="G55" s="28"/>
      <c r="H55" s="19"/>
      <c r="I55" s="1"/>
    </row>
    <row r="56" spans="1:9" x14ac:dyDescent="0.35">
      <c r="A56" s="1"/>
      <c r="B56" s="1"/>
      <c r="C56" s="1"/>
      <c r="D56" s="1"/>
      <c r="E56" s="1"/>
      <c r="F56" s="1"/>
      <c r="G56" s="1"/>
      <c r="H56" s="1"/>
      <c r="I56" s="1"/>
    </row>
    <row r="57" spans="1:9" x14ac:dyDescent="0.35">
      <c r="A57" s="1"/>
      <c r="B57" s="113" t="s">
        <v>193</v>
      </c>
      <c r="C57" s="114"/>
      <c r="D57" s="114"/>
      <c r="E57" s="114"/>
      <c r="F57" s="114"/>
      <c r="G57" s="114"/>
      <c r="H57" s="115"/>
      <c r="I57" s="1"/>
    </row>
    <row r="58" spans="1:9" x14ac:dyDescent="0.35">
      <c r="A58" s="1"/>
      <c r="B58" s="77" t="s">
        <v>212</v>
      </c>
      <c r="C58" s="78"/>
      <c r="D58" s="78"/>
      <c r="E58" s="78"/>
      <c r="F58" s="79"/>
      <c r="G58" s="23">
        <f>(G52+G53-G54)*(1+'Fane 15. Nøgletal'!C16)</f>
        <v>37889000.852622271</v>
      </c>
      <c r="H58" s="14" t="s">
        <v>3</v>
      </c>
      <c r="I58" s="1"/>
    </row>
    <row r="59" spans="1:9" x14ac:dyDescent="0.35">
      <c r="A59" s="1"/>
      <c r="B59" s="77" t="s">
        <v>211</v>
      </c>
      <c r="C59" s="78"/>
      <c r="D59" s="78"/>
      <c r="E59" s="78"/>
      <c r="F59" s="79"/>
      <c r="G59" s="23">
        <f>(G58)*'Fane 15. Nøgletal'!C33</f>
        <v>757780.01705244544</v>
      </c>
      <c r="H59" s="14" t="s">
        <v>3</v>
      </c>
      <c r="I59" s="1"/>
    </row>
    <row r="60" spans="1:9" x14ac:dyDescent="0.35">
      <c r="A60" s="1"/>
      <c r="B60" s="33"/>
      <c r="C60" s="28"/>
      <c r="D60" s="28"/>
      <c r="E60" s="28"/>
      <c r="F60" s="28"/>
      <c r="G60" s="28"/>
      <c r="H60" s="19"/>
      <c r="I60" s="1"/>
    </row>
    <row r="61" spans="1:9" x14ac:dyDescent="0.35">
      <c r="A61" s="1"/>
      <c r="B61" s="1"/>
      <c r="C61" s="1"/>
      <c r="D61" s="1"/>
      <c r="E61" s="1"/>
      <c r="F61" s="1"/>
      <c r="G61" s="1"/>
      <c r="H61" s="1"/>
      <c r="I61" s="1"/>
    </row>
    <row r="62" spans="1:9" x14ac:dyDescent="0.35">
      <c r="A62" s="1"/>
      <c r="B62" s="113" t="s">
        <v>256</v>
      </c>
      <c r="C62" s="114"/>
      <c r="D62" s="114"/>
      <c r="E62" s="114"/>
      <c r="F62" s="114"/>
      <c r="G62" s="114"/>
      <c r="H62" s="115"/>
      <c r="I62" s="1"/>
    </row>
    <row r="63" spans="1:9" x14ac:dyDescent="0.35">
      <c r="A63" s="1"/>
      <c r="B63" s="77" t="s">
        <v>213</v>
      </c>
      <c r="C63" s="78"/>
      <c r="D63" s="78"/>
      <c r="E63" s="78"/>
      <c r="F63" s="79"/>
      <c r="G63" s="23">
        <f>(G58-G59)*(1+'Fane 15. Nøgletal'!C16)</f>
        <v>40131423.479083873</v>
      </c>
      <c r="H63" s="14" t="s">
        <v>3</v>
      </c>
      <c r="I63" s="1"/>
    </row>
    <row r="64" spans="1:9" x14ac:dyDescent="0.35">
      <c r="A64" s="1"/>
      <c r="B64" s="77" t="s">
        <v>214</v>
      </c>
      <c r="C64" s="78"/>
      <c r="D64" s="78"/>
      <c r="E64" s="78"/>
      <c r="F64" s="79"/>
      <c r="G64" s="23">
        <f>(G63)*'Fane 15. Nøgletal'!C33</f>
        <v>802628.46958167746</v>
      </c>
      <c r="H64" s="14" t="s">
        <v>3</v>
      </c>
      <c r="I64" s="1"/>
    </row>
    <row r="65" spans="1:9" x14ac:dyDescent="0.35">
      <c r="A65" s="1"/>
      <c r="B65" s="33"/>
      <c r="C65" s="28"/>
      <c r="D65" s="28"/>
      <c r="E65" s="28"/>
      <c r="F65" s="28"/>
      <c r="G65" s="28"/>
      <c r="H65" s="19"/>
      <c r="I65" s="1"/>
    </row>
    <row r="66" spans="1:9" x14ac:dyDescent="0.35">
      <c r="A66" s="1"/>
      <c r="B66" s="1"/>
      <c r="C66" s="1"/>
      <c r="D66" s="1"/>
      <c r="E66" s="1"/>
      <c r="F66" s="1"/>
      <c r="G66" s="1"/>
      <c r="H66" s="1"/>
      <c r="I66" s="1"/>
    </row>
    <row r="67" spans="1:9" x14ac:dyDescent="0.35">
      <c r="A67" s="1"/>
      <c r="B67" s="113" t="s">
        <v>257</v>
      </c>
      <c r="C67" s="114"/>
      <c r="D67" s="114"/>
      <c r="E67" s="114"/>
      <c r="F67" s="114"/>
      <c r="G67" s="114"/>
      <c r="H67" s="115"/>
      <c r="I67" s="1"/>
    </row>
    <row r="68" spans="1:9" x14ac:dyDescent="0.35">
      <c r="A68" s="1"/>
      <c r="B68" s="77" t="s">
        <v>213</v>
      </c>
      <c r="C68" s="78"/>
      <c r="D68" s="78"/>
      <c r="E68" s="78"/>
      <c r="F68" s="79"/>
      <c r="G68" s="23">
        <f>(G63-G64)*(1+'Fane 15. Nøgletal'!C16)</f>
        <v>42506561.64626997</v>
      </c>
      <c r="H68" s="14" t="s">
        <v>3</v>
      </c>
      <c r="I68" s="1"/>
    </row>
    <row r="69" spans="1:9" x14ac:dyDescent="0.35">
      <c r="A69" s="1"/>
      <c r="B69" s="77" t="s">
        <v>214</v>
      </c>
      <c r="C69" s="78"/>
      <c r="D69" s="78"/>
      <c r="E69" s="78"/>
      <c r="F69" s="79"/>
      <c r="G69" s="23">
        <f>(G68)*'Fane 15. Nøgletal'!C33</f>
        <v>850131.23292539944</v>
      </c>
      <c r="H69" s="14" t="s">
        <v>3</v>
      </c>
      <c r="I69" s="1"/>
    </row>
    <row r="70" spans="1:9" x14ac:dyDescent="0.35">
      <c r="A70" s="1"/>
      <c r="B70" s="33"/>
      <c r="C70" s="28"/>
      <c r="D70" s="28"/>
      <c r="E70" s="28"/>
      <c r="F70" s="28"/>
      <c r="G70" s="28"/>
      <c r="H70" s="19"/>
      <c r="I70" s="1"/>
    </row>
    <row r="71" spans="1:9" x14ac:dyDescent="0.35">
      <c r="A71" s="1"/>
      <c r="B71" s="1"/>
      <c r="C71" s="1"/>
      <c r="D71" s="1"/>
      <c r="E71" s="1"/>
      <c r="F71" s="1"/>
      <c r="G71" s="1"/>
      <c r="H71" s="1"/>
      <c r="I71" s="1"/>
    </row>
    <row r="72" spans="1:9" x14ac:dyDescent="0.35">
      <c r="A72" s="1"/>
      <c r="B72" s="1"/>
      <c r="C72" s="1"/>
      <c r="D72" s="1"/>
      <c r="E72" s="1"/>
      <c r="F72" s="1"/>
      <c r="G72" s="1"/>
      <c r="H72" s="1"/>
      <c r="I72" s="1"/>
    </row>
    <row r="73" spans="1:9" x14ac:dyDescent="0.35">
      <c r="A73" s="1"/>
      <c r="B73" s="1"/>
      <c r="C73" s="1"/>
      <c r="D73" s="1"/>
      <c r="E73" s="1"/>
      <c r="F73" s="1"/>
      <c r="G73" s="1"/>
      <c r="H73" s="1"/>
      <c r="I73" s="1"/>
    </row>
    <row r="74" spans="1:9" x14ac:dyDescent="0.35">
      <c r="A74" s="61"/>
      <c r="B74" s="61"/>
      <c r="C74" s="61"/>
      <c r="D74" s="61"/>
      <c r="E74" s="61"/>
      <c r="F74" s="61"/>
      <c r="G74" s="61"/>
      <c r="H74" s="61"/>
      <c r="I74" s="61"/>
    </row>
    <row r="75" spans="1:9" x14ac:dyDescent="0.35">
      <c r="A75" s="61"/>
      <c r="B75" s="61"/>
      <c r="C75" s="61"/>
      <c r="D75" s="61"/>
      <c r="E75" s="61"/>
      <c r="F75" s="61"/>
      <c r="G75" s="61"/>
      <c r="H75" s="61"/>
      <c r="I75" s="61"/>
    </row>
    <row r="76" spans="1:9" x14ac:dyDescent="0.35">
      <c r="A76" s="61"/>
      <c r="B76" s="61"/>
      <c r="C76" s="61"/>
      <c r="D76" s="61"/>
      <c r="E76" s="61"/>
      <c r="F76" s="61"/>
      <c r="G76" s="61"/>
      <c r="H76" s="61"/>
      <c r="I76" s="61"/>
    </row>
    <row r="77" spans="1:9" x14ac:dyDescent="0.35">
      <c r="A77" s="61"/>
      <c r="B77" s="61"/>
      <c r="C77" s="61"/>
      <c r="D77" s="61"/>
      <c r="E77" s="61"/>
      <c r="F77" s="61"/>
      <c r="G77" s="61"/>
      <c r="H77" s="61"/>
      <c r="I77" s="61"/>
    </row>
    <row r="78" spans="1:9" x14ac:dyDescent="0.35">
      <c r="A78" s="61"/>
      <c r="B78" s="61"/>
      <c r="C78" s="61"/>
      <c r="D78" s="61"/>
      <c r="E78" s="61"/>
      <c r="F78" s="61"/>
      <c r="G78" s="61"/>
      <c r="H78" s="61"/>
      <c r="I78" s="61"/>
    </row>
    <row r="79" spans="1:9" x14ac:dyDescent="0.35">
      <c r="A79" s="61"/>
      <c r="B79" s="61"/>
      <c r="C79" s="61"/>
      <c r="D79" s="61"/>
      <c r="E79" s="61"/>
      <c r="F79" s="61"/>
      <c r="G79" s="61"/>
      <c r="H79" s="61"/>
      <c r="I79" s="61"/>
    </row>
    <row r="80" spans="1:9" x14ac:dyDescent="0.35">
      <c r="A80" s="61"/>
      <c r="B80" s="61"/>
      <c r="C80" s="61"/>
      <c r="D80" s="61"/>
      <c r="E80" s="61"/>
      <c r="F80" s="61"/>
      <c r="G80" s="61"/>
      <c r="H80" s="61"/>
      <c r="I80" s="61"/>
    </row>
    <row r="81" spans="1:9" x14ac:dyDescent="0.35">
      <c r="A81" s="61"/>
      <c r="B81" s="61"/>
      <c r="C81" s="61"/>
      <c r="D81" s="61"/>
      <c r="E81" s="61"/>
      <c r="F81" s="61"/>
      <c r="G81" s="61"/>
      <c r="H81" s="61"/>
      <c r="I81" s="61"/>
    </row>
    <row r="82" spans="1:9" x14ac:dyDescent="0.35">
      <c r="A82" s="61"/>
      <c r="B82" s="61"/>
      <c r="C82" s="61"/>
      <c r="D82" s="61"/>
      <c r="E82" s="61"/>
      <c r="F82" s="61"/>
      <c r="G82" s="61"/>
      <c r="H82" s="61"/>
      <c r="I82" s="61"/>
    </row>
    <row r="83" spans="1:9" x14ac:dyDescent="0.35">
      <c r="A83" s="61"/>
      <c r="B83" s="61"/>
      <c r="C83" s="61"/>
      <c r="D83" s="61"/>
      <c r="E83" s="61"/>
      <c r="F83" s="61"/>
      <c r="G83" s="61"/>
      <c r="H83" s="61"/>
      <c r="I83" s="61"/>
    </row>
    <row r="84" spans="1:9" x14ac:dyDescent="0.35">
      <c r="A84" s="61"/>
      <c r="B84" s="61"/>
      <c r="C84" s="61"/>
      <c r="D84" s="61"/>
      <c r="E84" s="61"/>
      <c r="F84" s="61"/>
      <c r="G84" s="61"/>
      <c r="H84" s="61"/>
      <c r="I84" s="61"/>
    </row>
    <row r="85" spans="1:9" x14ac:dyDescent="0.35">
      <c r="A85" s="61"/>
      <c r="B85" s="61"/>
      <c r="C85" s="61"/>
      <c r="D85" s="61"/>
      <c r="E85" s="61"/>
      <c r="F85" s="61"/>
      <c r="G85" s="61"/>
      <c r="H85" s="61"/>
      <c r="I85" s="61"/>
    </row>
    <row r="86" spans="1:9" x14ac:dyDescent="0.35">
      <c r="A86" s="61"/>
      <c r="B86" s="61"/>
      <c r="C86" s="61"/>
      <c r="D86" s="61"/>
      <c r="E86" s="61"/>
      <c r="F86" s="61"/>
      <c r="G86" s="61"/>
      <c r="H86" s="61"/>
      <c r="I86" s="61"/>
    </row>
    <row r="87" spans="1:9" x14ac:dyDescent="0.35">
      <c r="A87" s="61"/>
      <c r="B87" s="61"/>
      <c r="C87" s="61"/>
      <c r="D87" s="61"/>
      <c r="E87" s="61"/>
      <c r="F87" s="61"/>
      <c r="G87" s="61"/>
      <c r="H87" s="61"/>
      <c r="I87" s="61"/>
    </row>
    <row r="88" spans="1:9" x14ac:dyDescent="0.35">
      <c r="A88" s="61"/>
      <c r="B88" s="61"/>
      <c r="C88" s="61"/>
      <c r="D88" s="61"/>
      <c r="E88" s="61"/>
      <c r="F88" s="61"/>
      <c r="G88" s="61"/>
      <c r="H88" s="61"/>
      <c r="I88" s="61"/>
    </row>
    <row r="89" spans="1:9" x14ac:dyDescent="0.35">
      <c r="A89" s="61"/>
      <c r="B89" s="61"/>
      <c r="C89" s="61"/>
      <c r="D89" s="61"/>
      <c r="E89" s="61"/>
      <c r="F89" s="61"/>
      <c r="G89" s="61"/>
      <c r="H89" s="61"/>
      <c r="I89" s="61"/>
    </row>
    <row r="90" spans="1:9" x14ac:dyDescent="0.35">
      <c r="A90" s="61"/>
      <c r="B90" s="61"/>
      <c r="C90" s="61"/>
      <c r="D90" s="61"/>
      <c r="E90" s="61"/>
      <c r="F90" s="61"/>
      <c r="G90" s="61"/>
      <c r="H90" s="61"/>
      <c r="I90" s="61"/>
    </row>
    <row r="91" spans="1:9" x14ac:dyDescent="0.35">
      <c r="A91" s="61"/>
      <c r="B91" s="61"/>
      <c r="C91" s="61"/>
      <c r="D91" s="61"/>
      <c r="E91" s="61"/>
      <c r="F91" s="61"/>
      <c r="G91" s="61"/>
      <c r="H91" s="61"/>
      <c r="I91" s="61"/>
    </row>
    <row r="92" spans="1:9" x14ac:dyDescent="0.35">
      <c r="A92" s="61"/>
      <c r="B92" s="61"/>
      <c r="C92" s="61"/>
      <c r="D92" s="61"/>
      <c r="E92" s="61"/>
      <c r="F92" s="61"/>
      <c r="G92" s="61"/>
      <c r="H92" s="61"/>
      <c r="I92" s="61"/>
    </row>
    <row r="93" spans="1:9" x14ac:dyDescent="0.35">
      <c r="A93" s="61"/>
      <c r="B93" s="61"/>
      <c r="C93" s="61"/>
      <c r="D93" s="61"/>
      <c r="E93" s="61"/>
      <c r="F93" s="61"/>
      <c r="G93" s="61"/>
      <c r="H93" s="61"/>
      <c r="I93" s="61"/>
    </row>
    <row r="94" spans="1:9" x14ac:dyDescent="0.35">
      <c r="A94" s="61"/>
      <c r="B94" s="61"/>
      <c r="C94" s="61"/>
      <c r="D94" s="61"/>
      <c r="E94" s="61"/>
      <c r="F94" s="61"/>
      <c r="G94" s="61"/>
      <c r="H94" s="61"/>
      <c r="I94" s="61"/>
    </row>
    <row r="95" spans="1:9" x14ac:dyDescent="0.35">
      <c r="A95" s="61"/>
      <c r="B95" s="61"/>
      <c r="C95" s="61"/>
      <c r="D95" s="61"/>
      <c r="E95" s="61"/>
      <c r="F95" s="61"/>
      <c r="G95" s="61"/>
      <c r="H95" s="61"/>
      <c r="I95" s="61"/>
    </row>
    <row r="96" spans="1:9" x14ac:dyDescent="0.35">
      <c r="A96" s="61"/>
      <c r="B96" s="61"/>
      <c r="C96" s="61"/>
      <c r="D96" s="61"/>
      <c r="E96" s="61"/>
      <c r="F96" s="61"/>
      <c r="G96" s="61"/>
      <c r="H96" s="61"/>
      <c r="I96" s="61"/>
    </row>
    <row r="97" spans="1:9" x14ac:dyDescent="0.35">
      <c r="A97" s="61"/>
      <c r="B97" s="61"/>
      <c r="C97" s="61"/>
      <c r="D97" s="61"/>
      <c r="E97" s="61"/>
      <c r="F97" s="61"/>
      <c r="G97" s="61"/>
      <c r="H97" s="61"/>
      <c r="I97" s="61"/>
    </row>
    <row r="98" spans="1:9" x14ac:dyDescent="0.35">
      <c r="A98" s="61"/>
      <c r="B98" s="61"/>
      <c r="C98" s="61"/>
      <c r="D98" s="61"/>
      <c r="E98" s="61"/>
      <c r="F98" s="61"/>
      <c r="G98" s="61"/>
      <c r="H98" s="61"/>
      <c r="I98" s="61"/>
    </row>
    <row r="99" spans="1:9" x14ac:dyDescent="0.35">
      <c r="A99" s="61"/>
      <c r="B99" s="61"/>
      <c r="C99" s="61"/>
      <c r="D99" s="61"/>
      <c r="E99" s="61"/>
      <c r="F99" s="61"/>
      <c r="G99" s="61"/>
      <c r="H99" s="61"/>
      <c r="I99" s="61"/>
    </row>
  </sheetData>
  <sheetProtection algorithmName="SHA-512" hashValue="u1CNJe3C8FPLj8uvu5yi9yga4/UqC/j4HUVaAryEG9tP9BQb6uYC9bchp4XY6/r67uSfkPrKnpUMsWY4tcdtHw==" saltValue="TXEOdwZyyvkXUtjbyW4L0Q==" spinCount="100000" sheet="1" objects="1" scenarios="1"/>
  <mergeCells count="37">
    <mergeCell ref="B6:F6"/>
    <mergeCell ref="B2:H3"/>
    <mergeCell ref="B24:H24"/>
    <mergeCell ref="B4:H4"/>
    <mergeCell ref="B5:F5"/>
    <mergeCell ref="B7:F7"/>
    <mergeCell ref="B12:F12"/>
    <mergeCell ref="B13:F13"/>
    <mergeCell ref="B18:H18"/>
    <mergeCell ref="B14:F1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7:H67"/>
    <mergeCell ref="B54:F54"/>
    <mergeCell ref="B37:F37"/>
    <mergeCell ref="B32:F32"/>
    <mergeCell ref="B33:F33"/>
    <mergeCell ref="B42:H42"/>
    <mergeCell ref="B43:F43"/>
    <mergeCell ref="B45:F45"/>
    <mergeCell ref="B38:F38"/>
    <mergeCell ref="B39:F39"/>
    <mergeCell ref="B44:F4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87" zoomScaleNormal="100" zoomScalePageLayoutView="87" workbookViewId="0"/>
  </sheetViews>
  <sheetFormatPr defaultColWidth="9.1796875" defaultRowHeight="14.5" x14ac:dyDescent="0.35"/>
  <cols>
    <col min="1" max="1" width="2.81640625" style="2" customWidth="1"/>
    <col min="2" max="5" width="9.1796875" style="2"/>
    <col min="6" max="6" width="27.54296875" style="2" customWidth="1"/>
    <col min="7" max="7" width="14.1796875" style="2" customWidth="1"/>
    <col min="8" max="8" width="3.26953125" style="2" customWidth="1"/>
    <col min="9" max="9" width="2.81640625" style="2" customWidth="1"/>
    <col min="10" max="16384" width="9.1796875" style="2"/>
  </cols>
  <sheetData>
    <row r="1" spans="1:9" ht="14.25" customHeight="1" x14ac:dyDescent="0.35">
      <c r="A1" s="1"/>
      <c r="B1" s="128" t="s">
        <v>92</v>
      </c>
      <c r="C1" s="128"/>
      <c r="D1" s="128"/>
      <c r="E1" s="128"/>
      <c r="F1" s="128"/>
      <c r="G1" s="128"/>
      <c r="H1" s="128"/>
      <c r="I1" s="1"/>
    </row>
    <row r="2" spans="1:9" ht="15" customHeight="1" x14ac:dyDescent="0.35">
      <c r="A2" s="1"/>
      <c r="B2" s="128"/>
      <c r="C2" s="128"/>
      <c r="D2" s="128"/>
      <c r="E2" s="128"/>
      <c r="F2" s="128"/>
      <c r="G2" s="128"/>
      <c r="H2" s="128"/>
      <c r="I2" s="1"/>
    </row>
    <row r="3" spans="1:9" ht="15" customHeight="1" x14ac:dyDescent="0.35">
      <c r="A3" s="1"/>
      <c r="B3" s="129"/>
      <c r="C3" s="129"/>
      <c r="D3" s="129"/>
      <c r="E3" s="129"/>
      <c r="F3" s="129"/>
      <c r="G3" s="129"/>
      <c r="H3" s="129"/>
      <c r="I3" s="1"/>
    </row>
    <row r="4" spans="1:9" x14ac:dyDescent="0.35">
      <c r="A4" s="1"/>
      <c r="B4" s="113" t="s">
        <v>50</v>
      </c>
      <c r="C4" s="114"/>
      <c r="D4" s="114"/>
      <c r="E4" s="114"/>
      <c r="F4" s="114"/>
      <c r="G4" s="114"/>
      <c r="H4" s="115"/>
      <c r="I4" s="1"/>
    </row>
    <row r="5" spans="1:9" x14ac:dyDescent="0.35">
      <c r="A5" s="1"/>
      <c r="B5" s="116" t="s">
        <v>55</v>
      </c>
      <c r="C5" s="117"/>
      <c r="D5" s="117"/>
      <c r="E5" s="117"/>
      <c r="F5" s="118"/>
      <c r="G5" s="63">
        <v>81255641.046817631</v>
      </c>
      <c r="H5" s="14" t="s">
        <v>3</v>
      </c>
      <c r="I5" s="1"/>
    </row>
    <row r="6" spans="1:9" x14ac:dyDescent="0.35">
      <c r="A6" s="1"/>
      <c r="B6" s="116" t="s">
        <v>51</v>
      </c>
      <c r="C6" s="117"/>
      <c r="D6" s="117"/>
      <c r="E6" s="117"/>
      <c r="F6" s="118"/>
      <c r="G6" s="23">
        <f>G5*'Fane 15. Nøgletal'!C21</f>
        <v>739426.33352604043</v>
      </c>
      <c r="H6" s="14" t="s">
        <v>3</v>
      </c>
      <c r="I6" s="1"/>
    </row>
    <row r="7" spans="1:9" x14ac:dyDescent="0.35">
      <c r="A7" s="1"/>
      <c r="B7" s="33"/>
      <c r="C7" s="28"/>
      <c r="D7" s="28"/>
      <c r="E7" s="28"/>
      <c r="F7" s="28"/>
      <c r="G7" s="28"/>
      <c r="H7" s="19"/>
      <c r="I7" s="1"/>
    </row>
    <row r="8" spans="1:9" x14ac:dyDescent="0.35">
      <c r="A8" s="1"/>
      <c r="B8" s="1"/>
      <c r="C8" s="1"/>
      <c r="D8" s="1"/>
      <c r="E8" s="1"/>
      <c r="F8" s="1"/>
      <c r="G8" s="1"/>
      <c r="H8" s="1"/>
      <c r="I8" s="1"/>
    </row>
    <row r="9" spans="1:9" x14ac:dyDescent="0.35">
      <c r="A9" s="1"/>
      <c r="B9" s="113" t="s">
        <v>56</v>
      </c>
      <c r="C9" s="114"/>
      <c r="D9" s="114"/>
      <c r="E9" s="114"/>
      <c r="F9" s="114"/>
      <c r="G9" s="114"/>
      <c r="H9" s="115"/>
      <c r="I9" s="1"/>
    </row>
    <row r="10" spans="1:9" x14ac:dyDescent="0.35">
      <c r="A10" s="1"/>
      <c r="B10" s="116" t="s">
        <v>57</v>
      </c>
      <c r="C10" s="117"/>
      <c r="D10" s="117"/>
      <c r="E10" s="117"/>
      <c r="F10" s="118"/>
      <c r="G10" s="23">
        <f>(G5-G6)*(1+'Fane 15. Nøgletal'!C10)</f>
        <v>81925248.470774189</v>
      </c>
      <c r="H10" s="14" t="s">
        <v>3</v>
      </c>
      <c r="I10" s="1"/>
    </row>
    <row r="11" spans="1:9" x14ac:dyDescent="0.35">
      <c r="A11" s="1"/>
      <c r="B11" s="116" t="s">
        <v>104</v>
      </c>
      <c r="C11" s="117"/>
      <c r="D11" s="117"/>
      <c r="E11" s="117"/>
      <c r="F11" s="118"/>
      <c r="G11" s="63">
        <v>423360.57462455169</v>
      </c>
      <c r="H11" s="14" t="s">
        <v>3</v>
      </c>
      <c r="I11" s="1"/>
    </row>
    <row r="12" spans="1:9" x14ac:dyDescent="0.35">
      <c r="A12" s="1"/>
      <c r="B12" s="122" t="s">
        <v>247</v>
      </c>
      <c r="C12" s="123"/>
      <c r="D12" s="123"/>
      <c r="E12" s="123"/>
      <c r="F12" s="124"/>
      <c r="G12" s="66">
        <v>0</v>
      </c>
      <c r="H12" s="14" t="s">
        <v>3</v>
      </c>
      <c r="I12" s="1"/>
    </row>
    <row r="13" spans="1:9" x14ac:dyDescent="0.35">
      <c r="A13" s="1"/>
      <c r="B13" s="116" t="s">
        <v>58</v>
      </c>
      <c r="C13" s="117"/>
      <c r="D13" s="117"/>
      <c r="E13" s="117"/>
      <c r="F13" s="118"/>
      <c r="G13" s="23">
        <f>SUM(G10:G12)*'Fane 15. Nøgletal'!C22</f>
        <v>1457570.3801035578</v>
      </c>
      <c r="H13" s="14" t="s">
        <v>3</v>
      </c>
      <c r="I13" s="1"/>
    </row>
    <row r="14" spans="1:9" x14ac:dyDescent="0.35">
      <c r="A14" s="1"/>
      <c r="B14" s="33"/>
      <c r="C14" s="28"/>
      <c r="D14" s="28"/>
      <c r="E14" s="28"/>
      <c r="F14" s="28"/>
      <c r="G14" s="28"/>
      <c r="H14" s="19"/>
      <c r="I14" s="1"/>
    </row>
    <row r="15" spans="1:9" x14ac:dyDescent="0.35">
      <c r="A15" s="1"/>
      <c r="B15" s="1"/>
      <c r="C15" s="1"/>
      <c r="D15" s="1"/>
      <c r="E15" s="1"/>
      <c r="F15" s="1"/>
      <c r="G15" s="1"/>
      <c r="H15" s="1"/>
      <c r="I15" s="1"/>
    </row>
    <row r="16" spans="1:9" x14ac:dyDescent="0.35">
      <c r="A16" s="1"/>
      <c r="B16" s="113" t="s">
        <v>59</v>
      </c>
      <c r="C16" s="114"/>
      <c r="D16" s="114"/>
      <c r="E16" s="114"/>
      <c r="F16" s="114"/>
      <c r="G16" s="114"/>
      <c r="H16" s="115"/>
      <c r="I16" s="1"/>
    </row>
    <row r="17" spans="1:9" x14ac:dyDescent="0.35">
      <c r="A17" s="1"/>
      <c r="B17" s="116" t="s">
        <v>60</v>
      </c>
      <c r="C17" s="117"/>
      <c r="D17" s="117"/>
      <c r="E17" s="117"/>
      <c r="F17" s="118"/>
      <c r="G17" s="23">
        <f>(SUM(G10:G12)-G13)*(1+'Fane 15. Nøgletal'!C10)</f>
        <v>82306631.841937855</v>
      </c>
      <c r="H17" s="14" t="s">
        <v>3</v>
      </c>
      <c r="I17" s="1"/>
    </row>
    <row r="18" spans="1:9" x14ac:dyDescent="0.35">
      <c r="A18" s="1"/>
      <c r="B18" s="122" t="s">
        <v>248</v>
      </c>
      <c r="C18" s="123"/>
      <c r="D18" s="123"/>
      <c r="E18" s="123"/>
      <c r="F18" s="124"/>
      <c r="G18" s="63">
        <v>891737.52126983984</v>
      </c>
      <c r="H18" s="14" t="s">
        <v>3</v>
      </c>
      <c r="I18" s="1"/>
    </row>
    <row r="19" spans="1:9" x14ac:dyDescent="0.35">
      <c r="A19" s="1"/>
      <c r="B19" s="116" t="s">
        <v>61</v>
      </c>
      <c r="C19" s="117"/>
      <c r="D19" s="117"/>
      <c r="E19" s="117"/>
      <c r="F19" s="118"/>
      <c r="G19" s="23">
        <f>G17*'Fane 15. Nøgletal'!C22+G18*'Fane 15. Nøgletal'!C23</f>
        <v>1464585.5000373477</v>
      </c>
      <c r="H19" s="14" t="s">
        <v>3</v>
      </c>
      <c r="I19" s="1"/>
    </row>
    <row r="20" spans="1:9" x14ac:dyDescent="0.35">
      <c r="A20" s="1"/>
      <c r="B20" s="33"/>
      <c r="C20" s="28"/>
      <c r="D20" s="28"/>
      <c r="E20" s="28"/>
      <c r="F20" s="28"/>
      <c r="G20" s="28"/>
      <c r="H20" s="19"/>
      <c r="I20" s="1"/>
    </row>
    <row r="21" spans="1:9" x14ac:dyDescent="0.35">
      <c r="A21" s="1"/>
      <c r="B21" s="1"/>
      <c r="C21" s="1"/>
      <c r="D21" s="1"/>
      <c r="E21" s="1"/>
      <c r="F21" s="1"/>
      <c r="G21" s="1"/>
      <c r="H21" s="1"/>
      <c r="I21" s="1"/>
    </row>
    <row r="22" spans="1:9" x14ac:dyDescent="0.35">
      <c r="A22" s="1"/>
      <c r="B22" s="113" t="s">
        <v>62</v>
      </c>
      <c r="C22" s="114"/>
      <c r="D22" s="114"/>
      <c r="E22" s="114"/>
      <c r="F22" s="114"/>
      <c r="G22" s="114"/>
      <c r="H22" s="115"/>
      <c r="I22" s="1"/>
    </row>
    <row r="23" spans="1:9" x14ac:dyDescent="0.35">
      <c r="A23" s="1"/>
      <c r="B23" s="116" t="s">
        <v>63</v>
      </c>
      <c r="C23" s="117"/>
      <c r="D23" s="117"/>
      <c r="E23" s="117"/>
      <c r="F23" s="118"/>
      <c r="G23" s="23">
        <f>(G17+G18-G19)*(1+'Fane 15. Nøgletal'!C12)</f>
        <v>83343939.405274808</v>
      </c>
      <c r="H23" s="14" t="s">
        <v>3</v>
      </c>
      <c r="I23" s="1"/>
    </row>
    <row r="24" spans="1:9" x14ac:dyDescent="0.35">
      <c r="A24" s="1"/>
      <c r="B24" s="122" t="s">
        <v>249</v>
      </c>
      <c r="C24" s="123"/>
      <c r="D24" s="123"/>
      <c r="E24" s="123"/>
      <c r="F24" s="124"/>
      <c r="G24" s="63">
        <v>1004468.9182208704</v>
      </c>
      <c r="H24" s="14" t="s">
        <v>3</v>
      </c>
      <c r="I24" s="1"/>
    </row>
    <row r="25" spans="1:9" x14ac:dyDescent="0.35">
      <c r="A25" s="1"/>
      <c r="B25" s="116" t="s">
        <v>64</v>
      </c>
      <c r="C25" s="117"/>
      <c r="D25" s="117"/>
      <c r="E25" s="117"/>
      <c r="F25" s="118"/>
      <c r="G25" s="23">
        <f>(G23+G24)*'Fane 15. Nøgletal'!C24</f>
        <v>2395494.7963872775</v>
      </c>
      <c r="H25" s="14" t="s">
        <v>3</v>
      </c>
      <c r="I25" s="1"/>
    </row>
    <row r="26" spans="1:9" x14ac:dyDescent="0.35">
      <c r="A26" s="1"/>
      <c r="B26" s="33"/>
      <c r="C26" s="28"/>
      <c r="D26" s="28"/>
      <c r="E26" s="28"/>
      <c r="F26" s="28"/>
      <c r="G26" s="28"/>
      <c r="H26" s="19"/>
      <c r="I26" s="1"/>
    </row>
    <row r="27" spans="1:9" x14ac:dyDescent="0.35">
      <c r="A27" s="1"/>
      <c r="B27" s="1"/>
      <c r="C27" s="1"/>
      <c r="D27" s="1"/>
      <c r="E27" s="1"/>
      <c r="F27" s="1"/>
      <c r="G27" s="1"/>
      <c r="H27" s="1"/>
      <c r="I27" s="1"/>
    </row>
    <row r="28" spans="1:9" x14ac:dyDescent="0.35">
      <c r="A28" s="1"/>
      <c r="B28" s="113" t="s">
        <v>65</v>
      </c>
      <c r="C28" s="114"/>
      <c r="D28" s="114"/>
      <c r="E28" s="114"/>
      <c r="F28" s="114"/>
      <c r="G28" s="114"/>
      <c r="H28" s="115"/>
      <c r="I28" s="1"/>
    </row>
    <row r="29" spans="1:9" x14ac:dyDescent="0.35">
      <c r="A29" s="1"/>
      <c r="B29" s="116" t="s">
        <v>66</v>
      </c>
      <c r="C29" s="117"/>
      <c r="D29" s="117"/>
      <c r="E29" s="117"/>
      <c r="F29" s="118"/>
      <c r="G29" s="23">
        <f>(G23+G24-G25)*(1+'Fane 15. Nøgletal'!C12)</f>
        <v>83567385.923592433</v>
      </c>
      <c r="H29" s="14" t="s">
        <v>3</v>
      </c>
      <c r="I29" s="1"/>
    </row>
    <row r="30" spans="1:9" x14ac:dyDescent="0.35">
      <c r="A30" s="1"/>
      <c r="B30" s="116" t="s">
        <v>250</v>
      </c>
      <c r="C30" s="117"/>
      <c r="D30" s="117"/>
      <c r="E30" s="117"/>
      <c r="F30" s="118"/>
      <c r="G30" s="63">
        <v>637860.54316067998</v>
      </c>
      <c r="H30" s="14" t="s">
        <v>3</v>
      </c>
      <c r="I30" s="1"/>
    </row>
    <row r="31" spans="1:9" x14ac:dyDescent="0.35">
      <c r="A31" s="1"/>
      <c r="B31" s="116" t="s">
        <v>67</v>
      </c>
      <c r="C31" s="117"/>
      <c r="D31" s="117"/>
      <c r="E31" s="117"/>
      <c r="F31" s="118"/>
      <c r="G31" s="23">
        <f>G29*'Fane 15. Nøgletal'!C24+G30*'Fane 15. Nøgletal'!C25</f>
        <v>2390854.925166944</v>
      </c>
      <c r="H31" s="14" t="s">
        <v>3</v>
      </c>
      <c r="I31" s="1"/>
    </row>
    <row r="32" spans="1:9" x14ac:dyDescent="0.35">
      <c r="A32" s="1"/>
      <c r="B32" s="33"/>
      <c r="C32" s="28"/>
      <c r="D32" s="28"/>
      <c r="E32" s="28"/>
      <c r="F32" s="28"/>
      <c r="G32" s="28"/>
      <c r="H32" s="19"/>
      <c r="I32" s="1"/>
    </row>
    <row r="33" spans="1:9" x14ac:dyDescent="0.35">
      <c r="A33" s="1"/>
      <c r="B33" s="1"/>
      <c r="C33" s="1"/>
      <c r="D33" s="1"/>
      <c r="E33" s="1"/>
      <c r="F33" s="1"/>
      <c r="G33" s="1"/>
      <c r="H33" s="1"/>
      <c r="I33" s="1"/>
    </row>
    <row r="34" spans="1:9" x14ac:dyDescent="0.35">
      <c r="A34" s="1"/>
      <c r="B34" s="113" t="s">
        <v>130</v>
      </c>
      <c r="C34" s="114"/>
      <c r="D34" s="114"/>
      <c r="E34" s="114"/>
      <c r="F34" s="114"/>
      <c r="G34" s="114"/>
      <c r="H34" s="115"/>
      <c r="I34" s="1"/>
    </row>
    <row r="35" spans="1:9" x14ac:dyDescent="0.35">
      <c r="A35" s="1"/>
      <c r="B35" s="116" t="s">
        <v>215</v>
      </c>
      <c r="C35" s="117"/>
      <c r="D35" s="117"/>
      <c r="E35" s="117"/>
      <c r="F35" s="118"/>
      <c r="G35" s="23">
        <f>(G29+G30-G31)*(1+'Fane 15. Nøgletal'!C14)</f>
        <v>82084379.033673406</v>
      </c>
      <c r="H35" s="14" t="s">
        <v>3</v>
      </c>
      <c r="I35" s="1"/>
    </row>
    <row r="36" spans="1:9" x14ac:dyDescent="0.35">
      <c r="A36" s="1"/>
      <c r="B36" s="116" t="s">
        <v>251</v>
      </c>
      <c r="C36" s="117"/>
      <c r="D36" s="117"/>
      <c r="E36" s="117"/>
      <c r="F36" s="118"/>
      <c r="G36" s="63">
        <v>135872.33793220003</v>
      </c>
      <c r="H36" s="14" t="s">
        <v>3</v>
      </c>
      <c r="I36" s="1"/>
    </row>
    <row r="37" spans="1:9" x14ac:dyDescent="0.35">
      <c r="A37" s="1"/>
      <c r="B37" s="116" t="s">
        <v>131</v>
      </c>
      <c r="C37" s="117"/>
      <c r="D37" s="117"/>
      <c r="E37" s="117"/>
      <c r="F37" s="118"/>
      <c r="G37" s="23">
        <f>(G35+G36)*'Fane 15. Nøgletal'!C26</f>
        <v>1216859.7202997629</v>
      </c>
      <c r="H37" s="14" t="s">
        <v>3</v>
      </c>
      <c r="I37" s="1"/>
    </row>
    <row r="38" spans="1:9" x14ac:dyDescent="0.35">
      <c r="A38" s="1"/>
      <c r="B38" s="33"/>
      <c r="C38" s="28"/>
      <c r="D38" s="28"/>
      <c r="E38" s="28"/>
      <c r="F38" s="28"/>
      <c r="G38" s="28"/>
      <c r="H38" s="19"/>
      <c r="I38" s="1"/>
    </row>
    <row r="39" spans="1:9" x14ac:dyDescent="0.35">
      <c r="A39" s="1"/>
      <c r="B39" s="1"/>
      <c r="C39" s="1"/>
      <c r="D39" s="1"/>
      <c r="E39" s="1"/>
      <c r="F39" s="1"/>
      <c r="G39" s="1"/>
      <c r="H39" s="1"/>
      <c r="I39" s="1"/>
    </row>
    <row r="40" spans="1:9" x14ac:dyDescent="0.35">
      <c r="A40" s="1"/>
      <c r="B40" s="113" t="s">
        <v>151</v>
      </c>
      <c r="C40" s="114"/>
      <c r="D40" s="114"/>
      <c r="E40" s="114"/>
      <c r="F40" s="114"/>
      <c r="G40" s="114"/>
      <c r="H40" s="115"/>
      <c r="I40" s="1"/>
    </row>
    <row r="41" spans="1:9" x14ac:dyDescent="0.35">
      <c r="A41" s="1"/>
      <c r="B41" s="116" t="s">
        <v>216</v>
      </c>
      <c r="C41" s="117"/>
      <c r="D41" s="117"/>
      <c r="E41" s="117"/>
      <c r="F41" s="118"/>
      <c r="G41" s="23">
        <f>(G35+G36-G37)*(1+'Fane 15. Nøgletal'!C14)</f>
        <v>81270702.843755156</v>
      </c>
      <c r="H41" s="14" t="s">
        <v>3</v>
      </c>
      <c r="I41" s="1"/>
    </row>
    <row r="42" spans="1:9" x14ac:dyDescent="0.35">
      <c r="A42" s="1"/>
      <c r="B42" s="40" t="s">
        <v>156</v>
      </c>
      <c r="C42" s="78"/>
      <c r="D42" s="78"/>
      <c r="E42" s="78"/>
      <c r="F42" s="79"/>
      <c r="G42" s="23">
        <v>58696.138612800009</v>
      </c>
      <c r="H42" s="14" t="s">
        <v>3</v>
      </c>
      <c r="I42" s="1"/>
    </row>
    <row r="43" spans="1:9" x14ac:dyDescent="0.35">
      <c r="A43" s="1"/>
      <c r="B43" s="116" t="s">
        <v>132</v>
      </c>
      <c r="C43" s="117"/>
      <c r="D43" s="117"/>
      <c r="E43" s="117"/>
      <c r="F43" s="118"/>
      <c r="G43" s="23">
        <f>(G41)*'Fane 15. Nøgletal'!C26+G42*'Fane 15. Nøgletal'!C27</f>
        <v>1202806.4020875765</v>
      </c>
      <c r="H43" s="14" t="s">
        <v>3</v>
      </c>
      <c r="I43" s="1"/>
    </row>
    <row r="44" spans="1:9" x14ac:dyDescent="0.35">
      <c r="A44" s="1"/>
      <c r="B44" s="33"/>
      <c r="C44" s="28"/>
      <c r="D44" s="28"/>
      <c r="E44" s="28"/>
      <c r="F44" s="28"/>
      <c r="G44" s="28"/>
      <c r="H44" s="19"/>
      <c r="I44" s="1"/>
    </row>
    <row r="45" spans="1:9" x14ac:dyDescent="0.35">
      <c r="A45" s="1"/>
      <c r="B45" s="1"/>
      <c r="C45" s="1"/>
      <c r="D45" s="1"/>
      <c r="E45" s="1"/>
      <c r="F45" s="1"/>
      <c r="G45" s="1"/>
      <c r="H45" s="1"/>
      <c r="I45" s="1"/>
    </row>
    <row r="46" spans="1:9" x14ac:dyDescent="0.35">
      <c r="A46" s="1"/>
      <c r="B46" s="1"/>
      <c r="C46" s="1"/>
      <c r="D46" s="1"/>
      <c r="E46" s="1"/>
      <c r="F46" s="1"/>
      <c r="G46" s="1"/>
      <c r="H46" s="1"/>
      <c r="I46" s="1"/>
    </row>
    <row r="47" spans="1:9" x14ac:dyDescent="0.35">
      <c r="A47" s="1"/>
      <c r="B47" s="1"/>
      <c r="C47" s="1"/>
      <c r="D47" s="1"/>
      <c r="E47" s="1"/>
      <c r="F47" s="1"/>
      <c r="G47" s="1"/>
      <c r="H47" s="1"/>
      <c r="I47" s="1"/>
    </row>
    <row r="48" spans="1:9" x14ac:dyDescent="0.35">
      <c r="A48" s="1"/>
      <c r="B48" s="1"/>
      <c r="C48" s="1"/>
      <c r="D48" s="1"/>
      <c r="E48" s="1"/>
      <c r="F48" s="1"/>
      <c r="G48" s="1"/>
      <c r="H48" s="1"/>
      <c r="I48" s="1"/>
    </row>
    <row r="49" spans="1:9" x14ac:dyDescent="0.35">
      <c r="A49" s="1"/>
      <c r="B49" s="1"/>
      <c r="C49" s="1"/>
      <c r="D49" s="1"/>
      <c r="E49" s="1"/>
      <c r="F49" s="1"/>
      <c r="G49" s="1"/>
      <c r="H49" s="1"/>
      <c r="I49" s="1"/>
    </row>
    <row r="50" spans="1:9" x14ac:dyDescent="0.35">
      <c r="A50" s="1"/>
      <c r="B50" s="1"/>
      <c r="C50" s="1"/>
      <c r="D50" s="1"/>
      <c r="E50" s="1"/>
      <c r="F50" s="1"/>
      <c r="G50" s="1"/>
      <c r="H50" s="1"/>
      <c r="I50" s="1"/>
    </row>
    <row r="51" spans="1:9" x14ac:dyDescent="0.35">
      <c r="A51" s="1"/>
      <c r="B51" s="1"/>
      <c r="C51" s="1"/>
      <c r="D51" s="1"/>
      <c r="E51" s="1"/>
      <c r="F51" s="1"/>
      <c r="G51" s="1"/>
      <c r="H51" s="1"/>
      <c r="I51" s="1"/>
    </row>
    <row r="52" spans="1:9" x14ac:dyDescent="0.35">
      <c r="A52" s="1"/>
      <c r="B52" s="113" t="s">
        <v>259</v>
      </c>
      <c r="C52" s="114"/>
      <c r="D52" s="114"/>
      <c r="E52" s="114"/>
      <c r="F52" s="114"/>
      <c r="G52" s="114"/>
      <c r="H52" s="115"/>
      <c r="I52" s="1"/>
    </row>
    <row r="53" spans="1:9" x14ac:dyDescent="0.35">
      <c r="A53" s="1"/>
      <c r="B53" s="116" t="s">
        <v>217</v>
      </c>
      <c r="C53" s="117"/>
      <c r="D53" s="117"/>
      <c r="E53" s="117"/>
      <c r="F53" s="118"/>
      <c r="G53" s="23">
        <f>(G41+G42-G43)*(1+'Fane 15. Nøgletal'!C16)</f>
        <v>86600821.260767043</v>
      </c>
      <c r="H53" s="14" t="s">
        <v>3</v>
      </c>
      <c r="I53" s="1"/>
    </row>
    <row r="54" spans="1:9" x14ac:dyDescent="0.35">
      <c r="A54" s="1"/>
      <c r="B54" s="77" t="s">
        <v>195</v>
      </c>
      <c r="C54" s="78"/>
      <c r="D54" s="78"/>
      <c r="E54" s="78"/>
      <c r="F54" s="79"/>
      <c r="G54" s="23">
        <f>('Fane 2.1. Økonomisk ramme 2024'!C11+'Fane 2.1. Økonomisk ramme 2024'!C13+'Fane 2.1. Økonomisk ramme 2024'!C15)*(1+'Fane 15. Nøgletal'!C16)</f>
        <v>156867.99506559997</v>
      </c>
      <c r="H54" s="14" t="s">
        <v>3</v>
      </c>
      <c r="I54" s="1"/>
    </row>
    <row r="55" spans="1:9" x14ac:dyDescent="0.35">
      <c r="A55" s="1"/>
      <c r="B55" s="116" t="s">
        <v>218</v>
      </c>
      <c r="C55" s="117"/>
      <c r="D55" s="117"/>
      <c r="E55" s="117"/>
      <c r="F55" s="118"/>
      <c r="G55" s="23">
        <f>SUM(G53:G54)*'Fane 15. Nøgletal'!C28</f>
        <v>0</v>
      </c>
      <c r="H55" s="14" t="s">
        <v>3</v>
      </c>
      <c r="I55" s="1"/>
    </row>
    <row r="56" spans="1:9" x14ac:dyDescent="0.35">
      <c r="A56" s="1"/>
      <c r="B56" s="33"/>
      <c r="C56" s="28"/>
      <c r="D56" s="28"/>
      <c r="E56" s="28"/>
      <c r="F56" s="28"/>
      <c r="G56" s="28"/>
      <c r="H56" s="19"/>
      <c r="I56" s="1"/>
    </row>
    <row r="57" spans="1:9" x14ac:dyDescent="0.35">
      <c r="A57" s="1"/>
      <c r="B57" s="1"/>
      <c r="C57" s="1"/>
      <c r="D57" s="1"/>
      <c r="E57" s="1"/>
      <c r="F57" s="1"/>
      <c r="G57" s="1"/>
      <c r="H57" s="1"/>
      <c r="I57" s="1"/>
    </row>
    <row r="58" spans="1:9" x14ac:dyDescent="0.35">
      <c r="A58" s="1"/>
      <c r="B58" s="113" t="s">
        <v>258</v>
      </c>
      <c r="C58" s="114"/>
      <c r="D58" s="114"/>
      <c r="E58" s="114"/>
      <c r="F58" s="114"/>
      <c r="G58" s="114"/>
      <c r="H58" s="115"/>
      <c r="I58" s="1"/>
    </row>
    <row r="59" spans="1:9" x14ac:dyDescent="0.35">
      <c r="A59" s="1"/>
      <c r="B59" s="116" t="s">
        <v>219</v>
      </c>
      <c r="C59" s="117"/>
      <c r="D59" s="117"/>
      <c r="E59" s="117"/>
      <c r="F59" s="118"/>
      <c r="G59" s="23">
        <f>(G53+G54-G55)*(1+'Fane 15. Nøgletal'!C16)</f>
        <v>93767710.547703922</v>
      </c>
      <c r="H59" s="14" t="s">
        <v>3</v>
      </c>
      <c r="I59" s="1"/>
    </row>
    <row r="60" spans="1:9" x14ac:dyDescent="0.35">
      <c r="A60" s="1"/>
      <c r="B60" s="116" t="s">
        <v>220</v>
      </c>
      <c r="C60" s="117"/>
      <c r="D60" s="117"/>
      <c r="E60" s="117"/>
      <c r="F60" s="118"/>
      <c r="G60" s="23">
        <f>(G59)*'Fane 15. Nøgletal'!C28</f>
        <v>0</v>
      </c>
      <c r="H60" s="14" t="s">
        <v>3</v>
      </c>
      <c r="I60" s="1"/>
    </row>
    <row r="61" spans="1:9" x14ac:dyDescent="0.35">
      <c r="A61" s="1"/>
      <c r="B61" s="33"/>
      <c r="C61" s="28"/>
      <c r="D61" s="28"/>
      <c r="E61" s="28"/>
      <c r="F61" s="28"/>
      <c r="G61" s="28"/>
      <c r="H61" s="19"/>
      <c r="I61" s="1"/>
    </row>
    <row r="62" spans="1:9" x14ac:dyDescent="0.35">
      <c r="A62" s="1"/>
      <c r="B62" s="1"/>
      <c r="C62" s="1"/>
      <c r="D62" s="1"/>
      <c r="E62" s="1"/>
      <c r="F62" s="1"/>
      <c r="G62" s="1"/>
      <c r="H62" s="1"/>
      <c r="I62" s="1"/>
    </row>
    <row r="63" spans="1:9" x14ac:dyDescent="0.35">
      <c r="A63" s="1"/>
      <c r="B63" s="113" t="s">
        <v>141</v>
      </c>
      <c r="C63" s="114"/>
      <c r="D63" s="114"/>
      <c r="E63" s="114"/>
      <c r="F63" s="114"/>
      <c r="G63" s="114"/>
      <c r="H63" s="115"/>
      <c r="I63" s="1"/>
    </row>
    <row r="64" spans="1:9" x14ac:dyDescent="0.35">
      <c r="A64" s="1"/>
      <c r="B64" s="116" t="s">
        <v>221</v>
      </c>
      <c r="C64" s="117"/>
      <c r="D64" s="117"/>
      <c r="E64" s="117"/>
      <c r="F64" s="118"/>
      <c r="G64" s="23">
        <f>(G59-G60)*(1+'Fane 15. Nøgletal'!C16)</f>
        <v>101344141.5599584</v>
      </c>
      <c r="H64" s="14" t="s">
        <v>3</v>
      </c>
      <c r="I64" s="1"/>
    </row>
    <row r="65" spans="1:9" x14ac:dyDescent="0.35">
      <c r="A65" s="1"/>
      <c r="B65" s="116" t="s">
        <v>222</v>
      </c>
      <c r="C65" s="117"/>
      <c r="D65" s="117"/>
      <c r="E65" s="117"/>
      <c r="F65" s="118"/>
      <c r="G65" s="23">
        <f>(G64)*'Fane 15. Nøgletal'!C28</f>
        <v>0</v>
      </c>
      <c r="H65" s="14" t="s">
        <v>3</v>
      </c>
      <c r="I65" s="1"/>
    </row>
    <row r="66" spans="1:9" x14ac:dyDescent="0.35">
      <c r="A66" s="1"/>
      <c r="B66" s="33"/>
      <c r="C66" s="28"/>
      <c r="D66" s="28"/>
      <c r="E66" s="28"/>
      <c r="F66" s="28"/>
      <c r="G66" s="28"/>
      <c r="H66" s="19"/>
      <c r="I66" s="1"/>
    </row>
    <row r="67" spans="1:9" x14ac:dyDescent="0.35">
      <c r="A67" s="1"/>
      <c r="B67" s="1"/>
      <c r="C67" s="1"/>
      <c r="D67" s="1"/>
      <c r="E67" s="1"/>
      <c r="F67" s="1"/>
      <c r="G67" s="1"/>
      <c r="H67" s="1"/>
      <c r="I67" s="1"/>
    </row>
    <row r="68" spans="1:9" x14ac:dyDescent="0.35">
      <c r="A68" s="1"/>
      <c r="B68" s="113" t="s">
        <v>223</v>
      </c>
      <c r="C68" s="114"/>
      <c r="D68" s="114"/>
      <c r="E68" s="114"/>
      <c r="F68" s="114"/>
      <c r="G68" s="114"/>
      <c r="H68" s="115"/>
      <c r="I68" s="1"/>
    </row>
    <row r="69" spans="1:9" x14ac:dyDescent="0.35">
      <c r="A69" s="1"/>
      <c r="B69" s="116" t="s">
        <v>221</v>
      </c>
      <c r="C69" s="117"/>
      <c r="D69" s="117"/>
      <c r="E69" s="117"/>
      <c r="F69" s="118"/>
      <c r="G69" s="23">
        <f>(G64-G65)*(1+'Fane 15. Nøgletal'!C16)</f>
        <v>109532748.19800304</v>
      </c>
      <c r="H69" s="14" t="s">
        <v>3</v>
      </c>
      <c r="I69" s="1"/>
    </row>
    <row r="70" spans="1:9" x14ac:dyDescent="0.35">
      <c r="A70" s="1"/>
      <c r="B70" s="116" t="s">
        <v>222</v>
      </c>
      <c r="C70" s="117"/>
      <c r="D70" s="117"/>
      <c r="E70" s="117"/>
      <c r="F70" s="118"/>
      <c r="G70" s="23">
        <f>(G69)*'Fane 15. Nøgletal'!C28</f>
        <v>0</v>
      </c>
      <c r="H70" s="14" t="s">
        <v>3</v>
      </c>
      <c r="I70" s="1"/>
    </row>
    <row r="71" spans="1:9" x14ac:dyDescent="0.35">
      <c r="A71" s="1"/>
      <c r="B71" s="33"/>
      <c r="C71" s="28"/>
      <c r="D71" s="28"/>
      <c r="E71" s="28"/>
      <c r="F71" s="28"/>
      <c r="G71" s="28"/>
      <c r="H71" s="19"/>
      <c r="I71" s="1"/>
    </row>
    <row r="72" spans="1:9" x14ac:dyDescent="0.35">
      <c r="A72" s="1"/>
      <c r="B72" s="1"/>
      <c r="C72" s="1"/>
      <c r="D72" s="1"/>
      <c r="E72" s="1"/>
      <c r="F72" s="1"/>
      <c r="G72" s="1"/>
      <c r="H72" s="1"/>
      <c r="I72" s="1"/>
    </row>
    <row r="73" spans="1:9" x14ac:dyDescent="0.35">
      <c r="A73" s="1"/>
      <c r="B73" s="1"/>
      <c r="C73" s="1"/>
      <c r="D73" s="1"/>
      <c r="E73" s="1"/>
      <c r="F73" s="1"/>
      <c r="G73" s="1"/>
      <c r="H73" s="1"/>
      <c r="I73" s="1"/>
    </row>
    <row r="74" spans="1:9" x14ac:dyDescent="0.35">
      <c r="A74" s="1"/>
      <c r="B74" s="1"/>
      <c r="C74" s="1"/>
      <c r="D74" s="1"/>
      <c r="E74" s="1"/>
      <c r="F74" s="1"/>
      <c r="G74" s="1"/>
      <c r="H74" s="1"/>
      <c r="I74" s="1"/>
    </row>
    <row r="75" spans="1:9" x14ac:dyDescent="0.35">
      <c r="A75" s="61"/>
      <c r="B75" s="61"/>
      <c r="C75" s="61"/>
      <c r="D75" s="61"/>
      <c r="E75" s="61"/>
      <c r="F75" s="61"/>
      <c r="G75" s="61"/>
      <c r="H75" s="61"/>
      <c r="I75" s="61"/>
    </row>
    <row r="76" spans="1:9" x14ac:dyDescent="0.35">
      <c r="A76" s="61"/>
      <c r="B76" s="61"/>
      <c r="C76" s="61"/>
      <c r="D76" s="61"/>
      <c r="E76" s="61"/>
      <c r="F76" s="61"/>
      <c r="G76" s="61"/>
      <c r="H76" s="61"/>
      <c r="I76" s="61"/>
    </row>
    <row r="77" spans="1:9" x14ac:dyDescent="0.35">
      <c r="A77" s="61"/>
      <c r="B77" s="61"/>
      <c r="C77" s="61"/>
      <c r="D77" s="61"/>
      <c r="E77" s="61"/>
      <c r="F77" s="61"/>
      <c r="G77" s="61"/>
      <c r="H77" s="61"/>
      <c r="I77" s="61"/>
    </row>
    <row r="78" spans="1:9" x14ac:dyDescent="0.35">
      <c r="A78" s="61"/>
      <c r="B78" s="61"/>
      <c r="C78" s="61"/>
      <c r="D78" s="61"/>
      <c r="E78" s="61"/>
      <c r="F78" s="61"/>
      <c r="G78" s="61"/>
      <c r="H78" s="61"/>
      <c r="I78" s="61"/>
    </row>
    <row r="79" spans="1:9" x14ac:dyDescent="0.35">
      <c r="A79" s="61"/>
      <c r="B79" s="61"/>
      <c r="C79" s="61"/>
      <c r="D79" s="61"/>
      <c r="E79" s="61"/>
      <c r="F79" s="61"/>
      <c r="G79" s="61"/>
      <c r="H79" s="61"/>
      <c r="I79" s="61"/>
    </row>
    <row r="80" spans="1:9" x14ac:dyDescent="0.35">
      <c r="A80" s="61"/>
      <c r="B80" s="61"/>
      <c r="C80" s="61"/>
      <c r="D80" s="61"/>
      <c r="E80" s="61"/>
      <c r="F80" s="61"/>
      <c r="G80" s="61"/>
      <c r="H80" s="61"/>
      <c r="I80" s="61"/>
    </row>
    <row r="81" spans="1:9" x14ac:dyDescent="0.35">
      <c r="A81" s="61"/>
      <c r="B81" s="61"/>
      <c r="C81" s="61"/>
      <c r="D81" s="61"/>
      <c r="E81" s="61"/>
      <c r="F81" s="61"/>
      <c r="G81" s="61"/>
      <c r="H81" s="61"/>
      <c r="I81" s="61"/>
    </row>
    <row r="82" spans="1:9" x14ac:dyDescent="0.35">
      <c r="A82" s="61"/>
      <c r="B82" s="61"/>
      <c r="C82" s="61"/>
      <c r="D82" s="61"/>
      <c r="E82" s="61"/>
      <c r="F82" s="61"/>
      <c r="G82" s="61"/>
      <c r="H82" s="61"/>
      <c r="I82" s="61"/>
    </row>
    <row r="83" spans="1:9" x14ac:dyDescent="0.35">
      <c r="A83" s="61"/>
      <c r="B83" s="61"/>
      <c r="C83" s="61"/>
      <c r="D83" s="61"/>
      <c r="E83" s="61"/>
      <c r="F83" s="61"/>
      <c r="G83" s="61"/>
      <c r="H83" s="61"/>
      <c r="I83" s="61"/>
    </row>
    <row r="84" spans="1:9" x14ac:dyDescent="0.35">
      <c r="A84" s="61"/>
      <c r="B84" s="61"/>
      <c r="C84" s="61"/>
      <c r="D84" s="61"/>
      <c r="E84" s="61"/>
      <c r="F84" s="61"/>
      <c r="G84" s="61"/>
      <c r="H84" s="61"/>
      <c r="I84" s="61"/>
    </row>
    <row r="85" spans="1:9" x14ac:dyDescent="0.35">
      <c r="A85" s="61"/>
      <c r="B85" s="61"/>
      <c r="C85" s="61"/>
      <c r="D85" s="61"/>
      <c r="E85" s="61"/>
      <c r="F85" s="61"/>
      <c r="G85" s="61"/>
      <c r="H85" s="61"/>
      <c r="I85" s="61"/>
    </row>
    <row r="86" spans="1:9" x14ac:dyDescent="0.35">
      <c r="A86" s="61"/>
      <c r="B86" s="61"/>
      <c r="C86" s="61"/>
      <c r="D86" s="61"/>
      <c r="E86" s="61"/>
      <c r="F86" s="61"/>
      <c r="G86" s="61"/>
      <c r="H86" s="61"/>
      <c r="I86" s="61"/>
    </row>
    <row r="87" spans="1:9" x14ac:dyDescent="0.35">
      <c r="A87" s="61"/>
      <c r="B87" s="61"/>
      <c r="C87" s="61"/>
      <c r="D87" s="61"/>
      <c r="E87" s="61"/>
      <c r="F87" s="61"/>
      <c r="G87" s="61"/>
      <c r="H87" s="61"/>
      <c r="I87" s="61"/>
    </row>
    <row r="88" spans="1:9" x14ac:dyDescent="0.35">
      <c r="A88" s="61"/>
      <c r="B88" s="61"/>
      <c r="C88" s="61"/>
      <c r="D88" s="61"/>
      <c r="E88" s="61"/>
      <c r="F88" s="61"/>
      <c r="G88" s="61"/>
      <c r="H88" s="61"/>
      <c r="I88" s="61"/>
    </row>
    <row r="89" spans="1:9" x14ac:dyDescent="0.35">
      <c r="A89" s="61"/>
      <c r="B89" s="61"/>
      <c r="C89" s="61"/>
      <c r="D89" s="61"/>
      <c r="E89" s="61"/>
      <c r="F89" s="61"/>
      <c r="G89" s="61"/>
      <c r="H89" s="61"/>
      <c r="I89" s="61"/>
    </row>
    <row r="90" spans="1:9" x14ac:dyDescent="0.35">
      <c r="A90" s="61"/>
      <c r="B90" s="61"/>
      <c r="C90" s="61"/>
      <c r="D90" s="61"/>
      <c r="E90" s="61"/>
      <c r="F90" s="61"/>
      <c r="G90" s="61"/>
      <c r="H90" s="61"/>
      <c r="I90" s="61"/>
    </row>
    <row r="91" spans="1:9" x14ac:dyDescent="0.35">
      <c r="A91" s="61"/>
      <c r="B91" s="61"/>
      <c r="C91" s="61"/>
      <c r="D91" s="61"/>
      <c r="E91" s="61"/>
      <c r="F91" s="61"/>
      <c r="G91" s="61"/>
      <c r="H91" s="61"/>
      <c r="I91" s="61"/>
    </row>
    <row r="92" spans="1:9" x14ac:dyDescent="0.35">
      <c r="A92" s="61"/>
      <c r="B92" s="61"/>
      <c r="C92" s="61"/>
      <c r="D92" s="61"/>
      <c r="E92" s="61"/>
      <c r="F92" s="61"/>
      <c r="G92" s="61"/>
      <c r="H92" s="61"/>
      <c r="I92" s="61"/>
    </row>
    <row r="93" spans="1:9" x14ac:dyDescent="0.35">
      <c r="A93" s="61"/>
      <c r="B93" s="61"/>
      <c r="C93" s="61"/>
      <c r="D93" s="61"/>
      <c r="E93" s="61"/>
      <c r="F93" s="61"/>
      <c r="G93" s="61"/>
      <c r="H93" s="61"/>
      <c r="I93" s="61"/>
    </row>
    <row r="94" spans="1:9" x14ac:dyDescent="0.35">
      <c r="A94" s="61"/>
      <c r="B94" s="61"/>
      <c r="C94" s="61"/>
      <c r="D94" s="61"/>
      <c r="E94" s="61"/>
      <c r="F94" s="61"/>
      <c r="G94" s="61"/>
      <c r="H94" s="61"/>
      <c r="I94" s="61"/>
    </row>
    <row r="95" spans="1:9" x14ac:dyDescent="0.35">
      <c r="A95" s="61"/>
      <c r="B95" s="61"/>
      <c r="C95" s="61"/>
      <c r="D95" s="61"/>
      <c r="E95" s="61"/>
      <c r="F95" s="61"/>
      <c r="G95" s="61"/>
      <c r="H95" s="61"/>
      <c r="I95" s="61"/>
    </row>
    <row r="96" spans="1:9" x14ac:dyDescent="0.35">
      <c r="A96" s="61"/>
      <c r="B96" s="61"/>
      <c r="C96" s="61"/>
      <c r="D96" s="61"/>
      <c r="E96" s="61"/>
      <c r="F96" s="61"/>
      <c r="G96" s="61"/>
      <c r="H96" s="61"/>
      <c r="I96" s="61"/>
    </row>
    <row r="97" spans="1:9" x14ac:dyDescent="0.35">
      <c r="A97" s="61"/>
      <c r="B97" s="61"/>
      <c r="C97" s="61"/>
      <c r="D97" s="61"/>
      <c r="E97" s="61"/>
      <c r="F97" s="61"/>
      <c r="G97" s="61"/>
      <c r="H97" s="61"/>
      <c r="I97" s="61"/>
    </row>
    <row r="98" spans="1:9" x14ac:dyDescent="0.35">
      <c r="A98" s="61"/>
      <c r="B98" s="61"/>
      <c r="C98" s="61"/>
      <c r="D98" s="61"/>
      <c r="E98" s="61"/>
      <c r="F98" s="61"/>
      <c r="G98" s="61"/>
      <c r="H98" s="61"/>
      <c r="I98" s="61"/>
    </row>
    <row r="99" spans="1:9" x14ac:dyDescent="0.35">
      <c r="A99" s="61"/>
      <c r="B99" s="61"/>
      <c r="C99" s="61"/>
      <c r="D99" s="61"/>
      <c r="E99" s="61"/>
      <c r="F99" s="61"/>
      <c r="G99" s="61"/>
      <c r="H99" s="61"/>
      <c r="I99" s="61"/>
    </row>
    <row r="100" spans="1:9" x14ac:dyDescent="0.35">
      <c r="A100" s="61"/>
      <c r="B100" s="61"/>
      <c r="C100" s="61"/>
      <c r="D100" s="61"/>
      <c r="E100" s="61"/>
      <c r="F100" s="61"/>
      <c r="G100" s="61"/>
      <c r="H100" s="61"/>
      <c r="I100" s="61"/>
    </row>
  </sheetData>
  <sheetProtection algorithmName="SHA-512" hashValue="NLthXRpsckavMZAhQE/KIlkvZ/dth592uSL3XJkg80CVw+CyYvTcB+imMfiuxippZoJF9KMlpCmTS+/ixIXzUA==" saltValue="5YKlY5gdkqSMFA3vv+rvgg==" spinCount="100000" sheet="1" objects="1" scenarios="1"/>
  <mergeCells count="40">
    <mergeCell ref="B68:H68"/>
    <mergeCell ref="B69:F69"/>
    <mergeCell ref="B70:F70"/>
    <mergeCell ref="B63:H63"/>
    <mergeCell ref="B64:F64"/>
    <mergeCell ref="B65:F65"/>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16:H16"/>
    <mergeCell ref="B17:F17"/>
    <mergeCell ref="B31:F31"/>
    <mergeCell ref="B34:H34"/>
    <mergeCell ref="B36:F36"/>
    <mergeCell ref="B24:F24"/>
    <mergeCell ref="B25:F25"/>
    <mergeCell ref="B18:F18"/>
    <mergeCell ref="B30:F30"/>
    <mergeCell ref="B22:H22"/>
    <mergeCell ref="B28:H28"/>
    <mergeCell ref="B29:F29"/>
    <mergeCell ref="B58:H58"/>
    <mergeCell ref="B59:F59"/>
    <mergeCell ref="B60:F60"/>
    <mergeCell ref="B41:F41"/>
    <mergeCell ref="B37:F37"/>
    <mergeCell ref="B40:H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Normal="100" workbookViewId="0"/>
  </sheetViews>
  <sheetFormatPr defaultColWidth="9.1796875" defaultRowHeight="14.5" x14ac:dyDescent="0.35"/>
  <cols>
    <col min="1" max="1" width="7.81640625" style="2" customWidth="1"/>
    <col min="2" max="5" width="9.1796875" style="2"/>
    <col min="6" max="6" width="19.81640625" style="2" customWidth="1"/>
    <col min="7" max="7" width="10.26953125" style="2" customWidth="1"/>
    <col min="8" max="8" width="7.81640625" style="2" customWidth="1"/>
    <col min="9" max="16384" width="9.1796875" style="2"/>
  </cols>
  <sheetData>
    <row r="1" spans="1:8" x14ac:dyDescent="0.35">
      <c r="A1" s="1"/>
      <c r="B1" s="1"/>
      <c r="C1" s="1"/>
      <c r="D1" s="1"/>
      <c r="E1" s="1"/>
      <c r="F1" s="1"/>
      <c r="G1" s="1"/>
      <c r="H1" s="1"/>
    </row>
    <row r="2" spans="1:8" x14ac:dyDescent="0.35">
      <c r="A2" s="1"/>
      <c r="B2" s="1"/>
      <c r="C2" s="1"/>
      <c r="D2" s="1"/>
      <c r="E2" s="1"/>
      <c r="F2" s="1"/>
      <c r="G2" s="1"/>
      <c r="H2" s="1"/>
    </row>
    <row r="3" spans="1:8" ht="15" customHeight="1" x14ac:dyDescent="0.35">
      <c r="A3" s="1"/>
      <c r="B3" s="109" t="s">
        <v>76</v>
      </c>
      <c r="C3" s="109"/>
      <c r="D3" s="109"/>
      <c r="E3" s="109"/>
      <c r="F3" s="109"/>
      <c r="G3" s="109"/>
      <c r="H3" s="1"/>
    </row>
    <row r="4" spans="1:8" ht="15" customHeight="1" x14ac:dyDescent="0.35">
      <c r="A4" s="1"/>
      <c r="B4" s="109"/>
      <c r="C4" s="109"/>
      <c r="D4" s="109"/>
      <c r="E4" s="109"/>
      <c r="F4" s="109"/>
      <c r="G4" s="109"/>
      <c r="H4" s="1"/>
    </row>
    <row r="5" spans="1:8" x14ac:dyDescent="0.35">
      <c r="A5" s="1"/>
      <c r="B5" s="1"/>
      <c r="C5" s="1"/>
      <c r="D5" s="1"/>
      <c r="E5" s="1"/>
      <c r="F5" s="1"/>
      <c r="G5" s="1"/>
      <c r="H5" s="1"/>
    </row>
    <row r="6" spans="1:8" x14ac:dyDescent="0.35">
      <c r="A6" s="1"/>
      <c r="B6" s="1"/>
      <c r="C6" s="1"/>
      <c r="D6" s="1"/>
      <c r="E6" s="1"/>
      <c r="F6" s="1"/>
      <c r="G6" s="1"/>
      <c r="H6" s="1"/>
    </row>
    <row r="7" spans="1:8" x14ac:dyDescent="0.35">
      <c r="A7" s="1"/>
      <c r="B7" s="1"/>
      <c r="C7" s="1"/>
      <c r="D7" s="1"/>
      <c r="E7" s="1"/>
      <c r="F7" s="1"/>
      <c r="G7" s="1"/>
      <c r="H7" s="1"/>
    </row>
    <row r="8" spans="1:8" x14ac:dyDescent="0.35">
      <c r="A8" s="1"/>
      <c r="B8" s="113" t="s">
        <v>10</v>
      </c>
      <c r="C8" s="114"/>
      <c r="D8" s="114"/>
      <c r="E8" s="114"/>
      <c r="F8" s="114"/>
      <c r="G8" s="115"/>
      <c r="H8" s="1"/>
    </row>
    <row r="9" spans="1:8" x14ac:dyDescent="0.35">
      <c r="A9" s="1"/>
      <c r="B9" s="116" t="s">
        <v>271</v>
      </c>
      <c r="C9" s="117"/>
      <c r="D9" s="117"/>
      <c r="E9" s="117"/>
      <c r="F9" s="118"/>
      <c r="G9" s="22">
        <v>0</v>
      </c>
      <c r="H9" s="1"/>
    </row>
    <row r="10" spans="1:8" x14ac:dyDescent="0.35">
      <c r="A10" s="1"/>
      <c r="B10" s="33"/>
      <c r="C10" s="28"/>
      <c r="D10" s="28"/>
      <c r="E10" s="28"/>
      <c r="F10" s="28"/>
      <c r="G10" s="19"/>
      <c r="H10" s="1"/>
    </row>
    <row r="11" spans="1:8" ht="33" customHeight="1" x14ac:dyDescent="0.35">
      <c r="A11" s="1"/>
      <c r="B11" s="130" t="s">
        <v>264</v>
      </c>
      <c r="C11" s="130"/>
      <c r="D11" s="130"/>
      <c r="E11" s="130"/>
      <c r="F11" s="130"/>
      <c r="G11" s="130"/>
      <c r="H11" s="1"/>
    </row>
    <row r="12" spans="1:8" x14ac:dyDescent="0.35">
      <c r="A12" s="1"/>
      <c r="B12" s="1"/>
      <c r="C12" s="1"/>
      <c r="D12" s="1"/>
      <c r="E12" s="1"/>
      <c r="F12" s="1"/>
      <c r="G12" s="1"/>
      <c r="H12" s="1"/>
    </row>
    <row r="13" spans="1:8" x14ac:dyDescent="0.35">
      <c r="A13" s="1"/>
      <c r="B13" s="1"/>
      <c r="C13" s="1"/>
      <c r="D13" s="1"/>
      <c r="E13" s="1"/>
      <c r="F13" s="1"/>
      <c r="G13" s="1"/>
      <c r="H13" s="1"/>
    </row>
    <row r="14" spans="1:8" x14ac:dyDescent="0.35">
      <c r="A14" s="1"/>
      <c r="B14" s="1"/>
      <c r="C14" s="1"/>
      <c r="D14" s="1"/>
      <c r="E14" s="1"/>
      <c r="F14" s="1"/>
      <c r="G14" s="1"/>
      <c r="H14" s="1"/>
    </row>
    <row r="15" spans="1:8" x14ac:dyDescent="0.35">
      <c r="A15" s="1"/>
      <c r="B15" s="1"/>
      <c r="C15" s="1"/>
      <c r="D15" s="1"/>
      <c r="E15" s="1"/>
      <c r="F15" s="1"/>
      <c r="G15" s="1"/>
      <c r="H15" s="1"/>
    </row>
    <row r="16" spans="1:8" x14ac:dyDescent="0.35">
      <c r="A16" s="1"/>
      <c r="B16" s="1"/>
      <c r="C16" s="1"/>
      <c r="D16" s="1"/>
      <c r="E16" s="1"/>
      <c r="F16" s="1"/>
      <c r="G16" s="1"/>
      <c r="H16" s="1"/>
    </row>
    <row r="17" spans="1:8" x14ac:dyDescent="0.35">
      <c r="A17" s="1"/>
      <c r="B17" s="1"/>
      <c r="C17" s="1"/>
      <c r="D17" s="1"/>
      <c r="E17" s="1"/>
      <c r="F17" s="1"/>
      <c r="G17" s="1"/>
      <c r="H17" s="1"/>
    </row>
    <row r="18" spans="1:8" x14ac:dyDescent="0.35">
      <c r="A18" s="1"/>
      <c r="B18" s="1"/>
      <c r="C18" s="1"/>
      <c r="D18" s="1"/>
      <c r="E18" s="1"/>
      <c r="F18" s="1"/>
      <c r="G18" s="1"/>
      <c r="H18" s="1"/>
    </row>
    <row r="19" spans="1:8" x14ac:dyDescent="0.35">
      <c r="A19" s="1"/>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row r="23" spans="1:8" x14ac:dyDescent="0.35">
      <c r="A23" s="1"/>
      <c r="B23" s="1"/>
      <c r="C23" s="1"/>
      <c r="D23" s="1"/>
      <c r="E23" s="1"/>
      <c r="F23" s="1"/>
      <c r="G23" s="1"/>
      <c r="H23" s="1"/>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row r="28" spans="1:8" x14ac:dyDescent="0.35">
      <c r="A28" s="1"/>
      <c r="B28" s="1"/>
      <c r="C28" s="1"/>
      <c r="D28" s="1"/>
      <c r="E28" s="1"/>
      <c r="F28" s="1"/>
      <c r="G28" s="1"/>
      <c r="H28" s="1"/>
    </row>
    <row r="29" spans="1:8" x14ac:dyDescent="0.35">
      <c r="A29" s="1"/>
      <c r="B29" s="1"/>
      <c r="C29" s="1"/>
      <c r="D29" s="1"/>
      <c r="E29" s="1"/>
      <c r="F29" s="1"/>
      <c r="G29" s="1"/>
      <c r="H29" s="1"/>
    </row>
    <row r="30" spans="1:8" x14ac:dyDescent="0.35">
      <c r="A30" s="1"/>
      <c r="B30" s="1"/>
      <c r="C30" s="1"/>
      <c r="D30" s="1"/>
      <c r="E30" s="1"/>
      <c r="F30" s="1"/>
      <c r="G30" s="1"/>
      <c r="H30" s="1"/>
    </row>
    <row r="31" spans="1:8" x14ac:dyDescent="0.35">
      <c r="A31" s="1"/>
      <c r="B31" s="1"/>
      <c r="C31" s="1"/>
      <c r="D31" s="1"/>
      <c r="E31" s="1"/>
      <c r="F31" s="1"/>
      <c r="G31" s="1"/>
      <c r="H31" s="1"/>
    </row>
    <row r="32" spans="1:8" x14ac:dyDescent="0.35">
      <c r="A32" s="1"/>
      <c r="B32" s="1"/>
      <c r="C32" s="1"/>
      <c r="D32" s="1"/>
      <c r="E32" s="1"/>
      <c r="F32" s="1"/>
      <c r="G32" s="1"/>
      <c r="H32" s="1"/>
    </row>
    <row r="33" spans="1:8" x14ac:dyDescent="0.35">
      <c r="A33" s="1"/>
      <c r="B33" s="1"/>
      <c r="C33" s="1"/>
      <c r="D33" s="1"/>
      <c r="E33" s="1"/>
      <c r="F33" s="1"/>
      <c r="G33" s="1"/>
      <c r="H33" s="1"/>
    </row>
    <row r="34" spans="1:8" x14ac:dyDescent="0.35">
      <c r="A34" s="1"/>
      <c r="B34" s="1"/>
      <c r="C34" s="1"/>
      <c r="D34" s="1"/>
      <c r="E34" s="1"/>
      <c r="F34" s="1"/>
      <c r="G34" s="1"/>
      <c r="H34" s="1"/>
    </row>
    <row r="35" spans="1:8" x14ac:dyDescent="0.35">
      <c r="A35" s="1"/>
      <c r="B35" s="1"/>
      <c r="C35" s="1"/>
      <c r="D35" s="1"/>
      <c r="E35" s="1"/>
      <c r="F35" s="1"/>
      <c r="G35" s="1"/>
      <c r="H35" s="1"/>
    </row>
    <row r="36" spans="1:8" x14ac:dyDescent="0.35">
      <c r="A36" s="1"/>
      <c r="B36" s="1"/>
      <c r="C36" s="1"/>
      <c r="D36" s="1"/>
      <c r="E36" s="1"/>
      <c r="F36" s="1"/>
      <c r="G36" s="1"/>
      <c r="H36" s="1"/>
    </row>
    <row r="37" spans="1:8" x14ac:dyDescent="0.35">
      <c r="A37" s="1"/>
      <c r="B37" s="1"/>
      <c r="C37" s="1"/>
      <c r="D37" s="1"/>
      <c r="E37" s="1"/>
      <c r="F37" s="1"/>
      <c r="G37" s="1"/>
      <c r="H37" s="1"/>
    </row>
    <row r="38" spans="1:8" x14ac:dyDescent="0.35">
      <c r="A38" s="1"/>
      <c r="B38" s="1"/>
      <c r="C38" s="1"/>
      <c r="D38" s="1"/>
      <c r="E38" s="1"/>
      <c r="F38" s="1"/>
      <c r="G38" s="1"/>
      <c r="H38" s="1"/>
    </row>
    <row r="39" spans="1:8" x14ac:dyDescent="0.35">
      <c r="A39" s="1"/>
      <c r="B39" s="1"/>
      <c r="C39" s="1"/>
      <c r="D39" s="1"/>
      <c r="E39" s="1"/>
      <c r="F39" s="1"/>
      <c r="G39" s="1"/>
      <c r="H39" s="1"/>
    </row>
    <row r="40" spans="1:8" x14ac:dyDescent="0.35">
      <c r="A40" s="1"/>
      <c r="B40" s="1"/>
      <c r="C40" s="1"/>
      <c r="D40" s="1"/>
      <c r="E40" s="1"/>
      <c r="F40" s="1"/>
      <c r="G40" s="1"/>
      <c r="H40" s="1"/>
    </row>
    <row r="41" spans="1:8" x14ac:dyDescent="0.35">
      <c r="A41" s="1"/>
      <c r="B41" s="1"/>
      <c r="C41" s="1"/>
      <c r="D41" s="1"/>
      <c r="E41" s="1"/>
      <c r="F41" s="1"/>
      <c r="G41" s="1"/>
      <c r="H41" s="1"/>
    </row>
    <row r="42" spans="1:8" x14ac:dyDescent="0.35">
      <c r="A42" s="1"/>
      <c r="B42" s="1"/>
      <c r="C42" s="1"/>
      <c r="D42" s="1"/>
      <c r="E42" s="1"/>
      <c r="F42" s="1"/>
      <c r="G42" s="1"/>
      <c r="H42" s="1"/>
    </row>
    <row r="43" spans="1:8" x14ac:dyDescent="0.35">
      <c r="A43" s="1"/>
      <c r="B43" s="1"/>
      <c r="C43" s="1"/>
      <c r="D43" s="1"/>
      <c r="E43" s="1"/>
      <c r="F43" s="1"/>
      <c r="G43" s="1"/>
      <c r="H43" s="1"/>
    </row>
    <row r="44" spans="1:8" x14ac:dyDescent="0.35">
      <c r="A44" s="1"/>
      <c r="B44" s="1"/>
      <c r="C44" s="1"/>
      <c r="D44" s="1"/>
      <c r="E44" s="1"/>
      <c r="F44" s="1"/>
      <c r="G44" s="1"/>
      <c r="H44" s="1"/>
    </row>
    <row r="45" spans="1:8" x14ac:dyDescent="0.35">
      <c r="A45" s="1"/>
      <c r="B45" s="1"/>
      <c r="C45" s="1"/>
      <c r="D45" s="1"/>
      <c r="E45" s="1"/>
      <c r="F45" s="1"/>
      <c r="G45" s="1"/>
      <c r="H45" s="1"/>
    </row>
    <row r="46" spans="1:8" x14ac:dyDescent="0.35">
      <c r="A46" s="1"/>
      <c r="B46" s="1"/>
      <c r="C46" s="1"/>
      <c r="D46" s="1"/>
      <c r="E46" s="1"/>
      <c r="F46" s="1"/>
      <c r="G46" s="1"/>
      <c r="H46" s="1"/>
    </row>
    <row r="47" spans="1:8" x14ac:dyDescent="0.35">
      <c r="A47" s="1"/>
      <c r="B47" s="1"/>
      <c r="C47" s="1"/>
      <c r="D47" s="1"/>
      <c r="E47" s="1"/>
      <c r="F47" s="1"/>
      <c r="G47" s="1"/>
      <c r="H47" s="1"/>
    </row>
    <row r="48" spans="1:8" x14ac:dyDescent="0.35">
      <c r="A48" s="1"/>
      <c r="B48" s="1"/>
      <c r="C48" s="1"/>
      <c r="D48" s="1"/>
      <c r="E48" s="1"/>
      <c r="F48" s="1"/>
      <c r="G48" s="1"/>
      <c r="H48" s="1"/>
    </row>
  </sheetData>
  <sheetProtection algorithmName="SHA-512" hashValue="/paomVpjr3QW9CsyLUd5jUO0awrrt4StWenYREOp7Mk8oXw6R+PYRTeTf4EKr1l0QxTEZpYUIdJhF3+Men4XNA==" saltValue="aRYoSH0K4sWfVcaO9dsULQ=="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7"/>
  <sheetViews>
    <sheetView showGridLines="0" view="pageLayout" zoomScaleNormal="100" workbookViewId="0"/>
  </sheetViews>
  <sheetFormatPr defaultColWidth="9.1796875" defaultRowHeight="14.5" x14ac:dyDescent="0.35"/>
  <cols>
    <col min="1" max="1" width="8.1796875" style="2" customWidth="1"/>
    <col min="2" max="2" width="38" style="2" customWidth="1"/>
    <col min="3" max="3" width="25.1796875" style="2" customWidth="1"/>
    <col min="4" max="4" width="3.26953125" style="2" customWidth="1"/>
    <col min="5" max="5" width="7.81640625" style="2" customWidth="1"/>
    <col min="6" max="6" width="4" style="2" customWidth="1"/>
    <col min="7" max="16384" width="9.1796875" style="2"/>
  </cols>
  <sheetData>
    <row r="1" spans="1:6" x14ac:dyDescent="0.35">
      <c r="A1" s="1"/>
      <c r="B1" s="1"/>
      <c r="C1" s="1"/>
      <c r="D1" s="1"/>
      <c r="E1" s="1"/>
      <c r="F1" s="1"/>
    </row>
    <row r="2" spans="1:6" x14ac:dyDescent="0.35">
      <c r="A2" s="1"/>
      <c r="B2" s="1"/>
      <c r="C2" s="1"/>
      <c r="D2" s="1"/>
      <c r="E2" s="1"/>
      <c r="F2" s="1"/>
    </row>
    <row r="3" spans="1:6" ht="15" customHeight="1" x14ac:dyDescent="0.35">
      <c r="A3" s="1"/>
      <c r="B3" s="109" t="s">
        <v>93</v>
      </c>
      <c r="C3" s="109"/>
      <c r="D3" s="109"/>
      <c r="E3" s="1"/>
      <c r="F3" s="1"/>
    </row>
    <row r="4" spans="1:6" ht="15" customHeight="1" x14ac:dyDescent="0.35">
      <c r="A4" s="1"/>
      <c r="B4" s="109"/>
      <c r="C4" s="109"/>
      <c r="D4" s="109"/>
      <c r="E4" s="1"/>
      <c r="F4" s="1"/>
    </row>
    <row r="5" spans="1:6" x14ac:dyDescent="0.35">
      <c r="A5" s="1"/>
      <c r="B5" s="1"/>
      <c r="C5" s="1"/>
      <c r="D5" s="1"/>
      <c r="E5" s="1"/>
      <c r="F5" s="1"/>
    </row>
    <row r="6" spans="1:6" x14ac:dyDescent="0.35">
      <c r="A6" s="1"/>
      <c r="B6" s="1"/>
      <c r="C6" s="1"/>
      <c r="D6" s="1"/>
      <c r="E6" s="1"/>
      <c r="F6" s="1"/>
    </row>
    <row r="7" spans="1:6" x14ac:dyDescent="0.35">
      <c r="A7" s="1"/>
      <c r="B7" s="1"/>
      <c r="C7" s="1"/>
      <c r="D7" s="1"/>
      <c r="E7" s="1"/>
      <c r="F7" s="1"/>
    </row>
    <row r="8" spans="1:6" x14ac:dyDescent="0.35">
      <c r="A8" s="1"/>
      <c r="B8" s="113" t="s">
        <v>224</v>
      </c>
      <c r="C8" s="114"/>
      <c r="D8" s="115"/>
      <c r="E8" s="1"/>
      <c r="F8" s="1"/>
    </row>
    <row r="9" spans="1:6" ht="15" customHeight="1" x14ac:dyDescent="0.35">
      <c r="A9" s="1"/>
      <c r="B9" s="27" t="s">
        <v>29</v>
      </c>
      <c r="C9" s="50" t="s">
        <v>225</v>
      </c>
      <c r="D9" s="11"/>
      <c r="E9" s="1"/>
      <c r="F9" s="1"/>
    </row>
    <row r="10" spans="1:6" ht="15" customHeight="1" x14ac:dyDescent="0.35">
      <c r="A10" s="1"/>
      <c r="B10" s="80" t="s">
        <v>272</v>
      </c>
      <c r="C10" s="9">
        <v>1060834</v>
      </c>
      <c r="D10" s="14" t="s">
        <v>3</v>
      </c>
      <c r="E10" s="1"/>
      <c r="F10" s="1"/>
    </row>
    <row r="11" spans="1:6" ht="15" customHeight="1" x14ac:dyDescent="0.35">
      <c r="A11" s="1"/>
      <c r="B11" s="80" t="s">
        <v>273</v>
      </c>
      <c r="C11" s="9">
        <v>108884</v>
      </c>
      <c r="D11" s="14" t="s">
        <v>3</v>
      </c>
      <c r="E11" s="1"/>
      <c r="F11" s="1"/>
    </row>
    <row r="12" spans="1:6" x14ac:dyDescent="0.35">
      <c r="A12" s="1"/>
      <c r="B12" s="80" t="s">
        <v>274</v>
      </c>
      <c r="C12" s="9">
        <v>313085</v>
      </c>
      <c r="D12" s="14" t="s">
        <v>3</v>
      </c>
      <c r="E12" s="1"/>
      <c r="F12" s="1"/>
    </row>
    <row r="13" spans="1:6" x14ac:dyDescent="0.35">
      <c r="A13" s="1"/>
      <c r="B13" s="80"/>
      <c r="C13" s="9"/>
      <c r="D13" s="14" t="s">
        <v>3</v>
      </c>
      <c r="E13" s="1"/>
      <c r="F13" s="1"/>
    </row>
    <row r="14" spans="1:6" x14ac:dyDescent="0.35">
      <c r="A14" s="1"/>
      <c r="B14" s="80"/>
      <c r="C14" s="9"/>
      <c r="D14" s="14" t="s">
        <v>3</v>
      </c>
      <c r="E14" s="1"/>
      <c r="F14" s="1"/>
    </row>
    <row r="15" spans="1:6" x14ac:dyDescent="0.35">
      <c r="A15" s="1"/>
      <c r="B15" s="80"/>
      <c r="C15" s="9"/>
      <c r="D15" s="14" t="s">
        <v>3</v>
      </c>
      <c r="E15" s="1"/>
      <c r="F15" s="1"/>
    </row>
    <row r="16" spans="1:6" x14ac:dyDescent="0.35">
      <c r="A16" s="1"/>
      <c r="B16" s="80"/>
      <c r="C16" s="9"/>
      <c r="D16" s="14" t="s">
        <v>3</v>
      </c>
      <c r="E16" s="1"/>
      <c r="F16" s="1"/>
    </row>
    <row r="17" spans="1:6" x14ac:dyDescent="0.35">
      <c r="A17" s="1"/>
      <c r="B17" s="80"/>
      <c r="C17" s="9"/>
      <c r="D17" s="14" t="s">
        <v>3</v>
      </c>
      <c r="E17" s="1"/>
      <c r="F17" s="1"/>
    </row>
    <row r="18" spans="1:6" x14ac:dyDescent="0.35">
      <c r="A18" s="1"/>
      <c r="B18" s="80"/>
      <c r="C18" s="9"/>
      <c r="D18" s="14" t="s">
        <v>3</v>
      </c>
      <c r="E18" s="1"/>
      <c r="F18" s="1"/>
    </row>
    <row r="19" spans="1:6" x14ac:dyDescent="0.35">
      <c r="A19" s="1"/>
      <c r="B19" s="80"/>
      <c r="C19" s="9"/>
      <c r="D19" s="14" t="s">
        <v>3</v>
      </c>
      <c r="E19" s="1"/>
      <c r="F19" s="1"/>
    </row>
    <row r="20" spans="1:6" x14ac:dyDescent="0.35">
      <c r="A20" s="1"/>
      <c r="B20" s="33" t="s">
        <v>226</v>
      </c>
      <c r="C20" s="12">
        <f>SUM(C10:C19)</f>
        <v>1482803</v>
      </c>
      <c r="D20" s="13" t="s">
        <v>3</v>
      </c>
      <c r="E20" s="1"/>
      <c r="F20" s="1"/>
    </row>
    <row r="21" spans="1:6" x14ac:dyDescent="0.35">
      <c r="A21" s="1"/>
      <c r="B21" s="33" t="s">
        <v>227</v>
      </c>
      <c r="C21" s="12">
        <f>C20*(1+'Fane 15. Nøgletal'!C16)^2</f>
        <v>1732104.6517779198</v>
      </c>
      <c r="D21" s="13" t="s">
        <v>3</v>
      </c>
      <c r="E21" s="1"/>
      <c r="F21" s="1"/>
    </row>
    <row r="22" spans="1:6" x14ac:dyDescent="0.35">
      <c r="A22" s="1"/>
      <c r="B22" s="16"/>
      <c r="C22" s="15"/>
      <c r="D22" s="15"/>
      <c r="E22" s="1"/>
      <c r="F22" s="1"/>
    </row>
    <row r="23" spans="1:6" x14ac:dyDescent="0.35">
      <c r="A23" s="1"/>
      <c r="B23" s="16"/>
      <c r="C23" s="15"/>
      <c r="D23" s="15"/>
      <c r="E23" s="1"/>
      <c r="F23" s="1"/>
    </row>
    <row r="24" spans="1:6" x14ac:dyDescent="0.35">
      <c r="A24" s="1"/>
      <c r="B24" s="113" t="s">
        <v>99</v>
      </c>
      <c r="C24" s="114"/>
      <c r="D24" s="115"/>
      <c r="E24" s="1"/>
      <c r="F24" s="1"/>
    </row>
    <row r="25" spans="1:6" x14ac:dyDescent="0.35">
      <c r="A25" s="1"/>
      <c r="B25" s="80" t="s">
        <v>109</v>
      </c>
      <c r="C25" s="9">
        <v>0</v>
      </c>
      <c r="D25" s="14" t="s">
        <v>3</v>
      </c>
      <c r="E25" s="1"/>
      <c r="F25" s="1"/>
    </row>
    <row r="26" spans="1:6" x14ac:dyDescent="0.35">
      <c r="A26" s="1"/>
      <c r="B26" s="80" t="s">
        <v>123</v>
      </c>
      <c r="C26" s="9">
        <v>0</v>
      </c>
      <c r="D26" s="14" t="s">
        <v>3</v>
      </c>
      <c r="E26" s="1"/>
      <c r="F26" s="1"/>
    </row>
    <row r="27" spans="1:6" x14ac:dyDescent="0.35">
      <c r="A27" s="1"/>
      <c r="B27" s="80" t="s">
        <v>142</v>
      </c>
      <c r="C27" s="9">
        <v>0</v>
      </c>
      <c r="D27" s="14" t="s">
        <v>3</v>
      </c>
      <c r="E27" s="1"/>
      <c r="F27" s="1"/>
    </row>
    <row r="28" spans="1:6" x14ac:dyDescent="0.35">
      <c r="A28" s="1"/>
      <c r="B28" s="34" t="s">
        <v>261</v>
      </c>
      <c r="C28" s="9">
        <v>0</v>
      </c>
      <c r="D28" s="38" t="s">
        <v>3</v>
      </c>
      <c r="E28" s="1"/>
      <c r="F28" s="1"/>
    </row>
    <row r="29" spans="1:6" x14ac:dyDescent="0.35">
      <c r="A29" s="1"/>
      <c r="B29" s="113"/>
      <c r="C29" s="114"/>
      <c r="D29" s="115"/>
      <c r="E29" s="1"/>
      <c r="F29" s="1"/>
    </row>
    <row r="30" spans="1:6" x14ac:dyDescent="0.35">
      <c r="A30" s="1"/>
      <c r="B30" s="1"/>
      <c r="C30" s="1"/>
      <c r="D30" s="1"/>
      <c r="E30" s="1"/>
      <c r="F30" s="1"/>
    </row>
    <row r="31" spans="1:6" x14ac:dyDescent="0.35">
      <c r="A31" s="1"/>
      <c r="B31" s="1"/>
      <c r="C31" s="1"/>
      <c r="D31" s="1"/>
      <c r="E31" s="1"/>
      <c r="F31" s="1"/>
    </row>
    <row r="32" spans="1:6" x14ac:dyDescent="0.35">
      <c r="A32" s="1"/>
      <c r="B32" s="113" t="s">
        <v>81</v>
      </c>
      <c r="C32" s="114"/>
      <c r="D32" s="115"/>
      <c r="E32" s="1"/>
      <c r="F32" s="1"/>
    </row>
    <row r="33" spans="1:6" x14ac:dyDescent="0.35">
      <c r="A33" s="1"/>
      <c r="B33" s="80" t="s">
        <v>109</v>
      </c>
      <c r="C33" s="9">
        <v>0</v>
      </c>
      <c r="D33" s="14" t="s">
        <v>3</v>
      </c>
      <c r="E33" s="1"/>
      <c r="F33" s="1"/>
    </row>
    <row r="34" spans="1:6" x14ac:dyDescent="0.35">
      <c r="A34" s="1"/>
      <c r="B34" s="80" t="s">
        <v>123</v>
      </c>
      <c r="C34" s="9">
        <v>0</v>
      </c>
      <c r="D34" s="14" t="s">
        <v>3</v>
      </c>
      <c r="E34" s="1"/>
      <c r="F34" s="1"/>
    </row>
    <row r="35" spans="1:6" x14ac:dyDescent="0.35">
      <c r="A35" s="1"/>
      <c r="B35" s="80" t="s">
        <v>142</v>
      </c>
      <c r="C35" s="9">
        <v>0</v>
      </c>
      <c r="D35" s="14" t="s">
        <v>3</v>
      </c>
      <c r="E35" s="1"/>
      <c r="F35" s="1"/>
    </row>
    <row r="36" spans="1:6" x14ac:dyDescent="0.35">
      <c r="A36" s="1"/>
      <c r="B36" s="34" t="s">
        <v>261</v>
      </c>
      <c r="C36" s="9">
        <v>0</v>
      </c>
      <c r="D36" s="38" t="s">
        <v>3</v>
      </c>
      <c r="E36" s="1"/>
      <c r="F36" s="1"/>
    </row>
    <row r="37" spans="1:6" x14ac:dyDescent="0.35">
      <c r="A37" s="1"/>
      <c r="B37" s="113"/>
      <c r="C37" s="114"/>
      <c r="D37" s="115"/>
      <c r="E37" s="1"/>
      <c r="F37" s="1"/>
    </row>
    <row r="38" spans="1:6" x14ac:dyDescent="0.35">
      <c r="A38" s="1"/>
      <c r="B38" s="1"/>
      <c r="C38" s="1"/>
      <c r="D38" s="1"/>
      <c r="E38" s="1"/>
      <c r="F38" s="1"/>
    </row>
    <row r="39" spans="1:6" x14ac:dyDescent="0.35">
      <c r="A39" s="1"/>
      <c r="B39" s="1"/>
      <c r="C39" s="1"/>
      <c r="D39" s="1"/>
      <c r="E39" s="1"/>
      <c r="F39" s="1"/>
    </row>
    <row r="40" spans="1:6" x14ac:dyDescent="0.35">
      <c r="A40" s="1"/>
      <c r="B40" s="1"/>
      <c r="C40" s="1"/>
      <c r="D40" s="1"/>
      <c r="E40" s="1"/>
      <c r="F40" s="1"/>
    </row>
    <row r="41" spans="1:6" x14ac:dyDescent="0.35">
      <c r="A41" s="1"/>
      <c r="B41" s="1"/>
      <c r="C41" s="1"/>
      <c r="D41" s="1"/>
      <c r="E41" s="1"/>
      <c r="F41" s="1"/>
    </row>
    <row r="42" spans="1:6" x14ac:dyDescent="0.35">
      <c r="A42" s="1"/>
      <c r="B42" s="1"/>
      <c r="C42" s="1"/>
      <c r="D42" s="1"/>
      <c r="E42" s="1"/>
      <c r="F42" s="1"/>
    </row>
    <row r="43" spans="1:6" x14ac:dyDescent="0.35">
      <c r="A43" s="1"/>
      <c r="B43" s="1"/>
      <c r="C43" s="1"/>
      <c r="D43" s="1"/>
      <c r="E43" s="1"/>
      <c r="F43" s="1"/>
    </row>
    <row r="44" spans="1:6" x14ac:dyDescent="0.35">
      <c r="A44" s="1"/>
      <c r="B44" s="1"/>
      <c r="C44" s="1"/>
      <c r="D44" s="1"/>
      <c r="E44" s="1"/>
      <c r="F44" s="1"/>
    </row>
    <row r="45" spans="1:6" x14ac:dyDescent="0.35">
      <c r="A45" s="1"/>
      <c r="B45" s="1"/>
      <c r="C45" s="1"/>
      <c r="D45" s="1"/>
      <c r="E45" s="1"/>
      <c r="F45" s="1"/>
    </row>
    <row r="46" spans="1:6" x14ac:dyDescent="0.35">
      <c r="A46" s="1"/>
      <c r="B46" s="1"/>
      <c r="C46" s="1"/>
      <c r="D46" s="1"/>
      <c r="E46" s="1"/>
      <c r="F46" s="1"/>
    </row>
    <row r="47" spans="1:6" x14ac:dyDescent="0.35">
      <c r="A47" s="1"/>
      <c r="B47" s="1"/>
      <c r="C47" s="1"/>
      <c r="D47" s="1"/>
      <c r="E47" s="1"/>
      <c r="F47" s="1"/>
    </row>
    <row r="48" spans="1:6" x14ac:dyDescent="0.35">
      <c r="A48" s="1"/>
      <c r="B48" s="1"/>
      <c r="C48" s="1"/>
      <c r="D48" s="1"/>
      <c r="E48" s="1"/>
      <c r="F48" s="1"/>
    </row>
    <row r="49" spans="1:6" x14ac:dyDescent="0.35">
      <c r="A49" s="1"/>
      <c r="B49" s="1"/>
      <c r="C49" s="1"/>
      <c r="D49" s="1"/>
      <c r="E49" s="1"/>
      <c r="F49" s="1"/>
    </row>
    <row r="50" spans="1:6" x14ac:dyDescent="0.35">
      <c r="A50" s="1"/>
      <c r="B50" s="1"/>
      <c r="C50" s="1"/>
      <c r="D50" s="1"/>
      <c r="E50" s="1"/>
      <c r="F50" s="1"/>
    </row>
    <row r="51" spans="1:6" x14ac:dyDescent="0.35">
      <c r="A51" s="48"/>
      <c r="B51" s="48"/>
      <c r="C51" s="48"/>
      <c r="D51" s="48"/>
      <c r="E51" s="48"/>
      <c r="F51" s="48"/>
    </row>
    <row r="52" spans="1:6" x14ac:dyDescent="0.35">
      <c r="A52" s="48"/>
      <c r="B52" s="48"/>
      <c r="C52" s="48"/>
      <c r="D52" s="48"/>
      <c r="E52" s="48"/>
      <c r="F52" s="48"/>
    </row>
    <row r="53" spans="1:6" x14ac:dyDescent="0.35">
      <c r="A53" s="48"/>
      <c r="B53" s="48"/>
      <c r="C53" s="48"/>
      <c r="D53" s="48"/>
      <c r="E53" s="48"/>
      <c r="F53" s="48"/>
    </row>
    <row r="54" spans="1:6" x14ac:dyDescent="0.35">
      <c r="A54" s="48"/>
      <c r="B54" s="48"/>
      <c r="C54" s="48"/>
      <c r="D54" s="48"/>
      <c r="E54" s="48"/>
      <c r="F54" s="48"/>
    </row>
    <row r="55" spans="1:6" x14ac:dyDescent="0.35">
      <c r="A55" s="48"/>
      <c r="B55" s="48"/>
      <c r="C55" s="48"/>
      <c r="D55" s="48"/>
      <c r="E55" s="48"/>
      <c r="F55" s="48"/>
    </row>
    <row r="56" spans="1:6" x14ac:dyDescent="0.35">
      <c r="A56" s="48"/>
      <c r="B56" s="48"/>
      <c r="C56" s="48"/>
      <c r="D56" s="48"/>
      <c r="E56" s="48"/>
      <c r="F56" s="48"/>
    </row>
    <row r="57" spans="1:6" x14ac:dyDescent="0.35">
      <c r="A57" s="48"/>
      <c r="B57" s="48"/>
      <c r="C57" s="48"/>
      <c r="D57" s="48"/>
      <c r="E57" s="48"/>
      <c r="F57" s="48"/>
    </row>
  </sheetData>
  <sheetProtection algorithmName="SHA-512" hashValue="6SSU9SFVczhSbZMrtGqQysm8xKHwoNBO/IhEXbuvB+I4P5FZHDJio4azmvX4dKnddy/MM2Wa8gySWZqqjEfyNg==" saltValue="nKsTgpBNNVEfFJQsmiVdJ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CD931-85BA-4D5F-8F6C-B6B949FE23D5}">
  <dimension ref="A1:G51"/>
  <sheetViews>
    <sheetView showGridLines="0" view="pageLayout" zoomScale="90" zoomScaleNormal="100" zoomScalePageLayoutView="90" workbookViewId="0"/>
  </sheetViews>
  <sheetFormatPr defaultColWidth="9.1796875" defaultRowHeight="14.5" x14ac:dyDescent="0.35"/>
  <cols>
    <col min="1" max="1" width="3.26953125" style="2" customWidth="1"/>
    <col min="2" max="3" width="9.1796875" style="2"/>
    <col min="4" max="4" width="45.81640625" style="2" customWidth="1"/>
    <col min="5" max="5" width="12.26953125" style="2" bestFit="1" customWidth="1"/>
    <col min="6" max="6" width="3.26953125" style="2" customWidth="1"/>
    <col min="7" max="7" width="3.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29.25" customHeight="1" x14ac:dyDescent="0.35">
      <c r="A3" s="1"/>
      <c r="B3" s="112" t="s">
        <v>206</v>
      </c>
      <c r="C3" s="112"/>
      <c r="D3" s="112"/>
      <c r="E3" s="112"/>
      <c r="F3" s="112"/>
      <c r="G3" s="1"/>
    </row>
    <row r="4" spans="1:7" ht="15" customHeight="1" x14ac:dyDescent="0.35">
      <c r="A4" s="1"/>
      <c r="B4" s="112"/>
      <c r="C4" s="112"/>
      <c r="D4" s="112"/>
      <c r="E4" s="112"/>
      <c r="F4" s="112"/>
      <c r="G4" s="1"/>
    </row>
    <row r="5" spans="1:7" ht="15" customHeight="1" x14ac:dyDescent="0.35">
      <c r="A5" s="1"/>
      <c r="B5" s="73"/>
      <c r="C5" s="73"/>
      <c r="D5" s="73"/>
      <c r="E5" s="73"/>
      <c r="F5" s="73"/>
      <c r="G5" s="1"/>
    </row>
    <row r="6" spans="1:7" ht="15" customHeight="1" x14ac:dyDescent="0.35">
      <c r="A6" s="1"/>
      <c r="B6" s="73"/>
      <c r="C6" s="73"/>
      <c r="D6" s="73"/>
      <c r="E6" s="73"/>
      <c r="F6" s="73"/>
      <c r="G6" s="1"/>
    </row>
    <row r="7" spans="1:7" ht="15" customHeight="1" x14ac:dyDescent="0.35">
      <c r="A7" s="1"/>
      <c r="B7" s="1"/>
      <c r="C7" s="1"/>
      <c r="D7" s="1"/>
      <c r="E7" s="1"/>
      <c r="F7" s="1"/>
      <c r="G7" s="1"/>
    </row>
    <row r="8" spans="1:7" ht="15" customHeight="1" x14ac:dyDescent="0.35">
      <c r="A8" s="1"/>
      <c r="B8" s="113" t="s">
        <v>137</v>
      </c>
      <c r="C8" s="114"/>
      <c r="D8" s="114"/>
      <c r="E8" s="114"/>
      <c r="F8" s="115"/>
      <c r="G8" s="1"/>
    </row>
    <row r="9" spans="1:7" ht="15" customHeight="1" x14ac:dyDescent="0.35">
      <c r="A9" s="1"/>
      <c r="B9" s="116" t="s">
        <v>279</v>
      </c>
      <c r="C9" s="117"/>
      <c r="D9" s="118"/>
      <c r="E9" s="9">
        <v>16052376</v>
      </c>
      <c r="F9" s="14" t="s">
        <v>3</v>
      </c>
      <c r="G9" s="1"/>
    </row>
    <row r="10" spans="1:7" ht="15" customHeight="1" x14ac:dyDescent="0.35">
      <c r="A10" s="1"/>
      <c r="B10" s="116" t="s">
        <v>143</v>
      </c>
      <c r="C10" s="117"/>
      <c r="D10" s="118"/>
      <c r="E10" s="9">
        <v>10132731</v>
      </c>
      <c r="F10" s="14" t="s">
        <v>3</v>
      </c>
      <c r="G10" s="1"/>
    </row>
    <row r="11" spans="1:7" ht="15" customHeight="1" x14ac:dyDescent="0.35">
      <c r="A11" s="1"/>
      <c r="B11" s="116" t="s">
        <v>280</v>
      </c>
      <c r="C11" s="117"/>
      <c r="D11" s="118"/>
      <c r="E11" s="9">
        <v>7921389</v>
      </c>
      <c r="F11" s="14" t="s">
        <v>3</v>
      </c>
      <c r="G11" s="1"/>
    </row>
    <row r="12" spans="1:7" x14ac:dyDescent="0.35">
      <c r="A12" s="1"/>
      <c r="B12" s="33"/>
      <c r="C12" s="28"/>
      <c r="D12" s="28"/>
      <c r="E12" s="28"/>
      <c r="F12" s="19"/>
      <c r="G12" s="1"/>
    </row>
    <row r="13" spans="1:7" ht="42" customHeight="1" x14ac:dyDescent="0.35">
      <c r="A13" s="1"/>
      <c r="B13" s="125" t="s">
        <v>281</v>
      </c>
      <c r="C13" s="126"/>
      <c r="D13" s="126"/>
      <c r="E13" s="126"/>
      <c r="F13" s="127"/>
      <c r="G13" s="1"/>
    </row>
    <row r="14" spans="1:7" ht="15" customHeight="1" x14ac:dyDescent="0.35">
      <c r="A14" s="1"/>
      <c r="B14" s="1"/>
      <c r="C14" s="1"/>
      <c r="D14" s="1"/>
      <c r="E14" s="1"/>
      <c r="F14" s="1"/>
      <c r="G14" s="1"/>
    </row>
    <row r="15" spans="1:7" x14ac:dyDescent="0.35">
      <c r="A15" s="1"/>
      <c r="B15" s="74" t="s">
        <v>282</v>
      </c>
      <c r="C15" s="75"/>
      <c r="D15" s="75"/>
      <c r="E15" s="75"/>
      <c r="F15" s="76"/>
      <c r="G15" s="1"/>
    </row>
    <row r="16" spans="1:7" x14ac:dyDescent="0.35">
      <c r="A16" s="1"/>
      <c r="B16" s="77" t="s">
        <v>283</v>
      </c>
      <c r="C16" s="78"/>
      <c r="D16" s="79"/>
      <c r="E16" s="9">
        <f>IF(E11&lt;0,E11,0)</f>
        <v>0</v>
      </c>
      <c r="F16" s="14" t="s">
        <v>3</v>
      </c>
      <c r="G16" s="1"/>
    </row>
    <row r="17" spans="1:7" x14ac:dyDescent="0.35">
      <c r="A17" s="1"/>
      <c r="B17" s="77" t="s">
        <v>284</v>
      </c>
      <c r="C17" s="78"/>
      <c r="D17" s="79"/>
      <c r="E17" s="9">
        <f>IF(SUM(E10)&gt;0,SUM(E10),0)</f>
        <v>10132731</v>
      </c>
      <c r="F17" s="14" t="s">
        <v>3</v>
      </c>
      <c r="G17" s="1"/>
    </row>
    <row r="18" spans="1:7" x14ac:dyDescent="0.35">
      <c r="A18" s="1"/>
      <c r="B18" s="81" t="s">
        <v>285</v>
      </c>
      <c r="C18" s="82"/>
      <c r="D18" s="83"/>
      <c r="E18" s="62">
        <f>IF(SUM(E16:E17)&gt;0,0,SUM(E16:E17))</f>
        <v>0</v>
      </c>
      <c r="F18" s="17" t="s">
        <v>3</v>
      </c>
      <c r="G18" s="1"/>
    </row>
    <row r="19" spans="1:7" x14ac:dyDescent="0.35">
      <c r="A19" s="1"/>
      <c r="B19" s="33"/>
      <c r="C19" s="28"/>
      <c r="D19" s="28"/>
      <c r="E19" s="28"/>
      <c r="F19" s="19"/>
      <c r="G19" s="1"/>
    </row>
    <row r="20" spans="1:7" x14ac:dyDescent="0.35">
      <c r="A20" s="1"/>
      <c r="B20" s="1"/>
      <c r="C20" s="1"/>
      <c r="D20" s="1"/>
      <c r="E20" s="1"/>
      <c r="F20" s="1"/>
      <c r="G20" s="1"/>
    </row>
    <row r="21" spans="1:7" x14ac:dyDescent="0.35">
      <c r="A21" s="1"/>
      <c r="B21" s="74" t="s">
        <v>286</v>
      </c>
      <c r="C21" s="75"/>
      <c r="D21" s="75"/>
      <c r="E21" s="75"/>
      <c r="F21" s="76"/>
      <c r="G21" s="1"/>
    </row>
    <row r="22" spans="1:7" x14ac:dyDescent="0.35">
      <c r="A22" s="1"/>
      <c r="B22" s="77" t="s">
        <v>287</v>
      </c>
      <c r="C22" s="78"/>
      <c r="D22" s="79"/>
      <c r="E22" s="9">
        <v>103351189</v>
      </c>
      <c r="F22" s="14" t="s">
        <v>3</v>
      </c>
      <c r="G22" s="1"/>
    </row>
    <row r="23" spans="1:7" x14ac:dyDescent="0.35">
      <c r="A23" s="1"/>
      <c r="B23" s="77" t="s">
        <v>288</v>
      </c>
      <c r="C23" s="78"/>
      <c r="D23" s="79"/>
      <c r="E23" s="9">
        <v>94965260</v>
      </c>
      <c r="F23" s="14" t="s">
        <v>3</v>
      </c>
      <c r="G23" s="1"/>
    </row>
    <row r="24" spans="1:7" x14ac:dyDescent="0.35">
      <c r="A24" s="1"/>
      <c r="B24" s="77" t="s">
        <v>30</v>
      </c>
      <c r="C24" s="78"/>
      <c r="D24" s="79"/>
      <c r="E24" s="9">
        <v>0</v>
      </c>
      <c r="F24" s="14" t="s">
        <v>3</v>
      </c>
      <c r="G24" s="1"/>
    </row>
    <row r="25" spans="1:7" x14ac:dyDescent="0.35">
      <c r="A25" s="1"/>
      <c r="B25" s="81" t="s">
        <v>289</v>
      </c>
      <c r="C25" s="82"/>
      <c r="D25" s="83"/>
      <c r="E25" s="62">
        <f>E22-E23-E24</f>
        <v>8385929</v>
      </c>
      <c r="F25" s="17" t="s">
        <v>3</v>
      </c>
      <c r="G25" s="1"/>
    </row>
    <row r="26" spans="1:7" x14ac:dyDescent="0.35">
      <c r="A26" s="1"/>
      <c r="B26" s="33"/>
      <c r="C26" s="28"/>
      <c r="D26" s="28"/>
      <c r="E26" s="28"/>
      <c r="F26" s="19"/>
      <c r="G26" s="1"/>
    </row>
    <row r="27" spans="1:7" x14ac:dyDescent="0.35">
      <c r="A27" s="1"/>
      <c r="B27" s="1"/>
      <c r="C27" s="1"/>
      <c r="D27" s="1"/>
      <c r="E27" s="1"/>
      <c r="F27" s="1"/>
      <c r="G27" s="1"/>
    </row>
    <row r="28" spans="1:7" x14ac:dyDescent="0.35">
      <c r="A28" s="1"/>
      <c r="B28" s="113" t="s">
        <v>290</v>
      </c>
      <c r="C28" s="114"/>
      <c r="D28" s="114"/>
      <c r="E28" s="114"/>
      <c r="F28" s="115"/>
      <c r="G28" s="1"/>
    </row>
    <row r="29" spans="1:7" x14ac:dyDescent="0.35">
      <c r="A29" s="1"/>
      <c r="B29" s="131" t="s">
        <v>116</v>
      </c>
      <c r="C29" s="132"/>
      <c r="D29" s="133"/>
      <c r="E29" s="9">
        <f>IF(E18&lt;0,IF(E25&lt;0,SUM(E18,E25),IF(E10&gt;0,SUM(E10:E11),E18)),IF(AND(E25&lt;0,SUM(E25,E11)&lt;0),IF(E11&lt;0,E25,IF(SUM(E10:E11)&gt;0,SUM(E25,E11),IF(AND(E25&lt;0,E18=0,E11&gt;0),IF(SUM(E9:E11)&gt;0,E25+E11,E25)))),0))</f>
        <v>0</v>
      </c>
      <c r="F29" s="14" t="s">
        <v>3</v>
      </c>
      <c r="G29" s="1"/>
    </row>
    <row r="30" spans="1:7" x14ac:dyDescent="0.35">
      <c r="A30" s="1"/>
      <c r="B30" s="131" t="s">
        <v>84</v>
      </c>
      <c r="C30" s="132"/>
      <c r="D30" s="133"/>
      <c r="E30" s="9">
        <v>2</v>
      </c>
      <c r="F30" s="14" t="s">
        <v>20</v>
      </c>
      <c r="G30" s="1"/>
    </row>
    <row r="31" spans="1:7" x14ac:dyDescent="0.35">
      <c r="A31" s="1"/>
      <c r="B31" s="134" t="s">
        <v>117</v>
      </c>
      <c r="C31" s="135"/>
      <c r="D31" s="136"/>
      <c r="E31" s="10">
        <f>E29/E30</f>
        <v>0</v>
      </c>
      <c r="F31" s="17" t="s">
        <v>3</v>
      </c>
      <c r="G31" s="1"/>
    </row>
    <row r="32" spans="1:7" x14ac:dyDescent="0.35">
      <c r="A32" s="1"/>
      <c r="B32" s="137"/>
      <c r="C32" s="138"/>
      <c r="D32" s="138"/>
      <c r="E32" s="138"/>
      <c r="F32" s="139"/>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48"/>
      <c r="B46" s="48"/>
      <c r="C46" s="48"/>
      <c r="D46" s="48"/>
      <c r="E46" s="48"/>
      <c r="F46" s="48"/>
      <c r="G46" s="48"/>
    </row>
    <row r="47" spans="1:7" x14ac:dyDescent="0.35">
      <c r="A47" s="48"/>
      <c r="B47" s="48"/>
      <c r="C47" s="48"/>
      <c r="D47" s="48"/>
      <c r="E47" s="48"/>
      <c r="F47" s="48"/>
      <c r="G47" s="48"/>
    </row>
    <row r="48" spans="1:7" x14ac:dyDescent="0.35">
      <c r="A48" s="48"/>
      <c r="B48" s="48"/>
      <c r="C48" s="48"/>
      <c r="D48" s="48"/>
      <c r="E48" s="48"/>
      <c r="F48" s="48"/>
      <c r="G48" s="48"/>
    </row>
    <row r="49" spans="1:7" x14ac:dyDescent="0.35">
      <c r="A49" s="48"/>
      <c r="B49" s="48"/>
      <c r="C49" s="48"/>
      <c r="D49" s="48"/>
      <c r="E49" s="48"/>
      <c r="F49" s="48"/>
      <c r="G49" s="48"/>
    </row>
    <row r="50" spans="1:7" x14ac:dyDescent="0.35">
      <c r="A50" s="48"/>
      <c r="B50" s="48"/>
      <c r="C50" s="48"/>
      <c r="D50" s="48"/>
      <c r="E50" s="48"/>
      <c r="F50" s="48"/>
      <c r="G50" s="48"/>
    </row>
    <row r="51" spans="1:7" x14ac:dyDescent="0.35">
      <c r="A51" s="48"/>
      <c r="G51" s="48"/>
    </row>
  </sheetData>
  <sheetProtection algorithmName="SHA-512" hashValue="4rJP/JZiCqCTqZdudAKKB+F7znhXnqKlKpXMWHIXc/wQQzyT9o3kM/2FHSG9Wzweilfa+o4HYsPlAJsdJasZyQ==" saltValue="RXMBRcoMHVw3f2KfyDqpCw==" spinCount="100000" sheet="1" objects="1" scenarios="1"/>
  <mergeCells count="11">
    <mergeCell ref="B13:F13"/>
    <mergeCell ref="B3:F4"/>
    <mergeCell ref="B8:F8"/>
    <mergeCell ref="B9:D9"/>
    <mergeCell ref="B10:D10"/>
    <mergeCell ref="B11:D11"/>
    <mergeCell ref="B28:F28"/>
    <mergeCell ref="B29:D29"/>
    <mergeCell ref="B30:D30"/>
    <mergeCell ref="B31:D31"/>
    <mergeCell ref="B32:F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796875" defaultRowHeight="14.5" x14ac:dyDescent="0.35"/>
  <cols>
    <col min="1" max="1" width="4.7265625" style="61" customWidth="1"/>
    <col min="2" max="2" width="22.54296875" style="61" customWidth="1"/>
    <col min="3" max="3" width="8.26953125" style="61" customWidth="1"/>
    <col min="4" max="6" width="10.7265625" style="61" customWidth="1"/>
    <col min="7" max="7" width="11.1796875" style="61" customWidth="1"/>
    <col min="8" max="8" width="3.26953125" style="61" customWidth="1"/>
    <col min="9" max="9" width="4.81640625" style="61" customWidth="1"/>
    <col min="10" max="16384" width="9.1796875" style="61"/>
  </cols>
  <sheetData>
    <row r="1" spans="1:9" x14ac:dyDescent="0.35">
      <c r="A1" s="1"/>
      <c r="B1" s="1"/>
      <c r="C1" s="1"/>
      <c r="D1" s="1"/>
      <c r="E1" s="1"/>
      <c r="F1" s="1"/>
      <c r="G1" s="1"/>
      <c r="H1" s="1"/>
      <c r="I1" s="1"/>
    </row>
    <row r="2" spans="1:9" x14ac:dyDescent="0.35">
      <c r="A2" s="1"/>
      <c r="B2" s="1"/>
      <c r="C2" s="1"/>
      <c r="D2" s="1"/>
      <c r="E2" s="1"/>
      <c r="F2" s="1"/>
      <c r="G2" s="1"/>
      <c r="H2" s="1"/>
      <c r="I2" s="1"/>
    </row>
    <row r="3" spans="1:9" ht="15" customHeight="1" x14ac:dyDescent="0.35">
      <c r="A3" s="1"/>
      <c r="B3" s="109" t="s">
        <v>170</v>
      </c>
      <c r="C3" s="109"/>
      <c r="D3" s="109"/>
      <c r="E3" s="109"/>
      <c r="F3" s="109"/>
      <c r="G3" s="109"/>
      <c r="H3" s="109"/>
      <c r="I3" s="1"/>
    </row>
    <row r="4" spans="1:9" ht="15" customHeight="1" x14ac:dyDescent="0.35">
      <c r="A4" s="1"/>
      <c r="B4" s="109"/>
      <c r="C4" s="109"/>
      <c r="D4" s="109"/>
      <c r="E4" s="109"/>
      <c r="F4" s="109"/>
      <c r="G4" s="109"/>
      <c r="H4" s="109"/>
      <c r="I4" s="1"/>
    </row>
    <row r="5" spans="1:9" x14ac:dyDescent="0.35">
      <c r="A5" s="1"/>
      <c r="B5" s="1"/>
      <c r="C5" s="1"/>
      <c r="D5" s="1"/>
      <c r="E5" s="1"/>
      <c r="F5" s="1"/>
      <c r="G5" s="1"/>
      <c r="H5" s="1"/>
      <c r="I5" s="1"/>
    </row>
    <row r="6" spans="1:9" x14ac:dyDescent="0.35">
      <c r="A6" s="1"/>
      <c r="B6" s="1"/>
      <c r="C6" s="1"/>
      <c r="D6" s="1"/>
      <c r="E6" s="1"/>
      <c r="F6" s="1"/>
      <c r="G6" s="1"/>
      <c r="H6" s="1"/>
      <c r="I6" s="1"/>
    </row>
    <row r="7" spans="1:9" x14ac:dyDescent="0.35">
      <c r="A7" s="1"/>
      <c r="B7" s="1"/>
      <c r="C7" s="1"/>
      <c r="D7" s="1"/>
      <c r="E7" s="1"/>
      <c r="F7" s="1"/>
      <c r="G7" s="1"/>
      <c r="H7" s="1"/>
      <c r="I7" s="1"/>
    </row>
    <row r="8" spans="1:9" x14ac:dyDescent="0.35">
      <c r="A8" s="1"/>
      <c r="B8" s="113" t="s">
        <v>189</v>
      </c>
      <c r="C8" s="114"/>
      <c r="D8" s="114"/>
      <c r="E8" s="114"/>
      <c r="F8" s="114"/>
      <c r="G8" s="114"/>
      <c r="H8" s="115"/>
      <c r="I8" s="1"/>
    </row>
    <row r="9" spans="1:9" ht="15" customHeight="1" x14ac:dyDescent="0.35">
      <c r="A9" s="1"/>
      <c r="B9" s="143" t="s">
        <v>171</v>
      </c>
      <c r="C9" s="144"/>
      <c r="D9" s="144"/>
      <c r="E9" s="144"/>
      <c r="F9" s="144"/>
      <c r="G9" s="144"/>
      <c r="H9" s="145"/>
      <c r="I9" s="1"/>
    </row>
    <row r="10" spans="1:9" x14ac:dyDescent="0.35">
      <c r="A10" s="1"/>
      <c r="B10" s="140" t="s">
        <v>172</v>
      </c>
      <c r="C10" s="141"/>
      <c r="D10" s="141"/>
      <c r="E10" s="141"/>
      <c r="F10" s="142"/>
      <c r="G10" s="9">
        <v>0</v>
      </c>
      <c r="H10" s="9" t="s">
        <v>3</v>
      </c>
      <c r="I10" s="1"/>
    </row>
    <row r="11" spans="1:9" x14ac:dyDescent="0.35">
      <c r="A11" s="1"/>
      <c r="B11" s="140" t="s">
        <v>173</v>
      </c>
      <c r="C11" s="141"/>
      <c r="D11" s="141"/>
      <c r="E11" s="141"/>
      <c r="F11" s="142"/>
      <c r="G11" s="9">
        <v>0</v>
      </c>
      <c r="H11" s="9" t="s">
        <v>3</v>
      </c>
      <c r="I11" s="1"/>
    </row>
    <row r="12" spans="1:9" x14ac:dyDescent="0.35">
      <c r="A12" s="1"/>
      <c r="B12" s="140" t="s">
        <v>174</v>
      </c>
      <c r="C12" s="141"/>
      <c r="D12" s="141"/>
      <c r="E12" s="141"/>
      <c r="F12" s="142"/>
      <c r="G12" s="9">
        <v>0</v>
      </c>
      <c r="H12" s="9" t="s">
        <v>3</v>
      </c>
      <c r="I12" s="1"/>
    </row>
    <row r="13" spans="1:9" x14ac:dyDescent="0.35">
      <c r="A13" s="1"/>
      <c r="B13" s="140" t="s">
        <v>175</v>
      </c>
      <c r="C13" s="141"/>
      <c r="D13" s="141"/>
      <c r="E13" s="141"/>
      <c r="F13" s="142"/>
      <c r="G13" s="9">
        <v>0</v>
      </c>
      <c r="H13" s="9" t="s">
        <v>3</v>
      </c>
      <c r="I13" s="1"/>
    </row>
    <row r="14" spans="1:9" x14ac:dyDescent="0.35">
      <c r="A14" s="1"/>
      <c r="B14" s="140" t="s">
        <v>176</v>
      </c>
      <c r="C14" s="141"/>
      <c r="D14" s="141"/>
      <c r="E14" s="141"/>
      <c r="F14" s="142"/>
      <c r="G14" s="9">
        <v>0</v>
      </c>
      <c r="H14" s="9" t="s">
        <v>3</v>
      </c>
      <c r="I14" s="1"/>
    </row>
    <row r="15" spans="1:9" x14ac:dyDescent="0.35">
      <c r="A15" s="1"/>
      <c r="B15" s="140" t="s">
        <v>177</v>
      </c>
      <c r="C15" s="141"/>
      <c r="D15" s="141"/>
      <c r="E15" s="141"/>
      <c r="F15" s="142"/>
      <c r="G15" s="9">
        <v>0</v>
      </c>
      <c r="H15" s="9" t="s">
        <v>3</v>
      </c>
      <c r="I15" s="1"/>
    </row>
    <row r="16" spans="1:9" x14ac:dyDescent="0.35">
      <c r="A16" s="1"/>
      <c r="B16" s="140" t="s">
        <v>178</v>
      </c>
      <c r="C16" s="141"/>
      <c r="D16" s="141"/>
      <c r="E16" s="141"/>
      <c r="F16" s="142"/>
      <c r="G16" s="9">
        <v>0</v>
      </c>
      <c r="H16" s="9" t="s">
        <v>3</v>
      </c>
      <c r="I16" s="1"/>
    </row>
    <row r="17" spans="1:9" x14ac:dyDescent="0.35">
      <c r="A17" s="1"/>
      <c r="B17" s="140" t="s">
        <v>179</v>
      </c>
      <c r="C17" s="141"/>
      <c r="D17" s="141"/>
      <c r="E17" s="141"/>
      <c r="F17" s="142"/>
      <c r="G17" s="9">
        <v>0</v>
      </c>
      <c r="H17" s="9" t="s">
        <v>3</v>
      </c>
      <c r="I17" s="1"/>
    </row>
    <row r="18" spans="1:9" x14ac:dyDescent="0.35">
      <c r="A18" s="1"/>
      <c r="B18" s="113" t="s">
        <v>180</v>
      </c>
      <c r="C18" s="114"/>
      <c r="D18" s="114"/>
      <c r="E18" s="114"/>
      <c r="F18" s="115"/>
      <c r="G18" s="12">
        <f>SUM(G10:G17)</f>
        <v>0</v>
      </c>
      <c r="H18" s="13" t="s">
        <v>3</v>
      </c>
      <c r="I18" s="1"/>
    </row>
    <row r="19" spans="1:9" x14ac:dyDescent="0.35">
      <c r="A19" s="1"/>
      <c r="B19" s="1"/>
      <c r="C19" s="1"/>
      <c r="D19" s="1"/>
      <c r="E19" s="1"/>
      <c r="F19" s="1"/>
      <c r="G19" s="1"/>
      <c r="H19" s="1"/>
      <c r="I19" s="1"/>
    </row>
    <row r="20" spans="1:9" x14ac:dyDescent="0.35">
      <c r="A20" s="1"/>
      <c r="B20" s="1"/>
      <c r="C20" s="1"/>
      <c r="D20" s="1"/>
      <c r="E20" s="1"/>
      <c r="F20" s="1"/>
      <c r="G20" s="1"/>
      <c r="H20" s="1"/>
      <c r="I20" s="1"/>
    </row>
    <row r="21" spans="1:9" x14ac:dyDescent="0.35">
      <c r="A21" s="1"/>
      <c r="B21" s="1"/>
      <c r="C21" s="1"/>
      <c r="D21" s="1"/>
      <c r="E21" s="1"/>
      <c r="F21" s="1"/>
      <c r="G21" s="1"/>
      <c r="H21" s="1"/>
      <c r="I21" s="1"/>
    </row>
    <row r="22" spans="1:9" x14ac:dyDescent="0.35">
      <c r="A22" s="1"/>
      <c r="B22" s="1"/>
      <c r="C22" s="1"/>
      <c r="D22" s="1"/>
      <c r="E22" s="1"/>
      <c r="F22" s="1"/>
      <c r="G22" s="1"/>
      <c r="H22" s="1"/>
      <c r="I22" s="1"/>
    </row>
    <row r="23" spans="1:9" x14ac:dyDescent="0.35">
      <c r="A23" s="1"/>
      <c r="B23" s="1"/>
      <c r="C23" s="1"/>
      <c r="D23" s="1"/>
      <c r="E23" s="1"/>
      <c r="F23" s="1"/>
      <c r="G23" s="1"/>
      <c r="H23" s="1"/>
      <c r="I23" s="1"/>
    </row>
    <row r="24" spans="1:9" x14ac:dyDescent="0.35">
      <c r="A24" s="1"/>
      <c r="B24" s="1"/>
      <c r="C24" s="1"/>
      <c r="D24" s="1"/>
      <c r="E24" s="1"/>
      <c r="F24" s="1"/>
      <c r="G24" s="1"/>
      <c r="H24" s="1"/>
      <c r="I24" s="1"/>
    </row>
    <row r="25" spans="1:9" x14ac:dyDescent="0.35">
      <c r="A25" s="1"/>
      <c r="B25" s="1"/>
      <c r="C25" s="1"/>
      <c r="D25" s="1"/>
      <c r="E25" s="1"/>
      <c r="F25" s="1"/>
      <c r="G25" s="1"/>
      <c r="H25" s="1"/>
      <c r="I25" s="1"/>
    </row>
    <row r="26" spans="1:9" x14ac:dyDescent="0.35">
      <c r="A26" s="1"/>
      <c r="B26" s="1"/>
      <c r="C26" s="1"/>
      <c r="D26" s="1"/>
      <c r="E26" s="1"/>
      <c r="F26" s="1"/>
      <c r="G26" s="1"/>
      <c r="H26" s="1"/>
      <c r="I26" s="1"/>
    </row>
    <row r="27" spans="1:9" x14ac:dyDescent="0.35">
      <c r="A27" s="1"/>
      <c r="B27" s="1"/>
      <c r="C27" s="1"/>
      <c r="D27" s="1"/>
      <c r="E27" s="1"/>
      <c r="F27" s="1"/>
      <c r="G27" s="1"/>
      <c r="H27" s="1"/>
      <c r="I27" s="1"/>
    </row>
    <row r="28" spans="1:9" x14ac:dyDescent="0.35">
      <c r="A28" s="1"/>
      <c r="B28" s="1"/>
      <c r="C28" s="1"/>
      <c r="D28" s="1"/>
      <c r="E28" s="1"/>
      <c r="F28" s="1"/>
      <c r="G28" s="1"/>
      <c r="H28" s="1"/>
      <c r="I28" s="1"/>
    </row>
    <row r="29" spans="1:9" x14ac:dyDescent="0.35">
      <c r="A29" s="1"/>
      <c r="B29" s="1"/>
      <c r="C29" s="1"/>
      <c r="D29" s="1"/>
      <c r="E29" s="1"/>
      <c r="F29" s="1"/>
      <c r="G29" s="1"/>
      <c r="H29" s="1"/>
      <c r="I29" s="1"/>
    </row>
    <row r="30" spans="1:9" x14ac:dyDescent="0.35">
      <c r="A30" s="1"/>
      <c r="B30" s="1"/>
      <c r="C30" s="1"/>
      <c r="D30" s="1"/>
      <c r="E30" s="1"/>
      <c r="F30" s="1"/>
      <c r="G30" s="1"/>
      <c r="H30" s="1"/>
      <c r="I30" s="1"/>
    </row>
    <row r="31" spans="1:9" x14ac:dyDescent="0.35">
      <c r="A31" s="1"/>
      <c r="B31" s="1"/>
      <c r="C31" s="1"/>
      <c r="D31" s="1"/>
      <c r="E31" s="1"/>
      <c r="F31" s="1"/>
      <c r="G31" s="1"/>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x14ac:dyDescent="0.35">
      <c r="A35" s="1"/>
      <c r="B35" s="1"/>
      <c r="C35" s="1"/>
      <c r="D35" s="1"/>
      <c r="E35" s="1"/>
      <c r="F35" s="1"/>
      <c r="G35" s="1"/>
      <c r="H35" s="1"/>
      <c r="I35" s="1"/>
    </row>
    <row r="36" spans="1:9" x14ac:dyDescent="0.35">
      <c r="A36" s="1"/>
      <c r="B36" s="1"/>
      <c r="C36" s="1"/>
      <c r="D36" s="1"/>
      <c r="E36" s="1"/>
      <c r="F36" s="1"/>
      <c r="G36" s="1"/>
      <c r="H36" s="1"/>
      <c r="I36" s="1"/>
    </row>
    <row r="37" spans="1:9" x14ac:dyDescent="0.35">
      <c r="A37" s="1"/>
      <c r="B37" s="1"/>
      <c r="C37" s="1"/>
      <c r="D37" s="1"/>
      <c r="E37" s="1"/>
      <c r="F37" s="1"/>
      <c r="G37" s="1"/>
      <c r="H37" s="1"/>
      <c r="I37" s="1"/>
    </row>
    <row r="38" spans="1:9" x14ac:dyDescent="0.35">
      <c r="A38" s="1"/>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H44" s="1"/>
      <c r="I44" s="1"/>
    </row>
    <row r="45" spans="1:9" x14ac:dyDescent="0.35">
      <c r="A45" s="1"/>
      <c r="B45" s="1"/>
      <c r="C45" s="1"/>
      <c r="D45" s="1"/>
      <c r="E45" s="1"/>
      <c r="F45" s="1"/>
      <c r="G45" s="1"/>
      <c r="H45" s="1"/>
      <c r="I45" s="1"/>
    </row>
    <row r="46" spans="1:9" x14ac:dyDescent="0.35">
      <c r="A46" s="1"/>
      <c r="B46" s="1"/>
      <c r="C46" s="1"/>
      <c r="D46" s="1"/>
      <c r="E46" s="1"/>
      <c r="F46" s="1"/>
      <c r="G46" s="1"/>
      <c r="H46" s="1"/>
      <c r="I46" s="1"/>
    </row>
    <row r="47" spans="1:9" x14ac:dyDescent="0.35">
      <c r="A47" s="1"/>
      <c r="B47" s="1"/>
      <c r="C47" s="1"/>
      <c r="D47" s="1"/>
      <c r="E47" s="1"/>
      <c r="F47" s="1"/>
      <c r="G47" s="1"/>
      <c r="H47" s="1"/>
      <c r="I47" s="1"/>
    </row>
    <row r="48" spans="1:9" x14ac:dyDescent="0.35">
      <c r="A48" s="1"/>
      <c r="B48" s="1"/>
      <c r="C48" s="1"/>
      <c r="D48" s="1"/>
      <c r="E48" s="1"/>
      <c r="F48" s="1"/>
      <c r="G48" s="1"/>
      <c r="H48" s="1"/>
      <c r="I48" s="1"/>
    </row>
    <row r="49" spans="1:9" x14ac:dyDescent="0.35">
      <c r="A49" s="1"/>
      <c r="B49" s="1"/>
      <c r="C49" s="1"/>
      <c r="D49" s="1"/>
      <c r="E49" s="1"/>
      <c r="F49" s="1"/>
      <c r="G49" s="1"/>
      <c r="H49" s="1"/>
      <c r="I49" s="1"/>
    </row>
    <row r="50" spans="1:9" x14ac:dyDescent="0.35">
      <c r="A50" s="1"/>
      <c r="B50" s="1"/>
      <c r="C50" s="1"/>
      <c r="D50" s="1"/>
      <c r="E50" s="1"/>
      <c r="F50" s="1"/>
      <c r="G50" s="1"/>
      <c r="H50" s="1"/>
      <c r="I50" s="1"/>
    </row>
  </sheetData>
  <sheetProtection algorithmName="SHA-512" hashValue="QUomKaFT/RffXUH6BaMXOsZ01GKkhg+3e9iSrTw0fDZ9Jf5KYsYGqCzaVQC0m8lK/SdEkdp45wmR9EZm3CuMXg==" saltValue="cIV6kTOgZuFCVGw+hHEUDQ==" spinCount="100000" sheet="1" objects="1" scenarios="1"/>
  <mergeCells count="12">
    <mergeCell ref="B18:F18"/>
    <mergeCell ref="B13:F13"/>
    <mergeCell ref="B14:F14"/>
    <mergeCell ref="B15:F15"/>
    <mergeCell ref="B16:F16"/>
    <mergeCell ref="B17:F17"/>
    <mergeCell ref="B12:F12"/>
    <mergeCell ref="B9:H9"/>
    <mergeCell ref="B3:H4"/>
    <mergeCell ref="B8:H8"/>
    <mergeCell ref="B10:F10"/>
    <mergeCell ref="B11:F11"/>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796875" defaultRowHeight="14.5" x14ac:dyDescent="0.35"/>
  <cols>
    <col min="1" max="1" width="3.54296875" style="2" customWidth="1"/>
    <col min="2" max="3" width="9.1796875" style="2"/>
    <col min="4" max="4" width="45.54296875" style="2" customWidth="1"/>
    <col min="5" max="5" width="12.7265625" style="2" bestFit="1" customWidth="1"/>
    <col min="6" max="6" width="3.26953125" style="2" customWidth="1"/>
    <col min="7" max="7" width="2.4531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29.25" customHeight="1" x14ac:dyDescent="0.35">
      <c r="A3" s="1"/>
      <c r="B3" s="112" t="s">
        <v>207</v>
      </c>
      <c r="C3" s="112"/>
      <c r="D3" s="112"/>
      <c r="E3" s="112"/>
      <c r="F3" s="112"/>
      <c r="G3" s="1"/>
    </row>
    <row r="4" spans="1:7" ht="15" customHeight="1" x14ac:dyDescent="0.35">
      <c r="A4" s="1"/>
      <c r="B4" s="112"/>
      <c r="C4" s="112"/>
      <c r="D4" s="112"/>
      <c r="E4" s="112"/>
      <c r="F4" s="112"/>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
      <c r="C8" s="1"/>
      <c r="D8" s="1"/>
      <c r="E8" s="1"/>
      <c r="F8" s="1"/>
      <c r="G8" s="1"/>
    </row>
    <row r="9" spans="1:7" ht="15" customHeight="1" x14ac:dyDescent="0.35">
      <c r="A9" s="1"/>
      <c r="B9" s="113" t="s">
        <v>228</v>
      </c>
      <c r="C9" s="114"/>
      <c r="D9" s="114"/>
      <c r="E9" s="114"/>
      <c r="F9" s="115"/>
      <c r="G9" s="1"/>
    </row>
    <row r="10" spans="1:7" x14ac:dyDescent="0.35">
      <c r="A10" s="1"/>
      <c r="B10" s="125" t="s">
        <v>82</v>
      </c>
      <c r="C10" s="126"/>
      <c r="D10" s="127"/>
      <c r="E10" s="7">
        <v>0</v>
      </c>
      <c r="F10" s="8" t="s">
        <v>3</v>
      </c>
      <c r="G10" s="1"/>
    </row>
    <row r="11" spans="1:7" x14ac:dyDescent="0.35">
      <c r="A11" s="1"/>
      <c r="B11" s="116" t="s">
        <v>229</v>
      </c>
      <c r="C11" s="117"/>
      <c r="D11" s="118"/>
      <c r="E11" s="7">
        <v>0</v>
      </c>
      <c r="F11" s="8" t="s">
        <v>3</v>
      </c>
      <c r="G11" s="1"/>
    </row>
    <row r="12" spans="1:7" x14ac:dyDescent="0.35">
      <c r="A12" s="1"/>
      <c r="B12" s="134" t="s">
        <v>83</v>
      </c>
      <c r="C12" s="135"/>
      <c r="D12" s="136"/>
      <c r="E12" s="10">
        <f>E11-E10</f>
        <v>0</v>
      </c>
      <c r="F12" s="11" t="s">
        <v>3</v>
      </c>
      <c r="G12" s="1"/>
    </row>
    <row r="13" spans="1:7" x14ac:dyDescent="0.35">
      <c r="A13" s="1"/>
      <c r="B13" s="113" t="s">
        <v>78</v>
      </c>
      <c r="C13" s="114"/>
      <c r="D13" s="114"/>
      <c r="E13" s="114"/>
      <c r="F13" s="115"/>
      <c r="G13" s="1"/>
    </row>
    <row r="14" spans="1:7" x14ac:dyDescent="0.35">
      <c r="A14" s="1"/>
      <c r="B14" s="116" t="s">
        <v>230</v>
      </c>
      <c r="C14" s="117"/>
      <c r="D14" s="118"/>
      <c r="E14" s="7">
        <v>0</v>
      </c>
      <c r="F14" s="8" t="s">
        <v>3</v>
      </c>
      <c r="G14" s="1"/>
    </row>
    <row r="15" spans="1:7" x14ac:dyDescent="0.35">
      <c r="A15" s="1"/>
      <c r="B15" s="125" t="s">
        <v>231</v>
      </c>
      <c r="C15" s="126"/>
      <c r="D15" s="127"/>
      <c r="E15" s="7">
        <v>0</v>
      </c>
      <c r="F15" s="8" t="s">
        <v>3</v>
      </c>
      <c r="G15" s="1"/>
    </row>
    <row r="16" spans="1:7" x14ac:dyDescent="0.35">
      <c r="A16" s="1"/>
      <c r="B16" s="134" t="s">
        <v>83</v>
      </c>
      <c r="C16" s="135"/>
      <c r="D16" s="136"/>
      <c r="E16" s="10">
        <f>E15-E14</f>
        <v>0</v>
      </c>
      <c r="F16" s="11" t="s">
        <v>3</v>
      </c>
      <c r="G16" s="1"/>
    </row>
    <row r="17" spans="1:7" x14ac:dyDescent="0.35">
      <c r="A17" s="1"/>
      <c r="B17" s="33" t="s">
        <v>232</v>
      </c>
      <c r="C17" s="28"/>
      <c r="D17" s="28"/>
      <c r="E17" s="12">
        <f>E12+E16</f>
        <v>0</v>
      </c>
      <c r="F17" s="13" t="s">
        <v>3</v>
      </c>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sheetData>
  <sheetProtection algorithmName="SHA-512" hashValue="nC5ugLOOsaUFqfa7welOEsE0bqKiisjF6DPa+j5DvpG7QGB9kmO+Yvud3Vc5iLJKv3cehyiSha2tAhC/M92ETA==" saltValue="lJELnJbcLXcf4AhWkzKFxg=="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796875" defaultRowHeight="14.5" x14ac:dyDescent="0.35"/>
  <cols>
    <col min="1" max="1" width="4.7265625" style="2" customWidth="1"/>
    <col min="2" max="2" width="21.7265625" style="2" customWidth="1"/>
    <col min="3" max="3" width="8.81640625" style="2" customWidth="1"/>
    <col min="4" max="4" width="9.1796875" style="2" customWidth="1"/>
    <col min="5" max="5" width="2.453125" style="2" customWidth="1"/>
    <col min="6" max="6" width="9.1796875" style="2" customWidth="1"/>
    <col min="7" max="7" width="2.453125" style="2" customWidth="1"/>
    <col min="8" max="8" width="9.1796875" style="2" customWidth="1"/>
    <col min="9" max="9" width="2.453125" style="2" customWidth="1"/>
    <col min="10" max="10" width="9.1796875" style="2" customWidth="1"/>
    <col min="11" max="11" width="2.453125" style="2" customWidth="1"/>
    <col min="12" max="12" width="4.81640625" style="2" customWidth="1"/>
    <col min="13" max="16384" width="9.1796875" style="2"/>
  </cols>
  <sheetData>
    <row r="1" spans="1:12" x14ac:dyDescent="0.35">
      <c r="A1" s="1"/>
      <c r="B1" s="1"/>
      <c r="C1" s="1"/>
      <c r="D1" s="1"/>
      <c r="E1" s="1"/>
      <c r="F1" s="1"/>
      <c r="G1" s="1"/>
      <c r="H1" s="1"/>
      <c r="I1" s="1"/>
      <c r="J1" s="1"/>
      <c r="K1" s="1"/>
      <c r="L1" s="1"/>
    </row>
    <row r="2" spans="1:12" x14ac:dyDescent="0.35">
      <c r="A2" s="1"/>
      <c r="B2" s="1"/>
      <c r="C2" s="1"/>
      <c r="D2" s="1"/>
      <c r="E2" s="1"/>
      <c r="F2" s="1"/>
      <c r="G2" s="1"/>
      <c r="H2" s="1"/>
      <c r="I2" s="1"/>
      <c r="J2" s="1"/>
      <c r="K2" s="1"/>
      <c r="L2" s="1"/>
    </row>
    <row r="3" spans="1:12" ht="15" customHeight="1" x14ac:dyDescent="0.35">
      <c r="A3" s="1"/>
      <c r="B3" s="109" t="s">
        <v>182</v>
      </c>
      <c r="C3" s="109"/>
      <c r="D3" s="109"/>
      <c r="E3" s="109"/>
      <c r="F3" s="109"/>
      <c r="G3" s="109"/>
      <c r="H3" s="109"/>
      <c r="I3" s="109"/>
      <c r="J3" s="109"/>
      <c r="K3" s="109"/>
      <c r="L3" s="1"/>
    </row>
    <row r="4" spans="1:12" ht="15" customHeight="1" x14ac:dyDescent="0.35">
      <c r="A4" s="1"/>
      <c r="B4" s="109"/>
      <c r="C4" s="109"/>
      <c r="D4" s="109"/>
      <c r="E4" s="109"/>
      <c r="F4" s="109"/>
      <c r="G4" s="109"/>
      <c r="H4" s="109"/>
      <c r="I4" s="109"/>
      <c r="J4" s="109"/>
      <c r="K4" s="109"/>
      <c r="L4" s="1"/>
    </row>
    <row r="5" spans="1:12" x14ac:dyDescent="0.35">
      <c r="A5" s="1"/>
      <c r="B5" s="1"/>
      <c r="C5" s="1"/>
      <c r="D5" s="1"/>
      <c r="E5" s="1"/>
      <c r="F5" s="1"/>
      <c r="G5" s="1"/>
      <c r="H5" s="1"/>
      <c r="I5" s="1"/>
      <c r="J5" s="1"/>
      <c r="K5" s="1"/>
      <c r="L5" s="1"/>
    </row>
    <row r="6" spans="1:12" x14ac:dyDescent="0.35">
      <c r="A6" s="1"/>
      <c r="B6" s="1"/>
      <c r="C6" s="1"/>
      <c r="D6" s="1"/>
      <c r="E6" s="1"/>
      <c r="F6" s="1"/>
      <c r="G6" s="1"/>
      <c r="H6" s="1"/>
      <c r="I6" s="1"/>
      <c r="J6" s="1"/>
      <c r="K6" s="1"/>
      <c r="L6" s="1"/>
    </row>
    <row r="7" spans="1:12" x14ac:dyDescent="0.35">
      <c r="A7" s="1"/>
      <c r="B7" s="1"/>
      <c r="C7" s="1"/>
      <c r="D7" s="1"/>
      <c r="E7" s="1"/>
      <c r="F7" s="1"/>
      <c r="G7" s="1"/>
      <c r="H7" s="1"/>
      <c r="I7" s="1"/>
      <c r="J7" s="1"/>
      <c r="K7" s="1"/>
      <c r="L7" s="1"/>
    </row>
    <row r="8" spans="1:12" x14ac:dyDescent="0.35">
      <c r="A8" s="1"/>
      <c r="B8" s="113" t="s">
        <v>149</v>
      </c>
      <c r="C8" s="114"/>
      <c r="D8" s="114"/>
      <c r="E8" s="114"/>
      <c r="F8" s="114"/>
      <c r="G8" s="114"/>
      <c r="H8" s="114"/>
      <c r="I8" s="114"/>
      <c r="J8" s="114"/>
      <c r="K8" s="115"/>
      <c r="L8" s="1"/>
    </row>
    <row r="9" spans="1:12" ht="39.75" customHeight="1" x14ac:dyDescent="0.35">
      <c r="A9" s="1"/>
      <c r="B9" s="18" t="s">
        <v>0</v>
      </c>
      <c r="C9" s="18" t="s">
        <v>1</v>
      </c>
      <c r="D9" s="146" t="s">
        <v>165</v>
      </c>
      <c r="E9" s="147"/>
      <c r="F9" s="146" t="s">
        <v>2</v>
      </c>
      <c r="G9" s="147"/>
      <c r="H9" s="146" t="s">
        <v>164</v>
      </c>
      <c r="I9" s="147"/>
      <c r="J9" s="146" t="s">
        <v>27</v>
      </c>
      <c r="K9" s="147"/>
      <c r="L9" s="1"/>
    </row>
    <row r="10" spans="1:12" x14ac:dyDescent="0.35">
      <c r="A10" s="1"/>
      <c r="B10" s="84" t="s">
        <v>265</v>
      </c>
      <c r="C10" s="45"/>
      <c r="D10" s="9">
        <v>0</v>
      </c>
      <c r="E10" s="14" t="s">
        <v>3</v>
      </c>
      <c r="F10" s="9">
        <f>IFERROR(D10/C10,0)</f>
        <v>0</v>
      </c>
      <c r="G10" s="14" t="s">
        <v>3</v>
      </c>
      <c r="H10" s="41">
        <v>0</v>
      </c>
      <c r="I10" s="14" t="s">
        <v>3</v>
      </c>
      <c r="J10" s="41">
        <v>0</v>
      </c>
      <c r="K10" s="14" t="s">
        <v>3</v>
      </c>
      <c r="L10" s="1"/>
    </row>
    <row r="11" spans="1:12" x14ac:dyDescent="0.35">
      <c r="A11" s="1"/>
      <c r="B11" s="74" t="s">
        <v>150</v>
      </c>
      <c r="C11" s="75"/>
      <c r="D11" s="76"/>
      <c r="E11" s="76"/>
      <c r="F11" s="12">
        <f>SUM(F10:F10)</f>
        <v>0</v>
      </c>
      <c r="G11" s="12" t="s">
        <v>163</v>
      </c>
      <c r="H11" s="12">
        <f>SUM(H10:H10)</f>
        <v>0</v>
      </c>
      <c r="I11" s="12" t="s">
        <v>163</v>
      </c>
      <c r="J11" s="12">
        <f>SUM(J10:J10)</f>
        <v>0</v>
      </c>
      <c r="K11" s="13" t="s">
        <v>3</v>
      </c>
      <c r="L11" s="1"/>
    </row>
    <row r="12" spans="1:12" x14ac:dyDescent="0.35">
      <c r="A12" s="1"/>
      <c r="B12" s="1"/>
      <c r="C12" s="1"/>
      <c r="D12" s="1"/>
      <c r="E12" s="1"/>
      <c r="F12" s="1"/>
      <c r="G12" s="1"/>
      <c r="H12" s="1"/>
      <c r="I12" s="1"/>
      <c r="J12" s="1"/>
      <c r="K12" s="1"/>
      <c r="L12" s="1"/>
    </row>
    <row r="13" spans="1:12" x14ac:dyDescent="0.35">
      <c r="A13" s="1"/>
      <c r="B13" s="1"/>
      <c r="C13" s="1"/>
      <c r="D13" s="1"/>
      <c r="E13" s="1"/>
      <c r="F13" s="1"/>
      <c r="G13" s="1"/>
      <c r="H13" s="1"/>
      <c r="I13" s="1"/>
      <c r="J13" s="1"/>
      <c r="K13" s="1"/>
      <c r="L13" s="1"/>
    </row>
    <row r="14" spans="1:12" x14ac:dyDescent="0.35">
      <c r="A14" s="1"/>
      <c r="B14" s="1"/>
      <c r="C14" s="1"/>
      <c r="D14" s="1"/>
      <c r="E14" s="1"/>
      <c r="F14" s="1"/>
      <c r="G14" s="1"/>
      <c r="H14" s="1"/>
      <c r="I14" s="1"/>
      <c r="J14" s="1"/>
      <c r="K14" s="1"/>
      <c r="L14" s="1"/>
    </row>
    <row r="15" spans="1:12" x14ac:dyDescent="0.35">
      <c r="A15" s="1"/>
      <c r="B15" s="1"/>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c r="B17" s="1"/>
      <c r="C17" s="1"/>
      <c r="D17" s="1"/>
      <c r="E17" s="1"/>
      <c r="F17" s="1"/>
      <c r="G17" s="1"/>
      <c r="H17" s="1"/>
      <c r="I17" s="1"/>
      <c r="J17" s="1"/>
      <c r="K17" s="1"/>
      <c r="L17" s="1"/>
    </row>
    <row r="18" spans="1:12" x14ac:dyDescent="0.35">
      <c r="A18" s="1"/>
      <c r="B18" s="1"/>
      <c r="C18" s="1"/>
      <c r="D18" s="1"/>
      <c r="E18" s="1"/>
      <c r="F18" s="1"/>
      <c r="G18" s="1"/>
      <c r="H18" s="1"/>
      <c r="I18" s="1"/>
      <c r="J18" s="1"/>
      <c r="K18" s="1"/>
      <c r="L18" s="1"/>
    </row>
    <row r="19" spans="1:12" x14ac:dyDescent="0.35">
      <c r="A19" s="1"/>
      <c r="B19" s="1"/>
      <c r="C19" s="1"/>
      <c r="D19" s="1"/>
      <c r="E19" s="1"/>
      <c r="F19" s="1"/>
      <c r="G19" s="1"/>
      <c r="H19" s="1"/>
      <c r="I19" s="1"/>
      <c r="J19" s="1"/>
      <c r="K19" s="1"/>
      <c r="L19" s="1"/>
    </row>
    <row r="20" spans="1:12" x14ac:dyDescent="0.35">
      <c r="A20" s="1"/>
      <c r="B20" s="1"/>
      <c r="C20" s="1"/>
      <c r="D20" s="1"/>
      <c r="E20" s="1"/>
      <c r="F20" s="1"/>
      <c r="G20" s="1"/>
      <c r="H20" s="1"/>
      <c r="I20" s="1"/>
      <c r="J20" s="1"/>
      <c r="K20" s="1"/>
      <c r="L20" s="1"/>
    </row>
    <row r="21" spans="1:12" x14ac:dyDescent="0.35">
      <c r="A21" s="1"/>
      <c r="B21" s="1"/>
      <c r="C21" s="1"/>
      <c r="D21" s="1"/>
      <c r="E21" s="1"/>
      <c r="F21" s="1"/>
      <c r="G21" s="1"/>
      <c r="H21" s="1"/>
      <c r="I21" s="1"/>
      <c r="J21" s="1"/>
      <c r="K21" s="1"/>
      <c r="L21" s="1"/>
    </row>
    <row r="22" spans="1:12" x14ac:dyDescent="0.35">
      <c r="A22" s="1"/>
      <c r="B22" s="1"/>
      <c r="C22" s="1"/>
      <c r="D22" s="1"/>
      <c r="E22" s="1"/>
      <c r="F22" s="1"/>
      <c r="G22" s="1"/>
      <c r="H22" s="1"/>
      <c r="I22" s="1"/>
      <c r="J22" s="1"/>
      <c r="K22" s="1"/>
      <c r="L22" s="1"/>
    </row>
    <row r="23" spans="1:12" x14ac:dyDescent="0.35">
      <c r="A23" s="1"/>
      <c r="B23" s="1"/>
      <c r="C23" s="1"/>
      <c r="D23" s="1"/>
      <c r="E23" s="1"/>
      <c r="F23" s="1"/>
      <c r="G23" s="1"/>
      <c r="H23" s="1"/>
      <c r="I23" s="1"/>
      <c r="J23" s="1"/>
      <c r="K23" s="1"/>
      <c r="L23" s="1"/>
    </row>
    <row r="24" spans="1:12" x14ac:dyDescent="0.35">
      <c r="A24" s="1"/>
      <c r="B24" s="1"/>
      <c r="C24" s="1"/>
      <c r="D24" s="1"/>
      <c r="E24" s="1"/>
      <c r="F24" s="1"/>
      <c r="G24" s="1"/>
      <c r="H24" s="1"/>
      <c r="I24" s="1"/>
      <c r="J24" s="1"/>
      <c r="K24" s="1"/>
      <c r="L24" s="1"/>
    </row>
    <row r="25" spans="1:12" x14ac:dyDescent="0.35">
      <c r="A25" s="1"/>
      <c r="B25" s="1"/>
      <c r="C25" s="1"/>
      <c r="D25" s="1"/>
      <c r="E25" s="1"/>
      <c r="F25" s="1"/>
      <c r="G25" s="1"/>
      <c r="H25" s="1"/>
      <c r="I25" s="1"/>
      <c r="J25" s="1"/>
      <c r="K25" s="1"/>
      <c r="L25" s="1"/>
    </row>
    <row r="26" spans="1:12" x14ac:dyDescent="0.35">
      <c r="A26" s="1"/>
      <c r="B26" s="1"/>
      <c r="C26" s="1"/>
      <c r="D26" s="1"/>
      <c r="E26" s="1"/>
      <c r="F26" s="1"/>
      <c r="G26" s="1"/>
      <c r="H26" s="1"/>
      <c r="I26" s="1"/>
      <c r="J26" s="1"/>
      <c r="K26" s="1"/>
      <c r="L26" s="1"/>
    </row>
    <row r="27" spans="1:12" x14ac:dyDescent="0.35">
      <c r="A27" s="1"/>
      <c r="B27" s="1"/>
      <c r="C27" s="1"/>
      <c r="D27" s="1"/>
      <c r="E27" s="1"/>
      <c r="F27" s="1"/>
      <c r="G27" s="1"/>
      <c r="H27" s="1"/>
      <c r="I27" s="1"/>
      <c r="J27" s="1"/>
      <c r="K27" s="1"/>
      <c r="L27" s="1"/>
    </row>
    <row r="28" spans="1:12" x14ac:dyDescent="0.35">
      <c r="A28" s="1"/>
      <c r="B28" s="1"/>
      <c r="C28" s="1"/>
      <c r="D28" s="1"/>
      <c r="E28" s="1"/>
      <c r="F28" s="1"/>
      <c r="G28" s="1"/>
      <c r="H28" s="1"/>
      <c r="I28" s="1"/>
      <c r="J28" s="1"/>
      <c r="K28" s="1"/>
      <c r="L28" s="1"/>
    </row>
    <row r="29" spans="1:12" x14ac:dyDescent="0.35">
      <c r="A29" s="1"/>
      <c r="B29" s="1"/>
      <c r="C29" s="1"/>
      <c r="D29" s="1"/>
      <c r="E29" s="1"/>
      <c r="F29" s="1"/>
      <c r="G29" s="1"/>
      <c r="H29" s="1"/>
      <c r="I29" s="1"/>
      <c r="J29" s="1"/>
      <c r="K29" s="1"/>
      <c r="L29" s="1"/>
    </row>
    <row r="30" spans="1:12" x14ac:dyDescent="0.35">
      <c r="A30" s="1"/>
      <c r="B30" s="1"/>
      <c r="C30" s="1"/>
      <c r="D30" s="1"/>
      <c r="E30" s="1"/>
      <c r="F30" s="1"/>
      <c r="G30" s="1"/>
      <c r="H30" s="1"/>
      <c r="I30" s="1"/>
      <c r="J30" s="1"/>
      <c r="K30" s="1"/>
      <c r="L30" s="1"/>
    </row>
    <row r="31" spans="1:12" x14ac:dyDescent="0.35">
      <c r="A31" s="1"/>
      <c r="B31" s="1"/>
      <c r="C31" s="1"/>
      <c r="D31" s="1"/>
      <c r="E31" s="1"/>
      <c r="F31" s="1"/>
      <c r="G31" s="1"/>
      <c r="H31" s="1"/>
      <c r="I31" s="1"/>
      <c r="J31" s="1"/>
      <c r="K31" s="1"/>
      <c r="L31" s="1"/>
    </row>
    <row r="32" spans="1:12" x14ac:dyDescent="0.35">
      <c r="A32" s="1"/>
      <c r="B32" s="1"/>
      <c r="C32" s="1"/>
      <c r="D32" s="1"/>
      <c r="E32" s="1"/>
      <c r="F32" s="1"/>
      <c r="G32" s="1"/>
      <c r="H32" s="1"/>
      <c r="I32" s="1"/>
      <c r="J32" s="1"/>
      <c r="K32" s="1"/>
      <c r="L32" s="1"/>
    </row>
    <row r="33" spans="1:12" x14ac:dyDescent="0.35">
      <c r="A33" s="1"/>
      <c r="B33" s="1"/>
      <c r="C33" s="1"/>
      <c r="D33" s="1"/>
      <c r="E33" s="1"/>
      <c r="F33" s="1"/>
      <c r="G33" s="1"/>
      <c r="H33" s="1"/>
      <c r="I33" s="1"/>
      <c r="J33" s="1"/>
      <c r="K33" s="1"/>
      <c r="L33" s="1"/>
    </row>
    <row r="34" spans="1:12" x14ac:dyDescent="0.35">
      <c r="A34" s="1"/>
      <c r="B34" s="1"/>
      <c r="C34" s="1"/>
      <c r="D34" s="1"/>
      <c r="E34" s="1"/>
      <c r="F34" s="1"/>
      <c r="G34" s="1"/>
      <c r="H34" s="1"/>
      <c r="I34" s="1"/>
      <c r="J34" s="1"/>
      <c r="K34" s="1"/>
      <c r="L34" s="1"/>
    </row>
    <row r="35" spans="1:12" x14ac:dyDescent="0.35">
      <c r="A35" s="1"/>
      <c r="B35" s="1"/>
      <c r="C35" s="1"/>
      <c r="D35" s="1"/>
      <c r="E35" s="1"/>
      <c r="F35" s="1"/>
      <c r="G35" s="1"/>
      <c r="H35" s="1"/>
      <c r="I35" s="1"/>
      <c r="J35" s="1"/>
      <c r="K35" s="1"/>
      <c r="L35" s="1"/>
    </row>
    <row r="36" spans="1:12" x14ac:dyDescent="0.35">
      <c r="A36" s="1"/>
      <c r="B36" s="1"/>
      <c r="C36" s="1"/>
      <c r="D36" s="1"/>
      <c r="E36" s="1"/>
      <c r="F36" s="1"/>
      <c r="G36" s="1"/>
      <c r="H36" s="1"/>
      <c r="I36" s="1"/>
      <c r="J36" s="1"/>
      <c r="K36" s="1"/>
      <c r="L36" s="1"/>
    </row>
    <row r="37" spans="1:12" x14ac:dyDescent="0.35">
      <c r="A37" s="1"/>
      <c r="B37" s="1"/>
      <c r="C37" s="1"/>
      <c r="D37" s="1"/>
      <c r="E37" s="1"/>
      <c r="F37" s="1"/>
      <c r="G37" s="1"/>
      <c r="H37" s="1"/>
      <c r="I37" s="1"/>
      <c r="J37" s="1"/>
      <c r="K37" s="1"/>
      <c r="L37" s="1"/>
    </row>
    <row r="38" spans="1:12" x14ac:dyDescent="0.35">
      <c r="A38" s="1"/>
      <c r="B38" s="1"/>
      <c r="C38" s="1"/>
      <c r="D38" s="1"/>
      <c r="E38" s="1"/>
      <c r="F38" s="1"/>
      <c r="G38" s="1"/>
      <c r="H38" s="1"/>
      <c r="I38" s="1"/>
      <c r="J38" s="1"/>
      <c r="K38" s="1"/>
      <c r="L38" s="1"/>
    </row>
    <row r="39" spans="1:12" x14ac:dyDescent="0.35">
      <c r="A39" s="1"/>
      <c r="B39" s="1"/>
      <c r="C39" s="1"/>
      <c r="D39" s="1"/>
      <c r="E39" s="1"/>
      <c r="F39" s="1"/>
      <c r="G39" s="1"/>
      <c r="H39" s="1"/>
      <c r="I39" s="1"/>
      <c r="J39" s="1"/>
      <c r="K39" s="1"/>
      <c r="L39" s="1"/>
    </row>
    <row r="40" spans="1:12" x14ac:dyDescent="0.35">
      <c r="A40" s="1"/>
      <c r="B40" s="1"/>
      <c r="C40" s="1"/>
      <c r="D40" s="1"/>
      <c r="E40" s="1"/>
      <c r="F40" s="1"/>
      <c r="G40" s="1"/>
      <c r="H40" s="1"/>
      <c r="I40" s="1"/>
      <c r="J40" s="1"/>
      <c r="K40" s="1"/>
      <c r="L40" s="1"/>
    </row>
    <row r="41" spans="1:12" x14ac:dyDescent="0.35">
      <c r="A41" s="1"/>
      <c r="B41" s="1"/>
      <c r="C41" s="1"/>
      <c r="D41" s="1"/>
      <c r="E41" s="1"/>
      <c r="F41" s="1"/>
      <c r="G41" s="1"/>
      <c r="H41" s="1"/>
      <c r="I41" s="1"/>
      <c r="J41" s="1"/>
      <c r="K41" s="1"/>
      <c r="L41" s="1"/>
    </row>
    <row r="42" spans="1:12" x14ac:dyDescent="0.35">
      <c r="A42" s="1"/>
      <c r="B42" s="1"/>
      <c r="C42" s="1"/>
      <c r="D42" s="1"/>
      <c r="E42" s="1"/>
      <c r="F42" s="1"/>
      <c r="G42" s="1"/>
      <c r="H42" s="1"/>
      <c r="I42" s="1"/>
      <c r="J42" s="1"/>
      <c r="K42" s="1"/>
      <c r="L42" s="1"/>
    </row>
    <row r="43" spans="1:12" x14ac:dyDescent="0.35">
      <c r="A43" s="1"/>
      <c r="B43" s="1"/>
      <c r="C43" s="1"/>
      <c r="D43" s="1"/>
      <c r="E43" s="1"/>
      <c r="F43" s="1"/>
      <c r="G43" s="1"/>
      <c r="H43" s="1"/>
      <c r="I43" s="1"/>
      <c r="J43" s="1"/>
      <c r="K43" s="1"/>
      <c r="L43" s="1"/>
    </row>
    <row r="44" spans="1:12" x14ac:dyDescent="0.35">
      <c r="A44" s="1"/>
      <c r="B44" s="1"/>
      <c r="C44" s="1"/>
      <c r="D44" s="1"/>
      <c r="E44" s="1"/>
      <c r="F44" s="1"/>
      <c r="G44" s="1"/>
      <c r="H44" s="1"/>
      <c r="I44" s="1"/>
      <c r="J44" s="1"/>
      <c r="K44" s="1"/>
      <c r="L44" s="1"/>
    </row>
    <row r="45" spans="1:12" x14ac:dyDescent="0.35">
      <c r="A45" s="48"/>
      <c r="B45" s="48"/>
      <c r="C45" s="48"/>
      <c r="D45" s="48"/>
      <c r="E45" s="48"/>
      <c r="F45" s="48"/>
      <c r="G45" s="48"/>
      <c r="H45" s="48"/>
      <c r="I45" s="48"/>
      <c r="J45" s="48"/>
      <c r="K45" s="48"/>
      <c r="L45" s="48"/>
    </row>
    <row r="46" spans="1:12" x14ac:dyDescent="0.35">
      <c r="A46" s="48"/>
      <c r="B46" s="48"/>
      <c r="C46" s="48"/>
      <c r="D46" s="48"/>
      <c r="E46" s="48"/>
      <c r="F46" s="48"/>
      <c r="G46" s="48"/>
      <c r="H46" s="48"/>
      <c r="I46" s="48"/>
      <c r="J46" s="48"/>
      <c r="K46" s="48"/>
      <c r="L46" s="48"/>
    </row>
  </sheetData>
  <sheetProtection algorithmName="SHA-512" hashValue="98oabBgF2JjwGDpHBZfKcEvcuUEtRYr3MBC2EfO+Uz99Es3TOzlNi+6HSOG0lBN7rAe/E8uzuFC6pN/g5eIUsA==" saltValue="JlnPGz56mFCs8AU+4NkeX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796875" defaultRowHeight="14.5" x14ac:dyDescent="0.35"/>
  <cols>
    <col min="1" max="1" width="5.1796875" style="2" customWidth="1"/>
    <col min="2" max="2" width="34.453125" style="2" customWidth="1"/>
    <col min="3" max="3" width="16.26953125" style="2" customWidth="1"/>
    <col min="4" max="4" width="3.26953125" style="2" customWidth="1"/>
    <col min="5" max="5" width="19.179687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09" t="s">
        <v>183</v>
      </c>
      <c r="C3" s="109"/>
      <c r="D3" s="109"/>
      <c r="E3" s="109"/>
      <c r="F3" s="109"/>
      <c r="G3" s="1"/>
    </row>
    <row r="4" spans="1:7" ht="15" customHeight="1" x14ac:dyDescent="0.35">
      <c r="A4" s="1"/>
      <c r="B4" s="109"/>
      <c r="C4" s="109"/>
      <c r="D4" s="109"/>
      <c r="E4" s="109"/>
      <c r="F4" s="109"/>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33" t="s">
        <v>69</v>
      </c>
      <c r="C8" s="28"/>
      <c r="D8" s="28"/>
      <c r="E8" s="28"/>
      <c r="F8" s="19"/>
      <c r="G8" s="1"/>
    </row>
    <row r="9" spans="1:7" ht="17.25" customHeight="1" x14ac:dyDescent="0.35">
      <c r="A9" s="1"/>
      <c r="B9" s="85" t="s">
        <v>17</v>
      </c>
      <c r="C9" s="85" t="s">
        <v>11</v>
      </c>
      <c r="D9" s="86"/>
      <c r="E9" s="85" t="s">
        <v>28</v>
      </c>
      <c r="F9" s="32"/>
      <c r="G9" s="1"/>
    </row>
    <row r="10" spans="1:7" x14ac:dyDescent="0.35">
      <c r="A10" s="1"/>
      <c r="B10" s="24" t="s">
        <v>153</v>
      </c>
      <c r="C10" s="21">
        <f>'Fane 10. Anlægsprojekter (§ 19)'!H11</f>
        <v>0</v>
      </c>
      <c r="D10" s="14" t="s">
        <v>3</v>
      </c>
      <c r="E10" s="9">
        <f>SUM('Fane 10. Anlægsprojekter (§ 19)'!F11,'Fane 10. Anlægsprojekter (§ 19)'!J11)</f>
        <v>0</v>
      </c>
      <c r="F10" s="14" t="s">
        <v>3</v>
      </c>
      <c r="G10" s="1"/>
    </row>
    <row r="11" spans="1:7" x14ac:dyDescent="0.35">
      <c r="A11" s="1"/>
      <c r="B11" s="24" t="s">
        <v>275</v>
      </c>
      <c r="C11" s="21">
        <v>14897</v>
      </c>
      <c r="D11" s="14" t="s">
        <v>3</v>
      </c>
      <c r="E11" s="9">
        <v>33925</v>
      </c>
      <c r="F11" s="14" t="s">
        <v>3</v>
      </c>
      <c r="G11" s="1"/>
    </row>
    <row r="12" spans="1:7" x14ac:dyDescent="0.35">
      <c r="A12" s="1"/>
      <c r="B12" s="24" t="s">
        <v>276</v>
      </c>
      <c r="C12" s="21">
        <v>12144</v>
      </c>
      <c r="D12" s="14" t="s">
        <v>3</v>
      </c>
      <c r="E12" s="9">
        <v>35543</v>
      </c>
      <c r="F12" s="14" t="s">
        <v>3</v>
      </c>
      <c r="G12" s="1"/>
    </row>
    <row r="13" spans="1:7" x14ac:dyDescent="0.35">
      <c r="A13" s="1"/>
      <c r="B13" s="24" t="s">
        <v>277</v>
      </c>
      <c r="C13" s="21">
        <v>154376</v>
      </c>
      <c r="D13" s="14" t="s">
        <v>3</v>
      </c>
      <c r="E13" s="9">
        <v>64822</v>
      </c>
      <c r="F13" s="14" t="s">
        <v>3</v>
      </c>
      <c r="G13" s="1"/>
    </row>
    <row r="14" spans="1:7" x14ac:dyDescent="0.35">
      <c r="A14" s="1"/>
      <c r="B14" s="24"/>
      <c r="C14" s="21"/>
      <c r="D14" s="14" t="s">
        <v>3</v>
      </c>
      <c r="E14" s="9"/>
      <c r="F14" s="14" t="s">
        <v>3</v>
      </c>
      <c r="G14" s="1"/>
    </row>
    <row r="15" spans="1:7" x14ac:dyDescent="0.35">
      <c r="A15" s="1"/>
      <c r="B15" s="24"/>
      <c r="C15" s="21"/>
      <c r="D15" s="14" t="s">
        <v>3</v>
      </c>
      <c r="E15" s="9"/>
      <c r="F15" s="14" t="s">
        <v>3</v>
      </c>
      <c r="G15" s="1"/>
    </row>
    <row r="16" spans="1:7" x14ac:dyDescent="0.35">
      <c r="A16" s="1"/>
      <c r="B16" s="24"/>
      <c r="C16" s="21"/>
      <c r="D16" s="14" t="s">
        <v>3</v>
      </c>
      <c r="E16" s="9"/>
      <c r="F16" s="14" t="s">
        <v>3</v>
      </c>
      <c r="G16" s="1"/>
    </row>
    <row r="17" spans="1:7" x14ac:dyDescent="0.35">
      <c r="A17" s="1"/>
      <c r="B17" s="24"/>
      <c r="C17" s="21"/>
      <c r="D17" s="14" t="s">
        <v>3</v>
      </c>
      <c r="E17" s="9"/>
      <c r="F17" s="14" t="s">
        <v>3</v>
      </c>
      <c r="G17" s="1"/>
    </row>
    <row r="18" spans="1:7" x14ac:dyDescent="0.35">
      <c r="A18" s="1"/>
      <c r="B18" s="24"/>
      <c r="C18" s="21"/>
      <c r="D18" s="14" t="s">
        <v>3</v>
      </c>
      <c r="E18" s="9"/>
      <c r="F18" s="14" t="s">
        <v>3</v>
      </c>
      <c r="G18" s="1"/>
    </row>
    <row r="19" spans="1:7" x14ac:dyDescent="0.35">
      <c r="A19" s="1"/>
      <c r="B19" s="33" t="s">
        <v>144</v>
      </c>
      <c r="C19" s="12">
        <f>SUM(C10:C18)</f>
        <v>181417</v>
      </c>
      <c r="D19" s="13" t="s">
        <v>3</v>
      </c>
      <c r="E19" s="12">
        <f>SUM(E10:E18)</f>
        <v>134290</v>
      </c>
      <c r="F19" s="13" t="s">
        <v>3</v>
      </c>
      <c r="G19" s="1"/>
    </row>
    <row r="20" spans="1:7" x14ac:dyDescent="0.35">
      <c r="A20" s="1"/>
      <c r="B20" s="33" t="s">
        <v>233</v>
      </c>
      <c r="C20" s="12">
        <f>C19*(1+'Fane 15. Nøgletal'!C16)</f>
        <v>196075.49359999999</v>
      </c>
      <c r="D20" s="13" t="s">
        <v>3</v>
      </c>
      <c r="E20" s="12">
        <f>E19*(1+'Fane 15. Nøgletal'!C16)</f>
        <v>145140.63199999998</v>
      </c>
      <c r="F20" s="13" t="s">
        <v>3</v>
      </c>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row r="50" spans="1:7" x14ac:dyDescent="0.35">
      <c r="A50" s="1"/>
      <c r="B50" s="1"/>
      <c r="C50" s="1"/>
      <c r="D50" s="1"/>
      <c r="E50" s="1"/>
      <c r="F50" s="1"/>
      <c r="G50" s="1"/>
    </row>
  </sheetData>
  <sheetProtection algorithmName="SHA-512" hashValue="BFgJ6itSKHhbVucVDT9M6Z9ghFITjaZwH/iCmIvSwTDlqtTzx8TE/OSfHmBA+JMPbktybr4/3DATzbQhRgAzcQ==" saltValue="cXEcCGRs5cBo98ltnf/ds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0"/>
  <sheetViews>
    <sheetView showGridLines="0" view="pageLayout" zoomScaleNormal="100" workbookViewId="0"/>
  </sheetViews>
  <sheetFormatPr defaultColWidth="9.1796875" defaultRowHeight="14.5" x14ac:dyDescent="0.35"/>
  <cols>
    <col min="1" max="1" width="5.1796875" style="2" customWidth="1"/>
    <col min="2" max="2" width="34.453125" style="2" customWidth="1"/>
    <col min="3" max="3" width="16.26953125" style="2" customWidth="1"/>
    <col min="4" max="4" width="3.453125" style="2" bestFit="1" customWidth="1"/>
    <col min="5" max="5" width="17.7265625" style="2" bestFit="1"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09" t="s">
        <v>184</v>
      </c>
      <c r="C3" s="109"/>
      <c r="D3" s="109"/>
      <c r="E3" s="109"/>
      <c r="F3" s="109"/>
      <c r="G3" s="1"/>
    </row>
    <row r="4" spans="1:7" ht="15" customHeight="1" x14ac:dyDescent="0.35">
      <c r="A4" s="1"/>
      <c r="B4" s="109"/>
      <c r="C4" s="109"/>
      <c r="D4" s="109"/>
      <c r="E4" s="109"/>
      <c r="F4" s="109"/>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13" t="s">
        <v>260</v>
      </c>
      <c r="C8" s="114"/>
      <c r="D8" s="114"/>
      <c r="E8" s="114"/>
      <c r="F8" s="115"/>
      <c r="G8" s="1"/>
    </row>
    <row r="9" spans="1:7" x14ac:dyDescent="0.35">
      <c r="A9" s="1"/>
      <c r="B9" s="85" t="s">
        <v>17</v>
      </c>
      <c r="C9" s="85" t="s">
        <v>11</v>
      </c>
      <c r="D9" s="86"/>
      <c r="E9" s="85" t="s">
        <v>28</v>
      </c>
      <c r="F9" s="32"/>
      <c r="G9" s="1"/>
    </row>
    <row r="10" spans="1:7" x14ac:dyDescent="0.35">
      <c r="A10" s="1"/>
      <c r="B10" s="24" t="s">
        <v>278</v>
      </c>
      <c r="C10" s="21"/>
      <c r="D10" s="14" t="s">
        <v>3</v>
      </c>
      <c r="E10" s="9"/>
      <c r="F10" s="14" t="s">
        <v>3</v>
      </c>
      <c r="G10" s="1"/>
    </row>
    <row r="11" spans="1:7" x14ac:dyDescent="0.35">
      <c r="A11" s="1"/>
      <c r="B11" s="24"/>
      <c r="C11" s="21"/>
      <c r="D11" s="14" t="s">
        <v>3</v>
      </c>
      <c r="E11" s="9"/>
      <c r="F11" s="14" t="s">
        <v>3</v>
      </c>
      <c r="G11" s="1"/>
    </row>
    <row r="12" spans="1:7" x14ac:dyDescent="0.35">
      <c r="A12" s="1"/>
      <c r="B12" s="24"/>
      <c r="C12" s="21"/>
      <c r="D12" s="14" t="s">
        <v>3</v>
      </c>
      <c r="E12" s="9"/>
      <c r="F12" s="14" t="s">
        <v>3</v>
      </c>
      <c r="G12" s="1"/>
    </row>
    <row r="13" spans="1:7" x14ac:dyDescent="0.35">
      <c r="A13" s="1"/>
      <c r="B13" s="33" t="s">
        <v>234</v>
      </c>
      <c r="C13" s="12">
        <f>SUM(C10:C12)</f>
        <v>0</v>
      </c>
      <c r="D13" s="13" t="s">
        <v>3</v>
      </c>
      <c r="E13" s="12">
        <f>SUM(E10:E12)</f>
        <v>0</v>
      </c>
      <c r="F13" s="13" t="s">
        <v>3</v>
      </c>
      <c r="G13" s="1"/>
    </row>
    <row r="14" spans="1:7" x14ac:dyDescent="0.35">
      <c r="A14" s="1"/>
      <c r="B14" s="33" t="s">
        <v>235</v>
      </c>
      <c r="C14" s="12">
        <f>C13*(1+'Fane 15. Nøgletal'!C16)^2</f>
        <v>0</v>
      </c>
      <c r="D14" s="13" t="s">
        <v>3</v>
      </c>
      <c r="E14" s="12">
        <f>E13*(1+'Fane 15. Nøgletal'!C16)^2</f>
        <v>0</v>
      </c>
      <c r="F14" s="13" t="s">
        <v>3</v>
      </c>
      <c r="G14" s="1"/>
    </row>
    <row r="15" spans="1:7" x14ac:dyDescent="0.35">
      <c r="A15" s="1"/>
      <c r="B15" s="1"/>
      <c r="C15" s="1"/>
      <c r="D15" s="1"/>
      <c r="E15" s="1"/>
      <c r="F15" s="1"/>
      <c r="G15" s="1"/>
    </row>
    <row r="16" spans="1:7" x14ac:dyDescent="0.35">
      <c r="A16" s="1"/>
      <c r="B16" s="148"/>
      <c r="C16" s="148"/>
      <c r="D16" s="148"/>
      <c r="E16" s="148"/>
      <c r="F16" s="148"/>
      <c r="G16" s="1"/>
    </row>
    <row r="17" spans="1:7" x14ac:dyDescent="0.35">
      <c r="A17" s="1"/>
      <c r="B17" s="52"/>
      <c r="C17" s="52"/>
      <c r="D17" s="52"/>
      <c r="E17" s="52"/>
      <c r="F17" s="53"/>
      <c r="G17" s="1"/>
    </row>
    <row r="18" spans="1:7" x14ac:dyDescent="0.35">
      <c r="A18" s="1"/>
      <c r="B18" s="54"/>
      <c r="C18" s="55"/>
      <c r="D18" s="56"/>
      <c r="E18" s="57"/>
      <c r="F18" s="56"/>
      <c r="G18" s="1"/>
    </row>
    <row r="19" spans="1:7" x14ac:dyDescent="0.35">
      <c r="A19" s="1"/>
      <c r="B19" s="54"/>
      <c r="C19" s="55"/>
      <c r="D19" s="56"/>
      <c r="E19" s="57"/>
      <c r="F19" s="56"/>
      <c r="G19" s="1"/>
    </row>
    <row r="20" spans="1:7" x14ac:dyDescent="0.35">
      <c r="A20" s="1"/>
      <c r="B20" s="58"/>
      <c r="C20" s="59"/>
      <c r="D20" s="60"/>
      <c r="E20" s="59"/>
      <c r="F20" s="60"/>
      <c r="G20" s="1"/>
    </row>
    <row r="21" spans="1:7" x14ac:dyDescent="0.35">
      <c r="A21" s="1"/>
      <c r="B21" s="58"/>
      <c r="C21" s="59"/>
      <c r="D21" s="60"/>
      <c r="E21" s="59"/>
      <c r="F21" s="60"/>
      <c r="G21" s="1"/>
    </row>
    <row r="22" spans="1:7" x14ac:dyDescent="0.35">
      <c r="A22" s="1"/>
      <c r="B22" s="51"/>
      <c r="C22" s="51"/>
      <c r="D22" s="51"/>
      <c r="E22" s="51"/>
      <c r="F22" s="51"/>
      <c r="G22" s="1"/>
    </row>
    <row r="23" spans="1:7" x14ac:dyDescent="0.35">
      <c r="A23" s="1"/>
      <c r="B23" s="148"/>
      <c r="C23" s="148"/>
      <c r="D23" s="148"/>
      <c r="E23" s="148"/>
      <c r="F23" s="148"/>
      <c r="G23" s="1"/>
    </row>
    <row r="24" spans="1:7" x14ac:dyDescent="0.35">
      <c r="A24" s="1"/>
      <c r="B24" s="52"/>
      <c r="C24" s="52"/>
      <c r="D24" s="52"/>
      <c r="E24" s="52"/>
      <c r="F24" s="53"/>
      <c r="G24" s="1"/>
    </row>
    <row r="25" spans="1:7" x14ac:dyDescent="0.35">
      <c r="A25" s="1"/>
      <c r="B25" s="54"/>
      <c r="C25" s="55"/>
      <c r="D25" s="56"/>
      <c r="E25" s="57"/>
      <c r="F25" s="56"/>
      <c r="G25" s="1"/>
    </row>
    <row r="26" spans="1:7" x14ac:dyDescent="0.35">
      <c r="A26" s="1"/>
      <c r="B26" s="54"/>
      <c r="C26" s="55"/>
      <c r="D26" s="56"/>
      <c r="E26" s="57"/>
      <c r="F26" s="56"/>
      <c r="G26" s="1"/>
    </row>
    <row r="27" spans="1:7" x14ac:dyDescent="0.35">
      <c r="A27" s="1"/>
      <c r="B27" s="58"/>
      <c r="C27" s="59"/>
      <c r="D27" s="60"/>
      <c r="E27" s="59"/>
      <c r="F27" s="60"/>
      <c r="G27" s="1"/>
    </row>
    <row r="28" spans="1:7" x14ac:dyDescent="0.35">
      <c r="A28" s="1"/>
      <c r="B28" s="58"/>
      <c r="C28" s="59"/>
      <c r="D28" s="60"/>
      <c r="E28" s="59"/>
      <c r="F28" s="60"/>
      <c r="G28" s="1"/>
    </row>
    <row r="29" spans="1:7" x14ac:dyDescent="0.35">
      <c r="A29" s="1"/>
      <c r="B29" s="51"/>
      <c r="C29" s="51"/>
      <c r="D29" s="51"/>
      <c r="E29" s="51"/>
      <c r="F29" s="51"/>
      <c r="G29" s="1"/>
    </row>
    <row r="30" spans="1:7" x14ac:dyDescent="0.35">
      <c r="A30" s="1"/>
      <c r="B30" s="148"/>
      <c r="C30" s="148"/>
      <c r="D30" s="148"/>
      <c r="E30" s="148"/>
      <c r="F30" s="148"/>
      <c r="G30" s="1"/>
    </row>
    <row r="31" spans="1:7" x14ac:dyDescent="0.35">
      <c r="A31" s="1"/>
      <c r="B31" s="52"/>
      <c r="C31" s="52"/>
      <c r="D31" s="52"/>
      <c r="E31" s="52"/>
      <c r="F31" s="53"/>
      <c r="G31" s="1"/>
    </row>
    <row r="32" spans="1:7" x14ac:dyDescent="0.35">
      <c r="A32" s="1"/>
      <c r="B32" s="54"/>
      <c r="C32" s="55"/>
      <c r="D32" s="56"/>
      <c r="E32" s="57"/>
      <c r="F32" s="56"/>
      <c r="G32" s="1"/>
    </row>
    <row r="33" spans="1:7" x14ac:dyDescent="0.35">
      <c r="A33" s="1"/>
      <c r="B33" s="54"/>
      <c r="C33" s="55"/>
      <c r="D33" s="56"/>
      <c r="E33" s="57"/>
      <c r="F33" s="56"/>
      <c r="G33" s="1"/>
    </row>
    <row r="34" spans="1:7" x14ac:dyDescent="0.35">
      <c r="A34" s="1"/>
      <c r="B34" s="58"/>
      <c r="C34" s="59"/>
      <c r="D34" s="60"/>
      <c r="E34" s="59"/>
      <c r="F34" s="60"/>
      <c r="G34" s="1"/>
    </row>
    <row r="35" spans="1:7" x14ac:dyDescent="0.35">
      <c r="A35" s="1"/>
      <c r="B35" s="58"/>
      <c r="C35" s="59"/>
      <c r="D35" s="60"/>
      <c r="E35" s="59"/>
      <c r="F35" s="60"/>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row r="50" spans="1:7" x14ac:dyDescent="0.35">
      <c r="A50" s="1"/>
      <c r="B50" s="1"/>
      <c r="C50" s="1"/>
      <c r="D50" s="1"/>
      <c r="E50" s="1"/>
      <c r="F50" s="1"/>
      <c r="G50" s="1"/>
    </row>
  </sheetData>
  <sheetProtection algorithmName="SHA-512" hashValue="a0145rNdz2/4uafbAibXysfTaH5FvB2NpLWb/rfjwGacJEWQn/qsSgTX4nyDjX8JO1njmFkGFBSFtcIcTW/Iaw==" saltValue="c9jCRQgy3cXLFInvuw5Weg=="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796875" defaultRowHeight="14.5" x14ac:dyDescent="0.35"/>
  <cols>
    <col min="1" max="1" width="5.1796875" style="2" customWidth="1"/>
    <col min="2" max="2" width="34.453125" style="2" customWidth="1"/>
    <col min="3" max="3" width="16.26953125" style="2" customWidth="1"/>
    <col min="4" max="4" width="3.26953125" style="2" customWidth="1"/>
    <col min="5" max="5" width="19.179687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12" t="s">
        <v>185</v>
      </c>
      <c r="C3" s="112"/>
      <c r="D3" s="112"/>
      <c r="E3" s="112"/>
      <c r="F3" s="112"/>
      <c r="G3" s="1"/>
    </row>
    <row r="4" spans="1:7" ht="15" customHeight="1" x14ac:dyDescent="0.35">
      <c r="A4" s="1"/>
      <c r="B4" s="112"/>
      <c r="C4" s="112"/>
      <c r="D4" s="112"/>
      <c r="E4" s="112"/>
      <c r="F4" s="112"/>
      <c r="G4" s="1"/>
    </row>
    <row r="5" spans="1:7" x14ac:dyDescent="0.35">
      <c r="A5" s="1"/>
      <c r="B5" s="112"/>
      <c r="C5" s="112"/>
      <c r="D5" s="112"/>
      <c r="E5" s="112"/>
      <c r="F5" s="112"/>
      <c r="G5" s="1"/>
    </row>
    <row r="6" spans="1:7" x14ac:dyDescent="0.35">
      <c r="A6" s="1"/>
      <c r="B6" s="1"/>
      <c r="C6" s="1"/>
      <c r="D6" s="1"/>
      <c r="E6" s="1"/>
      <c r="F6" s="1"/>
      <c r="G6" s="1"/>
    </row>
    <row r="7" spans="1:7" x14ac:dyDescent="0.35">
      <c r="A7" s="1"/>
      <c r="B7" s="1"/>
      <c r="C7" s="1"/>
      <c r="D7" s="1"/>
      <c r="E7" s="1"/>
      <c r="F7" s="1"/>
      <c r="G7" s="1"/>
    </row>
    <row r="8" spans="1:7" x14ac:dyDescent="0.35">
      <c r="A8" s="1"/>
      <c r="B8" s="1"/>
      <c r="C8" s="1"/>
      <c r="D8" s="1"/>
      <c r="E8" s="1"/>
      <c r="F8" s="1"/>
      <c r="G8" s="1"/>
    </row>
    <row r="9" spans="1:7" ht="14.25" customHeight="1" x14ac:dyDescent="0.35">
      <c r="A9" s="1"/>
      <c r="B9" s="113" t="s">
        <v>110</v>
      </c>
      <c r="C9" s="114"/>
      <c r="D9" s="114"/>
      <c r="E9" s="114"/>
      <c r="F9" s="115"/>
      <c r="G9" s="1"/>
    </row>
    <row r="10" spans="1:7" x14ac:dyDescent="0.35">
      <c r="A10" s="1"/>
      <c r="B10" s="140" t="s">
        <v>236</v>
      </c>
      <c r="C10" s="141"/>
      <c r="D10" s="142"/>
      <c r="E10" s="9">
        <v>0</v>
      </c>
      <c r="F10" s="14" t="s">
        <v>3</v>
      </c>
      <c r="G10" s="1"/>
    </row>
    <row r="11" spans="1:7" x14ac:dyDescent="0.35">
      <c r="A11" s="1"/>
      <c r="B11" s="149" t="s">
        <v>10</v>
      </c>
      <c r="C11" s="150"/>
      <c r="D11" s="151"/>
      <c r="E11" s="9">
        <f>-E10*'Fane 5. Individuelt eff. krav'!G9</f>
        <v>0</v>
      </c>
      <c r="F11" s="14" t="s">
        <v>3</v>
      </c>
      <c r="G11" s="1"/>
    </row>
    <row r="12" spans="1:7" x14ac:dyDescent="0.35">
      <c r="A12" s="1"/>
      <c r="B12" s="149" t="s">
        <v>23</v>
      </c>
      <c r="C12" s="150"/>
      <c r="D12" s="151"/>
      <c r="E12" s="9">
        <f>-E10*'Fane 15. Nøgletal'!C33</f>
        <v>0</v>
      </c>
      <c r="F12" s="14" t="s">
        <v>3</v>
      </c>
      <c r="G12" s="1"/>
    </row>
    <row r="13" spans="1:7" x14ac:dyDescent="0.35">
      <c r="A13" s="1"/>
      <c r="B13" s="113" t="s">
        <v>111</v>
      </c>
      <c r="C13" s="114"/>
      <c r="D13" s="115"/>
      <c r="E13" s="12">
        <f>SUM(E10:E12)*(1+'Fane 15. Nøgletal'!C16)^2</f>
        <v>0</v>
      </c>
      <c r="F13" s="13" t="s">
        <v>3</v>
      </c>
      <c r="G13" s="1"/>
    </row>
    <row r="14" spans="1:7" x14ac:dyDescent="0.35">
      <c r="A14" s="1"/>
      <c r="B14" s="1"/>
      <c r="C14" s="1"/>
      <c r="D14" s="1"/>
      <c r="E14" s="1"/>
      <c r="F14" s="1"/>
      <c r="G14" s="1"/>
    </row>
    <row r="15" spans="1:7" ht="15" customHeight="1" x14ac:dyDescent="0.35">
      <c r="A15" s="1"/>
      <c r="B15" s="113" t="s">
        <v>124</v>
      </c>
      <c r="C15" s="114"/>
      <c r="D15" s="114"/>
      <c r="E15" s="114"/>
      <c r="F15" s="115"/>
      <c r="G15" s="1"/>
    </row>
    <row r="16" spans="1:7" x14ac:dyDescent="0.35">
      <c r="A16" s="1"/>
      <c r="B16" s="140" t="s">
        <v>236</v>
      </c>
      <c r="C16" s="141"/>
      <c r="D16" s="142"/>
      <c r="E16" s="9">
        <v>0</v>
      </c>
      <c r="F16" s="14" t="s">
        <v>3</v>
      </c>
      <c r="G16" s="1"/>
    </row>
    <row r="17" spans="1:7" x14ac:dyDescent="0.35">
      <c r="A17" s="1"/>
      <c r="B17" s="149" t="s">
        <v>10</v>
      </c>
      <c r="C17" s="150"/>
      <c r="D17" s="151"/>
      <c r="E17" s="9">
        <f>-E16*'Fane 5. Individuelt eff. krav'!G9</f>
        <v>0</v>
      </c>
      <c r="F17" s="14" t="s">
        <v>3</v>
      </c>
      <c r="G17" s="1"/>
    </row>
    <row r="18" spans="1:7" x14ac:dyDescent="0.35">
      <c r="A18" s="1"/>
      <c r="B18" s="149" t="s">
        <v>23</v>
      </c>
      <c r="C18" s="150"/>
      <c r="D18" s="151"/>
      <c r="E18" s="9">
        <f>-E16*'Fane 15. Nøgletal'!C33</f>
        <v>0</v>
      </c>
      <c r="F18" s="14" t="s">
        <v>3</v>
      </c>
      <c r="G18" s="1"/>
    </row>
    <row r="19" spans="1:7" x14ac:dyDescent="0.35">
      <c r="A19" s="1"/>
      <c r="B19" s="113" t="s">
        <v>125</v>
      </c>
      <c r="C19" s="114"/>
      <c r="D19" s="115"/>
      <c r="E19" s="12">
        <f>SUM(E16:E18)*(1+'Fane 15. Nøgletal'!C16)^3</f>
        <v>0</v>
      </c>
      <c r="F19" s="13" t="s">
        <v>3</v>
      </c>
      <c r="G19" s="1"/>
    </row>
    <row r="20" spans="1:7" x14ac:dyDescent="0.35">
      <c r="A20" s="1"/>
      <c r="B20" s="1"/>
      <c r="C20" s="1"/>
      <c r="D20" s="1"/>
      <c r="E20" s="1"/>
      <c r="F20" s="1"/>
      <c r="G20" s="1"/>
    </row>
    <row r="21" spans="1:7" ht="15" customHeight="1" x14ac:dyDescent="0.35">
      <c r="A21" s="1"/>
      <c r="B21" s="113" t="s">
        <v>145</v>
      </c>
      <c r="C21" s="114"/>
      <c r="D21" s="114"/>
      <c r="E21" s="114"/>
      <c r="F21" s="115"/>
      <c r="G21" s="1"/>
    </row>
    <row r="22" spans="1:7" x14ac:dyDescent="0.35">
      <c r="A22" s="1"/>
      <c r="B22" s="140" t="s">
        <v>236</v>
      </c>
      <c r="C22" s="141"/>
      <c r="D22" s="142"/>
      <c r="E22" s="9">
        <v>0</v>
      </c>
      <c r="F22" s="14" t="s">
        <v>3</v>
      </c>
      <c r="G22" s="1"/>
    </row>
    <row r="23" spans="1:7" x14ac:dyDescent="0.35">
      <c r="A23" s="1"/>
      <c r="B23" s="149" t="s">
        <v>10</v>
      </c>
      <c r="C23" s="150"/>
      <c r="D23" s="151"/>
      <c r="E23" s="9">
        <f>-E22*'Fane 5. Individuelt eff. krav'!G9</f>
        <v>0</v>
      </c>
      <c r="F23" s="14" t="s">
        <v>3</v>
      </c>
      <c r="G23" s="1"/>
    </row>
    <row r="24" spans="1:7" x14ac:dyDescent="0.35">
      <c r="A24" s="1"/>
      <c r="B24" s="149" t="s">
        <v>23</v>
      </c>
      <c r="C24" s="150"/>
      <c r="D24" s="151"/>
      <c r="E24" s="9">
        <f>-E22*'Fane 15. Nøgletal'!C33</f>
        <v>0</v>
      </c>
      <c r="F24" s="14" t="s">
        <v>3</v>
      </c>
      <c r="G24" s="1"/>
    </row>
    <row r="25" spans="1:7" x14ac:dyDescent="0.35">
      <c r="A25" s="1"/>
      <c r="B25" s="113" t="s">
        <v>146</v>
      </c>
      <c r="C25" s="114"/>
      <c r="D25" s="115"/>
      <c r="E25" s="12">
        <f>SUM(E22:E24)*(1+'Fane 15. Nøgletal'!C16)^4</f>
        <v>0</v>
      </c>
      <c r="F25" s="13" t="s">
        <v>3</v>
      </c>
      <c r="G25" s="1"/>
    </row>
    <row r="26" spans="1:7" x14ac:dyDescent="0.35">
      <c r="A26" s="1"/>
      <c r="B26" s="1"/>
      <c r="C26" s="1"/>
      <c r="D26" s="1"/>
      <c r="E26" s="1"/>
      <c r="F26" s="1"/>
      <c r="G26" s="1"/>
    </row>
    <row r="27" spans="1:7" ht="15" customHeight="1" x14ac:dyDescent="0.35">
      <c r="A27" s="1"/>
      <c r="B27" s="113" t="s">
        <v>237</v>
      </c>
      <c r="C27" s="114"/>
      <c r="D27" s="114"/>
      <c r="E27" s="114"/>
      <c r="F27" s="115"/>
      <c r="G27" s="1"/>
    </row>
    <row r="28" spans="1:7" ht="14.25" customHeight="1" x14ac:dyDescent="0.35">
      <c r="A28" s="1"/>
      <c r="B28" s="140" t="s">
        <v>236</v>
      </c>
      <c r="C28" s="141"/>
      <c r="D28" s="142"/>
      <c r="E28" s="9">
        <v>0</v>
      </c>
      <c r="F28" s="14" t="s">
        <v>3</v>
      </c>
      <c r="G28" s="1"/>
    </row>
    <row r="29" spans="1:7" x14ac:dyDescent="0.35">
      <c r="A29" s="1"/>
      <c r="B29" s="149" t="s">
        <v>10</v>
      </c>
      <c r="C29" s="150"/>
      <c r="D29" s="151"/>
      <c r="E29" s="9">
        <f>-E28*'Fane 5. Individuelt eff. krav'!G9</f>
        <v>0</v>
      </c>
      <c r="F29" s="14" t="s">
        <v>3</v>
      </c>
      <c r="G29" s="1"/>
    </row>
    <row r="30" spans="1:7" x14ac:dyDescent="0.35">
      <c r="A30" s="1"/>
      <c r="B30" s="149" t="s">
        <v>23</v>
      </c>
      <c r="C30" s="150"/>
      <c r="D30" s="151"/>
      <c r="E30" s="9">
        <f>-E28*'Fane 15. Nøgletal'!C33</f>
        <v>0</v>
      </c>
      <c r="F30" s="14" t="s">
        <v>3</v>
      </c>
      <c r="G30" s="1"/>
    </row>
    <row r="31" spans="1:7" x14ac:dyDescent="0.35">
      <c r="A31" s="1"/>
      <c r="B31" s="113" t="s">
        <v>238</v>
      </c>
      <c r="C31" s="114"/>
      <c r="D31" s="115"/>
      <c r="E31" s="12">
        <f>SUM(E28:E30)*(1+'Fane 15. Nøgletal'!C16)^5</f>
        <v>0</v>
      </c>
      <c r="F31" s="13" t="s">
        <v>3</v>
      </c>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row r="50" spans="1:7" x14ac:dyDescent="0.35">
      <c r="A50" s="1"/>
      <c r="B50" s="1"/>
      <c r="C50" s="1"/>
      <c r="D50" s="1"/>
      <c r="E50" s="1"/>
      <c r="F50" s="1"/>
      <c r="G50" s="1"/>
    </row>
  </sheetData>
  <sheetProtection algorithmName="SHA-512" hashValue="C3ZkJSx9HPuphPU/X2B1yN2aDmEyYWvYBFfuIdYMPXfgv9y0xZuhjeVIY9g5hUkI9GHUNMCOqMmAcYLarMeyYw==" saltValue="YE9ox2acAbe/ZuI2EgVqsg==" spinCount="100000" sheet="1" objects="1" scenarios="1"/>
  <mergeCells count="21">
    <mergeCell ref="B27:F27"/>
    <mergeCell ref="B28:D28"/>
    <mergeCell ref="B29:D29"/>
    <mergeCell ref="B30:D30"/>
    <mergeCell ref="B31:D31"/>
    <mergeCell ref="B25:D25"/>
    <mergeCell ref="B21:F21"/>
    <mergeCell ref="B22:D22"/>
    <mergeCell ref="B19:D19"/>
    <mergeCell ref="B16:D16"/>
    <mergeCell ref="B17:D17"/>
    <mergeCell ref="B18:D18"/>
    <mergeCell ref="B23:D23"/>
    <mergeCell ref="B24:D24"/>
    <mergeCell ref="B3:F5"/>
    <mergeCell ref="B13:D13"/>
    <mergeCell ref="B15:F15"/>
    <mergeCell ref="B9:F9"/>
    <mergeCell ref="B10:D10"/>
    <mergeCell ref="B11:D11"/>
    <mergeCell ref="B12:D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Normal="100" workbookViewId="0"/>
  </sheetViews>
  <sheetFormatPr defaultColWidth="9.1796875" defaultRowHeight="14.5" x14ac:dyDescent="0.35"/>
  <cols>
    <col min="1" max="1" width="5.453125" style="2" customWidth="1"/>
    <col min="2" max="2" width="36.453125" style="2" customWidth="1"/>
    <col min="3" max="3" width="15.54296875" style="2" customWidth="1"/>
    <col min="4" max="4" width="3.26953125" style="2" customWidth="1"/>
    <col min="5" max="5" width="17.1796875" style="2" customWidth="1"/>
    <col min="6" max="6" width="3.26953125" style="2" customWidth="1"/>
    <col min="7" max="7" width="5.816406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12" t="s">
        <v>186</v>
      </c>
      <c r="C3" s="112"/>
      <c r="D3" s="112"/>
      <c r="E3" s="112"/>
      <c r="F3" s="112"/>
      <c r="G3" s="1"/>
    </row>
    <row r="4" spans="1:7" ht="25.5" customHeight="1" x14ac:dyDescent="0.35">
      <c r="A4" s="1"/>
      <c r="B4" s="112"/>
      <c r="C4" s="112"/>
      <c r="D4" s="112"/>
      <c r="E4" s="112"/>
      <c r="F4" s="112"/>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13" t="s">
        <v>112</v>
      </c>
      <c r="C8" s="114"/>
      <c r="D8" s="114"/>
      <c r="E8" s="114"/>
      <c r="F8" s="115"/>
      <c r="G8" s="1"/>
    </row>
    <row r="9" spans="1:7" ht="15" customHeight="1" x14ac:dyDescent="0.35">
      <c r="A9" s="1"/>
      <c r="B9" s="31" t="s">
        <v>113</v>
      </c>
      <c r="C9" s="31" t="s">
        <v>11</v>
      </c>
      <c r="D9" s="32"/>
      <c r="E9" s="31" t="s">
        <v>28</v>
      </c>
      <c r="F9" s="32"/>
      <c r="G9" s="1"/>
    </row>
    <row r="10" spans="1:7" ht="26.5" x14ac:dyDescent="0.35">
      <c r="A10" s="1"/>
      <c r="B10" s="71" t="s">
        <v>269</v>
      </c>
      <c r="C10" s="9">
        <v>0</v>
      </c>
      <c r="D10" s="14" t="s">
        <v>3</v>
      </c>
      <c r="E10" s="9">
        <v>0</v>
      </c>
      <c r="F10" s="14" t="s">
        <v>3</v>
      </c>
      <c r="G10" s="1"/>
    </row>
    <row r="11" spans="1:7" x14ac:dyDescent="0.35">
      <c r="A11" s="1"/>
      <c r="B11" s="24"/>
      <c r="C11" s="9"/>
      <c r="D11" s="14" t="s">
        <v>3</v>
      </c>
      <c r="E11" s="9"/>
      <c r="F11" s="14" t="s">
        <v>3</v>
      </c>
      <c r="G11" s="1"/>
    </row>
    <row r="12" spans="1:7" x14ac:dyDescent="0.35">
      <c r="A12" s="1"/>
      <c r="B12" s="24"/>
      <c r="C12" s="9"/>
      <c r="D12" s="14" t="s">
        <v>3</v>
      </c>
      <c r="E12" s="9"/>
      <c r="F12" s="14" t="s">
        <v>3</v>
      </c>
      <c r="G12" s="1"/>
    </row>
    <row r="13" spans="1:7" ht="28.5" customHeight="1" x14ac:dyDescent="0.35">
      <c r="A13" s="1"/>
      <c r="B13" s="20" t="s">
        <v>148</v>
      </c>
      <c r="C13" s="12">
        <f>SUM(C10:C12)</f>
        <v>0</v>
      </c>
      <c r="D13" s="13" t="s">
        <v>3</v>
      </c>
      <c r="E13" s="12">
        <f>SUM(E10:E12)</f>
        <v>0</v>
      </c>
      <c r="F13" s="13" t="s">
        <v>3</v>
      </c>
      <c r="G13" s="1"/>
    </row>
    <row r="14" spans="1:7" ht="27" customHeight="1" x14ac:dyDescent="0.35">
      <c r="A14" s="1"/>
      <c r="B14" s="20" t="s">
        <v>239</v>
      </c>
      <c r="C14" s="12">
        <f>C13*(1+'Fane 15. Nøgletal'!C16)</f>
        <v>0</v>
      </c>
      <c r="D14" s="13" t="s">
        <v>3</v>
      </c>
      <c r="E14" s="12">
        <f>E13*(1+'Fane 15. Nøgletal'!C16)</f>
        <v>0</v>
      </c>
      <c r="F14" s="13" t="s">
        <v>3</v>
      </c>
      <c r="G14" s="1"/>
    </row>
    <row r="15" spans="1:7" x14ac:dyDescent="0.35">
      <c r="A15" s="1"/>
      <c r="B15" s="1"/>
      <c r="C15" s="1"/>
      <c r="D15" s="1"/>
      <c r="E15" s="1"/>
      <c r="F15" s="1"/>
      <c r="G15" s="1"/>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sheetData>
  <sheetProtection algorithmName="SHA-512" hashValue="RNVB2L/0Y1Tn1vVYFQlU91E3zzao9/LT9zBn4EZzjlJfLPiwhI2cLy11uYVVfc99ZkTV8roRK4L78OoZax1w6g==" saltValue="BgEh0EplOz5LDm6Iie3Daw=="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view="pageLayout" zoomScaleNormal="100" workbookViewId="0"/>
  </sheetViews>
  <sheetFormatPr defaultColWidth="9.1796875" defaultRowHeight="14.5" x14ac:dyDescent="0.35"/>
  <cols>
    <col min="1" max="1" width="5.1796875" style="2" customWidth="1"/>
    <col min="2" max="2" width="36.453125" style="2" customWidth="1"/>
    <col min="3" max="3" width="15.7265625" style="2" customWidth="1"/>
    <col min="4" max="4" width="3.26953125" style="2" customWidth="1"/>
    <col min="5" max="5" width="15.726562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12" t="s">
        <v>187</v>
      </c>
      <c r="C3" s="112"/>
      <c r="D3" s="112"/>
      <c r="E3" s="112"/>
      <c r="F3" s="112"/>
      <c r="G3" s="1"/>
    </row>
    <row r="4" spans="1:7" ht="25.5" customHeight="1" x14ac:dyDescent="0.35">
      <c r="A4" s="1"/>
      <c r="B4" s="112"/>
      <c r="C4" s="112"/>
      <c r="D4" s="112"/>
      <c r="E4" s="112"/>
      <c r="F4" s="112"/>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
      <c r="C8" s="1"/>
      <c r="D8" s="1"/>
      <c r="E8" s="1"/>
      <c r="F8" s="1"/>
      <c r="G8" s="1"/>
    </row>
    <row r="9" spans="1:7" ht="15" customHeight="1" x14ac:dyDescent="0.35">
      <c r="A9" s="1"/>
      <c r="B9" s="113" t="s">
        <v>240</v>
      </c>
      <c r="C9" s="114"/>
      <c r="D9" s="114"/>
      <c r="E9" s="114"/>
      <c r="F9" s="115"/>
      <c r="G9" s="1"/>
    </row>
    <row r="10" spans="1:7" ht="26.25" customHeight="1" x14ac:dyDescent="0.35">
      <c r="A10" s="1"/>
      <c r="B10" s="31" t="s">
        <v>18</v>
      </c>
      <c r="C10" s="143" t="s">
        <v>11</v>
      </c>
      <c r="D10" s="145"/>
      <c r="E10" s="143" t="s">
        <v>28</v>
      </c>
      <c r="F10" s="145"/>
      <c r="G10" s="1"/>
    </row>
    <row r="11" spans="1:7" x14ac:dyDescent="0.35">
      <c r="A11" s="1"/>
      <c r="B11" s="71" t="s">
        <v>270</v>
      </c>
      <c r="C11" s="9">
        <v>0</v>
      </c>
      <c r="D11" s="14" t="s">
        <v>3</v>
      </c>
      <c r="E11" s="9">
        <v>0</v>
      </c>
      <c r="F11" s="14" t="s">
        <v>3</v>
      </c>
      <c r="G11" s="1"/>
    </row>
    <row r="12" spans="1:7" x14ac:dyDescent="0.35">
      <c r="A12" s="1"/>
      <c r="B12" s="33" t="s">
        <v>77</v>
      </c>
      <c r="C12" s="12">
        <f>SUM(C11:C11)</f>
        <v>0</v>
      </c>
      <c r="D12" s="13" t="s">
        <v>3</v>
      </c>
      <c r="E12" s="12">
        <f>SUM(E11:E11)</f>
        <v>0</v>
      </c>
      <c r="F12" s="13" t="s">
        <v>3</v>
      </c>
      <c r="G12" s="1"/>
    </row>
    <row r="13" spans="1:7" x14ac:dyDescent="0.35">
      <c r="A13" s="1"/>
      <c r="B13" s="33" t="s">
        <v>241</v>
      </c>
      <c r="C13" s="12">
        <f>C12*(1+'Fane 15. Nøgletal'!C16)</f>
        <v>0</v>
      </c>
      <c r="D13" s="13" t="s">
        <v>3</v>
      </c>
      <c r="E13" s="12">
        <f>E12*(1+'Fane 15. Nøgletal'!C16)</f>
        <v>0</v>
      </c>
      <c r="F13" s="13" t="s">
        <v>3</v>
      </c>
      <c r="G13" s="1"/>
    </row>
    <row r="14" spans="1:7" x14ac:dyDescent="0.35">
      <c r="A14" s="1"/>
      <c r="B14" s="1"/>
      <c r="C14" s="1"/>
      <c r="D14" s="1"/>
      <c r="E14" s="1"/>
      <c r="F14" s="1"/>
      <c r="G14" s="1"/>
    </row>
    <row r="15" spans="1:7" x14ac:dyDescent="0.35">
      <c r="A15" s="1"/>
      <c r="B15" s="148"/>
      <c r="C15" s="148"/>
      <c r="D15" s="148"/>
      <c r="E15" s="148"/>
      <c r="F15" s="148"/>
      <c r="G15" s="1"/>
    </row>
    <row r="16" spans="1:7" x14ac:dyDescent="0.35">
      <c r="A16" s="1"/>
      <c r="B16" s="53"/>
      <c r="C16" s="53"/>
      <c r="D16" s="53"/>
      <c r="E16" s="53"/>
      <c r="F16" s="53"/>
      <c r="G16" s="1"/>
    </row>
    <row r="17" spans="1:7" x14ac:dyDescent="0.35">
      <c r="A17" s="1"/>
      <c r="B17" s="54"/>
      <c r="C17" s="57"/>
      <c r="D17" s="56"/>
      <c r="E17" s="57"/>
      <c r="F17" s="56"/>
      <c r="G17" s="1"/>
    </row>
    <row r="18" spans="1:7" x14ac:dyDescent="0.35">
      <c r="A18" s="1"/>
      <c r="B18" s="58"/>
      <c r="C18" s="59"/>
      <c r="D18" s="60"/>
      <c r="E18" s="59"/>
      <c r="F18" s="60"/>
      <c r="G18" s="1"/>
    </row>
    <row r="19" spans="1:7" x14ac:dyDescent="0.35">
      <c r="A19" s="1"/>
      <c r="B19" s="58"/>
      <c r="C19" s="59"/>
      <c r="D19" s="60"/>
      <c r="E19" s="59"/>
      <c r="F19" s="60"/>
      <c r="G19" s="1"/>
    </row>
    <row r="20" spans="1:7" x14ac:dyDescent="0.35">
      <c r="A20" s="1"/>
      <c r="B20" s="51"/>
      <c r="C20" s="51"/>
      <c r="D20" s="51"/>
      <c r="E20" s="51"/>
      <c r="F20" s="51"/>
      <c r="G20" s="1"/>
    </row>
    <row r="21" spans="1:7" x14ac:dyDescent="0.35">
      <c r="A21" s="1"/>
      <c r="B21" s="148"/>
      <c r="C21" s="148"/>
      <c r="D21" s="148"/>
      <c r="E21" s="148"/>
      <c r="F21" s="148"/>
      <c r="G21" s="1"/>
    </row>
    <row r="22" spans="1:7" x14ac:dyDescent="0.35">
      <c r="A22" s="1"/>
      <c r="B22" s="53"/>
      <c r="C22" s="53"/>
      <c r="D22" s="53"/>
      <c r="E22" s="53"/>
      <c r="F22" s="53"/>
      <c r="G22" s="1"/>
    </row>
    <row r="23" spans="1:7" x14ac:dyDescent="0.35">
      <c r="A23" s="1"/>
      <c r="B23" s="54"/>
      <c r="C23" s="57"/>
      <c r="D23" s="56"/>
      <c r="E23" s="57"/>
      <c r="F23" s="56"/>
      <c r="G23" s="1"/>
    </row>
    <row r="24" spans="1:7" x14ac:dyDescent="0.35">
      <c r="A24" s="1"/>
      <c r="B24" s="58"/>
      <c r="C24" s="59"/>
      <c r="D24" s="60"/>
      <c r="E24" s="59"/>
      <c r="F24" s="60"/>
      <c r="G24" s="1"/>
    </row>
    <row r="25" spans="1:7" x14ac:dyDescent="0.35">
      <c r="A25" s="1"/>
      <c r="B25" s="58"/>
      <c r="C25" s="59"/>
      <c r="D25" s="60"/>
      <c r="E25" s="59"/>
      <c r="F25" s="60"/>
      <c r="G25" s="1"/>
    </row>
    <row r="26" spans="1:7" x14ac:dyDescent="0.35">
      <c r="A26" s="1"/>
      <c r="B26" s="51"/>
      <c r="C26" s="51"/>
      <c r="D26" s="51"/>
      <c r="E26" s="51"/>
      <c r="F26" s="51"/>
      <c r="G26" s="1"/>
    </row>
    <row r="27" spans="1:7" x14ac:dyDescent="0.35">
      <c r="A27" s="1"/>
      <c r="B27" s="148"/>
      <c r="C27" s="148"/>
      <c r="D27" s="148"/>
      <c r="E27" s="148"/>
      <c r="F27" s="148"/>
      <c r="G27" s="1"/>
    </row>
    <row r="28" spans="1:7" x14ac:dyDescent="0.35">
      <c r="A28" s="1"/>
      <c r="B28" s="53"/>
      <c r="C28" s="53"/>
      <c r="D28" s="53"/>
      <c r="E28" s="53"/>
      <c r="F28" s="53"/>
      <c r="G28" s="1"/>
    </row>
    <row r="29" spans="1:7" x14ac:dyDescent="0.35">
      <c r="A29" s="1"/>
      <c r="B29" s="54"/>
      <c r="C29" s="57"/>
      <c r="D29" s="56"/>
      <c r="E29" s="57"/>
      <c r="F29" s="56"/>
      <c r="G29" s="1"/>
    </row>
    <row r="30" spans="1:7" x14ac:dyDescent="0.35">
      <c r="A30" s="1"/>
      <c r="B30" s="58"/>
      <c r="C30" s="59"/>
      <c r="D30" s="60"/>
      <c r="E30" s="59"/>
      <c r="F30" s="60"/>
      <c r="G30" s="1"/>
    </row>
    <row r="31" spans="1:7" x14ac:dyDescent="0.35">
      <c r="A31" s="1"/>
      <c r="B31" s="58"/>
      <c r="C31" s="59"/>
      <c r="D31" s="60"/>
      <c r="E31" s="59"/>
      <c r="F31" s="60"/>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sheetData>
  <sheetProtection algorithmName="SHA-512" hashValue="vCIiJP8VfkU7TAwGQdViu4EK610GurJEZBTZp50vY4CnnX9rC99AXNrg/NRqCTaHgIQWxAQuFTxvDMrntLvU+A==" saltValue="x5nArOqHXNxIp0rRFmV9NQ=="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796875" defaultRowHeight="14.5" x14ac:dyDescent="0.35"/>
  <cols>
    <col min="1" max="1" width="11.1796875" style="2" customWidth="1"/>
    <col min="2" max="2" width="55.453125" style="2" customWidth="1"/>
    <col min="3" max="3" width="6.26953125" style="2" customWidth="1"/>
    <col min="4" max="4" width="12.26953125" style="2" customWidth="1"/>
    <col min="5" max="16384" width="9.1796875" style="2"/>
  </cols>
  <sheetData>
    <row r="1" spans="1:4" x14ac:dyDescent="0.35">
      <c r="A1" s="1"/>
      <c r="B1" s="1"/>
      <c r="C1" s="1"/>
      <c r="D1" s="1"/>
    </row>
    <row r="2" spans="1:4" x14ac:dyDescent="0.35">
      <c r="A2" s="1"/>
      <c r="B2" s="1"/>
      <c r="C2" s="1"/>
      <c r="D2" s="1"/>
    </row>
    <row r="3" spans="1:4" ht="15" customHeight="1" x14ac:dyDescent="0.35">
      <c r="A3" s="1"/>
      <c r="B3" s="112" t="s">
        <v>188</v>
      </c>
      <c r="C3" s="112"/>
      <c r="D3" s="1"/>
    </row>
    <row r="4" spans="1:4" ht="25.5" customHeight="1" x14ac:dyDescent="0.35">
      <c r="A4" s="1"/>
      <c r="B4" s="112"/>
      <c r="C4" s="112"/>
      <c r="D4" s="1"/>
    </row>
    <row r="5" spans="1:4" x14ac:dyDescent="0.35">
      <c r="A5" s="1"/>
      <c r="B5" s="1"/>
      <c r="C5" s="1"/>
      <c r="D5" s="1"/>
    </row>
    <row r="6" spans="1:4" x14ac:dyDescent="0.35">
      <c r="A6" s="1"/>
      <c r="B6" s="1"/>
      <c r="C6" s="1"/>
      <c r="D6" s="1"/>
    </row>
    <row r="7" spans="1:4" x14ac:dyDescent="0.35">
      <c r="A7" s="1"/>
      <c r="B7" s="1"/>
      <c r="C7" s="1"/>
      <c r="D7" s="1"/>
    </row>
    <row r="8" spans="1:4" x14ac:dyDescent="0.35">
      <c r="A8" s="1"/>
      <c r="B8" s="33" t="s">
        <v>14</v>
      </c>
      <c r="C8" s="19"/>
      <c r="D8" s="1"/>
    </row>
    <row r="9" spans="1:4" x14ac:dyDescent="0.35">
      <c r="A9" s="1"/>
      <c r="B9" s="80" t="s">
        <v>94</v>
      </c>
      <c r="C9" s="25">
        <v>1.2699999999999999E-2</v>
      </c>
      <c r="D9" s="1"/>
    </row>
    <row r="10" spans="1:4" x14ac:dyDescent="0.35">
      <c r="A10" s="1"/>
      <c r="B10" s="80" t="s">
        <v>95</v>
      </c>
      <c r="C10" s="25">
        <v>1.7500000000000002E-2</v>
      </c>
      <c r="D10" s="1"/>
    </row>
    <row r="11" spans="1:4" x14ac:dyDescent="0.35">
      <c r="A11" s="1"/>
      <c r="B11" s="80" t="s">
        <v>22</v>
      </c>
      <c r="C11" s="25">
        <v>1.6899999999999998E-2</v>
      </c>
      <c r="D11" s="1"/>
    </row>
    <row r="12" spans="1:4" x14ac:dyDescent="0.35">
      <c r="A12" s="1"/>
      <c r="B12" s="34" t="s">
        <v>134</v>
      </c>
      <c r="C12" s="35">
        <v>1.9699999999999999E-2</v>
      </c>
      <c r="D12" s="1"/>
    </row>
    <row r="13" spans="1:4" x14ac:dyDescent="0.35">
      <c r="A13" s="1"/>
      <c r="B13" s="34" t="s">
        <v>115</v>
      </c>
      <c r="C13" s="35">
        <v>1.2200000000000001E-2</v>
      </c>
      <c r="D13" s="1"/>
    </row>
    <row r="14" spans="1:4" x14ac:dyDescent="0.35">
      <c r="A14" s="1"/>
      <c r="B14" s="80" t="s">
        <v>133</v>
      </c>
      <c r="C14" s="39">
        <v>3.3E-3</v>
      </c>
      <c r="D14" s="1"/>
    </row>
    <row r="15" spans="1:4" x14ac:dyDescent="0.35">
      <c r="A15" s="1"/>
      <c r="B15" s="34" t="s">
        <v>152</v>
      </c>
      <c r="C15" s="35">
        <v>3.56E-2</v>
      </c>
      <c r="D15" s="1"/>
    </row>
    <row r="16" spans="1:4" x14ac:dyDescent="0.35">
      <c r="A16" s="1"/>
      <c r="B16" s="65" t="s">
        <v>190</v>
      </c>
      <c r="C16" s="68">
        <v>8.0799999999999997E-2</v>
      </c>
      <c r="D16" s="1"/>
    </row>
    <row r="17" spans="1:4" x14ac:dyDescent="0.35">
      <c r="A17" s="1"/>
      <c r="B17" s="33"/>
      <c r="C17" s="19"/>
      <c r="D17" s="1"/>
    </row>
    <row r="18" spans="1:4" x14ac:dyDescent="0.35">
      <c r="A18" s="1"/>
      <c r="B18" s="1"/>
      <c r="C18" s="1"/>
      <c r="D18" s="1"/>
    </row>
    <row r="19" spans="1:4" x14ac:dyDescent="0.35">
      <c r="A19" s="1"/>
      <c r="B19" s="1"/>
      <c r="C19" s="1"/>
      <c r="D19" s="1"/>
    </row>
    <row r="20" spans="1:4" x14ac:dyDescent="0.35">
      <c r="A20" s="1"/>
      <c r="B20" s="33" t="s">
        <v>85</v>
      </c>
      <c r="C20" s="19"/>
      <c r="D20" s="1"/>
    </row>
    <row r="21" spans="1:4" x14ac:dyDescent="0.35">
      <c r="A21" s="1"/>
      <c r="B21" s="80" t="s">
        <v>96</v>
      </c>
      <c r="C21" s="22">
        <v>9.1000000000000004E-3</v>
      </c>
      <c r="D21" s="1"/>
    </row>
    <row r="22" spans="1:4" x14ac:dyDescent="0.35">
      <c r="A22" s="1"/>
      <c r="B22" s="80" t="s">
        <v>118</v>
      </c>
      <c r="C22" s="22">
        <v>1.77E-2</v>
      </c>
      <c r="D22" s="1"/>
    </row>
    <row r="23" spans="1:4" x14ac:dyDescent="0.35">
      <c r="A23" s="1"/>
      <c r="B23" s="80" t="s">
        <v>119</v>
      </c>
      <c r="C23" s="22">
        <v>8.6999999999999994E-3</v>
      </c>
      <c r="D23" s="1"/>
    </row>
    <row r="24" spans="1:4" x14ac:dyDescent="0.35">
      <c r="A24" s="1"/>
      <c r="B24" s="80" t="s">
        <v>97</v>
      </c>
      <c r="C24" s="36">
        <v>2.8400000000000002E-2</v>
      </c>
      <c r="D24" s="1"/>
    </row>
    <row r="25" spans="1:4" x14ac:dyDescent="0.35">
      <c r="A25" s="1"/>
      <c r="B25" s="80" t="s">
        <v>120</v>
      </c>
      <c r="C25" s="36">
        <v>2.75E-2</v>
      </c>
      <c r="D25" s="1"/>
    </row>
    <row r="26" spans="1:4" x14ac:dyDescent="0.35">
      <c r="A26" s="1"/>
      <c r="B26" s="80" t="s">
        <v>121</v>
      </c>
      <c r="C26" s="36">
        <v>1.4800000000000001E-2</v>
      </c>
      <c r="D26" s="1"/>
    </row>
    <row r="27" spans="1:4" x14ac:dyDescent="0.35">
      <c r="A27" s="1"/>
      <c r="B27" s="34" t="s">
        <v>147</v>
      </c>
      <c r="C27" s="64">
        <v>0</v>
      </c>
      <c r="D27" s="1"/>
    </row>
    <row r="28" spans="1:4" x14ac:dyDescent="0.35">
      <c r="A28" s="1"/>
      <c r="B28" s="65" t="s">
        <v>191</v>
      </c>
      <c r="C28" s="67">
        <v>0</v>
      </c>
      <c r="D28" s="1"/>
    </row>
    <row r="29" spans="1:4" x14ac:dyDescent="0.35">
      <c r="A29" s="1"/>
      <c r="B29" s="33"/>
      <c r="C29" s="19"/>
      <c r="D29" s="1"/>
    </row>
    <row r="30" spans="1:4" x14ac:dyDescent="0.35">
      <c r="A30" s="1"/>
      <c r="B30" s="1"/>
      <c r="C30" s="1"/>
      <c r="D30" s="1"/>
    </row>
    <row r="31" spans="1:4" x14ac:dyDescent="0.35">
      <c r="A31" s="1"/>
      <c r="B31" s="1"/>
      <c r="C31" s="1"/>
      <c r="D31" s="1"/>
    </row>
    <row r="32" spans="1:4" x14ac:dyDescent="0.35">
      <c r="A32" s="1"/>
      <c r="B32" s="33" t="s">
        <v>86</v>
      </c>
      <c r="C32" s="19"/>
      <c r="D32" s="1"/>
    </row>
    <row r="33" spans="1:4" x14ac:dyDescent="0.35">
      <c r="A33" s="1"/>
      <c r="B33" s="80" t="s">
        <v>98</v>
      </c>
      <c r="C33" s="25">
        <v>0.02</v>
      </c>
      <c r="D33" s="1"/>
    </row>
    <row r="34" spans="1:4" x14ac:dyDescent="0.35">
      <c r="A34" s="1"/>
      <c r="B34" s="33"/>
      <c r="C34" s="19"/>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48"/>
      <c r="B50" s="48"/>
      <c r="C50" s="48"/>
      <c r="D50" s="48"/>
    </row>
    <row r="51" spans="1:4" x14ac:dyDescent="0.35">
      <c r="A51" s="48"/>
      <c r="B51" s="48"/>
      <c r="C51" s="48"/>
      <c r="D51" s="48"/>
    </row>
    <row r="52" spans="1:4" x14ac:dyDescent="0.35">
      <c r="A52" s="48"/>
      <c r="B52" s="48"/>
      <c r="C52" s="48"/>
      <c r="D52" s="48"/>
    </row>
    <row r="53" spans="1:4" x14ac:dyDescent="0.35">
      <c r="A53" s="48"/>
      <c r="B53" s="48"/>
      <c r="C53" s="48"/>
      <c r="D53" s="48"/>
    </row>
  </sheetData>
  <sheetProtection algorithmName="SHA-512" hashValue="AXqpZqqsTjUQniE+vIcXZb04t2oeB8grP8rrRTjZWbseYgHjJgiNq0HAP9DZh5EchzgmesuzHUtXZHKuzU8Ydw==" saltValue="oMo3I8VIU2dUXGeJmUrhw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2023-11-01T17:30:49Z</dcterms:modified>
</cp:coreProperties>
</file>