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Odder Vandværk a.m.b.a. (V144)\ØR2027\"/>
    </mc:Choice>
  </mc:AlternateContent>
  <xr:revisionPtr revIDLastSave="0" documentId="13_ncr:1_{89314CEF-B576-4578-B08F-106B48370590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Differencekonto'!$A$1:$E$27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Differencekonto'!$B$25</definedName>
    <definedName name="DiffKonto_RegulatoriskePct_SidsteÅr">'2. Differencekonto'!$B$24</definedName>
    <definedName name="DiffKonto_Tabel">'2. Differencekonto'!$B$18:$D$20</definedName>
    <definedName name="DiffKonto_Tabel_Note">'2. Differencekonto'!$B$21</definedName>
    <definedName name="DiffKonto_Tabel_Saldo">'2. Differencekonto'!$B$20</definedName>
    <definedName name="DiffKonto_Tabel_Saldo_SidsteÅr">'2. Differencekonto'!$B$19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Differencekonto'!$B$8:$D$16</definedName>
    <definedName name="Kontrol_Tabel_IR">'2. Differencekonto'!$B$9</definedName>
    <definedName name="Kontrol_Tabel_MelRes">'2. Differencekonto'!$B$16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Differencekonto'!$A$1:$E$27</definedName>
    <definedName name="Procentandel_Tabel">'2. Differencekonto'!$B$23:$D$25</definedName>
    <definedName name="Procentandel_Tabel_Note">'2. Differencekonto'!$B$26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9" i="3" s="1"/>
  <c r="C16" i="6"/>
  <c r="C21" i="3"/>
  <c r="C14" i="3" l="1"/>
  <c r="C13" i="3"/>
  <c r="C20" i="7"/>
  <c r="C12" i="4" s="1"/>
  <c r="C12" i="11"/>
  <c r="C20" i="3" s="1"/>
  <c r="E19" i="9"/>
  <c r="C19" i="9"/>
  <c r="C21" i="9" s="1"/>
  <c r="C22" i="9" s="1"/>
  <c r="E20" i="9"/>
  <c r="C12" i="13"/>
  <c r="C11" i="6" s="1"/>
  <c r="C12" i="6" s="1"/>
  <c r="C13" i="6" s="1"/>
  <c r="E12" i="13"/>
  <c r="C13" i="4" l="1"/>
  <c r="C16" i="4" s="1"/>
  <c r="C20" i="4" s="1"/>
  <c r="C25" i="4" s="1"/>
  <c r="E21" i="9"/>
  <c r="E22" i="9" s="1"/>
  <c r="C10" i="3" s="1"/>
  <c r="C11" i="3"/>
  <c r="C17" i="6"/>
  <c r="C18" i="6" s="1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<sst xmlns="http://schemas.openxmlformats.org/spreadsheetml/2006/main" count="337" uniqueCount="158">
  <si>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</si>
  <si>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</si>
  <si>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</si>
  <si>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</si>
  <si>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</si>
  <si>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</si>
  <si>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</si>
  <si>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</si>
  <si>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</si>
  <si>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</si>
  <si>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</si>
  <si>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</si>
  <si>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</si>
  <si>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</si>
  <si>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</si>
  <si>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</si>
  <si>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</si>
  <si>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</si>
  <si>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</si>
  <si>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</si>
  <si>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</si>
  <si>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</si>
  <si>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</si>
  <si>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</si>
  <si>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</si>
  <si>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</si>
  <si>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</si>
  <si>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</si>
  <si>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</si>
  <si>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</si>
  <si>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</si>
  <si>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</si>
  <si>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</si>
  <si>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</si>
  <si>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</si>
  <si>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</si>
  <si>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</si>
  <si>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</si>
  <si>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</si>
  <si>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</si>
  <si>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</si>
  <si>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</si>
  <si>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</si>
  <si>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</si>
  <si>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</si>
  <si>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</si>
  <si>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</si>
  <si>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</si>
  <si>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</si>
  <si>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</si>
  <si>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</si>
  <si>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</si>
  <si>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</si>
  <si>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</si>
  <si>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</si>
  <si>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</si>
  <si>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</si>
  <si>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</si>
  <si>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</si>
  <si>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</si>
  <si>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</si>
  <si>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</si>
  <si>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</si>
  <si>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</si>
  <si>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</si>
  <si>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</si>
  <si>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</si>
  <si>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</si>
  <si>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</si>
  <si>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</si>
  <si>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</si>
  <si>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</si>
  <si>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</si>
  <si>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</si>
  <si>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</si>
  <si>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</si>
  <si>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</si>
  <si>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</si>
  <si>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</si>
  <si>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</si>
  <si>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</si>
  <si>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</si>
  <si>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</si>
  <si>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</si>
  <si>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</si>
  <si>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</si>
  <si>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</si>
  <si>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</si>
  <si>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</si>
  <si>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</si>
  <si>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</si>
  <si>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</si>
  <si>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</si>
  <si>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</si>
  <si>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</si>
  <si>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</si>
  <si>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</si>
  <si>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</si>
  <si>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</si>
  <si>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</si>
  <si>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</si>
  <si>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</si>
  <si>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</si>
  <si>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</si>
  <si>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</si>
  <si>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</si>
  <si>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</si>
  <si>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</si>
  <si>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</si>
  <si>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</si>
  <si>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</si>
  <si>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</si>
  <si>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</si>
  <si>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</si>
  <si>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</si>
  <si>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</si>
  <si>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</si>
  <si>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</si>
  <si>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</si>
  <si>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</si>
  <si>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</si>
  <si>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</si>
  <si>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</si>
  <si>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</si>
  <si>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</si>
  <si>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</si>
  <si>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</si>
  <si>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</si>
  <si>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</si>
  <si>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</si>
  <si>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</si>
  <si>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</si>
  <si>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</si>
  <si>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</si>
  <si>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</si>
  <si>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</si>
  <si>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</si>
  <si>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</si>
  <si>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</si>
  <si>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</si>
  <si>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</si>
  <si>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</si>
  <si>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</si>
  <si>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</si>
  <si>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</si>
  <si>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</si>
  <si>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</si>
  <si>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</si>
  <si>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Erstatninger</t>
  </si>
  <si>
    <t>Aftaler om dyrkningspraksis 1.302.990 kr. /10 = 130.299 kr.</t>
  </si>
  <si>
    <t xml:space="preserve">Udvidelse af forsyningsområdet ledningsnet </t>
  </si>
  <si>
    <t>Udvidelse af forsyningsområdet målere</t>
  </si>
  <si>
    <t>BNBO Hesselbjergvej 55</t>
  </si>
  <si>
    <t>BNBO Spøttrupvej 13</t>
  </si>
  <si>
    <t>BNBO Spøttrupvej 17</t>
  </si>
  <si>
    <t xml:space="preserve">Note: En positiv saldo på differencekontoen angiver, at I (vandselskabet) har takstmidler til gode hos forbrugerne. En negativ saldo angiver omvendt, at forbrugerne har takstmidler til gode hos jer. </t>
  </si>
  <si>
    <t>Økonomisk ramme for 2026</t>
  </si>
  <si>
    <t>Periodiserede § 10-tillæg godkendt i 2025 til den økonomiske ramme for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</si>
</sst>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mz83PrqheD9EX3je9x6n9eDtpJrk/Jnz0+JklGQlEyh1eDf5cdKpb2m+Dn5JA0b1PZ9+ywgQ7HTS+YE+UKJThQ==" saltValue="jxFOA/Lphnf4FFUmYRKME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15496047.390315648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171037.85122140523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147</v>
      </c>
      <c r="C12" s="32">
        <v>43784.304496468831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0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-314217.39092067047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-169304.61509039972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196432.78326628963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15423780.323288741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10-tillæg'!C25</f>
        <v>211103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hidden="1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SUM(C18:C22)</f>
        <v>15634883.323288741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6i8Jg314r91g3uV8T8rq6+D8HP9j7+M66wsNE5YZWqXFVPqObrI9hGYJ0ybagGMclh0yOgGctJ7Dxeom/RFc3w==" saltValue="DAauAf3HXbra/kQjqu/ys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.28515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22694395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253232.81614180357</v>
      </c>
      <c r="D10" s="46" t="s">
        <v>31</v>
      </c>
      <c r="E10" s="11"/>
    </row>
    <row r="11" spans="1:5" ht="15" customHeight="1" x14ac:dyDescent="0.25">
      <c r="A11" s="11"/>
      <c r="B11" s="44" t="s">
        <v>157</v>
      </c>
      <c r="C11" s="45">
        <v>80804</v>
      </c>
      <c r="D11" s="46" t="s">
        <v>31</v>
      </c>
      <c r="E11" s="11"/>
    </row>
    <row r="12" spans="1:5" ht="15" customHeight="1" x14ac:dyDescent="0.25">
      <c r="A12" s="11"/>
      <c r="B12" s="44" t="s">
        <v>131</v>
      </c>
      <c r="C12" s="47">
        <f>'5.1. § 10-tillæg'!C20+'5.2. Varige tillæg'!C18+'5.2. Varige tillæg'!E18+'5.3. Engangstillæg'!C13+'5.3. Engangstillæg'!E13</f>
        <v>655882.74145889003</v>
      </c>
      <c r="D12" s="46" t="s">
        <v>31</v>
      </c>
      <c r="E12" s="11"/>
    </row>
    <row r="13" spans="1:5" ht="15" customHeight="1" x14ac:dyDescent="0.25">
      <c r="A13" s="11"/>
      <c r="B13" s="35" t="s">
        <v>129</v>
      </c>
      <c r="C13" s="36">
        <f>C9+C10+C11+C12</f>
        <v>23684314.557600692</v>
      </c>
      <c r="D13" s="37" t="s">
        <v>31</v>
      </c>
      <c r="E13" s="11"/>
    </row>
    <row r="14" spans="1:5" ht="15" customHeight="1" x14ac:dyDescent="0.25">
      <c r="A14" s="11"/>
      <c r="B14" s="44" t="s">
        <v>85</v>
      </c>
      <c r="C14" s="45">
        <v>20544479</v>
      </c>
      <c r="D14" s="46" t="s">
        <v>31</v>
      </c>
      <c r="E14" s="11"/>
    </row>
    <row r="15" spans="1:5" ht="15" customHeight="1" x14ac:dyDescent="0.25">
      <c r="A15" s="11"/>
      <c r="B15" s="48" t="s">
        <v>43</v>
      </c>
      <c r="C15" s="45">
        <v>0</v>
      </c>
      <c r="D15" s="46" t="s">
        <v>31</v>
      </c>
      <c r="E15" s="11"/>
    </row>
    <row r="16" spans="1:5" ht="15" customHeight="1" x14ac:dyDescent="0.25">
      <c r="A16" s="11"/>
      <c r="B16" s="25" t="s">
        <v>132</v>
      </c>
      <c r="C16" s="41">
        <f>C13-C14</f>
        <v>3139835.5576006919</v>
      </c>
      <c r="D16" s="27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25" t="s">
        <v>86</v>
      </c>
      <c r="C18" s="26"/>
      <c r="D18" s="27"/>
      <c r="E18" s="11"/>
    </row>
    <row r="19" spans="1:5" ht="15" customHeight="1" x14ac:dyDescent="0.25">
      <c r="A19" s="11"/>
      <c r="B19" s="44" t="s">
        <v>127</v>
      </c>
      <c r="C19" s="45">
        <v>1134659</v>
      </c>
      <c r="D19" s="46" t="s">
        <v>31</v>
      </c>
      <c r="E19" s="11"/>
    </row>
    <row r="20" spans="1:5" ht="15" customHeight="1" x14ac:dyDescent="0.25">
      <c r="A20" s="11"/>
      <c r="B20" s="25" t="s">
        <v>141</v>
      </c>
      <c r="C20" s="41">
        <f>C16+C19</f>
        <v>4274494.5576006919</v>
      </c>
      <c r="D20" s="27" t="s">
        <v>31</v>
      </c>
      <c r="E20" s="11"/>
    </row>
    <row r="21" spans="1:5" ht="32.25" customHeight="1" x14ac:dyDescent="0.25">
      <c r="A21" s="11"/>
      <c r="B21" s="49" t="s">
        <v>155</v>
      </c>
      <c r="C21" s="50"/>
      <c r="D21" s="51"/>
      <c r="E21" s="11"/>
    </row>
    <row r="22" spans="1:5" ht="15" customHeight="1" x14ac:dyDescent="0.25">
      <c r="A22" s="11"/>
      <c r="B22" s="11"/>
      <c r="C22" s="43"/>
      <c r="D22" s="11"/>
      <c r="E22" s="11"/>
    </row>
    <row r="23" spans="1:5" ht="15" customHeight="1" x14ac:dyDescent="0.25">
      <c r="A23" s="11"/>
      <c r="B23" s="25" t="s">
        <v>142</v>
      </c>
      <c r="C23" s="26"/>
      <c r="D23" s="27"/>
      <c r="E23" s="11"/>
    </row>
    <row r="24" spans="1:5" ht="15" customHeight="1" x14ac:dyDescent="0.25">
      <c r="A24" s="11"/>
      <c r="B24" s="52" t="s">
        <v>143</v>
      </c>
      <c r="C24" s="53">
        <f>100*1134659/(19651394+719462)</f>
        <v>5.5700113927465784</v>
      </c>
      <c r="D24" s="46" t="s">
        <v>144</v>
      </c>
      <c r="E24" s="11"/>
    </row>
    <row r="25" spans="1:5" ht="15" customHeight="1" x14ac:dyDescent="0.25">
      <c r="A25" s="11"/>
      <c r="B25" s="52" t="s">
        <v>145</v>
      </c>
      <c r="C25" s="53">
        <f>C20/C13*100</f>
        <v>18.047786636193511</v>
      </c>
      <c r="D25" s="46" t="s">
        <v>144</v>
      </c>
      <c r="E25" s="11"/>
    </row>
    <row r="26" spans="1:5" ht="56.25" customHeight="1" x14ac:dyDescent="0.25">
      <c r="A26" s="11"/>
      <c r="B26" s="54" t="s">
        <v>146</v>
      </c>
      <c r="C26" s="55"/>
      <c r="D26" s="56"/>
      <c r="E26" s="11"/>
    </row>
    <row r="27" spans="1:5" ht="15" customHeight="1" x14ac:dyDescent="0.25">
      <c r="A27" s="11"/>
      <c r="B27" s="11"/>
      <c r="C27" s="43"/>
      <c r="D27" s="11"/>
      <c r="E27" s="11"/>
    </row>
  </sheetData>
  <sheetProtection algorithmName="SHA-512" hashValue="M2s6oDO1yvV6SF+v2KMVM/ekZe43Seslga05bhVDkLCnrB9PTmoPNfz/oyZEbKhFrlVylVGLT/5B8h9wxhov4w==" saltValue="+CoFMJbkzUQ/PpVGUP6Bqg==" spinCount="100000" sheet="1" objects="1" scenarios="1"/>
  <mergeCells count="3">
    <mergeCell ref="B26:D26"/>
    <mergeCell ref="B3:D5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14663734.365285918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253232.81614180357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-224855.7106801263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-159571.48170543989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963507.4012734947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15496047.390315648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80804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-141999.51855561696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156</v>
      </c>
      <c r="C23" s="78">
        <v>15434851.871760031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vJyM4oGrSgZxHy89TwXS8NUtf9e9jibqktkXTTYkyr6nnrZ1Zllz2XWRw7n5cYjD20GCgjTInAnPKXbeTCV1qQ==" saltValue="FLmOvHitN6H9Lto0ILkTf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8507553.285736721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-170151.06571473443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127828.53449800001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8465230.754519986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-169304.61509039972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9190183.5478757396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virksomhed'!E12+'1. Økonomisk ramme 2027'!C12</f>
        <v>89651.198996468825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9279834.746872209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-169304.61509039972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STpgDbHrpviJp4dDheeuEkN9fUn7sPSdaKh78hA75HA/fMKxAoUrU0gtiR0clDk8VgPNhwoRPKE927dxmtLLkw==" saltValue="GhM/izKIzx54xr99VSSlw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3837.7414588899992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148</v>
      </c>
      <c r="C12" s="98">
        <v>1234</v>
      </c>
      <c r="D12" s="46" t="s">
        <v>31</v>
      </c>
      <c r="E12" s="11"/>
    </row>
    <row r="13" spans="1:5" ht="15" customHeight="1" x14ac:dyDescent="0.25">
      <c r="A13" s="11"/>
      <c r="B13" s="99" t="s">
        <v>149</v>
      </c>
      <c r="C13" s="98">
        <v>130299</v>
      </c>
      <c r="D13" s="46" t="s">
        <v>31</v>
      </c>
      <c r="E13" s="11"/>
    </row>
    <row r="14" spans="1:5" ht="15" customHeight="1" x14ac:dyDescent="0.25">
      <c r="A14" s="11"/>
      <c r="B14" s="99"/>
      <c r="C14" s="98"/>
      <c r="D14" s="46" t="s">
        <v>31</v>
      </c>
      <c r="E14" s="11"/>
    </row>
    <row r="15" spans="1:5" ht="15" customHeight="1" x14ac:dyDescent="0.25">
      <c r="A15" s="11"/>
      <c r="B15" s="99"/>
      <c r="C15" s="98"/>
      <c r="D15" s="46" t="s">
        <v>31</v>
      </c>
      <c r="E15" s="11"/>
    </row>
    <row r="16" spans="1:5" ht="15" customHeight="1" x14ac:dyDescent="0.25">
      <c r="A16" s="11"/>
      <c r="B16" s="99"/>
      <c r="C16" s="98"/>
      <c r="D16" s="46" t="s">
        <v>31</v>
      </c>
      <c r="E16" s="11"/>
    </row>
    <row r="17" spans="1:5" ht="15" customHeight="1" x14ac:dyDescent="0.25">
      <c r="A17" s="11"/>
      <c r="B17" s="99"/>
      <c r="C17" s="98"/>
      <c r="D17" s="46" t="s">
        <v>31</v>
      </c>
      <c r="E17" s="11"/>
    </row>
    <row r="18" spans="1:5" ht="15" customHeight="1" x14ac:dyDescent="0.25">
      <c r="A18" s="11"/>
      <c r="B18" s="99"/>
      <c r="C18" s="98"/>
      <c r="D18" s="46" t="s">
        <v>31</v>
      </c>
      <c r="E18" s="11"/>
    </row>
    <row r="19" spans="1:5" ht="15" customHeight="1" x14ac:dyDescent="0.25">
      <c r="A19" s="11"/>
      <c r="B19" s="99"/>
      <c r="C19" s="98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135370.74145889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5" t="s">
        <v>50</v>
      </c>
      <c r="C24" s="106">
        <v>211103</v>
      </c>
      <c r="D24" s="107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211103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WCuNk28wj1AnZK2W7oYu2IBWLFQRys5rkXL6KWy9zLTMKDB+MkVVj1YTjaOPEhJ9Adqjn3AIb0b7LUopwr6sXw==" saltValue="2DQfSKAWu3iWgEyjrsort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8" t="s">
        <v>126</v>
      </c>
      <c r="C8" s="109" t="s">
        <v>101</v>
      </c>
      <c r="D8" s="110" t="s">
        <v>102</v>
      </c>
      <c r="E8" s="110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5833883.9535451597</v>
      </c>
      <c r="D9" s="33">
        <v>5288807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64489.258541110001</v>
      </c>
      <c r="D10" s="33">
        <v>68327</v>
      </c>
      <c r="E10" s="33">
        <f t="shared" ref="E10:E19" si="0">MAX(D10-C10,0)</f>
        <v>3837.7414588899992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4978.9041265100004</v>
      </c>
      <c r="D11" s="33">
        <v>850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7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11"/>
      <c r="C22" s="103"/>
      <c r="D22" s="103"/>
      <c r="E22" s="103"/>
      <c r="F22" s="103"/>
      <c r="G22" s="11"/>
    </row>
    <row r="23" spans="1:7" ht="15" customHeight="1" x14ac:dyDescent="0.25">
      <c r="A23" s="11"/>
      <c r="B23" s="111"/>
      <c r="C23" s="103"/>
      <c r="D23" s="103"/>
      <c r="E23" s="103"/>
      <c r="F23" s="103"/>
      <c r="G23" s="11"/>
    </row>
  </sheetData>
  <sheetProtection algorithmName="SHA-512" hashValue="QHhfCw2C1jNe74d0zNgTTbCb1xrzGIwIJSZZQHkrneCO0EAuJ6jmhYK9TX5tpXe8xjH69njaGTpf4gwiYiQ8fg==" saltValue="vZptRsy3qQW9ULVLMFeQI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150</v>
      </c>
      <c r="C10" s="33">
        <v>122327</v>
      </c>
      <c r="D10" s="46" t="s">
        <v>31</v>
      </c>
      <c r="E10" s="33">
        <v>19960</v>
      </c>
      <c r="F10" s="46" t="s">
        <v>31</v>
      </c>
      <c r="G10" s="11"/>
    </row>
    <row r="11" spans="1:7" ht="15" customHeight="1" x14ac:dyDescent="0.25">
      <c r="A11" s="11"/>
      <c r="B11" s="115" t="s">
        <v>151</v>
      </c>
      <c r="C11" s="33">
        <v>0</v>
      </c>
      <c r="D11" s="46" t="s">
        <v>31</v>
      </c>
      <c r="E11" s="33">
        <v>23055</v>
      </c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122327</v>
      </c>
      <c r="D18" s="101" t="s">
        <v>31</v>
      </c>
      <c r="E18" s="100">
        <f>SUM(E10:E17)</f>
        <v>43015</v>
      </c>
      <c r="F18" s="101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-1843.9354451764048</v>
      </c>
      <c r="D19" s="46" t="s">
        <v>31</v>
      </c>
      <c r="E19" s="33">
        <f>-E18*'8. Nøgletal'!C23</f>
        <v>-648.40046084889718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-2446.54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7825.8215779848042</v>
      </c>
      <c r="D21" s="46" t="s">
        <v>31</v>
      </c>
      <c r="E21" s="33">
        <f>SUM(E18:E20)*'8. Nøgletal'!C9</f>
        <v>2808.905549445718</v>
      </c>
      <c r="F21" s="46" t="s">
        <v>31</v>
      </c>
      <c r="G21" s="11"/>
    </row>
    <row r="22" spans="1:7" ht="26.25" customHeight="1" x14ac:dyDescent="0.25">
      <c r="A22" s="11"/>
      <c r="B22" s="108" t="s">
        <v>106</v>
      </c>
      <c r="C22" s="100">
        <f>SUM(C18:C21)</f>
        <v>125862.34613280841</v>
      </c>
      <c r="D22" s="101" t="s">
        <v>31</v>
      </c>
      <c r="E22" s="100">
        <f>SUM(E18:E21)</f>
        <v>45175.505088596823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WZmgw+XoMZYsUFOoMH0fs50dXf7sKzg/6+Jv+z5o3qTdpUOXM2US3+5uujS2CQbMVJcuOXWWgcHY/GonW6fSSg==" saltValue="uHdQNy+/LY2iWU5JstmY0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152</v>
      </c>
      <c r="C10" s="33">
        <v>118390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153</v>
      </c>
      <c r="C11" s="33">
        <v>118390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154</v>
      </c>
      <c r="C12" s="33">
        <v>118390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355170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lCQexn9vFT6nvPdCBxoNOTFrfhZS1MgLGbxu7Tk60dYo1GvsgVMLGKYJ28N3J4aH6wvGkR+i3cfJdYK6xWQkpg==" saltValue="NihUVK7p3Grj3FEkRl2ry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sz9B0HHjXB9wAWbUVikIbRaF7ganPfppu8CXRBNWJ8DNayuUkBPZNX6njdVFTgpTI2ZBXL1dfuft/kxwqaONQw==" saltValue="4Wo4BTWEixdpqnVIMSVsH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05" t="s">
        <v>112</v>
      </c>
      <c r="C9" s="120"/>
      <c r="D9" s="105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05" t="s">
        <v>140</v>
      </c>
      <c r="C13" s="120"/>
      <c r="D13" s="105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AxhZyX9T0+Od/cVSs5kY/Hzhr0vC4Pmj0ZSvuSERgyivvxaNzxqRNZ82jIpIg/fjNr8WQQB0icAWhdbQaZ8Udw==" saltValue="Ee0q4I70H0MO3UFvNeDRv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3t30RewOAV5J/0NoQaI5RnrW4Vy2jP6Ja03zvHntewDTDmTEY90ncaTZCHtIyD8P/irC3zT6fRxUib3JE2mJsA==" saltValue="xdaoviJjmWzMoHMc4faUW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JLv1AVhtOa4SxOZfwE0AZK79PddMjHKokPzDz+dgbmA4GbQDz7ZDMEpm+xAJlREc7bUjZvBIDR1dFED6xLVSNQ==" saltValue="0iLl8k0rcN3PElsq8CIEG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6"/>
      <c r="D10" s="107" t="s">
        <v>31</v>
      </c>
      <c r="E10" s="106"/>
      <c r="F10" s="107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Hxpd7a9tYVbbZ0E9E7w18TsrYUJMEsr6QuhOVaVcZ4l5sh4GVVJbvgCZ9CSlr9MbOZBo6T7qpO4VJ5Ujj9fOqA==" saltValue="Vbzop/vuEk3bw50bEmitL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1.5073822174797099E-2</v>
      </c>
      <c r="D23" s="22"/>
    </row>
    <row r="24" spans="1:4" ht="15" customHeight="1" x14ac:dyDescent="0.25">
      <c r="A24" s="11"/>
      <c r="B24" s="44" t="s">
        <v>121</v>
      </c>
      <c r="C24" s="8">
        <v>0.02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mfYWwyrkIPunUZGowcEsXpglgsoji9YLQX5dAxq8TsodEyGzm4Qy71R7e9pKvHJPWcK0z337kRA0rCg08FfyxQ==" saltValue="IPZnTkcWt0GKoH+hGqLxd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2026-10-02T08:04:56Z</dcterms:modified>
</cp:coreProperties>
</file>