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Gørlev Vandforsyning A.m.b.a. (V003)\ØR2024\"/>
    </mc:Choice>
  </mc:AlternateContent>
  <xr:revisionPtr revIDLastSave="0" documentId="13_ncr:1_{001FDB1D-C63A-48FC-8CC1-20410648F80B}"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15" i="4" l="1"/>
  <c r="E15" i="3"/>
  <c r="E24" i="2"/>
  <c r="E23" i="16"/>
  <c r="E31" i="16" s="1"/>
  <c r="E33" i="16" s="1"/>
  <c r="E27" i="16" l="1"/>
  <c r="C14" i="7"/>
  <c r="E9" i="2" l="1"/>
  <c r="E17" i="5" l="1"/>
  <c r="E17" i="4"/>
  <c r="E17" i="3"/>
  <c r="E26" i="2"/>
  <c r="J11" i="9" l="1"/>
  <c r="H11" i="9"/>
  <c r="G18" i="15" l="1"/>
  <c r="C13" i="12" l="1"/>
  <c r="C14" i="12" s="1"/>
  <c r="E13" i="12"/>
  <c r="E14" i="12" s="1"/>
  <c r="E14" i="11"/>
  <c r="E15" i="11" s="1"/>
  <c r="C14" i="11"/>
  <c r="C15" i="11" s="1"/>
  <c r="C13" i="7"/>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<sst xmlns="http://schemas.openxmlformats.org/spreadsheetml/2006/main" count="341" uniqueCount="151">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</sst>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4" t="s">
        <v>128</v>
      </c>
      <c r="E8" s="84"/>
      <c r="F8" s="84"/>
      <c r="G8" s="84"/>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9" t="s">
        <v>80</v>
      </c>
      <c r="E13" s="80"/>
      <c r="F13" s="80"/>
      <c r="G13" s="81"/>
      <c r="H13" s="1"/>
      <c r="I13" s="1"/>
    </row>
    <row r="14" spans="1:9" x14ac:dyDescent="0.25">
      <c r="A14" s="1"/>
      <c r="B14" s="1"/>
      <c r="C14" s="6" t="s">
        <v>14</v>
      </c>
      <c r="D14" s="79" t="s">
        <v>110</v>
      </c>
      <c r="E14" s="80"/>
      <c r="F14" s="80"/>
      <c r="G14" s="81"/>
      <c r="H14" s="1"/>
      <c r="I14" s="1"/>
    </row>
    <row r="15" spans="1:9" x14ac:dyDescent="0.25">
      <c r="A15" s="1"/>
      <c r="B15" s="1"/>
      <c r="C15" s="6" t="s">
        <v>26</v>
      </c>
      <c r="D15" s="79" t="s">
        <v>68</v>
      </c>
      <c r="E15" s="80"/>
      <c r="F15" s="80"/>
      <c r="G15" s="81"/>
      <c r="H15" s="1"/>
      <c r="I15" s="1"/>
    </row>
    <row r="16" spans="1:9" x14ac:dyDescent="0.25">
      <c r="A16" s="1"/>
      <c r="B16" s="1"/>
      <c r="C16" s="6" t="s">
        <v>27</v>
      </c>
      <c r="D16" s="79" t="s">
        <v>107</v>
      </c>
      <c r="E16" s="80"/>
      <c r="F16" s="80"/>
      <c r="G16" s="81"/>
      <c r="H16" s="1"/>
      <c r="I16" s="1"/>
    </row>
    <row r="17" spans="1:9" x14ac:dyDescent="0.25">
      <c r="A17" s="1"/>
      <c r="B17" s="1"/>
      <c r="C17" s="6" t="s">
        <v>45</v>
      </c>
      <c r="D17" s="79" t="s">
        <v>108</v>
      </c>
      <c r="E17" s="80"/>
      <c r="F17" s="80"/>
      <c r="G17" s="81"/>
      <c r="H17" s="1"/>
      <c r="I17" s="1"/>
    </row>
    <row r="18" spans="1:9" x14ac:dyDescent="0.25">
      <c r="A18" s="1"/>
      <c r="B18" s="1"/>
      <c r="C18" s="6" t="s">
        <v>7</v>
      </c>
      <c r="D18" s="76" t="s">
        <v>11</v>
      </c>
      <c r="E18" s="77"/>
      <c r="F18" s="77"/>
      <c r="G18" s="78"/>
      <c r="H18" s="1"/>
      <c r="I18" s="1"/>
    </row>
    <row r="19" spans="1:9" x14ac:dyDescent="0.25">
      <c r="A19" s="1"/>
      <c r="B19" s="1"/>
      <c r="C19" s="6" t="s">
        <v>8</v>
      </c>
      <c r="D19" s="70" t="s">
        <v>109</v>
      </c>
      <c r="E19" s="71"/>
      <c r="F19" s="71"/>
      <c r="G19" s="72"/>
      <c r="H19" s="1"/>
      <c r="I19" s="1"/>
    </row>
    <row r="20" spans="1:9" x14ac:dyDescent="0.25">
      <c r="A20" s="1"/>
      <c r="B20" s="1"/>
      <c r="C20" s="6" t="s">
        <v>42</v>
      </c>
      <c r="D20" s="70" t="s">
        <v>83</v>
      </c>
      <c r="E20" s="71"/>
      <c r="F20" s="71"/>
      <c r="G20" s="72"/>
      <c r="H20" s="1"/>
      <c r="I20" s="1"/>
    </row>
    <row r="21" spans="1:9" x14ac:dyDescent="0.25">
      <c r="A21" s="1"/>
      <c r="B21" s="1"/>
      <c r="C21" s="6" t="s">
        <v>106</v>
      </c>
      <c r="D21" s="70" t="s">
        <v>79</v>
      </c>
      <c r="E21" s="71"/>
      <c r="F21" s="71"/>
      <c r="G21" s="72"/>
      <c r="H21" s="1"/>
      <c r="I21" s="1"/>
    </row>
    <row r="22" spans="1:9" x14ac:dyDescent="0.25">
      <c r="A22" s="1"/>
      <c r="B22" s="1"/>
      <c r="C22" s="6" t="s">
        <v>90</v>
      </c>
      <c r="D22" s="70" t="s">
        <v>33</v>
      </c>
      <c r="E22" s="71"/>
      <c r="F22" s="71"/>
      <c r="G22" s="72"/>
      <c r="H22" s="1"/>
      <c r="I22" s="1"/>
    </row>
    <row r="23" spans="1:9" x14ac:dyDescent="0.25">
      <c r="A23" s="1"/>
      <c r="B23" s="1"/>
      <c r="C23" s="6" t="s">
        <v>91</v>
      </c>
      <c r="D23" s="70" t="s">
        <v>34</v>
      </c>
      <c r="E23" s="71"/>
      <c r="F23" s="71"/>
      <c r="G23" s="72"/>
      <c r="H23" s="1"/>
      <c r="I23" s="1"/>
    </row>
    <row r="24" spans="1:9" x14ac:dyDescent="0.25">
      <c r="A24" s="1"/>
      <c r="B24" s="1"/>
      <c r="C24" s="6" t="s">
        <v>9</v>
      </c>
      <c r="D24" s="70" t="s">
        <v>48</v>
      </c>
      <c r="E24" s="71"/>
      <c r="F24" s="71"/>
      <c r="G24" s="72"/>
      <c r="H24" s="1"/>
      <c r="I24" s="1"/>
    </row>
    <row r="25" spans="1:9" x14ac:dyDescent="0.25">
      <c r="A25" s="1"/>
      <c r="B25" s="1"/>
      <c r="C25" s="6" t="s">
        <v>37</v>
      </c>
      <c r="D25" s="70" t="s">
        <v>28</v>
      </c>
      <c r="E25" s="71"/>
      <c r="F25" s="71"/>
      <c r="G25" s="72"/>
      <c r="H25" s="1"/>
      <c r="I25" s="1"/>
    </row>
    <row r="26" spans="1:9" x14ac:dyDescent="0.25">
      <c r="A26" s="1"/>
      <c r="B26" s="1"/>
      <c r="C26" s="6" t="s">
        <v>92</v>
      </c>
      <c r="D26" s="73" t="s">
        <v>43</v>
      </c>
      <c r="E26" s="74"/>
      <c r="F26" s="74"/>
      <c r="G26" s="75"/>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3ymbycogDBDrTlap3KIIPQsecbArqim8rK4htw8amj3aOLFzyP26IuO8heMuO7Yc2+UTnxiV7RtPMwhBZPcTDg==" saltValue="33AfcpzqZ7FLgcB0N0iZs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84</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76</v>
      </c>
      <c r="C8" s="90"/>
      <c r="D8" s="90"/>
      <c r="E8" s="90"/>
      <c r="F8" s="90"/>
      <c r="G8" s="90"/>
      <c r="H8" s="90"/>
      <c r="I8" s="90"/>
      <c r="J8" s="90"/>
      <c r="K8" s="91"/>
      <c r="L8" s="1"/>
    </row>
    <row r="9" spans="1:12" ht="39.75" customHeight="1" x14ac:dyDescent="0.25">
      <c r="A9" s="1"/>
      <c r="B9" s="41" t="s">
        <v>0</v>
      </c>
      <c r="C9" s="16" t="s">
        <v>1</v>
      </c>
      <c r="D9" s="114" t="s">
        <v>81</v>
      </c>
      <c r="E9" s="115"/>
      <c r="F9" s="114" t="s">
        <v>2</v>
      </c>
      <c r="G9" s="115"/>
      <c r="H9" s="114" t="s">
        <v>82</v>
      </c>
      <c r="I9" s="115"/>
      <c r="J9" s="114" t="s">
        <v>22</v>
      </c>
      <c r="K9" s="115"/>
      <c r="L9" s="1"/>
    </row>
    <row r="10" spans="1:12" x14ac:dyDescent="0.25">
      <c r="A10" s="1"/>
      <c r="B10" s="65" t="s">
        <v>133</v>
      </c>
      <c r="C10" s="29">
        <v>0</v>
      </c>
      <c r="D10" s="8">
        <v>0</v>
      </c>
      <c r="E10" s="12" t="s">
        <v>3</v>
      </c>
      <c r="F10" s="8">
        <f>IFERROR(D10/C10,0)</f>
        <v>0</v>
      </c>
      <c r="G10" s="12" t="s">
        <v>3</v>
      </c>
      <c r="H10" s="8">
        <v>0</v>
      </c>
      <c r="I10" s="12" t="s">
        <v>3</v>
      </c>
      <c r="J10" s="8">
        <v>0</v>
      </c>
      <c r="K10" s="12" t="s">
        <v>3</v>
      </c>
      <c r="L10" s="1"/>
    </row>
    <row r="11" spans="1:12" x14ac:dyDescent="0.25">
      <c r="A11" s="1"/>
      <c r="B11" s="53" t="s">
        <v>77</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S/mdJ+U833vB9iK4idN3zvOvMUE3yt2Mb5tf2kreXN4qO/eZ3bpBd5ZogTJLRnsilovEA4CtDDeaSShGnODR/w==" saltValue="m4XEA1knJfF/0W/VPDeV5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73</v>
      </c>
      <c r="C16" s="10">
        <f>SUM(C10:C15)</f>
        <v>0</v>
      </c>
      <c r="D16" s="11" t="s">
        <v>3</v>
      </c>
      <c r="E16" s="10">
        <f>SUM(E10:E15)</f>
        <v>0</v>
      </c>
      <c r="F16" s="11" t="s">
        <v>3</v>
      </c>
      <c r="G16" s="1"/>
    </row>
    <row r="17" spans="1:7" x14ac:dyDescent="0.25">
      <c r="A17" s="1"/>
      <c r="B17" s="68" t="s">
        <v>129</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BqiumyVl0mwv9iKMaajR5VRD2KFmUR2obeSDXDM3TI2MLMZlTj1dsTOztTocD0OcXnggKmMmRT27jqOJYg6ruA==" saltValue="p8Re59nuA5Q1DxMFzf7aY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86</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38</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130</v>
      </c>
      <c r="C14" s="10">
        <f>SUM(C9:C13)</f>
        <v>0</v>
      </c>
      <c r="D14" s="11" t="s">
        <v>3</v>
      </c>
      <c r="E14" s="10">
        <f>SUM(E9:E13)</f>
        <v>0</v>
      </c>
      <c r="F14" s="11" t="s">
        <v>3</v>
      </c>
      <c r="G14" s="1"/>
    </row>
    <row r="15" spans="1:7" x14ac:dyDescent="0.25">
      <c r="A15" s="1"/>
      <c r="B15" s="68"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229/Ya+40VHRmcD2f0p1tFZmd7vOQo1PrrBS0tS7JVNFZ0pZiYy1RsUpMfC8t8nEVTVgnI8L9mKyz4Ln/qCm1w==" saltValue="WKTm9i8OiAWoLBfJrhbwGA=="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52</v>
      </c>
      <c r="C8" s="90"/>
      <c r="D8" s="90"/>
      <c r="E8" s="90"/>
      <c r="F8" s="91"/>
      <c r="G8" s="1"/>
    </row>
    <row r="9" spans="1:7" ht="15" customHeight="1" x14ac:dyDescent="0.25">
      <c r="A9" s="1"/>
      <c r="B9" s="66" t="s">
        <v>54</v>
      </c>
      <c r="C9" s="117" t="s">
        <v>10</v>
      </c>
      <c r="D9" s="118"/>
      <c r="E9" s="117" t="s">
        <v>23</v>
      </c>
      <c r="F9" s="118"/>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cmFjTALKvEXETlHykzNW+sx+vr8v38tB0br+UsEY2tvYzAaWbTWczwr9rwJEpzfU3P/SA1Z8+GcB+ektPZcSpg==" saltValue="nqlk/DKJYoYvfY4P6rQGe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88</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132</v>
      </c>
      <c r="C9" s="90"/>
      <c r="D9" s="90"/>
      <c r="E9" s="90"/>
      <c r="F9" s="91"/>
      <c r="G9" s="1"/>
    </row>
    <row r="10" spans="1:7" ht="26.25" x14ac:dyDescent="0.25">
      <c r="A10" s="1"/>
      <c r="B10" s="66" t="s">
        <v>16</v>
      </c>
      <c r="C10" s="66" t="s">
        <v>10</v>
      </c>
      <c r="D10" s="67"/>
      <c r="E10" s="66" t="s">
        <v>23</v>
      </c>
      <c r="F10" s="67"/>
      <c r="G10" s="1"/>
    </row>
    <row r="11" spans="1:7" x14ac:dyDescent="0.25">
      <c r="A11" s="1"/>
      <c r="B11" s="49" t="s">
        <v>137</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lWfI5oRlDM7I74gGDzoRh5j3AQcDgKAcaX7By4835PkbwurLBzxwFSUwI4c+zlGmq14nxnbIApXkyPRiqyxEQ==" saltValue="QknevM/XTWCQcrMrGgdJ1g=="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89</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40</v>
      </c>
      <c r="C20" s="69"/>
      <c r="D20" s="1"/>
    </row>
    <row r="21" spans="1:4" x14ac:dyDescent="0.25">
      <c r="A21" s="1"/>
      <c r="B21" s="23" t="s">
        <v>44</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VJN3xlT1nM2gbVOtp8s3b2EY4lCkLUK1ZLSguSd7/MNSi/59oKjCK8NmkyYDvsjMwxo+4AR6uf4mBHIqc4AYGw==" saltValue="bLMWLnYn3vvANkLPVj0F+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6040613.3140794076</v>
      </c>
      <c r="F9" s="45" t="s">
        <v>3</v>
      </c>
      <c r="G9" s="1"/>
    </row>
    <row r="10" spans="1:7" ht="17.100000000000001" customHeight="1" x14ac:dyDescent="0.25">
      <c r="A10" s="1"/>
      <c r="B10" s="24" t="s">
        <v>46</v>
      </c>
      <c r="C10" s="45"/>
      <c r="D10" s="45"/>
      <c r="E10" s="7">
        <f>'Fane 8.1. Varige tillæg'!C17+'Fane 8.1. Varige tillæg'!E17</f>
        <v>0</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215045.8339812269</v>
      </c>
      <c r="F13" s="45" t="s">
        <v>3</v>
      </c>
      <c r="G13" s="1"/>
    </row>
    <row r="14" spans="1:7" ht="17.100000000000001" customHeight="1" x14ac:dyDescent="0.25">
      <c r="A14" s="1"/>
      <c r="B14" s="24" t="s">
        <v>40</v>
      </c>
      <c r="C14" s="45"/>
      <c r="D14" s="45"/>
      <c r="E14" s="8">
        <f>-SUM(E9,E10:E13)*'Fane 11. Nøgletal'!C21</f>
        <v>-106346.2055170308</v>
      </c>
      <c r="F14" s="45" t="s">
        <v>3</v>
      </c>
      <c r="G14" s="1"/>
    </row>
    <row r="15" spans="1:7" ht="15" customHeight="1" x14ac:dyDescent="0.25">
      <c r="A15" s="1"/>
      <c r="B15" s="62" t="s">
        <v>19</v>
      </c>
      <c r="C15" s="28"/>
      <c r="D15" s="28"/>
      <c r="E15" s="9">
        <f>SUM(E9,E10:E14)</f>
        <v>6149312.9425436035</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omk.'!C14</f>
        <v>3147603.22135616</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2" t="s">
        <v>35</v>
      </c>
      <c r="C22" s="28"/>
      <c r="D22" s="28"/>
      <c r="E22" s="9">
        <f>SUM(E19:E21)</f>
        <v>0</v>
      </c>
      <c r="F22" s="47" t="s">
        <v>3</v>
      </c>
      <c r="G22" s="1"/>
    </row>
    <row r="23" spans="1:7" x14ac:dyDescent="0.25">
      <c r="A23" s="1"/>
      <c r="B23" s="46" t="s">
        <v>55</v>
      </c>
      <c r="C23" s="46"/>
      <c r="D23" s="46"/>
      <c r="E23" s="46"/>
      <c r="F23" s="46"/>
      <c r="G23" s="1"/>
    </row>
    <row r="24" spans="1:7" x14ac:dyDescent="0.25">
      <c r="A24" s="1"/>
      <c r="B24" s="62" t="s">
        <v>56</v>
      </c>
      <c r="C24" s="28"/>
      <c r="D24" s="28"/>
      <c r="E24" s="9">
        <f>'Fane 5. Kontrol af ØR2022'!E27</f>
        <v>0</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9296916.1638997644</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VBWDvwEi3z0F2IGH8dt6bc88+UylrPOxIGVzKcVI7bAhJ/TLoNy0R+hMtCxgXibSyoR5amIDsbcuLlB41epHw==" saltValue="03EqG+4tjWFLlnHDzaixs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6149312.9425436035</v>
      </c>
      <c r="F8" s="45" t="s">
        <v>3</v>
      </c>
      <c r="G8" s="1"/>
    </row>
    <row r="9" spans="1:7" ht="15" customHeight="1" x14ac:dyDescent="0.25">
      <c r="A9" s="1"/>
      <c r="B9" s="27" t="s">
        <v>17</v>
      </c>
      <c r="C9" s="45"/>
      <c r="D9" s="45"/>
      <c r="E9" s="8">
        <f>SUM(E8:E8)*'Fane 11. Nøgletal'!C16</f>
        <v>496864.48575752316</v>
      </c>
      <c r="F9" s="45" t="s">
        <v>3</v>
      </c>
      <c r="G9" s="1"/>
    </row>
    <row r="10" spans="1:7" ht="15" customHeight="1" x14ac:dyDescent="0.25">
      <c r="A10" s="1"/>
      <c r="B10" s="27" t="s">
        <v>40</v>
      </c>
      <c r="C10" s="45"/>
      <c r="D10" s="45"/>
      <c r="E10" s="8">
        <f>-SUM(E8:E9)*'Fane 11. Nøgletal'!C21</f>
        <v>-112985.01628111915</v>
      </c>
      <c r="F10" s="45" t="s">
        <v>3</v>
      </c>
      <c r="G10" s="1"/>
    </row>
    <row r="11" spans="1:7" ht="15" customHeight="1" x14ac:dyDescent="0.25">
      <c r="A11" s="1"/>
      <c r="B11" s="28" t="s">
        <v>19</v>
      </c>
      <c r="C11" s="28"/>
      <c r="D11" s="28"/>
      <c r="E11" s="9">
        <f>SUM(E8:E10)</f>
        <v>6533192.4120200071</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omk.'!C14*(1+'Fane 11. Nøgletal'!C16)</f>
        <v>3401929.5616417378</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ØR2022'!E31</f>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9935121.973661745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5upIIqiL3CcsY7fbTKianMBkEmT+en4lnuTzPuCMWVIuZWkJdO3n9/u1rl7i5OgJ9T1/MoQXirfz1B7uhL7OQ==" saltValue="3Bm6bqNP8Jqdj5MELRUUK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6533192.4120200071</v>
      </c>
      <c r="F8" s="45" t="s">
        <v>3</v>
      </c>
      <c r="G8" s="1"/>
    </row>
    <row r="9" spans="1:7" ht="15" customHeight="1" x14ac:dyDescent="0.25">
      <c r="A9" s="1"/>
      <c r="B9" s="27" t="s">
        <v>17</v>
      </c>
      <c r="C9" s="45"/>
      <c r="D9" s="45"/>
      <c r="E9" s="8">
        <f>SUM(E8:E8)*'Fane 11. Nøgletal'!C16</f>
        <v>527881.94689121656</v>
      </c>
      <c r="F9" s="45" t="s">
        <v>3</v>
      </c>
      <c r="G9" s="1"/>
    </row>
    <row r="10" spans="1:7" ht="15" customHeight="1" x14ac:dyDescent="0.25">
      <c r="A10" s="1"/>
      <c r="B10" s="27" t="s">
        <v>40</v>
      </c>
      <c r="C10" s="45"/>
      <c r="D10" s="45"/>
      <c r="E10" s="8">
        <f>-SUM(E8:E9)*'Fane 11. Nøgletal'!C21</f>
        <v>-120038.26410149081</v>
      </c>
      <c r="F10" s="45" t="s">
        <v>3</v>
      </c>
      <c r="G10" s="1"/>
    </row>
    <row r="11" spans="1:7" x14ac:dyDescent="0.25">
      <c r="A11" s="1"/>
      <c r="B11" s="28" t="s">
        <v>19</v>
      </c>
      <c r="C11" s="28"/>
      <c r="D11" s="28"/>
      <c r="E11" s="9">
        <f>SUM(E8:E10)</f>
        <v>6941036.0948097333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omk.'!C14*(1+'Fane 11. Nøgletal'!C16)^2</f>
        <v>3676805.4702223898</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ØR2022'!E31</f>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10617841.565032123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47Tgqg38LwNNPuZ/nmGa4u2vPMoKUkSGNFc6ryfbIW85DadVfvXCNgGx2BUIG9AZumEh+ghzaIrxr/07FeuEA==" saltValue="Cd3tasxYF/jJccJ/LGmRh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114</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6941036.0948097333</v>
      </c>
      <c r="F8" s="45" t="s">
        <v>3</v>
      </c>
      <c r="G8" s="1"/>
    </row>
    <row r="9" spans="1:7" ht="15" customHeight="1" x14ac:dyDescent="0.25">
      <c r="A9" s="1"/>
      <c r="B9" s="27" t="s">
        <v>17</v>
      </c>
      <c r="C9" s="45"/>
      <c r="D9" s="45"/>
      <c r="E9" s="8">
        <f>SUM(E8:E8)*'Fane 11. Nøgletal'!C16</f>
        <v>560835.71646062646</v>
      </c>
      <c r="F9" s="45" t="s">
        <v>3</v>
      </c>
      <c r="G9" s="1"/>
    </row>
    <row r="10" spans="1:7" ht="15" customHeight="1" x14ac:dyDescent="0.25">
      <c r="A10" s="1"/>
      <c r="B10" s="27" t="s">
        <v>40</v>
      </c>
      <c r="C10" s="45"/>
      <c r="D10" s="45"/>
      <c r="E10" s="8">
        <f>-SUM(E8:E9)*'Fane 11. Nøgletal'!C21</f>
        <v>-127531.82079159612</v>
      </c>
      <c r="F10" s="45" t="s">
        <v>3</v>
      </c>
      <c r="G10" s="1"/>
    </row>
    <row r="11" spans="1:7" x14ac:dyDescent="0.25">
      <c r="A11" s="1"/>
      <c r="B11" s="28" t="s">
        <v>19</v>
      </c>
      <c r="C11" s="28"/>
      <c r="D11" s="28"/>
      <c r="E11" s="9">
        <f>SUM(E8:E10)</f>
        <v>7374339.9904787634</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omk.'!C14*(1+'Fane 11. Nøgletal'!C16)^3</f>
        <v>3973891.3522163588</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11348231.342695123</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s9xk3jv1NnaHHFOaIPqOUgMpmRzki7WQgLHAmY7px2AtWscxDTqXww2JHEXJv1tBY04mzh4hd5/4pzLmkb0FA==" saltValue="uP9yl+ylrJSvaTT033G4M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118</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5933835.1375462897</v>
      </c>
      <c r="F9" s="45" t="s">
        <v>3</v>
      </c>
      <c r="G9" s="1"/>
    </row>
    <row r="10" spans="1:7" x14ac:dyDescent="0.25">
      <c r="A10" s="1"/>
      <c r="B10" s="24" t="s">
        <v>46</v>
      </c>
      <c r="C10" s="45"/>
      <c r="D10" s="45"/>
      <c r="E10" s="7">
        <v>0</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211244.53089664792</v>
      </c>
      <c r="F13" s="45" t="s">
        <v>3</v>
      </c>
      <c r="G13" s="1"/>
    </row>
    <row r="14" spans="1:7" x14ac:dyDescent="0.25">
      <c r="A14" s="1"/>
      <c r="B14" s="24" t="s">
        <v>40</v>
      </c>
      <c r="C14" s="45"/>
      <c r="D14" s="45"/>
      <c r="E14" s="8">
        <v>-104466.35436352994</v>
      </c>
      <c r="F14" s="45" t="s">
        <v>3</v>
      </c>
      <c r="G14" s="1"/>
    </row>
    <row r="15" spans="1:7" x14ac:dyDescent="0.25">
      <c r="A15" s="1"/>
      <c r="B15" s="62" t="s">
        <v>19</v>
      </c>
      <c r="C15" s="28"/>
      <c r="D15" s="28"/>
      <c r="E15" s="9">
        <v>6040613.3140794076</v>
      </c>
      <c r="F15" s="47" t="s">
        <v>3</v>
      </c>
      <c r="G15" s="1"/>
    </row>
    <row r="16" spans="1:7" x14ac:dyDescent="0.25">
      <c r="A16" s="1"/>
      <c r="B16" s="46" t="s">
        <v>11</v>
      </c>
      <c r="C16" s="46"/>
      <c r="D16" s="46"/>
      <c r="E16" s="46"/>
      <c r="F16" s="46"/>
      <c r="G16" s="1"/>
    </row>
    <row r="17" spans="1:7" x14ac:dyDescent="0.25">
      <c r="A17" s="1"/>
      <c r="B17" s="47" t="s">
        <v>11</v>
      </c>
      <c r="C17" s="47"/>
      <c r="D17" s="47"/>
      <c r="E17" s="9">
        <v>2457529.9988212804</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2" t="s">
        <v>35</v>
      </c>
      <c r="C22" s="28"/>
      <c r="D22" s="28"/>
      <c r="E22" s="9">
        <v>0</v>
      </c>
      <c r="F22" s="47" t="s">
        <v>3</v>
      </c>
      <c r="G22" s="1"/>
    </row>
    <row r="23" spans="1:7" x14ac:dyDescent="0.25">
      <c r="A23" s="1"/>
      <c r="B23" s="46" t="s">
        <v>55</v>
      </c>
      <c r="C23" s="46"/>
      <c r="D23" s="46"/>
      <c r="E23" s="46"/>
      <c r="F23" s="46"/>
      <c r="G23" s="1"/>
    </row>
    <row r="24" spans="1:7" x14ac:dyDescent="0.25">
      <c r="A24" s="1"/>
      <c r="B24" s="62" t="s">
        <v>56</v>
      </c>
      <c r="C24" s="48"/>
      <c r="D24" s="48"/>
      <c r="E24" s="9">
        <v>0</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8498143.3129006885</v>
      </c>
      <c r="F27" s="11" t="s">
        <v>3</v>
      </c>
      <c r="G27" s="1"/>
    </row>
    <row r="28" spans="1:7" ht="30" customHeight="1" x14ac:dyDescent="0.25">
      <c r="A28" s="1"/>
      <c r="B28" s="88" t="s">
        <v>135</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mP1uZHwCfP9Nf2JxhjVK37Se2NUTCAKYweoWl41aKM+pULbNpTyb1gILXVBMGhcEZDBBusO5U5ctTr66oaZ/Hg==" saltValue="+dQI8D/DGt43iuBSk9MPp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39</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119</v>
      </c>
      <c r="C8" s="90"/>
      <c r="D8" s="91"/>
      <c r="E8" s="1"/>
      <c r="F8" s="1"/>
    </row>
    <row r="9" spans="1:6" ht="15" customHeight="1" x14ac:dyDescent="0.25">
      <c r="A9" s="1"/>
      <c r="B9" s="17" t="s">
        <v>24</v>
      </c>
      <c r="C9" s="47" t="s">
        <v>120</v>
      </c>
      <c r="D9" s="47"/>
      <c r="E9" s="1"/>
      <c r="F9" s="1"/>
    </row>
    <row r="10" spans="1:6" ht="15" customHeight="1" x14ac:dyDescent="0.25">
      <c r="A10" s="1"/>
      <c r="B10" s="23" t="s">
        <v>138</v>
      </c>
      <c r="C10" s="8">
        <v>2660845</v>
      </c>
      <c r="D10" s="12" t="s">
        <v>3</v>
      </c>
      <c r="E10" s="1"/>
      <c r="F10" s="1"/>
    </row>
    <row r="11" spans="1:6" x14ac:dyDescent="0.25">
      <c r="A11" s="1"/>
      <c r="B11" s="23" t="s">
        <v>139</v>
      </c>
      <c r="C11" s="8">
        <v>19605</v>
      </c>
      <c r="D11" s="12" t="s">
        <v>3</v>
      </c>
      <c r="E11" s="1"/>
      <c r="F11" s="1"/>
    </row>
    <row r="12" spans="1:6" x14ac:dyDescent="0.25">
      <c r="A12" s="1"/>
      <c r="B12" s="23" t="s">
        <v>140</v>
      </c>
      <c r="C12" s="8">
        <v>14119</v>
      </c>
      <c r="D12" s="12" t="s">
        <v>3</v>
      </c>
      <c r="E12" s="1"/>
      <c r="F12" s="1"/>
    </row>
    <row r="13" spans="1:6" x14ac:dyDescent="0.25">
      <c r="A13" s="1"/>
      <c r="B13" s="68" t="s">
        <v>121</v>
      </c>
      <c r="C13" s="10">
        <f>SUM(C10:C12)</f>
        <v>2694569</v>
      </c>
      <c r="D13" s="11" t="s">
        <v>3</v>
      </c>
      <c r="E13" s="1"/>
      <c r="F13" s="1"/>
    </row>
    <row r="14" spans="1:6" x14ac:dyDescent="0.25">
      <c r="A14" s="1"/>
      <c r="B14" s="68" t="s">
        <v>122</v>
      </c>
      <c r="C14" s="10">
        <f>C13*(1+'Fane 11. Nøgletal'!C16)^2</f>
        <v>3147603.22135616</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30"/>
      <c r="B46" s="30"/>
      <c r="C46" s="30"/>
      <c r="D46" s="30"/>
      <c r="E46" s="30"/>
      <c r="F46" s="30"/>
    </row>
    <row r="47" spans="1:6" x14ac:dyDescent="0.25">
      <c r="A47" s="30"/>
      <c r="B47" s="30"/>
      <c r="C47" s="30"/>
      <c r="D47" s="30"/>
      <c r="E47" s="30"/>
      <c r="F47" s="30"/>
    </row>
    <row r="48" spans="1:6" x14ac:dyDescent="0.25">
      <c r="A48" s="30"/>
      <c r="B48" s="30"/>
      <c r="C48" s="30"/>
      <c r="D48" s="30"/>
      <c r="E48" s="30"/>
      <c r="F48" s="30"/>
    </row>
    <row r="49" spans="1:6" x14ac:dyDescent="0.25">
      <c r="A49" s="30"/>
      <c r="B49" s="30"/>
      <c r="C49" s="30"/>
      <c r="D49" s="30"/>
      <c r="E49" s="30"/>
      <c r="F49" s="30"/>
    </row>
    <row r="50" spans="1:6" x14ac:dyDescent="0.25">
      <c r="A50" s="30"/>
      <c r="B50" s="30"/>
      <c r="C50" s="30"/>
      <c r="D50" s="30"/>
      <c r="E50" s="30"/>
      <c r="F50" s="30"/>
    </row>
  </sheetData>
  <sheetProtection algorithmName="SHA-512" hashValue="8hQjeiOK3VMdyDQgzAAU6cKk1K4h0fdTiaHwJT/6I+hFxORWg6Eva+bWTx9BHhb0AIIpV7xfVFhubGLMPhpc7A==" saltValue="lzYVTxzriIPv48HGNHtPV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123</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62</v>
      </c>
      <c r="C8" s="90"/>
      <c r="D8" s="90"/>
      <c r="E8" s="90"/>
      <c r="F8" s="91"/>
      <c r="G8" s="1"/>
    </row>
    <row r="9" spans="1:7" x14ac:dyDescent="0.25">
      <c r="A9" s="1"/>
      <c r="B9" s="98" t="s">
        <v>141</v>
      </c>
      <c r="C9" s="99"/>
      <c r="D9" s="100"/>
      <c r="E9" s="121">
        <v>905096.88623054419</v>
      </c>
      <c r="F9" s="12" t="s">
        <v>3</v>
      </c>
      <c r="G9" s="1"/>
    </row>
    <row r="10" spans="1:7" x14ac:dyDescent="0.25">
      <c r="A10" s="1"/>
      <c r="B10" s="68"/>
      <c r="C10" s="22"/>
      <c r="D10" s="22"/>
      <c r="E10" s="22"/>
      <c r="F10" s="69"/>
      <c r="G10" s="1"/>
    </row>
    <row r="11" spans="1:7" ht="51.75" customHeight="1" x14ac:dyDescent="0.25">
      <c r="A11" s="1"/>
      <c r="B11" s="101" t="s">
        <v>149</v>
      </c>
      <c r="C11" s="102"/>
      <c r="D11" s="102"/>
      <c r="E11" s="102"/>
      <c r="F11" s="103"/>
      <c r="G11" s="1"/>
    </row>
    <row r="12" spans="1:7" x14ac:dyDescent="0.25">
      <c r="A12" s="1"/>
      <c r="B12" s="1"/>
      <c r="C12" s="1"/>
      <c r="D12" s="1"/>
      <c r="E12" s="1"/>
      <c r="F12" s="1"/>
      <c r="G12" s="1"/>
    </row>
    <row r="13" spans="1:7" x14ac:dyDescent="0.25">
      <c r="A13" s="1"/>
      <c r="B13" s="89" t="s">
        <v>63</v>
      </c>
      <c r="C13" s="90"/>
      <c r="D13" s="90"/>
      <c r="E13" s="90"/>
      <c r="F13" s="91"/>
      <c r="G13" s="1"/>
    </row>
    <row r="14" spans="1:7" x14ac:dyDescent="0.25">
      <c r="A14" s="1"/>
      <c r="B14" s="98" t="s">
        <v>71</v>
      </c>
      <c r="C14" s="99"/>
      <c r="D14" s="100"/>
      <c r="E14" s="8">
        <v>0</v>
      </c>
      <c r="F14" s="12" t="s">
        <v>3</v>
      </c>
      <c r="G14" s="1"/>
    </row>
    <row r="15" spans="1:7" x14ac:dyDescent="0.25">
      <c r="A15" s="1"/>
      <c r="B15" s="98" t="s">
        <v>105</v>
      </c>
      <c r="C15" s="99"/>
      <c r="D15" s="100"/>
      <c r="E15" s="8">
        <v>0</v>
      </c>
      <c r="F15" s="12" t="s">
        <v>3</v>
      </c>
      <c r="G15" s="1"/>
    </row>
    <row r="16" spans="1:7" x14ac:dyDescent="0.25">
      <c r="A16" s="1"/>
      <c r="B16" s="68"/>
      <c r="C16" s="22"/>
      <c r="D16" s="22"/>
      <c r="E16" s="22"/>
      <c r="F16" s="69"/>
      <c r="G16" s="1"/>
    </row>
    <row r="17" spans="1:7" ht="25.5" customHeight="1" x14ac:dyDescent="0.25">
      <c r="A17" s="1"/>
      <c r="B17" s="101" t="s">
        <v>150</v>
      </c>
      <c r="C17" s="102"/>
      <c r="D17" s="102"/>
      <c r="E17" s="102"/>
      <c r="F17" s="103"/>
      <c r="G17" s="1"/>
    </row>
    <row r="18" spans="1:7" ht="27" customHeight="1" x14ac:dyDescent="0.25">
      <c r="A18" s="1"/>
      <c r="B18" s="1"/>
      <c r="C18" s="1"/>
      <c r="D18" s="1"/>
      <c r="E18" s="1"/>
      <c r="F18" s="1"/>
      <c r="G18" s="1"/>
    </row>
    <row r="19" spans="1:7" x14ac:dyDescent="0.25">
      <c r="A19" s="1"/>
      <c r="B19" s="53" t="s">
        <v>142</v>
      </c>
      <c r="C19" s="54"/>
      <c r="D19" s="54"/>
      <c r="E19" s="54"/>
      <c r="F19" s="55"/>
      <c r="G19" s="1"/>
    </row>
    <row r="20" spans="1:7" x14ac:dyDescent="0.25">
      <c r="A20" s="1"/>
      <c r="B20" s="56" t="s">
        <v>143</v>
      </c>
      <c r="C20" s="57"/>
      <c r="D20" s="58"/>
      <c r="E20" s="8">
        <v>6219299.28098875</v>
      </c>
      <c r="F20" s="12" t="s">
        <v>3</v>
      </c>
      <c r="G20" s="1"/>
    </row>
    <row r="21" spans="1:7" x14ac:dyDescent="0.25">
      <c r="A21" s="1"/>
      <c r="B21" s="56" t="s">
        <v>144</v>
      </c>
      <c r="C21" s="57"/>
      <c r="D21" s="58"/>
      <c r="E21" s="8">
        <v>5779532</v>
      </c>
      <c r="F21" s="12" t="s">
        <v>3</v>
      </c>
      <c r="G21" s="1"/>
    </row>
    <row r="22" spans="1:7" x14ac:dyDescent="0.25">
      <c r="A22" s="1"/>
      <c r="B22" s="56" t="s">
        <v>25</v>
      </c>
      <c r="C22" s="57"/>
      <c r="D22" s="58"/>
      <c r="E22" s="8">
        <v>0</v>
      </c>
      <c r="F22" s="12" t="s">
        <v>3</v>
      </c>
      <c r="G22" s="1"/>
    </row>
    <row r="23" spans="1:7" x14ac:dyDescent="0.25">
      <c r="A23" s="1"/>
      <c r="B23" s="59" t="s">
        <v>145</v>
      </c>
      <c r="C23" s="60"/>
      <c r="D23" s="61"/>
      <c r="E23" s="9">
        <f>E20-(E21-E22)</f>
        <v>439767.28098875005</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146</v>
      </c>
      <c r="C26" s="90"/>
      <c r="D26" s="90"/>
      <c r="E26" s="90"/>
      <c r="F26" s="91"/>
      <c r="G26" s="1"/>
    </row>
    <row r="27" spans="1:7" x14ac:dyDescent="0.25">
      <c r="A27" s="1"/>
      <c r="B27" s="104" t="s">
        <v>147</v>
      </c>
      <c r="C27" s="105"/>
      <c r="D27" s="106"/>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148</v>
      </c>
      <c r="C30" s="90"/>
      <c r="D30" s="90"/>
      <c r="E30" s="90"/>
      <c r="F30" s="91"/>
      <c r="G30" s="1"/>
    </row>
    <row r="31" spans="1:7" x14ac:dyDescent="0.25">
      <c r="A31" s="1"/>
      <c r="B31" s="92" t="s">
        <v>55</v>
      </c>
      <c r="C31" s="93"/>
      <c r="D31" s="94"/>
      <c r="E31" s="51">
        <f>IF(AND(E9&gt;0,(E9+E23)&gt;0),0,IF(AND(E9&gt;0,(E9+E23)&lt;0),(E9+E23),IF(AND(E9&lt;0,E23&lt;0),E23,0)))</f>
        <v>0</v>
      </c>
      <c r="F31" s="12" t="s">
        <v>3</v>
      </c>
      <c r="G31" s="1"/>
    </row>
    <row r="32" spans="1:7" x14ac:dyDescent="0.25">
      <c r="A32" s="1"/>
      <c r="B32" s="92" t="s">
        <v>41</v>
      </c>
      <c r="C32" s="93"/>
      <c r="D32" s="94"/>
      <c r="E32" s="8">
        <v>2</v>
      </c>
      <c r="F32" s="12" t="s">
        <v>18</v>
      </c>
      <c r="G32" s="1"/>
    </row>
    <row r="33" spans="1:7" x14ac:dyDescent="0.25">
      <c r="A33" s="1"/>
      <c r="B33" s="107" t="s">
        <v>64</v>
      </c>
      <c r="C33" s="107"/>
      <c r="D33" s="107"/>
      <c r="E33" s="50">
        <f>E31/E32</f>
        <v>0</v>
      </c>
      <c r="F33" s="15" t="s">
        <v>3</v>
      </c>
      <c r="G33" s="1"/>
    </row>
    <row r="34" spans="1:7" x14ac:dyDescent="0.25">
      <c r="A34" s="1"/>
      <c r="B34" s="95"/>
      <c r="C34" s="96"/>
      <c r="D34" s="96"/>
      <c r="E34" s="96"/>
      <c r="F34" s="97"/>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G50" s="30"/>
    </row>
  </sheetData>
  <sheetProtection algorithmName="SHA-512" hashValue="WP2vZhaypBlDSDSVnf8Y5AHElI0s/enJbbL3gwWJgb8CDnKXCKmRFtRms2cFSEf6CbK3wLmO2Be1VLZ3/KW2zA==" saltValue="1OexhqcBwe9bq48oHGr5bA==" spinCount="100000" sheet="1" objects="1" scenarios="1"/>
  <mergeCells count="16">
    <mergeCell ref="B30:F30"/>
    <mergeCell ref="B31:D31"/>
    <mergeCell ref="B34:F34"/>
    <mergeCell ref="B3:F4"/>
    <mergeCell ref="B8:F8"/>
    <mergeCell ref="B9:D9"/>
    <mergeCell ref="B11:F11"/>
    <mergeCell ref="B13:F13"/>
    <mergeCell ref="B14:D14"/>
    <mergeCell ref="B17:F17"/>
    <mergeCell ref="B26:F26"/>
    <mergeCell ref="B27:D27"/>
    <mergeCell ref="B28:F28"/>
    <mergeCell ref="B15:D15"/>
    <mergeCell ref="B32:D32"/>
    <mergeCell ref="B33:D3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104</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93</v>
      </c>
      <c r="C8" s="90"/>
      <c r="D8" s="90"/>
      <c r="E8" s="90"/>
      <c r="F8" s="90"/>
      <c r="G8" s="90"/>
      <c r="H8" s="91"/>
      <c r="I8" s="1"/>
    </row>
    <row r="9" spans="1:9" ht="15" customHeight="1" x14ac:dyDescent="0.25">
      <c r="A9" s="1"/>
      <c r="B9" s="108" t="s">
        <v>94</v>
      </c>
      <c r="C9" s="109"/>
      <c r="D9" s="109"/>
      <c r="E9" s="109"/>
      <c r="F9" s="109"/>
      <c r="G9" s="109"/>
      <c r="H9" s="110"/>
      <c r="I9" s="1"/>
    </row>
    <row r="10" spans="1:9" x14ac:dyDescent="0.25">
      <c r="A10" s="1"/>
      <c r="B10" s="111" t="s">
        <v>95</v>
      </c>
      <c r="C10" s="112"/>
      <c r="D10" s="112"/>
      <c r="E10" s="112"/>
      <c r="F10" s="113"/>
      <c r="G10" s="43">
        <v>0</v>
      </c>
      <c r="H10" s="8" t="s">
        <v>3</v>
      </c>
      <c r="I10" s="1"/>
    </row>
    <row r="11" spans="1:9" x14ac:dyDescent="0.25">
      <c r="A11" s="1"/>
      <c r="B11" s="111" t="s">
        <v>96</v>
      </c>
      <c r="C11" s="112"/>
      <c r="D11" s="112"/>
      <c r="E11" s="112"/>
      <c r="F11" s="113"/>
      <c r="G11" s="43">
        <v>0</v>
      </c>
      <c r="H11" s="8" t="s">
        <v>3</v>
      </c>
      <c r="I11" s="1"/>
    </row>
    <row r="12" spans="1:9" x14ac:dyDescent="0.25">
      <c r="A12" s="1"/>
      <c r="B12" s="111" t="s">
        <v>97</v>
      </c>
      <c r="C12" s="112"/>
      <c r="D12" s="112"/>
      <c r="E12" s="112"/>
      <c r="F12" s="113"/>
      <c r="G12" s="8">
        <v>0</v>
      </c>
      <c r="H12" s="8" t="s">
        <v>3</v>
      </c>
      <c r="I12" s="1"/>
    </row>
    <row r="13" spans="1:9" x14ac:dyDescent="0.25">
      <c r="A13" s="1"/>
      <c r="B13" s="111" t="s">
        <v>98</v>
      </c>
      <c r="C13" s="112"/>
      <c r="D13" s="112"/>
      <c r="E13" s="112"/>
      <c r="F13" s="113"/>
      <c r="G13" s="8">
        <v>0</v>
      </c>
      <c r="H13" s="8" t="s">
        <v>3</v>
      </c>
      <c r="I13" s="1"/>
    </row>
    <row r="14" spans="1:9" x14ac:dyDescent="0.25">
      <c r="A14" s="1"/>
      <c r="B14" s="111" t="s">
        <v>99</v>
      </c>
      <c r="C14" s="112"/>
      <c r="D14" s="112"/>
      <c r="E14" s="112"/>
      <c r="F14" s="113"/>
      <c r="G14" s="8">
        <v>0</v>
      </c>
      <c r="H14" s="8" t="s">
        <v>3</v>
      </c>
      <c r="I14" s="1"/>
    </row>
    <row r="15" spans="1:9" x14ac:dyDescent="0.25">
      <c r="A15" s="1"/>
      <c r="B15" s="111" t="s">
        <v>100</v>
      </c>
      <c r="C15" s="112"/>
      <c r="D15" s="112"/>
      <c r="E15" s="112"/>
      <c r="F15" s="113"/>
      <c r="G15" s="8">
        <v>0</v>
      </c>
      <c r="H15" s="8" t="s">
        <v>3</v>
      </c>
      <c r="I15" s="1"/>
    </row>
    <row r="16" spans="1:9" x14ac:dyDescent="0.25">
      <c r="A16" s="1"/>
      <c r="B16" s="111" t="s">
        <v>101</v>
      </c>
      <c r="C16" s="112"/>
      <c r="D16" s="112"/>
      <c r="E16" s="112"/>
      <c r="F16" s="113"/>
      <c r="G16" s="8">
        <v>0</v>
      </c>
      <c r="H16" s="8" t="s">
        <v>3</v>
      </c>
      <c r="I16" s="1"/>
    </row>
    <row r="17" spans="1:9" x14ac:dyDescent="0.25">
      <c r="A17" s="1"/>
      <c r="B17" s="111" t="s">
        <v>102</v>
      </c>
      <c r="C17" s="112"/>
      <c r="D17" s="112"/>
      <c r="E17" s="112"/>
      <c r="F17" s="113"/>
      <c r="G17" s="8">
        <v>0</v>
      </c>
      <c r="H17" s="8" t="s">
        <v>3</v>
      </c>
      <c r="I17" s="1"/>
    </row>
    <row r="18" spans="1:9" x14ac:dyDescent="0.25">
      <c r="A18" s="1"/>
      <c r="B18" s="89" t="s">
        <v>103</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FXORmi8zZ4ud5ACNR3P6w7ccasTsr5Zug8fCMN01PsqxI04JJgeNgQX/wkhKwxJ0GpHjQffWfI6Z/jlLQtXEw==" saltValue="k3VKccQZKF9fullDaEUti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2023-08-11T11:18:51Z</dcterms:modified>
</cp:coreProperties>
</file>