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FORS Vand Lejre AS (V119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5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1" i="37" s="1"/>
  <c r="C12" i="37" s="1"/>
  <c r="G11" i="11"/>
  <c r="E11" i="21" l="1"/>
  <c r="C11" i="21"/>
  <c r="E11" i="29"/>
  <c r="C11" i="29"/>
  <c r="C16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<sst xmlns="http://schemas.openxmlformats.org/spreadsheetml/2006/main" count="414" uniqueCount="160">
  <si>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</si>
  <si>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</si>
  <si>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</si>
  <si>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</si>
  <si>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</si>
  <si>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</si>
  <si>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</si>
  <si>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</si>
  <si>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</si>
  <si>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</si>
  <si>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</si>
  <si>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</si>
  <si>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</si>
  <si>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</si>
  <si>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</si>
  <si>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</si>
  <si>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</si>
  <si>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</si>
  <si>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</si>
  <si>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</si>
  <si>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</si>
  <si>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</si>
  <si>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</si>
  <si>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</si>
  <si>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</si>
  <si>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</si>
  <si>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</si>
  <si>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</si>
  <si>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</si>
  <si>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</si>
  <si>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</si>
  <si>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</si>
  <si>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</si>
  <si>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</si>
  <si>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</si>
  <si>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</si>
  <si>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</si>
  <si>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</si>
  <si>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</si>
  <si>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</si>
  <si>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</si>
  <si>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</si>
  <si>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</si>
  <si>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</si>
  <si>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</si>
  <si>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</si>
  <si>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</si>
  <si>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</si>
  <si>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</si>
  <si>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</si>
  <si>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</si>
  <si>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</si>
  <si>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</si>
  <si>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</si>
  <si>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</si>
  <si>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</si>
  <si>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</si>
  <si>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</si>
  <si>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</si>
  <si>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</si>
  <si>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</si>
  <si>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</si>
  <si>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</si>
  <si>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</si>
  <si>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</si>
  <si>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</si>
  <si>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</si>
  <si>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</si>
  <si>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</si>
  <si>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</si>
  <si>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</si>
  <si>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</si>
  <si>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</si>
  <si>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</si>
  <si>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</si>
  <si>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</si>
  <si>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</si>
  <si>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</si>
  <si>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</si>
  <si>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</si>
  <si>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</si>
  <si>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</si>
  <si>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</si>
  <si>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</si>
  <si>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</si>
  <si>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</si>
  <si>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</si>
  <si>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</si>
  <si>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</si>
  <si>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</si>
  <si>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</si>
  <si>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</si>
  <si>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</si>
  <si>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</si>
  <si>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</si>
  <si>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</si>
  <si>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</si>
  <si>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</si>
  <si>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</si>
  <si>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</si>
  <si>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</si>
  <si>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</si>
  <si>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</si>
  <si>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</si>
  <si>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</si>
  <si>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</si>
  <si>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</si>
  <si>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</si>
  <si>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</si>
  <si>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</si>
  <si>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</si>
  <si>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</si>
  <si>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</si>
  <si>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</si>
  <si>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</si>
  <si>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</si>
  <si>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</si>
  <si>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</si>
  <si>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</si>
  <si>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</si>
  <si>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</si>
  <si>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</si>
  <si>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</si>
  <si>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</si>
  <si>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</si>
  <si>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</si>
  <si>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</si>
  <si>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</si>
  <si>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</si>
  <si>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</si>
  <si>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</si>
  <si>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</si>
  <si>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</si>
  <si>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</si>
  <si>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</si>
  <si>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</si>
  <si>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</si>
  <si>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</si>
  <si>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</si>
  <si>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</si>
  <si>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</si>
  <si>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</si>
  <si>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</si>
  <si>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</si>
  <si>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</si>
  <si>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</si>
  <si>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</si>
  <si>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</si>
  <si>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</si>
  <si>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</si>
  <si>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</si>
  <si>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</si>
  <si>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</si>
  <si>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</si>
  <si>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</si>
  <si>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</si>
  <si>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</si>
  <si>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</si>
  <si>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Øvrige IPO'er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</si>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</sst>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7" fillId="7" borderId="1" xfId="0" applyFont="1" applyFill="1" applyBorder="1" applyAlignment="1" applyProtection="1"/>
    <xf numFmtId="0" fontId="15" fillId="7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2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25">
      <c r="A8" s="1"/>
      <c r="B8" s="1"/>
      <c r="C8" s="4"/>
      <c r="D8" s="56" t="s">
        <v>131</v>
      </c>
      <c r="E8" s="56"/>
      <c r="F8" s="56"/>
      <c r="G8" s="5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8" t="s">
        <v>83</v>
      </c>
      <c r="E13" s="49"/>
      <c r="F13" s="49"/>
      <c r="G13" s="50"/>
      <c r="H13" s="1"/>
      <c r="I13" s="1"/>
    </row>
    <row r="14" spans="1:9" x14ac:dyDescent="0.25">
      <c r="A14" s="1"/>
      <c r="B14" s="1"/>
      <c r="C14" s="6" t="s">
        <v>15</v>
      </c>
      <c r="D14" s="48" t="s">
        <v>132</v>
      </c>
      <c r="E14" s="49"/>
      <c r="F14" s="49"/>
      <c r="G14" s="50"/>
      <c r="H14" s="1"/>
      <c r="I14" s="1"/>
    </row>
    <row r="15" spans="1:9" x14ac:dyDescent="0.25">
      <c r="A15" s="1"/>
      <c r="B15" s="1"/>
      <c r="C15" s="6" t="s">
        <v>37</v>
      </c>
      <c r="D15" s="48" t="s">
        <v>47</v>
      </c>
      <c r="E15" s="49"/>
      <c r="F15" s="49"/>
      <c r="G15" s="50"/>
      <c r="H15" s="1"/>
      <c r="I15" s="1"/>
    </row>
    <row r="16" spans="1:9" x14ac:dyDescent="0.25">
      <c r="A16" s="1"/>
      <c r="B16" s="1"/>
      <c r="C16" s="6" t="s">
        <v>38</v>
      </c>
      <c r="D16" s="48" t="s">
        <v>84</v>
      </c>
      <c r="E16" s="49"/>
      <c r="F16" s="49"/>
      <c r="G16" s="50"/>
      <c r="H16" s="1"/>
      <c r="I16" s="1"/>
    </row>
    <row r="17" spans="1:9" x14ac:dyDescent="0.25">
      <c r="A17" s="1"/>
      <c r="B17" s="1"/>
      <c r="C17" s="6" t="s">
        <v>79</v>
      </c>
      <c r="D17" s="48" t="s">
        <v>85</v>
      </c>
      <c r="E17" s="49"/>
      <c r="F17" s="49"/>
      <c r="G17" s="50"/>
      <c r="H17" s="1"/>
      <c r="I17" s="1"/>
    </row>
    <row r="18" spans="1:9" x14ac:dyDescent="0.25">
      <c r="A18" s="1"/>
      <c r="B18" s="1"/>
      <c r="C18" s="6" t="s">
        <v>7</v>
      </c>
      <c r="D18" s="60" t="s">
        <v>12</v>
      </c>
      <c r="E18" s="61"/>
      <c r="F18" s="61"/>
      <c r="G18" s="62"/>
      <c r="H18" s="1"/>
      <c r="I18" s="1"/>
    </row>
    <row r="19" spans="1:9" x14ac:dyDescent="0.25">
      <c r="A19" s="1"/>
      <c r="B19" s="1"/>
      <c r="C19" s="6" t="s">
        <v>8</v>
      </c>
      <c r="D19" s="52" t="s">
        <v>86</v>
      </c>
      <c r="E19" s="53"/>
      <c r="F19" s="53"/>
      <c r="G19" s="54"/>
      <c r="H19" s="1"/>
      <c r="I19" s="1"/>
    </row>
    <row r="20" spans="1:9" x14ac:dyDescent="0.25">
      <c r="A20" s="1"/>
      <c r="B20" s="1"/>
      <c r="C20" s="6" t="s">
        <v>74</v>
      </c>
      <c r="D20" s="52" t="s">
        <v>39</v>
      </c>
      <c r="E20" s="53"/>
      <c r="F20" s="53"/>
      <c r="G20" s="54"/>
      <c r="H20" s="1"/>
      <c r="I20" s="1"/>
    </row>
    <row r="21" spans="1:9" x14ac:dyDescent="0.25">
      <c r="A21" s="1"/>
      <c r="B21" s="1"/>
      <c r="C21" s="6" t="s">
        <v>121</v>
      </c>
      <c r="D21" s="52" t="s">
        <v>51</v>
      </c>
      <c r="E21" s="53"/>
      <c r="F21" s="53"/>
      <c r="G21" s="54"/>
      <c r="H21" s="1"/>
      <c r="I21" s="1"/>
    </row>
    <row r="22" spans="1:9" x14ac:dyDescent="0.25">
      <c r="A22" s="1"/>
      <c r="B22" s="1"/>
      <c r="C22" s="6" t="s">
        <v>122</v>
      </c>
      <c r="D22" s="52" t="s">
        <v>52</v>
      </c>
      <c r="E22" s="53"/>
      <c r="F22" s="53"/>
      <c r="G22" s="54"/>
      <c r="H22" s="1"/>
      <c r="I22" s="1"/>
    </row>
    <row r="23" spans="1:9" x14ac:dyDescent="0.25">
      <c r="A23" s="1"/>
      <c r="B23" s="1"/>
      <c r="C23" s="6" t="s">
        <v>123</v>
      </c>
      <c r="D23" s="52" t="s">
        <v>87</v>
      </c>
      <c r="E23" s="53"/>
      <c r="F23" s="53"/>
      <c r="G23" s="54"/>
      <c r="H23" s="1"/>
      <c r="I23" s="1"/>
    </row>
    <row r="24" spans="1:9" x14ac:dyDescent="0.25">
      <c r="A24" s="1"/>
      <c r="B24" s="1"/>
      <c r="C24" s="6" t="s">
        <v>9</v>
      </c>
      <c r="D24" s="52" t="s">
        <v>40</v>
      </c>
      <c r="E24" s="53"/>
      <c r="F24" s="53"/>
      <c r="G24" s="54"/>
      <c r="H24" s="1"/>
      <c r="I24" s="1"/>
    </row>
    <row r="25" spans="1:9" x14ac:dyDescent="0.25">
      <c r="A25" s="1"/>
      <c r="B25" s="1"/>
      <c r="C25" s="6" t="s">
        <v>61</v>
      </c>
      <c r="D25" s="57" t="s">
        <v>75</v>
      </c>
      <c r="E25" s="58"/>
      <c r="F25" s="58"/>
      <c r="G25" s="59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140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48</v>
      </c>
      <c r="C8" s="22"/>
      <c r="D8" s="22"/>
      <c r="E8" s="22"/>
      <c r="F8" s="45"/>
      <c r="G8" s="1"/>
    </row>
    <row r="9" spans="1:7" ht="17.25" customHeight="1" x14ac:dyDescent="0.25">
      <c r="A9" s="1"/>
      <c r="B9" s="36" t="s">
        <v>16</v>
      </c>
      <c r="C9" s="36" t="s">
        <v>11</v>
      </c>
      <c r="D9" s="37"/>
      <c r="E9" s="36" t="s">
        <v>31</v>
      </c>
      <c r="F9" s="43"/>
      <c r="G9" s="1"/>
    </row>
    <row r="10" spans="1:7" x14ac:dyDescent="0.2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44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141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65</v>
      </c>
      <c r="C8" s="82"/>
      <c r="D8" s="82"/>
      <c r="E8" s="82"/>
      <c r="F8" s="83"/>
      <c r="G8" s="1"/>
    </row>
    <row r="9" spans="1:7" x14ac:dyDescent="0.25">
      <c r="A9" s="1"/>
      <c r="B9" s="36" t="s">
        <v>16</v>
      </c>
      <c r="C9" s="36" t="s">
        <v>11</v>
      </c>
      <c r="D9" s="37"/>
      <c r="E9" s="36" t="s">
        <v>31</v>
      </c>
      <c r="F9" s="43"/>
      <c r="G9" s="1"/>
    </row>
    <row r="10" spans="1:7" x14ac:dyDescent="0.2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25">
      <c r="A13" s="1"/>
      <c r="B13" s="44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1" t="s">
        <v>66</v>
      </c>
      <c r="C15" s="82"/>
      <c r="D15" s="82"/>
      <c r="E15" s="82"/>
      <c r="F15" s="83"/>
      <c r="G15" s="1"/>
    </row>
    <row r="16" spans="1:7" x14ac:dyDescent="0.25">
      <c r="A16" s="1"/>
      <c r="B16" s="36" t="s">
        <v>16</v>
      </c>
      <c r="C16" s="36" t="s">
        <v>11</v>
      </c>
      <c r="D16" s="37"/>
      <c r="E16" s="36" t="s">
        <v>31</v>
      </c>
      <c r="F16" s="43"/>
      <c r="G16" s="1"/>
    </row>
    <row r="17" spans="1:7" x14ac:dyDescent="0.2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4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25">
      <c r="A20" s="1"/>
      <c r="B20" s="44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1" t="s">
        <v>67</v>
      </c>
      <c r="C22" s="82"/>
      <c r="D22" s="82"/>
      <c r="E22" s="82"/>
      <c r="F22" s="83"/>
      <c r="G22" s="1"/>
    </row>
    <row r="23" spans="1:7" x14ac:dyDescent="0.25">
      <c r="A23" s="1"/>
      <c r="B23" s="36" t="s">
        <v>16</v>
      </c>
      <c r="C23" s="36" t="s">
        <v>11</v>
      </c>
      <c r="D23" s="37"/>
      <c r="E23" s="36" t="s">
        <v>31</v>
      </c>
      <c r="F23" s="43"/>
      <c r="G23" s="1"/>
    </row>
    <row r="24" spans="1:7" x14ac:dyDescent="0.2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4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25">
      <c r="A27" s="1"/>
      <c r="B27" s="44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1" t="s">
        <v>114</v>
      </c>
      <c r="C29" s="82"/>
      <c r="D29" s="82"/>
      <c r="E29" s="82"/>
      <c r="F29" s="83"/>
      <c r="G29" s="1"/>
    </row>
    <row r="30" spans="1:7" x14ac:dyDescent="0.25">
      <c r="A30" s="1"/>
      <c r="B30" s="36" t="s">
        <v>16</v>
      </c>
      <c r="C30" s="36" t="s">
        <v>11</v>
      </c>
      <c r="D30" s="37"/>
      <c r="E30" s="36" t="s">
        <v>31</v>
      </c>
      <c r="F30" s="43"/>
      <c r="G30" s="1"/>
    </row>
    <row r="31" spans="1:7" x14ac:dyDescent="0.2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4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25">
      <c r="A34" s="1"/>
      <c r="B34" s="44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142</v>
      </c>
      <c r="C3" s="79"/>
      <c r="D3" s="79"/>
      <c r="E3" s="79"/>
      <c r="F3" s="79"/>
      <c r="G3" s="1"/>
    </row>
    <row r="4" spans="1:7" ht="25.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106</v>
      </c>
      <c r="C8" s="82"/>
      <c r="D8" s="82"/>
      <c r="E8" s="82"/>
      <c r="F8" s="83"/>
      <c r="G8" s="1"/>
    </row>
    <row r="9" spans="1:7" ht="15" customHeight="1" x14ac:dyDescent="0.25">
      <c r="A9" s="1"/>
      <c r="B9" s="42" t="s">
        <v>115</v>
      </c>
      <c r="C9" s="91" t="s">
        <v>11</v>
      </c>
      <c r="D9" s="92"/>
      <c r="E9" s="91" t="s">
        <v>31</v>
      </c>
      <c r="F9" s="92"/>
      <c r="G9" s="1"/>
    </row>
    <row r="10" spans="1:7" x14ac:dyDescent="0.2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143</v>
      </c>
      <c r="C3" s="79"/>
      <c r="D3" s="79"/>
      <c r="E3" s="79"/>
      <c r="F3" s="79"/>
      <c r="G3" s="1"/>
    </row>
    <row r="4" spans="1:7" ht="25.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59</v>
      </c>
      <c r="C8" s="82"/>
      <c r="D8" s="82"/>
      <c r="E8" s="82"/>
      <c r="F8" s="83"/>
      <c r="G8" s="1"/>
    </row>
    <row r="9" spans="1:7" ht="15" customHeight="1" x14ac:dyDescent="0.25">
      <c r="A9" s="1"/>
      <c r="B9" s="42" t="s">
        <v>17</v>
      </c>
      <c r="C9" s="42" t="s">
        <v>11</v>
      </c>
      <c r="D9" s="43"/>
      <c r="E9" s="42" t="s">
        <v>31</v>
      </c>
      <c r="F9" s="43"/>
      <c r="G9" s="1"/>
    </row>
    <row r="10" spans="1:7" x14ac:dyDescent="0.2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1" t="s">
        <v>58</v>
      </c>
      <c r="C14" s="82"/>
      <c r="D14" s="82"/>
      <c r="E14" s="82"/>
      <c r="F14" s="83"/>
      <c r="G14" s="1"/>
    </row>
    <row r="15" spans="1:7" ht="26.25" x14ac:dyDescent="0.25">
      <c r="A15" s="1"/>
      <c r="B15" s="42" t="s">
        <v>17</v>
      </c>
      <c r="C15" s="42" t="s">
        <v>11</v>
      </c>
      <c r="D15" s="43"/>
      <c r="E15" s="42" t="s">
        <v>31</v>
      </c>
      <c r="F15" s="43"/>
      <c r="G15" s="1"/>
    </row>
    <row r="16" spans="1:7" x14ac:dyDescent="0.2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4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4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1" t="s">
        <v>60</v>
      </c>
      <c r="C20" s="82"/>
      <c r="D20" s="82"/>
      <c r="E20" s="82"/>
      <c r="F20" s="83"/>
      <c r="G20" s="1"/>
    </row>
    <row r="21" spans="1:7" ht="26.25" x14ac:dyDescent="0.25">
      <c r="A21" s="1"/>
      <c r="B21" s="42" t="s">
        <v>17</v>
      </c>
      <c r="C21" s="42" t="s">
        <v>11</v>
      </c>
      <c r="D21" s="43"/>
      <c r="E21" s="42" t="s">
        <v>31</v>
      </c>
      <c r="F21" s="43"/>
      <c r="G21" s="1"/>
    </row>
    <row r="22" spans="1:7" x14ac:dyDescent="0.2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4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4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1" t="s">
        <v>109</v>
      </c>
      <c r="C26" s="82"/>
      <c r="D26" s="82"/>
      <c r="E26" s="82"/>
      <c r="F26" s="83"/>
      <c r="G26" s="1"/>
    </row>
    <row r="27" spans="1:7" ht="26.25" x14ac:dyDescent="0.25">
      <c r="A27" s="1"/>
      <c r="B27" s="42" t="s">
        <v>17</v>
      </c>
      <c r="C27" s="42" t="s">
        <v>11</v>
      </c>
      <c r="D27" s="43"/>
      <c r="E27" s="42" t="s">
        <v>31</v>
      </c>
      <c r="F27" s="43"/>
      <c r="G27" s="1"/>
    </row>
    <row r="28" spans="1:7" x14ac:dyDescent="0.2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4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4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9" t="s">
        <v>144</v>
      </c>
      <c r="C3" s="79"/>
      <c r="D3" s="1"/>
    </row>
    <row r="4" spans="1:4" ht="25.5" customHeight="1" x14ac:dyDescent="0.25">
      <c r="A4" s="1"/>
      <c r="B4" s="79"/>
      <c r="C4" s="7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14</v>
      </c>
      <c r="C8" s="45"/>
      <c r="D8" s="1"/>
    </row>
    <row r="9" spans="1:4" x14ac:dyDescent="0.25">
      <c r="A9" s="1"/>
      <c r="B9" s="26" t="s">
        <v>77</v>
      </c>
      <c r="C9" s="21">
        <v>1.2699999999999999E-2</v>
      </c>
      <c r="D9" s="1"/>
    </row>
    <row r="10" spans="1:4" x14ac:dyDescent="0.25">
      <c r="A10" s="1"/>
      <c r="B10" s="26" t="s">
        <v>22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8" t="s">
        <v>41</v>
      </c>
      <c r="C12" s="29">
        <v>1.9699999999999999E-2</v>
      </c>
      <c r="D12" s="1"/>
    </row>
    <row r="13" spans="1:4" x14ac:dyDescent="0.25">
      <c r="A13" s="1"/>
      <c r="B13" s="28" t="s">
        <v>111</v>
      </c>
      <c r="C13" s="29">
        <v>1.2200000000000001E-2</v>
      </c>
      <c r="D13" s="1"/>
    </row>
    <row r="14" spans="1:4" x14ac:dyDescent="0.25">
      <c r="A14" s="1"/>
      <c r="B14" s="44"/>
      <c r="C14" s="45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4" t="s">
        <v>72</v>
      </c>
      <c r="C17" s="45"/>
      <c r="D17" s="1"/>
    </row>
    <row r="18" spans="1:4" x14ac:dyDescent="0.25">
      <c r="A18" s="1"/>
      <c r="B18" s="26" t="s">
        <v>78</v>
      </c>
      <c r="C18" s="21">
        <v>1.7000000000000001E-2</v>
      </c>
      <c r="D18" s="1"/>
    </row>
    <row r="19" spans="1:4" x14ac:dyDescent="0.25">
      <c r="A19" s="1"/>
      <c r="B19" s="93"/>
      <c r="C19" s="94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88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</v>
      </c>
      <c r="C8" s="39"/>
      <c r="D8" s="39"/>
      <c r="E8" s="39"/>
      <c r="F8" s="39"/>
      <c r="G8" s="1"/>
    </row>
    <row r="9" spans="1:7" x14ac:dyDescent="0.25">
      <c r="A9" s="1"/>
      <c r="B9" s="34" t="s">
        <v>26</v>
      </c>
      <c r="C9" s="34"/>
      <c r="D9" s="34"/>
      <c r="E9" s="7">
        <f>'Fane 3. Omkostninger i ØR2020'!E16</f>
        <v>2798792.717431908</v>
      </c>
      <c r="F9" s="34" t="s">
        <v>3</v>
      </c>
      <c r="G9" s="1"/>
    </row>
    <row r="10" spans="1:7" ht="17.100000000000001" customHeight="1" x14ac:dyDescent="0.25">
      <c r="A10" s="1"/>
      <c r="B10" s="34" t="s">
        <v>120</v>
      </c>
      <c r="C10" s="34"/>
      <c r="D10" s="34"/>
      <c r="E10" s="7">
        <v>-13096.297515987484</v>
      </c>
      <c r="F10" s="34" t="s">
        <v>3</v>
      </c>
      <c r="G10" s="1"/>
    </row>
    <row r="11" spans="1:7" ht="17.100000000000001" customHeight="1" x14ac:dyDescent="0.25">
      <c r="A11" s="1"/>
      <c r="B11" s="27" t="s">
        <v>80</v>
      </c>
      <c r="C11" s="34"/>
      <c r="D11" s="34"/>
      <c r="E11" s="7">
        <f>'Fane 7.1. Varige tillæg'!C12+'Fane 7.1. Varige tillæg'!E12</f>
        <v>0</v>
      </c>
      <c r="F11" s="34" t="s">
        <v>3</v>
      </c>
      <c r="G11" s="1"/>
    </row>
    <row r="12" spans="1:7" ht="17.100000000000001" customHeight="1" x14ac:dyDescent="0.25">
      <c r="A12" s="1"/>
      <c r="B12" s="27" t="s">
        <v>82</v>
      </c>
      <c r="C12" s="34"/>
      <c r="D12" s="34"/>
      <c r="E12" s="8">
        <f>-('Fane 9. Bortfald'!C12+'Fane 9. Bortfald'!E12)</f>
        <v>0</v>
      </c>
      <c r="F12" s="34" t="s">
        <v>3</v>
      </c>
      <c r="G12" s="1"/>
    </row>
    <row r="13" spans="1:7" ht="17.100000000000001" customHeight="1" x14ac:dyDescent="0.25">
      <c r="A13" s="1"/>
      <c r="B13" s="27" t="s">
        <v>89</v>
      </c>
      <c r="C13" s="34"/>
      <c r="D13" s="34"/>
      <c r="E13" s="8">
        <f>'Fane 8. Tilknyttet virksomhed'!C12+'Fane 8. Tilknyttet virksomhed'!E12</f>
        <v>0</v>
      </c>
      <c r="F13" s="34" t="s">
        <v>3</v>
      </c>
      <c r="G13" s="1"/>
    </row>
    <row r="14" spans="1:7" ht="17.100000000000001" customHeight="1" x14ac:dyDescent="0.25">
      <c r="A14" s="1"/>
      <c r="B14" s="27" t="s">
        <v>18</v>
      </c>
      <c r="C14" s="34"/>
      <c r="D14" s="34"/>
      <c r="E14" s="8">
        <f>SUM(E9:E13)*'Fane 10. Nøgletal'!C13</f>
        <v>33985.496322974235</v>
      </c>
      <c r="F14" s="34" t="s">
        <v>3</v>
      </c>
      <c r="G14" s="1"/>
    </row>
    <row r="15" spans="1:7" ht="17.100000000000001" customHeight="1" x14ac:dyDescent="0.25">
      <c r="A15" s="1"/>
      <c r="B15" s="27" t="s">
        <v>72</v>
      </c>
      <c r="C15" s="34"/>
      <c r="D15" s="34"/>
      <c r="E15" s="8">
        <f>-SUM(E9:E14)*'Fane 10. Nøgletal'!C18</f>
        <v>-47934.592576061215</v>
      </c>
      <c r="F15" s="34" t="s">
        <v>3</v>
      </c>
      <c r="G15" s="1"/>
    </row>
    <row r="16" spans="1:7" ht="15" customHeight="1" x14ac:dyDescent="0.25">
      <c r="A16" s="1"/>
      <c r="B16" s="41" t="s">
        <v>20</v>
      </c>
      <c r="C16" s="38"/>
      <c r="D16" s="38"/>
      <c r="E16" s="9">
        <f>SUM(E9:E15)</f>
        <v>2771747.3236628333</v>
      </c>
      <c r="F16" s="40" t="s">
        <v>3</v>
      </c>
      <c r="G16" s="1"/>
    </row>
    <row r="17" spans="1:7" ht="15" customHeight="1" x14ac:dyDescent="0.25">
      <c r="A17" s="1"/>
      <c r="B17" s="39" t="s">
        <v>12</v>
      </c>
      <c r="C17" s="39"/>
      <c r="D17" s="39"/>
      <c r="E17" s="39"/>
      <c r="F17" s="39"/>
      <c r="G17" s="1"/>
    </row>
    <row r="18" spans="1:7" ht="15" customHeight="1" x14ac:dyDescent="0.25">
      <c r="A18" s="1"/>
      <c r="B18" s="40" t="s">
        <v>12</v>
      </c>
      <c r="C18" s="40"/>
      <c r="D18" s="40"/>
      <c r="E18" s="9">
        <f>'Fane 4. Ikke-påvirkelige omk.'!C16</f>
        <v>1968407.28700812</v>
      </c>
      <c r="F18" s="40" t="s">
        <v>3</v>
      </c>
      <c r="G18" s="1"/>
    </row>
    <row r="19" spans="1:7" ht="15" customHeight="1" x14ac:dyDescent="0.25">
      <c r="A19" s="1"/>
      <c r="B19" s="39" t="s">
        <v>52</v>
      </c>
      <c r="C19" s="39"/>
      <c r="D19" s="39"/>
      <c r="E19" s="39"/>
      <c r="F19" s="39"/>
      <c r="G19" s="1"/>
    </row>
    <row r="20" spans="1:7" ht="15" customHeight="1" x14ac:dyDescent="0.25">
      <c r="A20" s="1"/>
      <c r="B20" s="27" t="s">
        <v>49</v>
      </c>
      <c r="C20" s="34"/>
      <c r="D20" s="34"/>
      <c r="E20" s="8">
        <f>'Fane 7.2. Engangstillæg'!C13</f>
        <v>0</v>
      </c>
      <c r="F20" s="34" t="s">
        <v>3</v>
      </c>
      <c r="G20" s="1"/>
    </row>
    <row r="21" spans="1:7" x14ac:dyDescent="0.25">
      <c r="A21" s="1"/>
      <c r="B21" s="27" t="s">
        <v>50</v>
      </c>
      <c r="C21" s="34"/>
      <c r="D21" s="34"/>
      <c r="E21" s="8">
        <f>'Fane 7.2. Engangstillæg'!E13</f>
        <v>0</v>
      </c>
      <c r="F21" s="34" t="s">
        <v>3</v>
      </c>
      <c r="G21" s="1"/>
    </row>
    <row r="22" spans="1:7" ht="15" customHeight="1" x14ac:dyDescent="0.25">
      <c r="A22" s="1"/>
      <c r="B22" s="41" t="s">
        <v>53</v>
      </c>
      <c r="C22" s="38"/>
      <c r="D22" s="38"/>
      <c r="E22" s="9">
        <f>SUM(E20:E21)</f>
        <v>0</v>
      </c>
      <c r="F22" s="40" t="s">
        <v>3</v>
      </c>
      <c r="G22" s="1"/>
    </row>
    <row r="23" spans="1:7" x14ac:dyDescent="0.25">
      <c r="A23" s="1"/>
      <c r="B23" s="39" t="s">
        <v>124</v>
      </c>
      <c r="C23" s="39"/>
      <c r="D23" s="39"/>
      <c r="E23" s="39"/>
      <c r="F23" s="39"/>
      <c r="G23" s="1"/>
    </row>
    <row r="24" spans="1:7" x14ac:dyDescent="0.25">
      <c r="A24" s="1"/>
      <c r="B24" s="41" t="s">
        <v>36</v>
      </c>
      <c r="C24" s="38"/>
      <c r="D24" s="38"/>
      <c r="E24" s="9">
        <f>'Fane 5. Kontrol af ØR2019'!E42</f>
        <v>540362.8794847175</v>
      </c>
      <c r="F24" s="40" t="s">
        <v>3</v>
      </c>
      <c r="G24" s="1"/>
    </row>
    <row r="25" spans="1:7" x14ac:dyDescent="0.25">
      <c r="A25" s="1"/>
      <c r="B25" s="41" t="s">
        <v>125</v>
      </c>
      <c r="C25" s="38"/>
      <c r="D25" s="38"/>
      <c r="E25" s="9">
        <f>'Fane 5. Kontrol af ØR2019'!E43</f>
        <v>0</v>
      </c>
      <c r="F25" s="40" t="s">
        <v>3</v>
      </c>
      <c r="G25" s="1"/>
    </row>
    <row r="26" spans="1:7" x14ac:dyDescent="0.25">
      <c r="A26" s="1"/>
      <c r="B26" s="39" t="s">
        <v>28</v>
      </c>
      <c r="C26" s="39"/>
      <c r="D26" s="39"/>
      <c r="E26" s="10">
        <f>SUM(E16,E18,E22,E24,E25)</f>
        <v>5280517.4901556708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90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/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</v>
      </c>
      <c r="C8" s="39"/>
      <c r="D8" s="39"/>
      <c r="E8" s="39"/>
      <c r="F8" s="39"/>
      <c r="G8" s="1"/>
    </row>
    <row r="9" spans="1:7" ht="15" customHeight="1" x14ac:dyDescent="0.25">
      <c r="A9" s="1"/>
      <c r="B9" s="34" t="s">
        <v>27</v>
      </c>
      <c r="C9" s="34"/>
      <c r="D9" s="34"/>
      <c r="E9" s="7">
        <f>'Fane 2.1. Økonomisk ramme 2021'!E16</f>
        <v>2771747.3236628333</v>
      </c>
      <c r="F9" s="34" t="s">
        <v>3</v>
      </c>
      <c r="G9" s="1"/>
    </row>
    <row r="10" spans="1:7" ht="15" customHeight="1" x14ac:dyDescent="0.25">
      <c r="A10" s="1"/>
      <c r="B10" s="27" t="s">
        <v>82</v>
      </c>
      <c r="C10" s="34"/>
      <c r="D10" s="34"/>
      <c r="E10" s="7">
        <f>-('Fane 9. Bortfald'!C18+'Fane 9. Bortfald'!E18)</f>
        <v>0</v>
      </c>
      <c r="F10" s="34" t="s">
        <v>3</v>
      </c>
      <c r="G10" s="1"/>
    </row>
    <row r="11" spans="1:7" ht="15" customHeight="1" x14ac:dyDescent="0.25">
      <c r="A11" s="1"/>
      <c r="B11" s="35" t="s">
        <v>18</v>
      </c>
      <c r="C11" s="34"/>
      <c r="D11" s="34"/>
      <c r="E11" s="8">
        <f>SUM(E9:E10)*'Fane 10. Nøgletal'!C13</f>
        <v>33815.317348686571</v>
      </c>
      <c r="F11" s="34" t="s">
        <v>3</v>
      </c>
      <c r="G11" s="1"/>
    </row>
    <row r="12" spans="1:7" ht="15" customHeight="1" x14ac:dyDescent="0.25">
      <c r="A12" s="1"/>
      <c r="B12" s="35" t="s">
        <v>72</v>
      </c>
      <c r="C12" s="34"/>
      <c r="D12" s="34"/>
      <c r="E12" s="8">
        <f>-SUM(E9:E11)*'Fane 10. Nøgletal'!C18</f>
        <v>-47694.564897195844</v>
      </c>
      <c r="F12" s="34" t="s">
        <v>3</v>
      </c>
      <c r="G12" s="1"/>
    </row>
    <row r="13" spans="1:7" ht="15" customHeight="1" x14ac:dyDescent="0.25">
      <c r="A13" s="1"/>
      <c r="B13" s="38" t="s">
        <v>20</v>
      </c>
      <c r="C13" s="38"/>
      <c r="D13" s="38"/>
      <c r="E13" s="9">
        <f>SUM(E9:E12)</f>
        <v>2757868.0761143239</v>
      </c>
      <c r="F13" s="40" t="s">
        <v>3</v>
      </c>
      <c r="G13" s="1"/>
    </row>
    <row r="14" spans="1:7" x14ac:dyDescent="0.25">
      <c r="A14" s="1"/>
      <c r="B14" s="39" t="s">
        <v>12</v>
      </c>
      <c r="C14" s="39"/>
      <c r="D14" s="39"/>
      <c r="E14" s="39"/>
      <c r="F14" s="39"/>
      <c r="G14" s="1"/>
    </row>
    <row r="15" spans="1:7" ht="15" customHeight="1" x14ac:dyDescent="0.25">
      <c r="A15" s="1"/>
      <c r="B15" s="40" t="s">
        <v>12</v>
      </c>
      <c r="C15" s="40"/>
      <c r="D15" s="40"/>
      <c r="E15" s="9">
        <f>'Fane 4. Ikke-påvirkelige omk.'!C16*(1+'Fane 10. Nøgletal'!C13)</f>
        <v>1992421.855909619</v>
      </c>
      <c r="F15" s="40" t="s">
        <v>3</v>
      </c>
      <c r="G15" s="1"/>
    </row>
    <row r="16" spans="1:7" ht="15" customHeight="1" x14ac:dyDescent="0.25">
      <c r="A16" s="1"/>
      <c r="B16" s="39" t="s">
        <v>52</v>
      </c>
      <c r="C16" s="39"/>
      <c r="D16" s="39"/>
      <c r="E16" s="39"/>
      <c r="F16" s="39"/>
      <c r="G16" s="1"/>
    </row>
    <row r="17" spans="1:7" ht="15" customHeight="1" x14ac:dyDescent="0.25">
      <c r="A17" s="1"/>
      <c r="B17" s="27" t="s">
        <v>49</v>
      </c>
      <c r="C17" s="34"/>
      <c r="D17" s="34"/>
      <c r="E17" s="8">
        <f>'Fane 7.2. Engangstillæg'!C20</f>
        <v>0</v>
      </c>
      <c r="F17" s="34" t="s">
        <v>3</v>
      </c>
      <c r="G17" s="1"/>
    </row>
    <row r="18" spans="1:7" ht="15" customHeight="1" x14ac:dyDescent="0.25">
      <c r="A18" s="1"/>
      <c r="B18" s="27" t="s">
        <v>50</v>
      </c>
      <c r="C18" s="34"/>
      <c r="D18" s="34"/>
      <c r="E18" s="8">
        <f>'Fane 7.2. Engangstillæg'!E20</f>
        <v>0</v>
      </c>
      <c r="F18" s="34" t="s">
        <v>3</v>
      </c>
      <c r="G18" s="1"/>
    </row>
    <row r="19" spans="1:7" ht="15" customHeight="1" x14ac:dyDescent="0.25">
      <c r="A19" s="1"/>
      <c r="B19" s="41" t="s">
        <v>53</v>
      </c>
      <c r="C19" s="38"/>
      <c r="D19" s="38"/>
      <c r="E19" s="9">
        <f>SUM(E17:E18)</f>
        <v>0</v>
      </c>
      <c r="F19" s="40" t="s">
        <v>3</v>
      </c>
      <c r="G19" s="1"/>
    </row>
    <row r="20" spans="1:7" x14ac:dyDescent="0.25">
      <c r="A20" s="1"/>
      <c r="B20" s="39" t="s">
        <v>124</v>
      </c>
      <c r="C20" s="39"/>
      <c r="D20" s="39"/>
      <c r="E20" s="39"/>
      <c r="F20" s="39"/>
      <c r="G20" s="1"/>
    </row>
    <row r="21" spans="1:7" ht="15" customHeight="1" x14ac:dyDescent="0.25">
      <c r="A21" s="1"/>
      <c r="B21" s="40" t="s">
        <v>36</v>
      </c>
      <c r="C21" s="40"/>
      <c r="D21" s="40"/>
      <c r="E21" s="9">
        <f>'Fane 5. Kontrol af ØR2019'!E42</f>
        <v>540362.8794847175</v>
      </c>
      <c r="F21" s="40" t="s">
        <v>3</v>
      </c>
      <c r="G21" s="1"/>
    </row>
    <row r="22" spans="1:7" x14ac:dyDescent="0.25">
      <c r="A22" s="1"/>
      <c r="B22" s="41" t="s">
        <v>125</v>
      </c>
      <c r="C22" s="40"/>
      <c r="D22" s="40"/>
      <c r="E22" s="9">
        <f>'Fane 5. Kontrol af ØR2019'!E43</f>
        <v>0</v>
      </c>
      <c r="F22" s="40" t="s">
        <v>3</v>
      </c>
      <c r="G22" s="1"/>
    </row>
    <row r="23" spans="1:7" x14ac:dyDescent="0.25">
      <c r="A23" s="1"/>
      <c r="B23" s="39" t="s">
        <v>29</v>
      </c>
      <c r="C23" s="39"/>
      <c r="D23" s="39"/>
      <c r="E23" s="10">
        <f>SUM(E13,E15,E19,E21,E22)</f>
        <v>5290652.8115086602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91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 t="s">
        <v>21</v>
      </c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13</v>
      </c>
      <c r="C7" s="39"/>
      <c r="D7" s="39"/>
      <c r="E7" s="39"/>
      <c r="F7" s="39"/>
      <c r="G7" s="1"/>
    </row>
    <row r="8" spans="1:7" ht="15" customHeight="1" x14ac:dyDescent="0.25">
      <c r="A8" s="1"/>
      <c r="B8" s="34" t="s">
        <v>92</v>
      </c>
      <c r="C8" s="34"/>
      <c r="D8" s="34"/>
      <c r="E8" s="7">
        <f>'Fane 2.2. Økonomisk ramme 2022'!E13</f>
        <v>2757868.0761143239</v>
      </c>
      <c r="F8" s="34" t="s">
        <v>3</v>
      </c>
      <c r="G8" s="1"/>
    </row>
    <row r="9" spans="1:7" ht="15" customHeight="1" x14ac:dyDescent="0.25">
      <c r="A9" s="1"/>
      <c r="B9" s="34" t="s">
        <v>82</v>
      </c>
      <c r="C9" s="34"/>
      <c r="D9" s="34"/>
      <c r="E9" s="7">
        <f>-('Fane 9. Bortfald'!C24+'Fane 9. Bortfald'!E24)</f>
        <v>0</v>
      </c>
      <c r="F9" s="34" t="s">
        <v>3</v>
      </c>
      <c r="G9" s="1"/>
    </row>
    <row r="10" spans="1:7" ht="15" customHeight="1" x14ac:dyDescent="0.25">
      <c r="A10" s="1"/>
      <c r="B10" s="35" t="s">
        <v>18</v>
      </c>
      <c r="C10" s="34"/>
      <c r="D10" s="34"/>
      <c r="E10" s="8">
        <f>SUM(E8:E9)*'Fane 10. Nøgletal'!C13</f>
        <v>33645.990528594753</v>
      </c>
      <c r="F10" s="34" t="s">
        <v>3</v>
      </c>
      <c r="G10" s="1"/>
    </row>
    <row r="11" spans="1:7" ht="15" customHeight="1" x14ac:dyDescent="0.25">
      <c r="A11" s="1"/>
      <c r="B11" s="35" t="s">
        <v>72</v>
      </c>
      <c r="C11" s="34"/>
      <c r="D11" s="34"/>
      <c r="E11" s="8">
        <f>-SUM(E8:E10)*'Fane 10. Nøgletal'!C18</f>
        <v>-47455.739132929622</v>
      </c>
      <c r="F11" s="34" t="s">
        <v>3</v>
      </c>
      <c r="G11" s="1"/>
    </row>
    <row r="12" spans="1:7" x14ac:dyDescent="0.25">
      <c r="A12" s="1"/>
      <c r="B12" s="38" t="s">
        <v>20</v>
      </c>
      <c r="C12" s="38"/>
      <c r="D12" s="38"/>
      <c r="E12" s="9">
        <f>SUM(E8:E11)</f>
        <v>2744058.327509989</v>
      </c>
      <c r="F12" s="40" t="s">
        <v>3</v>
      </c>
      <c r="G12" s="1"/>
    </row>
    <row r="13" spans="1:7" x14ac:dyDescent="0.25">
      <c r="A13" s="1"/>
      <c r="B13" s="39" t="s">
        <v>12</v>
      </c>
      <c r="C13" s="39"/>
      <c r="D13" s="39"/>
      <c r="E13" s="39"/>
      <c r="F13" s="39"/>
      <c r="G13" s="1"/>
    </row>
    <row r="14" spans="1:7" ht="15" customHeight="1" x14ac:dyDescent="0.25">
      <c r="A14" s="1"/>
      <c r="B14" s="40" t="s">
        <v>12</v>
      </c>
      <c r="C14" s="40"/>
      <c r="D14" s="40"/>
      <c r="E14" s="9">
        <f>'Fane 4. Ikke-påvirkelige omk.'!C16*(1+'Fane 10. Nøgletal'!C13)^2</f>
        <v>2016729.4025517164</v>
      </c>
      <c r="F14" s="40" t="s">
        <v>3</v>
      </c>
      <c r="G14" s="1"/>
    </row>
    <row r="15" spans="1:7" ht="15" customHeight="1" x14ac:dyDescent="0.25">
      <c r="A15" s="1"/>
      <c r="B15" s="39" t="s">
        <v>52</v>
      </c>
      <c r="C15" s="39"/>
      <c r="D15" s="39"/>
      <c r="E15" s="39"/>
      <c r="F15" s="39"/>
      <c r="G15" s="1"/>
    </row>
    <row r="16" spans="1:7" ht="15" customHeight="1" x14ac:dyDescent="0.25">
      <c r="A16" s="1"/>
      <c r="B16" s="27" t="s">
        <v>49</v>
      </c>
      <c r="C16" s="34"/>
      <c r="D16" s="34"/>
      <c r="E16" s="8">
        <f>'Fane 7.2. Engangstillæg'!C27</f>
        <v>0</v>
      </c>
      <c r="F16" s="34" t="s">
        <v>3</v>
      </c>
      <c r="G16" s="1"/>
    </row>
    <row r="17" spans="1:7" ht="15" customHeight="1" x14ac:dyDescent="0.25">
      <c r="A17" s="1"/>
      <c r="B17" s="27" t="s">
        <v>50</v>
      </c>
      <c r="C17" s="34"/>
      <c r="D17" s="34"/>
      <c r="E17" s="8">
        <f>'Fane 7.2. Engangstillæg'!E27</f>
        <v>0</v>
      </c>
      <c r="F17" s="34" t="s">
        <v>3</v>
      </c>
      <c r="G17" s="1"/>
    </row>
    <row r="18" spans="1:7" ht="15" customHeight="1" x14ac:dyDescent="0.25">
      <c r="A18" s="1"/>
      <c r="B18" s="41" t="s">
        <v>53</v>
      </c>
      <c r="C18" s="38"/>
      <c r="D18" s="38"/>
      <c r="E18" s="9">
        <f>SUM(E16:E17)</f>
        <v>0</v>
      </c>
      <c r="F18" s="40" t="s">
        <v>3</v>
      </c>
      <c r="G18" s="1"/>
    </row>
    <row r="19" spans="1:7" ht="15" customHeight="1" x14ac:dyDescent="0.25">
      <c r="A19" s="1"/>
      <c r="B19" s="39" t="s">
        <v>57</v>
      </c>
      <c r="C19" s="39"/>
      <c r="D19" s="39"/>
      <c r="E19" s="10">
        <f>SUM(E12,E14,E18)</f>
        <v>4760787.7300617052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93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 t="s">
        <v>21</v>
      </c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13</v>
      </c>
      <c r="C7" s="39"/>
      <c r="D7" s="39"/>
      <c r="E7" s="39"/>
      <c r="F7" s="39"/>
      <c r="G7" s="1"/>
    </row>
    <row r="8" spans="1:7" ht="15" customHeight="1" x14ac:dyDescent="0.25">
      <c r="A8" s="1"/>
      <c r="B8" s="34" t="s">
        <v>94</v>
      </c>
      <c r="C8" s="34"/>
      <c r="D8" s="34"/>
      <c r="E8" s="7">
        <f>'Fane 2.3. Økonomisk ramme 2023'!E12</f>
        <v>2744058.327509989</v>
      </c>
      <c r="F8" s="34" t="s">
        <v>3</v>
      </c>
      <c r="G8" s="1"/>
    </row>
    <row r="9" spans="1:7" ht="15" customHeight="1" x14ac:dyDescent="0.25">
      <c r="A9" s="1"/>
      <c r="B9" s="34" t="s">
        <v>82</v>
      </c>
      <c r="C9" s="34"/>
      <c r="D9" s="34"/>
      <c r="E9" s="7">
        <f>-('Fane 9. Bortfald'!C30+'Fane 9. Bortfald'!E30)</f>
        <v>0</v>
      </c>
      <c r="F9" s="34" t="s">
        <v>3</v>
      </c>
      <c r="G9" s="1"/>
    </row>
    <row r="10" spans="1:7" ht="15" customHeight="1" x14ac:dyDescent="0.25">
      <c r="A10" s="1"/>
      <c r="B10" s="35" t="s">
        <v>18</v>
      </c>
      <c r="C10" s="34"/>
      <c r="D10" s="34"/>
      <c r="E10" s="8">
        <f>SUM(E8:E9)*'Fane 10. Nøgletal'!C13</f>
        <v>33477.511595621865</v>
      </c>
      <c r="F10" s="34" t="s">
        <v>3</v>
      </c>
      <c r="G10" s="1"/>
    </row>
    <row r="11" spans="1:7" ht="15" customHeight="1" x14ac:dyDescent="0.25">
      <c r="A11" s="1"/>
      <c r="B11" s="35" t="s">
        <v>72</v>
      </c>
      <c r="C11" s="34"/>
      <c r="D11" s="34"/>
      <c r="E11" s="8">
        <f>-SUM(E8:E10)*'Fane 10. Nøgletal'!C18</f>
        <v>-47218.109264795385</v>
      </c>
      <c r="F11" s="34" t="s">
        <v>3</v>
      </c>
      <c r="G11" s="1"/>
    </row>
    <row r="12" spans="1:7" x14ac:dyDescent="0.25">
      <c r="A12" s="1"/>
      <c r="B12" s="38" t="s">
        <v>20</v>
      </c>
      <c r="C12" s="38"/>
      <c r="D12" s="38"/>
      <c r="E12" s="9">
        <f>SUM(E8:E11)</f>
        <v>2730317.7298408155</v>
      </c>
      <c r="F12" s="40" t="s">
        <v>3</v>
      </c>
      <c r="G12" s="1"/>
    </row>
    <row r="13" spans="1:7" x14ac:dyDescent="0.25">
      <c r="A13" s="1"/>
      <c r="B13" s="39" t="s">
        <v>12</v>
      </c>
      <c r="C13" s="39"/>
      <c r="D13" s="39"/>
      <c r="E13" s="39"/>
      <c r="F13" s="39"/>
      <c r="G13" s="1"/>
    </row>
    <row r="14" spans="1:7" ht="15" customHeight="1" x14ac:dyDescent="0.25">
      <c r="A14" s="1"/>
      <c r="B14" s="40" t="s">
        <v>12</v>
      </c>
      <c r="C14" s="40"/>
      <c r="D14" s="40"/>
      <c r="E14" s="9">
        <f>'Fane 4. Ikke-påvirkelige omk.'!C16*(1+'Fane 10. Nøgletal'!C13)^3</f>
        <v>2041333.5012628473</v>
      </c>
      <c r="F14" s="40" t="s">
        <v>3</v>
      </c>
      <c r="G14" s="1"/>
    </row>
    <row r="15" spans="1:7" ht="15" customHeight="1" x14ac:dyDescent="0.25">
      <c r="A15" s="1"/>
      <c r="B15" s="39" t="s">
        <v>52</v>
      </c>
      <c r="C15" s="39"/>
      <c r="D15" s="39"/>
      <c r="E15" s="39"/>
      <c r="F15" s="39"/>
      <c r="G15" s="1"/>
    </row>
    <row r="16" spans="1:7" ht="15" customHeight="1" x14ac:dyDescent="0.25">
      <c r="A16" s="1"/>
      <c r="B16" s="27" t="s">
        <v>49</v>
      </c>
      <c r="C16" s="34"/>
      <c r="D16" s="34"/>
      <c r="E16" s="8">
        <f>'Fane 7.2. Engangstillæg'!C34</f>
        <v>0</v>
      </c>
      <c r="F16" s="34" t="s">
        <v>3</v>
      </c>
      <c r="G16" s="1"/>
    </row>
    <row r="17" spans="1:7" ht="15" customHeight="1" x14ac:dyDescent="0.25">
      <c r="A17" s="1"/>
      <c r="B17" s="27" t="s">
        <v>50</v>
      </c>
      <c r="C17" s="34"/>
      <c r="D17" s="34"/>
      <c r="E17" s="8">
        <f>'Fane 7.2. Engangstillæg'!E34</f>
        <v>0</v>
      </c>
      <c r="F17" s="34" t="s">
        <v>3</v>
      </c>
      <c r="G17" s="1"/>
    </row>
    <row r="18" spans="1:7" ht="15" customHeight="1" x14ac:dyDescent="0.25">
      <c r="A18" s="1"/>
      <c r="B18" s="41" t="s">
        <v>53</v>
      </c>
      <c r="C18" s="38"/>
      <c r="D18" s="38"/>
      <c r="E18" s="9">
        <f>SUM(E16:E17)</f>
        <v>0</v>
      </c>
      <c r="F18" s="40" t="s">
        <v>3</v>
      </c>
      <c r="G18" s="1"/>
    </row>
    <row r="19" spans="1:7" ht="15" customHeight="1" x14ac:dyDescent="0.25">
      <c r="A19" s="1"/>
      <c r="B19" s="39" t="s">
        <v>95</v>
      </c>
      <c r="C19" s="39"/>
      <c r="D19" s="39"/>
      <c r="E19" s="10">
        <f>SUM(E12,E14,E18)</f>
        <v>4771651.2311036624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96</v>
      </c>
      <c r="C3" s="79"/>
      <c r="D3" s="79"/>
      <c r="E3" s="79"/>
      <c r="F3" s="79"/>
      <c r="G3" s="1"/>
    </row>
    <row r="4" spans="1:7" ht="29.2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97</v>
      </c>
      <c r="C8" s="39"/>
      <c r="D8" s="39"/>
      <c r="E8" s="39"/>
      <c r="F8" s="39"/>
      <c r="G8" s="1"/>
    </row>
    <row r="9" spans="1:7" x14ac:dyDescent="0.25">
      <c r="A9" s="1"/>
      <c r="B9" s="80" t="s">
        <v>24</v>
      </c>
      <c r="C9" s="80"/>
      <c r="D9" s="80"/>
      <c r="E9" s="7">
        <v>2811489.1211541281</v>
      </c>
      <c r="F9" s="34" t="s">
        <v>3</v>
      </c>
      <c r="G9" s="1"/>
    </row>
    <row r="10" spans="1:7" x14ac:dyDescent="0.25">
      <c r="A10" s="1"/>
      <c r="B10" s="68" t="s">
        <v>149</v>
      </c>
      <c r="C10" s="68"/>
      <c r="D10" s="68"/>
      <c r="E10" s="7">
        <v>0</v>
      </c>
      <c r="F10" s="34" t="s">
        <v>3</v>
      </c>
      <c r="G10" s="1"/>
    </row>
    <row r="11" spans="1:7" x14ac:dyDescent="0.25">
      <c r="A11" s="1"/>
      <c r="B11" s="68" t="s">
        <v>150</v>
      </c>
      <c r="C11" s="68"/>
      <c r="D11" s="68"/>
      <c r="E11" s="7">
        <v>0</v>
      </c>
      <c r="F11" s="34" t="s">
        <v>3</v>
      </c>
      <c r="G11" s="1"/>
    </row>
    <row r="12" spans="1:7" x14ac:dyDescent="0.25">
      <c r="A12" s="1"/>
      <c r="B12" s="68" t="s">
        <v>80</v>
      </c>
      <c r="C12" s="68"/>
      <c r="D12" s="68"/>
      <c r="E12" s="7">
        <v>0</v>
      </c>
      <c r="F12" s="34" t="s">
        <v>3</v>
      </c>
      <c r="G12" s="1"/>
    </row>
    <row r="13" spans="1:7" x14ac:dyDescent="0.25">
      <c r="A13" s="1"/>
      <c r="B13" s="68" t="s">
        <v>81</v>
      </c>
      <c r="C13" s="68"/>
      <c r="D13" s="68"/>
      <c r="E13" s="8">
        <v>0</v>
      </c>
      <c r="F13" s="34" t="s">
        <v>3</v>
      </c>
      <c r="G13" s="1"/>
    </row>
    <row r="14" spans="1:7" x14ac:dyDescent="0.25">
      <c r="A14" s="1"/>
      <c r="B14" s="68" t="s">
        <v>18</v>
      </c>
      <c r="C14" s="68"/>
      <c r="D14" s="68"/>
      <c r="E14" s="8">
        <f>(E9-SUM(E10:E11))*'Fane 10. Nøgletal'!C9+E10*'Fane 10. Nøgletal'!C10+E11*'Fane 10. Nøgletal'!C11+SUM(E12:E13)*'Fane 10. Nøgletal'!C12</f>
        <v>35705.911838657426</v>
      </c>
      <c r="F14" s="34" t="s">
        <v>3</v>
      </c>
      <c r="G14" s="1"/>
    </row>
    <row r="15" spans="1:7" x14ac:dyDescent="0.25">
      <c r="A15" s="1"/>
      <c r="B15" s="68" t="s">
        <v>72</v>
      </c>
      <c r="C15" s="68"/>
      <c r="D15" s="68"/>
      <c r="E15" s="8">
        <f>-SUM(E9:E9,E12:E14)*'Fane 10. Nøgletal'!C18</f>
        <v>-48402.315560877352</v>
      </c>
      <c r="F15" s="34" t="s">
        <v>3</v>
      </c>
      <c r="G15" s="1"/>
    </row>
    <row r="16" spans="1:7" x14ac:dyDescent="0.25">
      <c r="A16" s="1"/>
      <c r="B16" s="70" t="s">
        <v>20</v>
      </c>
      <c r="C16" s="70"/>
      <c r="D16" s="70"/>
      <c r="E16" s="9">
        <f>SUM(E9,E12:E15)</f>
        <v>2798792.717431908</v>
      </c>
      <c r="F16" s="40" t="s">
        <v>3</v>
      </c>
      <c r="G16" s="1"/>
    </row>
    <row r="17" spans="1:7" x14ac:dyDescent="0.25">
      <c r="A17" s="1"/>
      <c r="B17" s="71" t="s">
        <v>12</v>
      </c>
      <c r="C17" s="71"/>
      <c r="D17" s="71"/>
      <c r="E17" s="39"/>
      <c r="F17" s="39"/>
      <c r="G17" s="1"/>
    </row>
    <row r="18" spans="1:7" x14ac:dyDescent="0.25">
      <c r="A18" s="1"/>
      <c r="B18" s="72" t="s">
        <v>12</v>
      </c>
      <c r="C18" s="72"/>
      <c r="D18" s="72"/>
      <c r="E18" s="9">
        <v>2436660.2058677999</v>
      </c>
      <c r="F18" s="40" t="s">
        <v>3</v>
      </c>
      <c r="G18" s="1"/>
    </row>
    <row r="19" spans="1:7" x14ac:dyDescent="0.25">
      <c r="A19" s="1"/>
      <c r="B19" s="39" t="s">
        <v>52</v>
      </c>
      <c r="C19" s="39"/>
      <c r="D19" s="39"/>
      <c r="E19" s="39"/>
      <c r="F19" s="39"/>
      <c r="G19" s="1"/>
    </row>
    <row r="20" spans="1:7" ht="15.4" customHeight="1" x14ac:dyDescent="0.25">
      <c r="A20" s="1"/>
      <c r="B20" s="73" t="s">
        <v>49</v>
      </c>
      <c r="C20" s="74"/>
      <c r="D20" s="75"/>
      <c r="E20" s="31">
        <v>0</v>
      </c>
      <c r="F20" s="32" t="s">
        <v>3</v>
      </c>
      <c r="G20" s="1"/>
    </row>
    <row r="21" spans="1:7" ht="15.75" customHeight="1" x14ac:dyDescent="0.25">
      <c r="A21" s="1"/>
      <c r="B21" s="73" t="s">
        <v>50</v>
      </c>
      <c r="C21" s="74"/>
      <c r="D21" s="75"/>
      <c r="E21" s="31">
        <v>0</v>
      </c>
      <c r="F21" s="32" t="s">
        <v>3</v>
      </c>
      <c r="G21" s="1"/>
    </row>
    <row r="22" spans="1:7" x14ac:dyDescent="0.25">
      <c r="A22" s="1"/>
      <c r="B22" s="76" t="s">
        <v>53</v>
      </c>
      <c r="C22" s="77"/>
      <c r="D22" s="78"/>
      <c r="E22" s="9">
        <v>0</v>
      </c>
      <c r="F22" s="9" t="s">
        <v>3</v>
      </c>
      <c r="G22" s="1"/>
    </row>
    <row r="23" spans="1:7" x14ac:dyDescent="0.25">
      <c r="A23" s="1"/>
      <c r="B23" s="39" t="s">
        <v>145</v>
      </c>
      <c r="C23" s="39"/>
      <c r="D23" s="39"/>
      <c r="E23" s="39"/>
      <c r="F23" s="39"/>
      <c r="G23" s="1"/>
    </row>
    <row r="24" spans="1:7" ht="15.75" customHeight="1" x14ac:dyDescent="0.25">
      <c r="A24" s="1"/>
      <c r="B24" s="65" t="s">
        <v>146</v>
      </c>
      <c r="C24" s="66"/>
      <c r="D24" s="67"/>
      <c r="E24" s="9">
        <v>-327212</v>
      </c>
      <c r="F24" s="9" t="s">
        <v>3</v>
      </c>
      <c r="G24" s="1"/>
    </row>
    <row r="25" spans="1:7" x14ac:dyDescent="0.25">
      <c r="A25" s="1"/>
      <c r="B25" s="39" t="s">
        <v>147</v>
      </c>
      <c r="C25" s="39"/>
      <c r="D25" s="39"/>
      <c r="E25" s="39"/>
      <c r="F25" s="39"/>
      <c r="G25" s="1"/>
    </row>
    <row r="26" spans="1:7" ht="15.4" customHeight="1" x14ac:dyDescent="0.25">
      <c r="A26" s="1"/>
      <c r="B26" s="65" t="s">
        <v>148</v>
      </c>
      <c r="C26" s="66"/>
      <c r="D26" s="67"/>
      <c r="E26" s="9">
        <v>0</v>
      </c>
      <c r="F26" s="40" t="s">
        <v>3</v>
      </c>
      <c r="G26" s="1"/>
    </row>
    <row r="27" spans="1:7" x14ac:dyDescent="0.25">
      <c r="A27" s="1"/>
      <c r="B27" s="39" t="s">
        <v>25</v>
      </c>
      <c r="C27" s="39"/>
      <c r="D27" s="39"/>
      <c r="E27" s="10">
        <f>E16+E18+E22+E24+E26</f>
        <v>4908240.9232997075</v>
      </c>
      <c r="F27" s="11" t="s">
        <v>3</v>
      </c>
      <c r="G27" s="1"/>
    </row>
    <row r="28" spans="1:7" ht="28.5" customHeight="1" x14ac:dyDescent="0.25">
      <c r="A28" s="1"/>
      <c r="B28" s="69" t="s">
        <v>98</v>
      </c>
      <c r="C28" s="69"/>
      <c r="D28" s="69"/>
      <c r="E28" s="69"/>
      <c r="F28" s="6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</sheetData>
  <sheetProtection algorithmName="SHA-512" hashValue="gMoZjMsRbSbaBI9hUwGUkbpuxhZeiECUNSn/Qri+JtJXZMFn76VTnfpgwEC/P6wJkoya9YWwKRjmZKD9pA2seA==" saltValue="kDumsoWxvKP7f5XNkpZjtg==" spinCount="100000" sheet="1" objects="1" scenarios="1"/>
  <mergeCells count="17">
    <mergeCell ref="B3:F4"/>
    <mergeCell ref="B9:D9"/>
    <mergeCell ref="B12:D12"/>
    <mergeCell ref="B13:D13"/>
    <mergeCell ref="B14:D14"/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3" t="s">
        <v>69</v>
      </c>
      <c r="C3" s="63"/>
      <c r="D3" s="63"/>
      <c r="E3" s="1"/>
      <c r="F3" s="1"/>
    </row>
    <row r="4" spans="1:6" ht="15" customHeight="1" x14ac:dyDescent="0.25">
      <c r="A4" s="1"/>
      <c r="B4" s="63"/>
      <c r="C4" s="63"/>
      <c r="D4" s="6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1" t="s">
        <v>99</v>
      </c>
      <c r="C8" s="82"/>
      <c r="D8" s="83"/>
      <c r="E8" s="1"/>
      <c r="F8" s="1"/>
    </row>
    <row r="9" spans="1:6" ht="15" customHeight="1" x14ac:dyDescent="0.25">
      <c r="A9" s="1"/>
      <c r="B9" s="17" t="s">
        <v>32</v>
      </c>
      <c r="C9" s="40" t="s">
        <v>100</v>
      </c>
      <c r="D9" s="40"/>
      <c r="E9" s="1"/>
      <c r="F9" s="1"/>
    </row>
    <row r="10" spans="1:6" ht="15" customHeight="1" x14ac:dyDescent="0.25">
      <c r="A10" s="1"/>
      <c r="B10" s="26" t="s">
        <v>154</v>
      </c>
      <c r="C10" s="8">
        <v>1466580</v>
      </c>
      <c r="D10" s="12" t="s">
        <v>3</v>
      </c>
      <c r="E10" s="1"/>
      <c r="F10" s="1"/>
    </row>
    <row r="11" spans="1:6" ht="15" customHeight="1" x14ac:dyDescent="0.25">
      <c r="A11" s="1"/>
      <c r="B11" s="26" t="s">
        <v>155</v>
      </c>
      <c r="C11" s="8">
        <v>4626</v>
      </c>
      <c r="D11" s="12" t="s">
        <v>3</v>
      </c>
      <c r="E11" s="1"/>
      <c r="F11" s="1"/>
    </row>
    <row r="12" spans="1:6" x14ac:dyDescent="0.25">
      <c r="A12" s="1"/>
      <c r="B12" s="26" t="s">
        <v>156</v>
      </c>
      <c r="C12" s="8">
        <v>397914</v>
      </c>
      <c r="D12" s="12" t="s">
        <v>3</v>
      </c>
      <c r="E12" s="1"/>
      <c r="F12" s="1"/>
    </row>
    <row r="13" spans="1:6" x14ac:dyDescent="0.25">
      <c r="A13" s="1"/>
      <c r="B13" s="26" t="s">
        <v>157</v>
      </c>
      <c r="C13" s="8">
        <v>4235</v>
      </c>
      <c r="D13" s="12" t="s">
        <v>3</v>
      </c>
      <c r="E13" s="1"/>
      <c r="F13" s="1"/>
    </row>
    <row r="14" spans="1:6" x14ac:dyDescent="0.25">
      <c r="A14" s="1"/>
      <c r="B14" s="26" t="s">
        <v>158</v>
      </c>
      <c r="C14" s="8">
        <v>47888</v>
      </c>
      <c r="D14" s="12" t="s">
        <v>3</v>
      </c>
      <c r="E14" s="1"/>
      <c r="F14" s="1"/>
    </row>
    <row r="15" spans="1:6" x14ac:dyDescent="0.25">
      <c r="A15" s="1"/>
      <c r="B15" s="44" t="s">
        <v>101</v>
      </c>
      <c r="C15" s="10">
        <f>SUM(C10:C14)</f>
        <v>1921243</v>
      </c>
      <c r="D15" s="11" t="s">
        <v>3</v>
      </c>
      <c r="E15" s="1"/>
      <c r="F15" s="1"/>
    </row>
    <row r="16" spans="1:6" x14ac:dyDescent="0.25">
      <c r="A16" s="1"/>
      <c r="B16" s="44" t="s">
        <v>102</v>
      </c>
      <c r="C16" s="10">
        <f>C15*(1+'Fane 10. Nøgletal'!C13)^2</f>
        <v>1968407.28700812</v>
      </c>
      <c r="D16" s="11" t="s">
        <v>3</v>
      </c>
      <c r="E16" s="1"/>
      <c r="F16" s="1"/>
    </row>
    <row r="17" spans="1:6" x14ac:dyDescent="0.25">
      <c r="A17" s="1"/>
      <c r="B17" s="14"/>
      <c r="C17" s="13"/>
      <c r="D17" s="13"/>
      <c r="E17" s="1"/>
      <c r="F17" s="1"/>
    </row>
    <row r="18" spans="1:6" x14ac:dyDescent="0.25">
      <c r="A18" s="1"/>
      <c r="B18" s="14"/>
      <c r="C18" s="13"/>
      <c r="D18" s="13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9" t="s">
        <v>116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ht="15" customHeight="1" x14ac:dyDescent="0.25">
      <c r="A5" s="1"/>
      <c r="B5" s="33"/>
      <c r="C5" s="33"/>
      <c r="D5" s="33"/>
      <c r="E5" s="33"/>
      <c r="F5" s="33"/>
      <c r="G5" s="1"/>
    </row>
    <row r="6" spans="1:7" ht="15" customHeight="1" x14ac:dyDescent="0.25">
      <c r="A6" s="1"/>
      <c r="B6" s="84" t="s">
        <v>36</v>
      </c>
      <c r="C6" s="84"/>
      <c r="D6" s="84"/>
      <c r="E6" s="84"/>
      <c r="F6" s="84"/>
      <c r="G6" s="1"/>
    </row>
    <row r="7" spans="1:7" ht="15" customHeight="1" x14ac:dyDescent="0.25">
      <c r="A7" s="1"/>
      <c r="B7" s="85" t="s">
        <v>34</v>
      </c>
      <c r="C7" s="85"/>
      <c r="D7" s="85"/>
      <c r="E7" s="8">
        <v>-275708.2466666667</v>
      </c>
      <c r="F7" s="12" t="s">
        <v>3</v>
      </c>
      <c r="G7" s="1"/>
    </row>
    <row r="8" spans="1:7" ht="15" customHeight="1" x14ac:dyDescent="0.25">
      <c r="A8" s="1"/>
      <c r="B8" s="85" t="s">
        <v>35</v>
      </c>
      <c r="C8" s="85"/>
      <c r="D8" s="85"/>
      <c r="E8" s="8">
        <v>1356434.0056361016</v>
      </c>
      <c r="F8" s="12" t="s">
        <v>3</v>
      </c>
      <c r="G8" s="1"/>
    </row>
    <row r="9" spans="1:7" ht="15" customHeight="1" x14ac:dyDescent="0.25">
      <c r="A9" s="1"/>
      <c r="B9" s="76" t="s">
        <v>76</v>
      </c>
      <c r="C9" s="77"/>
      <c r="D9" s="78"/>
      <c r="E9" s="9">
        <f>SUM(E7:E8)</f>
        <v>1080725.758969435</v>
      </c>
      <c r="F9" s="15" t="s">
        <v>3</v>
      </c>
      <c r="G9" s="1"/>
    </row>
    <row r="10" spans="1:7" ht="15" customHeight="1" x14ac:dyDescent="0.25">
      <c r="A10" s="1"/>
      <c r="B10" s="81"/>
      <c r="C10" s="82"/>
      <c r="D10" s="82"/>
      <c r="E10" s="82"/>
      <c r="F10" s="83"/>
      <c r="G10" s="1"/>
    </row>
    <row r="11" spans="1:7" ht="27" customHeight="1" x14ac:dyDescent="0.25">
      <c r="A11" s="1"/>
      <c r="B11" s="69" t="s">
        <v>71</v>
      </c>
      <c r="C11" s="69"/>
      <c r="D11" s="69"/>
      <c r="E11" s="69"/>
      <c r="F11" s="69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62</v>
      </c>
      <c r="C14" s="84"/>
      <c r="D14" s="84"/>
      <c r="E14" s="84"/>
      <c r="F14" s="84"/>
      <c r="G14" s="1"/>
    </row>
    <row r="15" spans="1:7" x14ac:dyDescent="0.25">
      <c r="A15" s="1"/>
      <c r="B15" s="85" t="s">
        <v>63</v>
      </c>
      <c r="C15" s="85"/>
      <c r="D15" s="85"/>
      <c r="E15" s="8">
        <v>5299456.0041453289</v>
      </c>
      <c r="F15" s="12" t="s">
        <v>3</v>
      </c>
      <c r="G15" s="1"/>
    </row>
    <row r="16" spans="1:7" x14ac:dyDescent="0.25">
      <c r="A16" s="1"/>
      <c r="B16" s="85" t="s">
        <v>64</v>
      </c>
      <c r="C16" s="85"/>
      <c r="D16" s="85"/>
      <c r="E16" s="8">
        <v>3663211</v>
      </c>
      <c r="F16" s="12" t="s">
        <v>3</v>
      </c>
      <c r="G16" s="1"/>
    </row>
    <row r="17" spans="1:7" x14ac:dyDescent="0.25">
      <c r="A17" s="1"/>
      <c r="B17" s="85" t="s">
        <v>33</v>
      </c>
      <c r="C17" s="85"/>
      <c r="D17" s="85"/>
      <c r="E17" s="8">
        <v>0</v>
      </c>
      <c r="F17" s="12" t="s">
        <v>3</v>
      </c>
      <c r="G17" s="1"/>
    </row>
    <row r="18" spans="1:7" x14ac:dyDescent="0.25">
      <c r="A18" s="1"/>
      <c r="B18" s="86" t="s">
        <v>136</v>
      </c>
      <c r="C18" s="86"/>
      <c r="D18" s="86"/>
      <c r="E18" s="9">
        <f>E15-(E16-E17)</f>
        <v>1636245.0041453289</v>
      </c>
      <c r="F18" s="15" t="s">
        <v>3</v>
      </c>
      <c r="G18" s="1"/>
    </row>
    <row r="19" spans="1:7" x14ac:dyDescent="0.25">
      <c r="A19" s="1"/>
      <c r="B19" s="87"/>
      <c r="C19" s="88"/>
      <c r="D19" s="88"/>
      <c r="E19" s="88"/>
      <c r="F19" s="89"/>
      <c r="G19" s="1"/>
    </row>
    <row r="20" spans="1:7" ht="28.5" customHeight="1" x14ac:dyDescent="0.25">
      <c r="A20" s="1"/>
      <c r="B20" s="69" t="s">
        <v>70</v>
      </c>
      <c r="C20" s="69"/>
      <c r="D20" s="69"/>
      <c r="E20" s="69"/>
      <c r="F20" s="69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ht="15" customHeight="1" x14ac:dyDescent="0.25">
      <c r="A22" s="1"/>
      <c r="B22" s="84" t="s">
        <v>44</v>
      </c>
      <c r="C22" s="84"/>
      <c r="D22" s="84"/>
      <c r="E22" s="84"/>
      <c r="F22" s="84"/>
      <c r="G22" s="1"/>
    </row>
    <row r="23" spans="1:7" ht="15" customHeight="1" x14ac:dyDescent="0.25">
      <c r="A23" s="1"/>
      <c r="B23" s="85" t="s">
        <v>45</v>
      </c>
      <c r="C23" s="85"/>
      <c r="D23" s="85"/>
      <c r="E23" s="8">
        <v>4985467.8579470925</v>
      </c>
      <c r="F23" s="12" t="s">
        <v>3</v>
      </c>
      <c r="G23" s="1"/>
    </row>
    <row r="24" spans="1:7" ht="15" customHeight="1" x14ac:dyDescent="0.25">
      <c r="A24" s="1"/>
      <c r="B24" s="85" t="s">
        <v>46</v>
      </c>
      <c r="C24" s="85"/>
      <c r="D24" s="85"/>
      <c r="E24" s="8">
        <v>4589281</v>
      </c>
      <c r="F24" s="12" t="s">
        <v>3</v>
      </c>
      <c r="G24" s="1"/>
    </row>
    <row r="25" spans="1:7" ht="15" customHeight="1" x14ac:dyDescent="0.25">
      <c r="A25" s="1"/>
      <c r="B25" s="85" t="s">
        <v>33</v>
      </c>
      <c r="C25" s="85"/>
      <c r="D25" s="85"/>
      <c r="E25" s="8">
        <v>0</v>
      </c>
      <c r="F25" s="12" t="s">
        <v>3</v>
      </c>
      <c r="G25" s="1"/>
    </row>
    <row r="26" spans="1:7" x14ac:dyDescent="0.25">
      <c r="A26" s="1"/>
      <c r="B26" s="86" t="s">
        <v>137</v>
      </c>
      <c r="C26" s="86"/>
      <c r="D26" s="86"/>
      <c r="E26" s="9">
        <f>E23-(E24-E25)</f>
        <v>396186.8579470925</v>
      </c>
      <c r="F26" s="15" t="s">
        <v>3</v>
      </c>
      <c r="G26" s="1"/>
    </row>
    <row r="27" spans="1:7" x14ac:dyDescent="0.25">
      <c r="A27" s="1"/>
      <c r="B27" s="81"/>
      <c r="C27" s="82"/>
      <c r="D27" s="82"/>
      <c r="E27" s="82"/>
      <c r="F27" s="83"/>
      <c r="G27" s="1"/>
    </row>
    <row r="28" spans="1:7" ht="28.5" customHeight="1" x14ac:dyDescent="0.25">
      <c r="A28" s="1"/>
      <c r="B28" s="69" t="s">
        <v>126</v>
      </c>
      <c r="C28" s="69"/>
      <c r="D28" s="69"/>
      <c r="E28" s="69"/>
      <c r="F28" s="69"/>
      <c r="G28" s="1"/>
    </row>
    <row r="29" spans="1:7" ht="28.5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84" t="s">
        <v>127</v>
      </c>
      <c r="C30" s="84"/>
      <c r="D30" s="84"/>
      <c r="E30" s="84"/>
      <c r="F30" s="84"/>
      <c r="G30" s="1"/>
    </row>
    <row r="31" spans="1:7" x14ac:dyDescent="0.25">
      <c r="A31" s="1"/>
      <c r="B31" s="85" t="s">
        <v>128</v>
      </c>
      <c r="C31" s="85"/>
      <c r="D31" s="85"/>
      <c r="E31" s="8">
        <v>4241442.7528006379</v>
      </c>
      <c r="F31" s="12" t="s">
        <v>3</v>
      </c>
      <c r="G31" s="1"/>
    </row>
    <row r="32" spans="1:7" x14ac:dyDescent="0.25">
      <c r="A32" s="1"/>
      <c r="B32" s="85" t="s">
        <v>129</v>
      </c>
      <c r="C32" s="85"/>
      <c r="D32" s="85"/>
      <c r="E32" s="8">
        <v>4401389</v>
      </c>
      <c r="F32" s="12" t="s">
        <v>3</v>
      </c>
      <c r="G32" s="1"/>
    </row>
    <row r="33" spans="1:7" x14ac:dyDescent="0.25">
      <c r="A33" s="1"/>
      <c r="B33" s="85" t="s">
        <v>33</v>
      </c>
      <c r="C33" s="85"/>
      <c r="D33" s="85"/>
      <c r="E33" s="8">
        <v>0</v>
      </c>
      <c r="F33" s="12" t="s">
        <v>3</v>
      </c>
      <c r="G33" s="1"/>
    </row>
    <row r="34" spans="1:7" x14ac:dyDescent="0.25">
      <c r="A34" s="1"/>
      <c r="B34" s="86" t="s">
        <v>138</v>
      </c>
      <c r="C34" s="86"/>
      <c r="D34" s="86"/>
      <c r="E34" s="9">
        <f>E31-(E32-E33)</f>
        <v>-159946.24719936214</v>
      </c>
      <c r="F34" s="15" t="s">
        <v>3</v>
      </c>
      <c r="G34" s="1"/>
    </row>
    <row r="35" spans="1:7" x14ac:dyDescent="0.25">
      <c r="A35" s="1"/>
      <c r="B35" s="81"/>
      <c r="C35" s="82"/>
      <c r="D35" s="82"/>
      <c r="E35" s="82"/>
      <c r="F35" s="83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84" t="s">
        <v>130</v>
      </c>
      <c r="C38" s="84"/>
      <c r="D38" s="84"/>
      <c r="E38" s="84"/>
      <c r="F38" s="84"/>
      <c r="G38" s="1"/>
    </row>
    <row r="39" spans="1:7" x14ac:dyDescent="0.25">
      <c r="A39" s="1"/>
      <c r="B39" s="90" t="s">
        <v>36</v>
      </c>
      <c r="C39" s="90"/>
      <c r="D39" s="90"/>
      <c r="E39" s="8">
        <f>E9</f>
        <v>1080725.758969435</v>
      </c>
      <c r="F39" s="12" t="s">
        <v>3</v>
      </c>
      <c r="G39" s="1"/>
    </row>
    <row r="40" spans="1:7" x14ac:dyDescent="0.25">
      <c r="A40" s="1"/>
      <c r="B40" s="90" t="s">
        <v>135</v>
      </c>
      <c r="C40" s="90"/>
      <c r="D40" s="90"/>
      <c r="E40" s="8">
        <f>IF(E18+E26+E34&lt;0,E18+E26+E34,0)</f>
        <v>0</v>
      </c>
      <c r="F40" s="12" t="s">
        <v>3</v>
      </c>
      <c r="G40" s="1"/>
    </row>
    <row r="41" spans="1:7" x14ac:dyDescent="0.25">
      <c r="A41" s="1"/>
      <c r="B41" s="90" t="s">
        <v>73</v>
      </c>
      <c r="C41" s="90"/>
      <c r="D41" s="90"/>
      <c r="E41" s="8">
        <v>2</v>
      </c>
      <c r="F41" s="12" t="s">
        <v>19</v>
      </c>
      <c r="G41" s="1"/>
    </row>
    <row r="42" spans="1:7" x14ac:dyDescent="0.25">
      <c r="A42" s="1"/>
      <c r="B42" s="86" t="s">
        <v>133</v>
      </c>
      <c r="C42" s="86"/>
      <c r="D42" s="86"/>
      <c r="E42" s="9">
        <f>SUM(E39)/E41</f>
        <v>540362.8794847175</v>
      </c>
      <c r="F42" s="15" t="s">
        <v>3</v>
      </c>
      <c r="G42" s="1"/>
    </row>
    <row r="43" spans="1:7" x14ac:dyDescent="0.25">
      <c r="A43" s="1"/>
      <c r="B43" s="86" t="s">
        <v>134</v>
      </c>
      <c r="C43" s="86"/>
      <c r="D43" s="86"/>
      <c r="E43" s="9">
        <f>E40/E41</f>
        <v>0</v>
      </c>
      <c r="F43" s="15" t="s">
        <v>3</v>
      </c>
      <c r="G43" s="1"/>
    </row>
    <row r="44" spans="1:7" x14ac:dyDescent="0.25">
      <c r="A44" s="1"/>
      <c r="B44" s="84"/>
      <c r="C44" s="84"/>
      <c r="D44" s="84"/>
      <c r="E44" s="84"/>
      <c r="F44" s="84"/>
      <c r="G44" s="1"/>
    </row>
    <row r="46" spans="1:7" x14ac:dyDescent="0.25">
      <c r="A46" s="30"/>
      <c r="B46" s="30"/>
      <c r="C46" s="30"/>
      <c r="D46" s="30"/>
      <c r="E46" s="30"/>
      <c r="F46" s="30"/>
      <c r="G46" s="30"/>
    </row>
    <row r="47" spans="1:7" x14ac:dyDescent="0.25">
      <c r="A47" s="30"/>
      <c r="B47" s="30"/>
      <c r="C47" s="30"/>
      <c r="D47" s="30"/>
      <c r="E47" s="30"/>
      <c r="F47" s="30"/>
      <c r="G47" s="30"/>
    </row>
    <row r="48" spans="1:7" x14ac:dyDescent="0.25">
      <c r="A48" s="30"/>
      <c r="B48" s="30"/>
      <c r="C48" s="30"/>
      <c r="D48" s="30"/>
      <c r="E48" s="30"/>
      <c r="F48" s="30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0"/>
      <c r="C51" s="30"/>
      <c r="D51" s="30"/>
      <c r="E51" s="30"/>
      <c r="F51" s="30"/>
      <c r="G51" s="30"/>
    </row>
    <row r="52" spans="1:7" x14ac:dyDescent="0.25">
      <c r="A52" s="30"/>
      <c r="B52" s="30"/>
      <c r="C52" s="30"/>
      <c r="D52" s="30"/>
      <c r="E52" s="30"/>
      <c r="F52" s="30"/>
      <c r="G52" s="30"/>
    </row>
    <row r="53" spans="1:7" x14ac:dyDescent="0.25">
      <c r="A53" s="30"/>
      <c r="B53" s="30"/>
      <c r="C53" s="30"/>
      <c r="D53" s="30"/>
      <c r="E53" s="30"/>
      <c r="F53" s="30"/>
      <c r="G53" s="30"/>
    </row>
    <row r="54" spans="1:7" x14ac:dyDescent="0.25">
      <c r="A54" s="30"/>
      <c r="B54" s="30"/>
      <c r="C54" s="30"/>
      <c r="D54" s="30"/>
      <c r="E54" s="30"/>
      <c r="F54" s="30"/>
      <c r="G54" s="30"/>
    </row>
    <row r="55" spans="1:7" x14ac:dyDescent="0.2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44:F44"/>
    <mergeCell ref="B43:D43"/>
    <mergeCell ref="B38:F38"/>
    <mergeCell ref="B40:D40"/>
    <mergeCell ref="B41:D41"/>
    <mergeCell ref="B42:D42"/>
    <mergeCell ref="B39:D39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3" t="s">
        <v>139</v>
      </c>
      <c r="C3" s="63"/>
      <c r="D3" s="63"/>
      <c r="E3" s="63"/>
      <c r="F3" s="63"/>
      <c r="G3" s="63"/>
      <c r="H3" s="63"/>
      <c r="I3" s="1"/>
    </row>
    <row r="4" spans="1:9" ht="15" customHeight="1" x14ac:dyDescent="0.25">
      <c r="A4" s="1"/>
      <c r="B4" s="63"/>
      <c r="C4" s="63"/>
      <c r="D4" s="63"/>
      <c r="E4" s="63"/>
      <c r="F4" s="63"/>
      <c r="G4" s="63"/>
      <c r="H4" s="6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117</v>
      </c>
      <c r="C8" s="82"/>
      <c r="D8" s="82"/>
      <c r="E8" s="82"/>
      <c r="F8" s="82"/>
      <c r="G8" s="82"/>
      <c r="H8" s="83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40" t="s">
        <v>2</v>
      </c>
      <c r="F9" s="40" t="s">
        <v>11</v>
      </c>
      <c r="G9" s="40" t="s">
        <v>30</v>
      </c>
      <c r="H9" s="43"/>
      <c r="I9" s="1"/>
    </row>
    <row r="10" spans="1:9" x14ac:dyDescent="0.25">
      <c r="A10" s="1"/>
      <c r="B10" s="46" t="s">
        <v>159</v>
      </c>
      <c r="C10" s="47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25">
      <c r="A11" s="1"/>
      <c r="B11" s="81" t="s">
        <v>118</v>
      </c>
      <c r="C11" s="82"/>
      <c r="D11" s="83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2020-10-14T06:35:15Z</dcterms:modified>
</cp:coreProperties>
</file>