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Ærø Vand AS (V214)\ØR2025\"/>
    </mc:Choice>
  </mc:AlternateContent>
  <xr:revisionPtr revIDLastSave="0" documentId="13_ncr:1_{175F214D-80E2-4A02-A5CC-445450FA5B5A}"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6. Skattesagen" sheetId="15" r:id="rId8"/>
    <sheet name="Fane 5. Kontrol af ØR2023" sheetId="16"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<sst xmlns="http://schemas.openxmlformats.org/spreadsheetml/2006/main" count="336" uniqueCount="146">
  <si>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</si>
  <si>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</si>
  <si>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</si>
  <si>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</si>
  <si>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</si>
  <si>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</si>
  <si>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</si>
  <si>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</si>
  <si>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</si>
  <si>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</si>
  <si>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</si>
  <si>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</si>
  <si>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</si>
  <si>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</si>
  <si>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</si>
  <si>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</si>
  <si>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</si>
  <si>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</si>
  <si>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</si>
  <si>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</si>
  <si>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</si>
  <si>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</si>
  <si>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</si>
  <si>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</si>
  <si>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</si>
  <si>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</si>
  <si>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</si>
  <si>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</si>
  <si>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</si>
  <si>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</si>
  <si>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</si>
  <si>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</si>
  <si>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</si>
  <si>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</si>
  <si>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</si>
  <si>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</si>
  <si>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</si>
  <si>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</si>
  <si>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</si>
  <si>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</si>
  <si>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</si>
  <si>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</si>
  <si>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</si>
  <si>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</si>
  <si>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</si>
  <si>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</si>
  <si>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</si>
  <si>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</si>
  <si>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</si>
  <si>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</si>
  <si>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</si>
  <si>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</si>
  <si>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</si>
  <si>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</si>
  <si>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</si>
  <si>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</si>
  <si>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</si>
  <si>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</si>
  <si>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</si>
  <si>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</si>
  <si>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</si>
  <si>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</si>
  <si>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</si>
  <si>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</si>
  <si>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</si>
  <si>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</si>
  <si>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</si>
  <si>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</si>
  <si>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</si>
  <si>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</si>
  <si>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</si>
  <si>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</si>
  <si>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</si>
  <si>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</si>
  <si>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</si>
  <si>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</si>
  <si>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</si>
  <si>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</si>
  <si>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</si>
  <si>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</si>
  <si>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</si>
  <si>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</si>
  <si>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</si>
  <si>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</si>
  <si>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</si>
  <si>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</si>
  <si>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</si>
  <si>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</si>
  <si>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</si>
  <si>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</si>
  <si>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</si>
  <si>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</si>
  <si>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</si>
  <si>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</si>
  <si>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</si>
  <si>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</si>
  <si>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</si>
  <si>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</si>
  <si>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</si>
  <si>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</si>
  <si>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</si>
  <si>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</si>
  <si>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</si>
  <si>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</si>
  <si>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</si>
  <si>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</si>
  <si>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</si>
  <si>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</si>
  <si>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</si>
  <si>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</si>
  <si>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</si>
  <si>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</si>
  <si>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</si>
  <si>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</si>
  <si>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</si>
  <si>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</si>
  <si>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</si>
  <si>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</si>
  <si>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</si>
  <si>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</si>
  <si>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</si>
  <si>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</si>
  <si>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</si>
  <si>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</si>
  <si>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</si>
  <si>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</si>
  <si>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</si>
  <si>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</si>
  <si>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</si>
  <si>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</si>
  <si>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</si>
  <si>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</si>
  <si>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</si>
  <si>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</si>
  <si>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</si>
  <si>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</si>
  <si>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</si>
  <si>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</si>
  <si>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</si>
  <si>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</si>
  <si>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</si>
  <si>
    <t>Afgift for ledningsført vand</t>
  </si>
  <si>
    <t>Afgift til Forsyningssekretariatet</t>
  </si>
  <si>
    <t>Ejendomsskatter</t>
  </si>
  <si>
    <t>Grundvandsbeskyttelse i Ærø Kommune</t>
  </si>
  <si>
    <t xml:space="preserve">Frivillige aftaler om dyrkningspraksis eller andre restriktioner i arealanvendelse 2.640.697/20 = beløb i ØR25 til ØR44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</si>
</sst>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3" fontId="8" fillId="7" borderId="1" xfId="0"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0" t="s">
        <v>4</v>
      </c>
      <c r="D6" s="80"/>
      <c r="E6" s="80"/>
      <c r="F6" s="80"/>
      <c r="G6" s="3"/>
    </row>
    <row r="7" spans="1:7" ht="15" customHeight="1" x14ac:dyDescent="0.25">
      <c r="A7" s="1"/>
      <c r="B7" s="3"/>
      <c r="C7" s="80"/>
      <c r="D7" s="80"/>
      <c r="E7" s="80"/>
      <c r="F7" s="80"/>
      <c r="G7" s="3"/>
    </row>
    <row r="8" spans="1:7" ht="15.75" x14ac:dyDescent="0.25">
      <c r="A8" s="1"/>
      <c r="B8" s="4"/>
      <c r="C8" s="82" t="s">
        <v>118</v>
      </c>
      <c r="D8" s="82"/>
      <c r="E8" s="82"/>
      <c r="F8" s="82"/>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1" t="s">
        <v>5</v>
      </c>
      <c r="D11" s="81"/>
      <c r="E11" s="81"/>
      <c r="F11" s="81"/>
      <c r="G11" s="5"/>
    </row>
    <row r="12" spans="1:7" x14ac:dyDescent="0.25">
      <c r="A12" s="1"/>
      <c r="B12" s="1"/>
      <c r="C12" s="1"/>
      <c r="D12" s="1"/>
      <c r="E12" s="1"/>
      <c r="F12" s="1"/>
      <c r="G12" s="1"/>
    </row>
    <row r="13" spans="1:7" x14ac:dyDescent="0.25">
      <c r="A13" s="1"/>
      <c r="B13" s="6" t="s">
        <v>6</v>
      </c>
      <c r="C13" s="77" t="s">
        <v>112</v>
      </c>
      <c r="D13" s="78"/>
      <c r="E13" s="78"/>
      <c r="F13" s="79"/>
      <c r="G13" s="1"/>
    </row>
    <row r="14" spans="1:7" x14ac:dyDescent="0.25">
      <c r="A14" s="1"/>
      <c r="B14" s="6" t="s">
        <v>14</v>
      </c>
      <c r="C14" s="77" t="s">
        <v>115</v>
      </c>
      <c r="D14" s="78"/>
      <c r="E14" s="78"/>
      <c r="F14" s="79"/>
      <c r="G14" s="1"/>
    </row>
    <row r="15" spans="1:7" x14ac:dyDescent="0.25">
      <c r="A15" s="1"/>
      <c r="B15" s="6" t="s">
        <v>25</v>
      </c>
      <c r="C15" s="77" t="s">
        <v>88</v>
      </c>
      <c r="D15" s="78"/>
      <c r="E15" s="78"/>
      <c r="F15" s="79"/>
      <c r="G15" s="1"/>
    </row>
    <row r="16" spans="1:7" x14ac:dyDescent="0.25">
      <c r="A16" s="1"/>
      <c r="B16" s="6" t="s">
        <v>26</v>
      </c>
      <c r="C16" s="77" t="s">
        <v>113</v>
      </c>
      <c r="D16" s="78"/>
      <c r="E16" s="78"/>
      <c r="F16" s="79"/>
      <c r="G16" s="1"/>
    </row>
    <row r="17" spans="1:7" x14ac:dyDescent="0.25">
      <c r="A17" s="1"/>
      <c r="B17" s="6" t="s">
        <v>41</v>
      </c>
      <c r="C17" s="77" t="s">
        <v>116</v>
      </c>
      <c r="D17" s="78"/>
      <c r="E17" s="78"/>
      <c r="F17" s="79"/>
      <c r="G17" s="1"/>
    </row>
    <row r="18" spans="1:7" x14ac:dyDescent="0.25">
      <c r="A18" s="1"/>
      <c r="B18" s="6" t="s">
        <v>7</v>
      </c>
      <c r="C18" s="74" t="s">
        <v>11</v>
      </c>
      <c r="D18" s="75"/>
      <c r="E18" s="75"/>
      <c r="F18" s="76"/>
      <c r="G18" s="1"/>
    </row>
    <row r="19" spans="1:7" x14ac:dyDescent="0.25">
      <c r="A19" s="1"/>
      <c r="B19" s="6" t="s">
        <v>8</v>
      </c>
      <c r="C19" s="68" t="s">
        <v>117</v>
      </c>
      <c r="D19" s="69"/>
      <c r="E19" s="69"/>
      <c r="F19" s="70"/>
      <c r="G19" s="1"/>
    </row>
    <row r="20" spans="1:7" x14ac:dyDescent="0.25">
      <c r="A20" s="1"/>
      <c r="B20" s="6" t="s">
        <v>38</v>
      </c>
      <c r="C20" s="68" t="s">
        <v>65</v>
      </c>
      <c r="D20" s="69"/>
      <c r="E20" s="69"/>
      <c r="F20" s="70"/>
      <c r="G20" s="1"/>
    </row>
    <row r="21" spans="1:7" x14ac:dyDescent="0.25">
      <c r="A21" s="1"/>
      <c r="B21" s="6" t="s">
        <v>87</v>
      </c>
      <c r="C21" s="68" t="s">
        <v>62</v>
      </c>
      <c r="D21" s="69"/>
      <c r="E21" s="69"/>
      <c r="F21" s="70"/>
      <c r="G21" s="1"/>
    </row>
    <row r="22" spans="1:7" x14ac:dyDescent="0.25">
      <c r="A22" s="1"/>
      <c r="B22" s="6" t="s">
        <v>72</v>
      </c>
      <c r="C22" s="68" t="s">
        <v>31</v>
      </c>
      <c r="D22" s="69"/>
      <c r="E22" s="69"/>
      <c r="F22" s="70"/>
      <c r="G22" s="1"/>
    </row>
    <row r="23" spans="1:7" x14ac:dyDescent="0.25">
      <c r="A23" s="1"/>
      <c r="B23" s="6" t="s">
        <v>73</v>
      </c>
      <c r="C23" s="68" t="s">
        <v>32</v>
      </c>
      <c r="D23" s="69"/>
      <c r="E23" s="69"/>
      <c r="F23" s="70"/>
      <c r="G23" s="1"/>
    </row>
    <row r="24" spans="1:7" x14ac:dyDescent="0.25">
      <c r="A24" s="1"/>
      <c r="B24" s="6" t="s">
        <v>9</v>
      </c>
      <c r="C24" s="68" t="s">
        <v>44</v>
      </c>
      <c r="D24" s="69"/>
      <c r="E24" s="69"/>
      <c r="F24" s="70"/>
      <c r="G24" s="1"/>
    </row>
    <row r="25" spans="1:7" x14ac:dyDescent="0.25">
      <c r="A25" s="1"/>
      <c r="B25" s="6" t="s">
        <v>34</v>
      </c>
      <c r="C25" s="68" t="s">
        <v>27</v>
      </c>
      <c r="D25" s="69"/>
      <c r="E25" s="69"/>
      <c r="F25" s="70"/>
      <c r="G25" s="1"/>
    </row>
    <row r="26" spans="1:7" x14ac:dyDescent="0.25">
      <c r="A26" s="1"/>
      <c r="B26" s="6" t="s">
        <v>74</v>
      </c>
      <c r="C26" s="71" t="s">
        <v>39</v>
      </c>
      <c r="D26" s="72"/>
      <c r="E26" s="72"/>
      <c r="F26" s="73"/>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uDzN/qPjCCPGnGugb6OoWMpgVZ5BRjx8kqjdmIuEPlPZl7fV/uYhDaF7cw517AT9XoA2GVyMqNOMVMILnbGLQ==" saltValue="QhKFGguPtvUj5XpCmfnDZ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3" t="s">
        <v>66</v>
      </c>
      <c r="C3" s="83"/>
      <c r="D3" s="83"/>
      <c r="E3" s="83"/>
      <c r="F3" s="83"/>
      <c r="G3" s="83"/>
      <c r="H3" s="83"/>
      <c r="I3" s="83"/>
      <c r="J3" s="83"/>
      <c r="K3" s="83"/>
      <c r="L3" s="1"/>
    </row>
    <row r="4" spans="1:12" ht="15" customHeight="1" x14ac:dyDescent="0.25">
      <c r="A4" s="1"/>
      <c r="B4" s="83"/>
      <c r="C4" s="83"/>
      <c r="D4" s="83"/>
      <c r="E4" s="83"/>
      <c r="F4" s="83"/>
      <c r="G4" s="83"/>
      <c r="H4" s="83"/>
      <c r="I4" s="83"/>
      <c r="J4" s="83"/>
      <c r="K4" s="8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7" t="s">
        <v>60</v>
      </c>
      <c r="C8" s="88"/>
      <c r="D8" s="88"/>
      <c r="E8" s="88"/>
      <c r="F8" s="88"/>
      <c r="G8" s="88"/>
      <c r="H8" s="88"/>
      <c r="I8" s="88"/>
      <c r="J8" s="88"/>
      <c r="K8" s="89"/>
      <c r="L8" s="1"/>
    </row>
    <row r="9" spans="1:12" ht="39.75" customHeight="1" x14ac:dyDescent="0.25">
      <c r="A9" s="1"/>
      <c r="B9" s="38" t="s">
        <v>0</v>
      </c>
      <c r="C9" s="16" t="s">
        <v>1</v>
      </c>
      <c r="D9" s="99" t="s">
        <v>63</v>
      </c>
      <c r="E9" s="100"/>
      <c r="F9" s="99" t="s">
        <v>2</v>
      </c>
      <c r="G9" s="100"/>
      <c r="H9" s="99" t="s">
        <v>64</v>
      </c>
      <c r="I9" s="100"/>
      <c r="J9" s="99" t="s">
        <v>21</v>
      </c>
      <c r="K9" s="100"/>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60" t="s">
        <v>134</v>
      </c>
      <c r="C11" s="61"/>
      <c r="D11" s="62"/>
      <c r="E11" s="62"/>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Y5We1+fmiiY8zSPzi0QynWYckg4dk1SIdUDWlc/rNzrkjeWt2qoAqba0TfB7odfIrbtWn18uq+fP9sRrqQen1g==" saltValue="f+QTGrH2B2ZlY6sRC5XKV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3" t="s">
        <v>67</v>
      </c>
      <c r="C3" s="83"/>
      <c r="D3" s="83"/>
      <c r="E3" s="83"/>
      <c r="F3" s="83"/>
      <c r="G3" s="1"/>
    </row>
    <row r="4" spans="1:7" ht="15" customHeight="1" x14ac:dyDescent="0.25">
      <c r="A4" s="1"/>
      <c r="B4" s="83"/>
      <c r="C4" s="83"/>
      <c r="D4" s="83"/>
      <c r="E4" s="83"/>
      <c r="F4" s="8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28</v>
      </c>
      <c r="C8" s="20"/>
      <c r="D8" s="20"/>
      <c r="E8" s="20"/>
      <c r="F8" s="67"/>
      <c r="G8" s="1"/>
    </row>
    <row r="9" spans="1:7" ht="17.25" customHeight="1" x14ac:dyDescent="0.25">
      <c r="A9" s="1"/>
      <c r="B9" s="63" t="s">
        <v>15</v>
      </c>
      <c r="C9" s="48" t="s">
        <v>10</v>
      </c>
      <c r="D9" s="64"/>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t="s">
        <v>144</v>
      </c>
      <c r="C11" s="18">
        <v>0</v>
      </c>
      <c r="D11" s="12" t="s">
        <v>3</v>
      </c>
      <c r="E11" s="8">
        <v>75405</v>
      </c>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6" t="s">
        <v>94</v>
      </c>
      <c r="C16" s="10">
        <f>SUM(C10:C15)</f>
        <v>0</v>
      </c>
      <c r="D16" s="11" t="s">
        <v>3</v>
      </c>
      <c r="E16" s="10">
        <f>SUM(E10:E15)</f>
        <v>75405</v>
      </c>
      <c r="F16" s="11" t="s">
        <v>3</v>
      </c>
      <c r="G16" s="1"/>
    </row>
    <row r="17" spans="1:7" x14ac:dyDescent="0.25">
      <c r="A17" s="1"/>
      <c r="B17" s="66" t="s">
        <v>106</v>
      </c>
      <c r="C17" s="10">
        <f>C16*(1+'Fane 11. Nøgletal'!C11)</f>
        <v>0</v>
      </c>
      <c r="D17" s="11" t="s">
        <v>3</v>
      </c>
      <c r="E17" s="10">
        <f>E16*(1+'Fane 11. Nøgletal'!C11)</f>
        <v>80404.351500000004</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gvS7iYzkyzCQQunZfrAi7iJpPbykPo9iAA1cE8m2RzQpSz51tsA5t8khJ/IuKmRRJSy/luR6CJ1QHwz8FBH0XA==" saltValue="TIiQb5ugzJyMc6O8hD5rL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3" t="s">
        <v>68</v>
      </c>
      <c r="C3" s="83"/>
      <c r="D3" s="83"/>
      <c r="E3" s="83"/>
      <c r="F3" s="83"/>
      <c r="G3" s="1"/>
    </row>
    <row r="4" spans="1:7" ht="15" customHeight="1" x14ac:dyDescent="0.25">
      <c r="A4" s="1"/>
      <c r="B4" s="83"/>
      <c r="C4" s="83"/>
      <c r="D4" s="83"/>
      <c r="E4" s="83"/>
      <c r="F4" s="8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7" t="s">
        <v>109</v>
      </c>
      <c r="C8" s="88"/>
      <c r="D8" s="88"/>
      <c r="E8" s="88"/>
      <c r="F8" s="89"/>
      <c r="G8" s="1"/>
    </row>
    <row r="9" spans="1:7" x14ac:dyDescent="0.25">
      <c r="A9" s="1"/>
      <c r="B9" s="63" t="s">
        <v>15</v>
      </c>
      <c r="C9" s="48" t="s">
        <v>10</v>
      </c>
      <c r="D9" s="64"/>
      <c r="E9" s="48" t="s">
        <v>22</v>
      </c>
      <c r="F9" s="26"/>
      <c r="G9" s="1"/>
    </row>
    <row r="10" spans="1:7" x14ac:dyDescent="0.25">
      <c r="A10" s="1"/>
      <c r="B10" s="19" t="s">
        <v>144</v>
      </c>
      <c r="C10" s="18">
        <v>61475</v>
      </c>
      <c r="D10" s="12" t="s">
        <v>3</v>
      </c>
      <c r="E10" s="18">
        <v>0</v>
      </c>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6" t="s">
        <v>107</v>
      </c>
      <c r="C15" s="10">
        <f>SUM(C10:C14)</f>
        <v>61475</v>
      </c>
      <c r="D15" s="11" t="s">
        <v>3</v>
      </c>
      <c r="E15" s="10">
        <f>SUM(E10:E14)</f>
        <v>0</v>
      </c>
      <c r="F15" s="11" t="s">
        <v>3</v>
      </c>
      <c r="G15" s="1"/>
    </row>
    <row r="16" spans="1:7" x14ac:dyDescent="0.25">
      <c r="A16" s="1"/>
      <c r="B16" s="66" t="s">
        <v>108</v>
      </c>
      <c r="C16" s="10">
        <f>C15*(1+'Fane 11. Nøgletal'!C11)^2</f>
        <v>69896.810042750003</v>
      </c>
      <c r="D16" s="11" t="s">
        <v>3</v>
      </c>
      <c r="E16" s="10">
        <f>E15*(1+'Fane 11. Nøgletal'!C11)^2</f>
        <v>0</v>
      </c>
      <c r="F16" s="11" t="s">
        <v>3</v>
      </c>
      <c r="G16" s="1"/>
    </row>
    <row r="17" spans="1:7" x14ac:dyDescent="0.25">
      <c r="A17" s="1"/>
      <c r="B17" s="1"/>
      <c r="C17" s="1"/>
      <c r="D17" s="1"/>
      <c r="E17" s="1"/>
      <c r="F17" s="1"/>
      <c r="G17" s="1"/>
    </row>
    <row r="18" spans="1:7" x14ac:dyDescent="0.25">
      <c r="A18" s="1"/>
      <c r="B18" s="101"/>
      <c r="C18" s="101"/>
      <c r="D18" s="101"/>
      <c r="E18" s="101"/>
      <c r="F18" s="101"/>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1"/>
      <c r="C24" s="101"/>
      <c r="D24" s="101"/>
      <c r="E24" s="101"/>
      <c r="F24" s="101"/>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1"/>
      <c r="C31" s="101"/>
      <c r="D31" s="101"/>
      <c r="E31" s="101"/>
      <c r="F31" s="101"/>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pJsSFsuyak8HLhHXkgjCRZoovB+fPyDfyc6Dts6eLl+wToiYZlgbnWLSqXmMXQ3k7QlOzxHMnLoPI/X2XyWg8A==" saltValue="cDcpaQOkYo3dk2cnULojI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69</v>
      </c>
      <c r="C3" s="85"/>
      <c r="D3" s="85"/>
      <c r="E3" s="85"/>
      <c r="F3" s="85"/>
      <c r="G3" s="1"/>
    </row>
    <row r="4" spans="1:7" ht="15" customHeight="1" x14ac:dyDescent="0.25">
      <c r="A4" s="1"/>
      <c r="B4" s="85"/>
      <c r="C4" s="85"/>
      <c r="D4" s="85"/>
      <c r="E4" s="85"/>
      <c r="F4" s="85"/>
      <c r="G4" s="1"/>
    </row>
    <row r="5" spans="1:7" x14ac:dyDescent="0.25">
      <c r="A5" s="1"/>
      <c r="B5" s="85"/>
      <c r="C5" s="85"/>
      <c r="D5" s="85"/>
      <c r="E5" s="85"/>
      <c r="F5" s="85"/>
      <c r="G5" s="1"/>
    </row>
    <row r="6" spans="1:7" x14ac:dyDescent="0.25">
      <c r="A6" s="1"/>
      <c r="B6" s="1"/>
      <c r="C6" s="1"/>
      <c r="D6" s="1"/>
      <c r="E6" s="1"/>
      <c r="F6" s="1"/>
      <c r="G6" s="1"/>
    </row>
    <row r="7" spans="1:7" x14ac:dyDescent="0.25">
      <c r="A7" s="1"/>
      <c r="B7" s="1"/>
      <c r="C7" s="1"/>
      <c r="D7" s="1"/>
      <c r="E7" s="1"/>
      <c r="F7" s="1"/>
      <c r="G7" s="1"/>
    </row>
    <row r="8" spans="1:7" x14ac:dyDescent="0.25">
      <c r="A8" s="1"/>
      <c r="B8" s="87" t="s">
        <v>48</v>
      </c>
      <c r="C8" s="88"/>
      <c r="D8" s="88"/>
      <c r="E8" s="88"/>
      <c r="F8" s="89"/>
      <c r="G8" s="1"/>
    </row>
    <row r="9" spans="1:7" ht="15" customHeight="1" x14ac:dyDescent="0.25">
      <c r="A9" s="1"/>
      <c r="B9" s="25" t="s">
        <v>49</v>
      </c>
      <c r="C9" s="102" t="s">
        <v>10</v>
      </c>
      <c r="D9" s="103"/>
      <c r="E9" s="102" t="s">
        <v>22</v>
      </c>
      <c r="F9" s="103"/>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IV97WHTAFaO4wGd/+vO4sRS6EFDi2u9T7sToNmDZQ7g27R9UjCSBIY7mCzgP2RntQBJyGyyapKB+g9JHPhD5kg==" saltValue="TOiZ+90KoQLVNXB+I+40h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70</v>
      </c>
      <c r="C3" s="85"/>
      <c r="D3" s="85"/>
      <c r="E3" s="85"/>
      <c r="F3" s="85"/>
      <c r="G3" s="1"/>
    </row>
    <row r="4" spans="1:7" ht="15" customHeight="1" x14ac:dyDescent="0.25">
      <c r="A4" s="1"/>
      <c r="B4" s="85"/>
      <c r="C4" s="85"/>
      <c r="D4" s="85"/>
      <c r="E4" s="85"/>
      <c r="F4" s="85"/>
      <c r="G4" s="1"/>
    </row>
    <row r="5" spans="1:7" x14ac:dyDescent="0.25">
      <c r="A5" s="1"/>
      <c r="B5" s="85"/>
      <c r="C5" s="85"/>
      <c r="D5" s="85"/>
      <c r="E5" s="85"/>
      <c r="F5" s="85"/>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7" t="s">
        <v>111</v>
      </c>
      <c r="C8" s="88"/>
      <c r="D8" s="88"/>
      <c r="E8" s="88"/>
      <c r="F8" s="89"/>
      <c r="G8" s="1"/>
    </row>
    <row r="9" spans="1:7" x14ac:dyDescent="0.25">
      <c r="A9" s="1"/>
      <c r="B9" s="25" t="s">
        <v>16</v>
      </c>
      <c r="C9" s="65" t="s">
        <v>10</v>
      </c>
      <c r="D9" s="26"/>
      <c r="E9" s="65" t="s">
        <v>22</v>
      </c>
      <c r="F9" s="26"/>
      <c r="G9" s="1"/>
    </row>
    <row r="10" spans="1:7" x14ac:dyDescent="0.25">
      <c r="A10" s="1"/>
      <c r="B10" s="52" t="s">
        <v>136</v>
      </c>
      <c r="C10" s="8">
        <v>0</v>
      </c>
      <c r="D10" s="12" t="s">
        <v>3</v>
      </c>
      <c r="E10" s="8">
        <v>0</v>
      </c>
      <c r="F10" s="12" t="s">
        <v>3</v>
      </c>
      <c r="G10" s="1"/>
    </row>
    <row r="11" spans="1:7" x14ac:dyDescent="0.25">
      <c r="A11" s="1"/>
      <c r="B11" s="66" t="s">
        <v>91</v>
      </c>
      <c r="C11" s="10">
        <f>SUM(C10:C10)</f>
        <v>0</v>
      </c>
      <c r="D11" s="11" t="s">
        <v>3</v>
      </c>
      <c r="E11" s="10">
        <f>SUM(E10:E10)</f>
        <v>0</v>
      </c>
      <c r="F11" s="11" t="s">
        <v>3</v>
      </c>
      <c r="G11" s="1"/>
    </row>
    <row r="12" spans="1:7" x14ac:dyDescent="0.25">
      <c r="A12" s="1"/>
      <c r="B12" s="66"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1"/>
      <c r="C14" s="101"/>
      <c r="D14" s="101"/>
      <c r="E14" s="101"/>
      <c r="F14" s="101"/>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1"/>
      <c r="C20" s="101"/>
      <c r="D20" s="101"/>
      <c r="E20" s="101"/>
      <c r="F20" s="101"/>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1"/>
      <c r="C26" s="101"/>
      <c r="D26" s="101"/>
      <c r="E26" s="101"/>
      <c r="F26" s="101"/>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GF+grdsebR1p9Mfdn/oh+Ot3FqVvj6hDk78VGw59lRXRSG+mBv9u7c+qcLncmbu8HhKjoRENBuUfcUpe66+5eg==" saltValue="yf6/zKq2BGyjMKZuggpxO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5" t="s">
        <v>71</v>
      </c>
      <c r="C3" s="85"/>
      <c r="D3" s="1"/>
    </row>
    <row r="4" spans="1:4" ht="15" customHeight="1" x14ac:dyDescent="0.25">
      <c r="A4" s="1"/>
      <c r="B4" s="85"/>
      <c r="C4" s="8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6" t="s">
        <v>13</v>
      </c>
      <c r="C8" s="67"/>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139</v>
      </c>
      <c r="C11" s="23">
        <v>6.6299999999999998E-2</v>
      </c>
      <c r="D11" s="1"/>
    </row>
    <row r="12" spans="1:4" x14ac:dyDescent="0.25">
      <c r="A12" s="1"/>
      <c r="B12" s="66"/>
      <c r="C12" s="67"/>
      <c r="D12" s="1"/>
    </row>
    <row r="13" spans="1:4" x14ac:dyDescent="0.25">
      <c r="A13" s="1"/>
      <c r="B13" s="1"/>
      <c r="C13" s="1"/>
      <c r="D13" s="1"/>
    </row>
    <row r="14" spans="1:4" x14ac:dyDescent="0.25">
      <c r="A14" s="1"/>
      <c r="B14" s="1"/>
      <c r="C14" s="1"/>
      <c r="D14" s="1"/>
    </row>
    <row r="15" spans="1:4" x14ac:dyDescent="0.25">
      <c r="A15" s="1"/>
      <c r="B15" s="66" t="s">
        <v>36</v>
      </c>
      <c r="C15" s="67"/>
      <c r="D15" s="1"/>
    </row>
    <row r="16" spans="1:4" x14ac:dyDescent="0.25">
      <c r="A16" s="1"/>
      <c r="B16" s="21" t="s">
        <v>40</v>
      </c>
      <c r="C16" s="42">
        <v>1.7000000000000001E-2</v>
      </c>
      <c r="D16" s="1"/>
    </row>
    <row r="17" spans="1:4" x14ac:dyDescent="0.25">
      <c r="A17" s="1"/>
      <c r="B17" s="104"/>
      <c r="C17" s="105"/>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isbYU76aGP8sqai7mOpsuIH714zuI/0pcoBMJa41SZTPPbf1KS3zx0nVJJMivHSSPyU6JUw1/Abtz/9OsemqOA==" saltValue="wQzBcI3SAlb0cFGamWmF1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3" t="s">
        <v>95</v>
      </c>
      <c r="C3" s="83"/>
      <c r="D3" s="83"/>
      <c r="E3" s="1"/>
    </row>
    <row r="4" spans="1:5" ht="15" customHeight="1" x14ac:dyDescent="0.25">
      <c r="A4" s="1"/>
      <c r="B4" s="83"/>
      <c r="C4" s="83"/>
      <c r="D4" s="8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3837879.1122946185</v>
      </c>
      <c r="D9" s="44" t="s">
        <v>3</v>
      </c>
      <c r="E9" s="1"/>
    </row>
    <row r="10" spans="1:5" ht="17.100000000000001" customHeight="1" x14ac:dyDescent="0.25">
      <c r="A10" s="1"/>
      <c r="B10" s="22" t="s">
        <v>42</v>
      </c>
      <c r="C10" s="7">
        <f>'Fane 8.1. Varige tillæg'!C17+'Fane 8.1. Varige tillæg'!E17</f>
        <v>80404.351500000004</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259782.19364958318</v>
      </c>
      <c r="D13" s="44" t="s">
        <v>3</v>
      </c>
      <c r="E13" s="1"/>
    </row>
    <row r="14" spans="1:5" ht="17.100000000000001" customHeight="1" x14ac:dyDescent="0.25">
      <c r="A14" s="1"/>
      <c r="B14" s="22" t="s">
        <v>36</v>
      </c>
      <c r="C14" s="8">
        <f>-SUM(C9,C10:C13)*'Fane 11. Nøgletal'!C16</f>
        <v>-71027.116176551426</v>
      </c>
      <c r="D14" s="44" t="s">
        <v>3</v>
      </c>
      <c r="E14" s="1"/>
    </row>
    <row r="15" spans="1:5" ht="15" customHeight="1" x14ac:dyDescent="0.25">
      <c r="A15" s="1"/>
      <c r="B15" s="41" t="s">
        <v>19</v>
      </c>
      <c r="C15" s="9">
        <f>SUM(C9,C10:C14)</f>
        <v>4107038.5412676502</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1192761.9176074299</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69896.810042750003</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-1188.2457707267502</v>
      </c>
      <c r="D21" s="44" t="s">
        <v>3</v>
      </c>
      <c r="E21" s="1"/>
    </row>
    <row r="22" spans="1:5" ht="15" customHeight="1" x14ac:dyDescent="0.25">
      <c r="A22" s="1"/>
      <c r="B22" s="41" t="s">
        <v>33</v>
      </c>
      <c r="C22" s="9">
        <f>SUM(C19:C21)</f>
        <v>68708.564272023257</v>
      </c>
      <c r="D22" s="47" t="s">
        <v>3</v>
      </c>
      <c r="E22" s="1"/>
    </row>
    <row r="23" spans="1:5" x14ac:dyDescent="0.25">
      <c r="A23" s="1"/>
      <c r="B23" s="46" t="s">
        <v>50</v>
      </c>
      <c r="C23" s="46"/>
      <c r="D23" s="46"/>
      <c r="E23" s="1"/>
    </row>
    <row r="24" spans="1:5" x14ac:dyDescent="0.25">
      <c r="A24" s="1"/>
      <c r="B24" s="41" t="s">
        <v>51</v>
      </c>
      <c r="C24" s="9">
        <f>'Fane 5. Kontrol af ØR2023'!C30</f>
        <v>-62642.282663332764</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5305866.7404837701</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EtbC0WQpMAgU5LSQmvvLg+N67CDUIE81T0ePnQFtO/wbBS8+2e3iAFnsU9u0qbOGYIKcVS7TY9EGP0hO7rFGw==" saltValue="Tb431cm0d9vVBw7cJX8/b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3" t="s">
        <v>96</v>
      </c>
      <c r="C3" s="83"/>
      <c r="D3" s="83"/>
      <c r="E3" s="1"/>
    </row>
    <row r="4" spans="1:5" ht="15" customHeight="1" x14ac:dyDescent="0.25">
      <c r="A4" s="1"/>
      <c r="B4" s="83"/>
      <c r="C4" s="83"/>
      <c r="D4" s="83"/>
      <c r="E4" s="1"/>
    </row>
    <row r="5" spans="1:5" x14ac:dyDescent="0.25">
      <c r="A5" s="1"/>
      <c r="B5" s="84"/>
      <c r="C5" s="84"/>
      <c r="D5" s="84"/>
      <c r="E5" s="1"/>
    </row>
    <row r="6" spans="1:5" x14ac:dyDescent="0.25">
      <c r="A6" s="1"/>
      <c r="B6" s="58"/>
      <c r="C6" s="58"/>
      <c r="D6" s="58"/>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4107038.5412676502</v>
      </c>
      <c r="D9" s="44" t="s">
        <v>3</v>
      </c>
      <c r="E9" s="1"/>
    </row>
    <row r="10" spans="1:5" ht="15" customHeight="1" x14ac:dyDescent="0.25">
      <c r="A10" s="1"/>
      <c r="B10" s="24" t="s">
        <v>17</v>
      </c>
      <c r="C10" s="7">
        <f>C9*'Fane 11. Nøgletal'!C11</f>
        <v>272296.65528604522</v>
      </c>
      <c r="D10" s="44" t="s">
        <v>3</v>
      </c>
      <c r="E10" s="1"/>
    </row>
    <row r="11" spans="1:5" ht="15" customHeight="1" x14ac:dyDescent="0.25">
      <c r="A11" s="1"/>
      <c r="B11" s="24" t="s">
        <v>36</v>
      </c>
      <c r="C11" s="7">
        <f>-SUM(C9:C10)*'Fane 11. Nøgletal'!C16</f>
        <v>-74448.698341412819</v>
      </c>
      <c r="D11" s="44" t="s">
        <v>3</v>
      </c>
      <c r="E11" s="1"/>
    </row>
    <row r="12" spans="1:5" ht="15" customHeight="1" x14ac:dyDescent="0.25">
      <c r="A12" s="1"/>
      <c r="B12" s="51" t="s">
        <v>19</v>
      </c>
      <c r="C12" s="9">
        <f>SUM(C9:C11)</f>
        <v>4304886.4982122825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1271842.0327448025</v>
      </c>
      <c r="D14" s="47" t="s">
        <v>3</v>
      </c>
      <c r="E14" s="1"/>
    </row>
    <row r="15" spans="1:5" x14ac:dyDescent="0.25">
      <c r="A15" s="1"/>
      <c r="B15" s="46" t="s">
        <v>50</v>
      </c>
      <c r="C15" s="46"/>
      <c r="D15" s="46"/>
      <c r="E15" s="1"/>
    </row>
    <row r="16" spans="1:5" x14ac:dyDescent="0.25">
      <c r="A16" s="1"/>
      <c r="B16" s="47" t="s">
        <v>51</v>
      </c>
      <c r="C16" s="9">
        <f>'Fane 5. Kontrol af ØR2023'!C30</f>
        <v>-62642.282663332764</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5514086.2482937519</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k7m1ZnukbCKdVN8tnmwrS2jFEjGjaHM8msNIX4OAJohhebu2EpHFXlH6pkXzfy9WcuLbRPwWAaEAOHfS6PbNg==" saltValue="w+TLPKPAwr9y5kJBGUC/t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3" t="s">
        <v>97</v>
      </c>
      <c r="C3" s="83"/>
      <c r="D3" s="83"/>
      <c r="E3" s="1"/>
    </row>
    <row r="4" spans="1:5" ht="15" customHeight="1" x14ac:dyDescent="0.25">
      <c r="A4" s="1"/>
      <c r="B4" s="83"/>
      <c r="C4" s="83"/>
      <c r="D4" s="83"/>
      <c r="E4" s="1"/>
    </row>
    <row r="5" spans="1:5" x14ac:dyDescent="0.25">
      <c r="A5" s="1"/>
      <c r="B5" s="84" t="s">
        <v>20</v>
      </c>
      <c r="C5" s="84"/>
      <c r="D5" s="84"/>
      <c r="E5" s="1"/>
    </row>
    <row r="6" spans="1:5" x14ac:dyDescent="0.25">
      <c r="A6" s="1"/>
      <c r="B6" s="58"/>
      <c r="C6" s="58"/>
      <c r="D6" s="58"/>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4304886.4982122825</v>
      </c>
      <c r="D9" s="44" t="s">
        <v>3</v>
      </c>
      <c r="E9" s="1"/>
    </row>
    <row r="10" spans="1:5" ht="15" customHeight="1" x14ac:dyDescent="0.25">
      <c r="A10" s="1"/>
      <c r="B10" s="24" t="s">
        <v>17</v>
      </c>
      <c r="C10" s="7">
        <f>C9*'Fane 11. Nøgletal'!C11</f>
        <v>285413.9748314743</v>
      </c>
      <c r="D10" s="44" t="s">
        <v>3</v>
      </c>
      <c r="E10" s="1"/>
    </row>
    <row r="11" spans="1:5" ht="15" customHeight="1" x14ac:dyDescent="0.25">
      <c r="A11" s="1"/>
      <c r="B11" s="24" t="s">
        <v>36</v>
      </c>
      <c r="C11" s="7">
        <f>-SUM(C9:C10)*'Fane 11. Nøgletal'!C16</f>
        <v>-78035.108041743864</v>
      </c>
      <c r="D11" s="44" t="s">
        <v>3</v>
      </c>
      <c r="E11" s="1"/>
    </row>
    <row r="12" spans="1:5" x14ac:dyDescent="0.25">
      <c r="A12" s="1"/>
      <c r="B12" s="51" t="s">
        <v>19</v>
      </c>
      <c r="C12" s="9">
        <f>SUM(C9:C11)</f>
        <v>4512265.3650020128</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1356165.159515783</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5868430.524517796</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4JdQyj7aHjwbRHMDoAjEYEn8pQrKAIsG9a+ZfiU54E6Mb8uI5By1UrvHH2uEE7SvjnTN2Umoj+ye9zcfZKzXA==" saltValue="lgQvun0dO+6XHvPAiJIsh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3" t="s">
        <v>98</v>
      </c>
      <c r="C3" s="83"/>
      <c r="D3" s="83"/>
      <c r="E3" s="1"/>
    </row>
    <row r="4" spans="1:5" ht="15" customHeight="1" x14ac:dyDescent="0.25">
      <c r="A4" s="1"/>
      <c r="B4" s="83"/>
      <c r="C4" s="83"/>
      <c r="D4" s="83"/>
      <c r="E4" s="1"/>
    </row>
    <row r="5" spans="1:5" x14ac:dyDescent="0.25">
      <c r="A5" s="1"/>
      <c r="B5" s="84" t="s">
        <v>20</v>
      </c>
      <c r="C5" s="84"/>
      <c r="D5" s="84"/>
      <c r="E5" s="1"/>
    </row>
    <row r="6" spans="1:5" x14ac:dyDescent="0.25">
      <c r="A6" s="1"/>
      <c r="B6" s="58"/>
      <c r="C6" s="58"/>
      <c r="D6" s="58"/>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4512265.3650020128</v>
      </c>
      <c r="D9" s="44" t="s">
        <v>3</v>
      </c>
      <c r="E9" s="1"/>
    </row>
    <row r="10" spans="1:5" ht="15" customHeight="1" x14ac:dyDescent="0.25">
      <c r="A10" s="1"/>
      <c r="B10" s="24" t="s">
        <v>17</v>
      </c>
      <c r="C10" s="7">
        <f>C9*'Fane 11. Nøgletal'!C11</f>
        <v>299163.19369963341</v>
      </c>
      <c r="D10" s="44" t="s">
        <v>3</v>
      </c>
      <c r="E10" s="1"/>
    </row>
    <row r="11" spans="1:5" ht="15" customHeight="1" x14ac:dyDescent="0.25">
      <c r="A11" s="1"/>
      <c r="B11" s="24" t="s">
        <v>36</v>
      </c>
      <c r="C11" s="7">
        <f>-SUM(C9:C10)*'Fane 11. Nøgletal'!C16</f>
        <v>-81794.285497927995</v>
      </c>
      <c r="D11" s="44" t="s">
        <v>3</v>
      </c>
      <c r="E11" s="1"/>
    </row>
    <row r="12" spans="1:5" x14ac:dyDescent="0.25">
      <c r="A12" s="1"/>
      <c r="B12" s="51" t="s">
        <v>19</v>
      </c>
      <c r="C12" s="9">
        <f>SUM(C9:C11)</f>
        <v>4729634.2732037185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1446078.9095916795</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6175713.1827953979</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oRXyXL1RLuUmgde1WZ3prvm6JZUsIm1EMsUfkN/d/mLlqha4lOTTGPdqhWCza5jl6FyocY2xz45Lo5+qfkRgQ==" saltValue="5XQ5V5l7x8Qkwxxw0mFyQ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5" t="s">
        <v>99</v>
      </c>
      <c r="C3" s="85"/>
      <c r="D3" s="85"/>
      <c r="E3" s="1"/>
    </row>
    <row r="4" spans="1:5" ht="15" customHeight="1" x14ac:dyDescent="0.25">
      <c r="A4" s="1"/>
      <c r="B4" s="85"/>
      <c r="C4" s="85"/>
      <c r="D4" s="85"/>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3770038.0319178631</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134213.35393627593</v>
      </c>
      <c r="D13" s="44" t="s">
        <v>3</v>
      </c>
      <c r="E13" s="1"/>
    </row>
    <row r="14" spans="1:5" x14ac:dyDescent="0.25">
      <c r="A14" s="1"/>
      <c r="B14" s="22" t="s">
        <v>36</v>
      </c>
      <c r="C14" s="8">
        <v>-66372.27355952037</v>
      </c>
      <c r="D14" s="44" t="s">
        <v>3</v>
      </c>
      <c r="E14" s="1"/>
    </row>
    <row r="15" spans="1:5" x14ac:dyDescent="0.25">
      <c r="A15" s="1"/>
      <c r="B15" s="41" t="s">
        <v>19</v>
      </c>
      <c r="C15" s="9">
        <v>3837879.1122946185</v>
      </c>
      <c r="D15" s="47" t="s">
        <v>3</v>
      </c>
      <c r="E15" s="1"/>
    </row>
    <row r="16" spans="1:5" x14ac:dyDescent="0.25">
      <c r="A16" s="1"/>
      <c r="B16" s="46" t="s">
        <v>11</v>
      </c>
      <c r="C16" s="46"/>
      <c r="D16" s="46"/>
      <c r="E16" s="1"/>
    </row>
    <row r="17" spans="1:5" x14ac:dyDescent="0.25">
      <c r="A17" s="1"/>
      <c r="B17" s="47" t="s">
        <v>11</v>
      </c>
      <c r="C17" s="9">
        <v>1159750.8213939199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-73727.825751432683</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4923902.107937105</v>
      </c>
      <c r="D27" s="11" t="s">
        <v>3</v>
      </c>
      <c r="E27" s="1"/>
    </row>
    <row r="28" spans="1:5" ht="30" customHeight="1" x14ac:dyDescent="0.25">
      <c r="A28" s="1"/>
      <c r="B28" s="86" t="s">
        <v>138</v>
      </c>
      <c r="C28" s="86"/>
      <c r="D28" s="86"/>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ADIrDYfEFdPIHO5hP6jKex4u+y7/Ro0giEeujpe+Hy9z50sXW0p18DVVIq9OzZCyseEjvM5JgqIJ7vGGmxtPoQ==" saltValue="0jne1it8O1AK+YaRVpG7y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3" t="s">
        <v>35</v>
      </c>
      <c r="C3" s="83"/>
      <c r="D3" s="83"/>
      <c r="E3" s="1"/>
    </row>
    <row r="4" spans="1:5" ht="15" customHeight="1" x14ac:dyDescent="0.25">
      <c r="A4" s="1"/>
      <c r="B4" s="83"/>
      <c r="C4" s="83"/>
      <c r="D4" s="8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7" t="s">
        <v>103</v>
      </c>
      <c r="C8" s="88"/>
      <c r="D8" s="89"/>
      <c r="E8" s="1"/>
    </row>
    <row r="9" spans="1:5" ht="15" customHeight="1" x14ac:dyDescent="0.25">
      <c r="A9" s="1"/>
      <c r="B9" s="65" t="s">
        <v>23</v>
      </c>
      <c r="C9" s="51" t="s">
        <v>114</v>
      </c>
      <c r="D9" s="47"/>
      <c r="E9" s="1"/>
    </row>
    <row r="10" spans="1:5" ht="15" customHeight="1" x14ac:dyDescent="0.25">
      <c r="A10" s="1"/>
      <c r="B10" s="55" t="s">
        <v>141</v>
      </c>
      <c r="C10" s="56">
        <v>913777</v>
      </c>
      <c r="D10" s="12" t="s">
        <v>3</v>
      </c>
      <c r="E10" s="1"/>
    </row>
    <row r="11" spans="1:5" x14ac:dyDescent="0.25">
      <c r="A11" s="1"/>
      <c r="B11" s="55" t="s">
        <v>142</v>
      </c>
      <c r="C11" s="56">
        <v>2914</v>
      </c>
      <c r="D11" s="12" t="s">
        <v>3</v>
      </c>
      <c r="E11" s="1"/>
    </row>
    <row r="12" spans="1:5" x14ac:dyDescent="0.25">
      <c r="A12" s="1"/>
      <c r="B12" s="55" t="s">
        <v>143</v>
      </c>
      <c r="C12" s="56">
        <v>221</v>
      </c>
      <c r="D12" s="12" t="s">
        <v>3</v>
      </c>
      <c r="E12" s="1"/>
    </row>
    <row r="13" spans="1:5" ht="25.5" x14ac:dyDescent="0.25">
      <c r="A13" s="1"/>
      <c r="B13" s="55" t="s">
        <v>145</v>
      </c>
      <c r="C13" s="57">
        <v>132135</v>
      </c>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6" t="s">
        <v>104</v>
      </c>
      <c r="C18" s="10">
        <f>SUM(C10:C17)</f>
        <v>1049047</v>
      </c>
      <c r="D18" s="11" t="s">
        <v>3</v>
      </c>
      <c r="E18" s="1"/>
    </row>
    <row r="19" spans="1:5" x14ac:dyDescent="0.25">
      <c r="A19" s="1"/>
      <c r="B19" s="66" t="s">
        <v>105</v>
      </c>
      <c r="C19" s="10">
        <f>C18*(1+'Fane 11. Nøgletal'!C11)^2</f>
        <v>1192761.9176074299</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DhS/ww6VgIT+OLkOXhI0YmT99UMjWeIbOspxcRUDVRDZ57gacC5OzYgtC2PmFRbDH7LHHWWrdmHU7iU+cfURmA==" saltValue="kSgXSDD2SuUxb6Buz1L7G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5" t="s">
        <v>86</v>
      </c>
      <c r="C3" s="85"/>
      <c r="D3" s="85"/>
      <c r="E3" s="1"/>
    </row>
    <row r="4" spans="1:5" ht="15" customHeight="1" x14ac:dyDescent="0.25">
      <c r="A4" s="1"/>
      <c r="B4" s="85"/>
      <c r="C4" s="85"/>
      <c r="D4" s="85"/>
      <c r="E4" s="1"/>
    </row>
    <row r="5" spans="1:5" x14ac:dyDescent="0.25">
      <c r="A5" s="1"/>
      <c r="B5" s="85"/>
      <c r="C5" s="85"/>
      <c r="D5" s="85"/>
      <c r="E5" s="1"/>
    </row>
    <row r="6" spans="1:5" x14ac:dyDescent="0.25">
      <c r="A6" s="1"/>
      <c r="B6" s="1"/>
      <c r="C6" s="1"/>
      <c r="D6" s="1"/>
      <c r="E6" s="1"/>
    </row>
    <row r="7" spans="1:5" x14ac:dyDescent="0.25">
      <c r="A7" s="1"/>
      <c r="B7" s="1"/>
      <c r="C7" s="1"/>
      <c r="D7" s="1"/>
      <c r="E7" s="1"/>
    </row>
    <row r="8" spans="1:5" x14ac:dyDescent="0.25">
      <c r="A8" s="1"/>
      <c r="B8" s="87" t="s">
        <v>75</v>
      </c>
      <c r="C8" s="88"/>
      <c r="D8" s="89"/>
      <c r="E8" s="1"/>
    </row>
    <row r="9" spans="1:5" ht="15" customHeight="1" x14ac:dyDescent="0.25">
      <c r="A9" s="1"/>
      <c r="B9" s="90" t="s">
        <v>76</v>
      </c>
      <c r="C9" s="91"/>
      <c r="D9" s="92"/>
      <c r="E9" s="1"/>
    </row>
    <row r="10" spans="1:5" x14ac:dyDescent="0.25">
      <c r="A10" s="1"/>
      <c r="B10" s="45" t="s">
        <v>77</v>
      </c>
      <c r="C10" s="40"/>
      <c r="D10" s="8" t="s">
        <v>3</v>
      </c>
      <c r="E10" s="1"/>
    </row>
    <row r="11" spans="1:5" x14ac:dyDescent="0.25">
      <c r="A11" s="1"/>
      <c r="B11" s="45" t="s">
        <v>78</v>
      </c>
      <c r="C11" s="40"/>
      <c r="D11" s="8" t="s">
        <v>3</v>
      </c>
      <c r="E11" s="1"/>
    </row>
    <row r="12" spans="1:5" x14ac:dyDescent="0.25">
      <c r="A12" s="1"/>
      <c r="B12" s="45" t="s">
        <v>79</v>
      </c>
      <c r="C12" s="8"/>
      <c r="D12" s="8" t="s">
        <v>3</v>
      </c>
      <c r="E12" s="1"/>
    </row>
    <row r="13" spans="1:5" x14ac:dyDescent="0.25">
      <c r="A13" s="1"/>
      <c r="B13" s="45" t="s">
        <v>80</v>
      </c>
      <c r="C13" s="8"/>
      <c r="D13" s="8" t="s">
        <v>3</v>
      </c>
      <c r="E13" s="1"/>
    </row>
    <row r="14" spans="1:5" x14ac:dyDescent="0.25">
      <c r="A14" s="1"/>
      <c r="B14" s="45" t="s">
        <v>81</v>
      </c>
      <c r="C14" s="8"/>
      <c r="D14" s="8" t="s">
        <v>3</v>
      </c>
      <c r="E14" s="1"/>
    </row>
    <row r="15" spans="1:5" x14ac:dyDescent="0.25">
      <c r="A15" s="1"/>
      <c r="B15" s="45" t="s">
        <v>82</v>
      </c>
      <c r="C15" s="8"/>
      <c r="D15" s="8" t="s">
        <v>3</v>
      </c>
      <c r="E15" s="1"/>
    </row>
    <row r="16" spans="1:5" x14ac:dyDescent="0.25">
      <c r="A16" s="1"/>
      <c r="B16" s="45" t="s">
        <v>83</v>
      </c>
      <c r="C16" s="8"/>
      <c r="D16" s="8" t="s">
        <v>3</v>
      </c>
      <c r="E16" s="1"/>
    </row>
    <row r="17" spans="1:5" x14ac:dyDescent="0.25">
      <c r="A17" s="1"/>
      <c r="B17" s="45" t="s">
        <v>84</v>
      </c>
      <c r="C17" s="8"/>
      <c r="D17" s="8" t="s">
        <v>3</v>
      </c>
      <c r="E17" s="1"/>
    </row>
    <row r="18" spans="1:5" x14ac:dyDescent="0.25">
      <c r="A18" s="1"/>
      <c r="B18" s="60"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9HrSUDqdmB2EwOD8EtWfJnwTopJd458geAmOo2PQy8ZwOGAnSiFDgyM9D/AlDyZxI/jqNsf7HUcOV/BjvpMzQ==" saltValue="hXBVshZubodN92c9Omj21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5" t="s">
        <v>120</v>
      </c>
      <c r="C3" s="85"/>
      <c r="D3" s="85"/>
      <c r="E3" s="1"/>
    </row>
    <row r="4" spans="1:5" ht="15" customHeight="1" x14ac:dyDescent="0.25">
      <c r="A4" s="1"/>
      <c r="B4" s="85"/>
      <c r="C4" s="85"/>
      <c r="D4" s="85"/>
      <c r="E4" s="1"/>
    </row>
    <row r="5" spans="1:5" ht="15" customHeight="1" x14ac:dyDescent="0.25">
      <c r="A5" s="1"/>
      <c r="B5" s="85"/>
      <c r="C5" s="85"/>
      <c r="D5" s="85"/>
      <c r="E5" s="1"/>
    </row>
    <row r="6" spans="1:5" ht="15" customHeight="1" x14ac:dyDescent="0.25">
      <c r="A6" s="1"/>
      <c r="B6" s="59"/>
      <c r="C6" s="59"/>
      <c r="D6" s="59"/>
      <c r="E6" s="1"/>
    </row>
    <row r="7" spans="1:5" x14ac:dyDescent="0.25">
      <c r="A7" s="1"/>
      <c r="B7" s="1"/>
      <c r="C7" s="1"/>
      <c r="D7" s="1"/>
      <c r="E7" s="1"/>
    </row>
    <row r="8" spans="1:5" x14ac:dyDescent="0.25">
      <c r="A8" s="1"/>
      <c r="B8" s="87" t="s">
        <v>54</v>
      </c>
      <c r="C8" s="88"/>
      <c r="D8" s="89"/>
      <c r="E8" s="1"/>
    </row>
    <row r="9" spans="1:5" x14ac:dyDescent="0.25">
      <c r="A9" s="1"/>
      <c r="B9" s="49" t="s">
        <v>121</v>
      </c>
      <c r="C9" s="8">
        <v>-97004.894127643667</v>
      </c>
      <c r="D9" s="12" t="s">
        <v>3</v>
      </c>
      <c r="E9" s="1"/>
    </row>
    <row r="10" spans="1:5" x14ac:dyDescent="0.25">
      <c r="A10" s="1"/>
      <c r="B10" s="49" t="s">
        <v>122</v>
      </c>
      <c r="C10" s="8">
        <v>-125284.56532666553</v>
      </c>
      <c r="D10" s="12" t="s">
        <v>3</v>
      </c>
      <c r="E10" s="1"/>
    </row>
    <row r="11" spans="1:5" x14ac:dyDescent="0.25">
      <c r="A11" s="1"/>
      <c r="B11" s="66"/>
      <c r="C11" s="20"/>
      <c r="D11" s="67"/>
      <c r="E11" s="1"/>
    </row>
    <row r="12" spans="1:5" ht="39.75" customHeight="1" x14ac:dyDescent="0.25">
      <c r="A12" s="1"/>
      <c r="B12" s="93" t="s">
        <v>123</v>
      </c>
      <c r="C12" s="94"/>
      <c r="D12" s="95"/>
      <c r="E12" s="1"/>
    </row>
    <row r="13" spans="1:5" x14ac:dyDescent="0.25">
      <c r="A13" s="1"/>
      <c r="B13" s="1"/>
      <c r="C13" s="1"/>
      <c r="D13" s="1"/>
      <c r="E13" s="1"/>
    </row>
    <row r="14" spans="1:5" x14ac:dyDescent="0.25">
      <c r="A14" s="1"/>
      <c r="B14" s="60" t="s">
        <v>124</v>
      </c>
      <c r="C14" s="61"/>
      <c r="D14" s="62"/>
      <c r="E14" s="1"/>
    </row>
    <row r="15" spans="1:5" x14ac:dyDescent="0.25">
      <c r="A15" s="1"/>
      <c r="B15" s="49" t="s">
        <v>125</v>
      </c>
      <c r="C15" s="8">
        <f>IF(C10&lt;0,C10,0)</f>
        <v>-125284.56532666553</v>
      </c>
      <c r="D15" s="12" t="s">
        <v>3</v>
      </c>
      <c r="E15" s="1"/>
    </row>
    <row r="16" spans="1:5" x14ac:dyDescent="0.25">
      <c r="A16" s="1"/>
      <c r="B16" s="49" t="s">
        <v>126</v>
      </c>
      <c r="C16" s="8">
        <f>IF(SUM(C9)&gt;0,SUM(C9),0)</f>
        <v>0</v>
      </c>
      <c r="D16" s="12" t="s">
        <v>3</v>
      </c>
      <c r="E16" s="1"/>
    </row>
    <row r="17" spans="1:5" ht="26.25" x14ac:dyDescent="0.25">
      <c r="A17" s="1"/>
      <c r="B17" s="63" t="s">
        <v>140</v>
      </c>
      <c r="C17" s="54">
        <f>IF(SUM(C15:C16)&gt;0,0,SUM(C15:C16))</f>
        <v>-125284.56532666553</v>
      </c>
      <c r="D17" s="15" t="s">
        <v>3</v>
      </c>
      <c r="E17" s="1"/>
    </row>
    <row r="18" spans="1:5" x14ac:dyDescent="0.25">
      <c r="A18" s="1"/>
      <c r="B18" s="66"/>
      <c r="C18" s="20"/>
      <c r="D18" s="67"/>
      <c r="E18" s="1"/>
    </row>
    <row r="19" spans="1:5" x14ac:dyDescent="0.25">
      <c r="A19" s="1"/>
      <c r="B19" s="1"/>
      <c r="C19" s="1"/>
      <c r="D19" s="1"/>
      <c r="E19" s="1"/>
    </row>
    <row r="20" spans="1:5" x14ac:dyDescent="0.25">
      <c r="A20" s="1"/>
      <c r="B20" s="60" t="s">
        <v>127</v>
      </c>
      <c r="C20" s="61"/>
      <c r="D20" s="62"/>
      <c r="E20" s="1"/>
    </row>
    <row r="21" spans="1:5" x14ac:dyDescent="0.25">
      <c r="A21" s="1"/>
      <c r="B21" s="49" t="s">
        <v>128</v>
      </c>
      <c r="C21" s="8">
        <v>4743762.2649944304</v>
      </c>
      <c r="D21" s="12" t="s">
        <v>3</v>
      </c>
      <c r="E21" s="1"/>
    </row>
    <row r="22" spans="1:5" x14ac:dyDescent="0.25">
      <c r="A22" s="1"/>
      <c r="B22" s="49" t="s">
        <v>129</v>
      </c>
      <c r="C22" s="8">
        <v>4717215</v>
      </c>
      <c r="D22" s="12" t="s">
        <v>3</v>
      </c>
      <c r="E22" s="1"/>
    </row>
    <row r="23" spans="1:5" x14ac:dyDescent="0.25">
      <c r="A23" s="1"/>
      <c r="B23" s="49" t="s">
        <v>24</v>
      </c>
      <c r="C23" s="8">
        <v>0</v>
      </c>
      <c r="D23" s="12" t="s">
        <v>3</v>
      </c>
      <c r="E23" s="1"/>
    </row>
    <row r="24" spans="1:5" x14ac:dyDescent="0.25">
      <c r="A24" s="1"/>
      <c r="B24" s="48" t="s">
        <v>130</v>
      </c>
      <c r="C24" s="54">
        <f>C21-C22-C23</f>
        <v>26547.264994430356</v>
      </c>
      <c r="D24" s="15" t="s">
        <v>3</v>
      </c>
      <c r="E24" s="1"/>
    </row>
    <row r="25" spans="1:5" x14ac:dyDescent="0.25">
      <c r="A25" s="1"/>
      <c r="B25" s="66"/>
      <c r="C25" s="20"/>
      <c r="D25" s="67"/>
      <c r="E25" s="1"/>
    </row>
    <row r="26" spans="1:5" x14ac:dyDescent="0.25">
      <c r="A26" s="1"/>
      <c r="B26" s="1"/>
      <c r="C26" s="1"/>
      <c r="D26" s="1"/>
      <c r="E26" s="1"/>
    </row>
    <row r="27" spans="1:5" x14ac:dyDescent="0.25">
      <c r="A27" s="1"/>
      <c r="B27" s="87" t="s">
        <v>131</v>
      </c>
      <c r="C27" s="88"/>
      <c r="D27" s="89"/>
      <c r="E27" s="1"/>
    </row>
    <row r="28" spans="1:5" x14ac:dyDescent="0.25">
      <c r="A28" s="1"/>
      <c r="B28" s="50" t="s">
        <v>50</v>
      </c>
      <c r="C28" s="8">
        <f>IF(C17&lt;0,IF(C24&lt;0,SUM(C17,C24),IF(C9&gt;0,SUM(C9:C10),C17)),IF(AND(C24&lt;0,SUM(C24,C10)&lt;0),IF(C10&lt;0,C24,IF(SUM(C9:C10)&gt;0,SUM(C24,C10),IF(AND(C24&lt;0,C17=0,C10&gt;0),IF(SUM(C9:C10)&gt;0,C24+C10,C24)))),0))</f>
        <v>-125284.56532666553</v>
      </c>
      <c r="D28" s="12" t="s">
        <v>3</v>
      </c>
      <c r="E28" s="1"/>
    </row>
    <row r="29" spans="1:5" x14ac:dyDescent="0.25">
      <c r="A29" s="1"/>
      <c r="B29" s="50" t="s">
        <v>37</v>
      </c>
      <c r="C29" s="8">
        <v>2</v>
      </c>
      <c r="D29" s="12" t="s">
        <v>18</v>
      </c>
      <c r="E29" s="1"/>
    </row>
    <row r="30" spans="1:5" x14ac:dyDescent="0.25">
      <c r="A30" s="1"/>
      <c r="B30" s="48" t="s">
        <v>55</v>
      </c>
      <c r="C30" s="9">
        <f>C28/C29</f>
        <v>-62642.282663332764</v>
      </c>
      <c r="D30" s="15" t="s">
        <v>3</v>
      </c>
      <c r="E30" s="1"/>
    </row>
    <row r="31" spans="1:5" x14ac:dyDescent="0.25">
      <c r="A31" s="1"/>
      <c r="B31" s="96"/>
      <c r="C31" s="97"/>
      <c r="D31" s="98"/>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hlWH9pLhk64hImEAaZ5Uo7iHdIoLmSe3Fr6uuzEWcsVhu1kCTdvRXsCrHtqAITwbcNrPf2zAIE8MTAXN2wkwQQ==" saltValue="Ds+WPxkSOcU3UF5lj7DENQ=="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6. Skattesagen</vt:lpstr>
      <vt:lpstr>Fane 5. Kontrol af ØR2023</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2024-10-09T06:28:35Z</dcterms:modified>
</cp:coreProperties>
</file>