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Tønder Vand AS (V190)\ØR2027\"/>
    </mc:Choice>
  </mc:AlternateContent>
  <xr:revisionPtr revIDLastSave="0" documentId="13_ncr:1_{B04959B4-4FEB-41A5-A2AB-F1BF6D3A6AA5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C13" i="3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8" i="3" s="1"/>
  <c r="C16" i="6"/>
  <c r="C16" i="12" l="1"/>
  <c r="C20" i="3" s="1"/>
  <c r="C12" i="3"/>
  <c r="C12" i="11"/>
  <c r="C19" i="3" s="1"/>
  <c r="C20" i="7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<sst xmlns="http://schemas.openxmlformats.org/spreadsheetml/2006/main" count="333" uniqueCount="156">
  <si>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</si>
  <si>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</si>
  <si>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</si>
  <si>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</si>
  <si>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</si>
  <si>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</si>
  <si>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</si>
  <si>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</si>
  <si>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</si>
  <si>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</si>
  <si>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</si>
  <si>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</si>
  <si>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</si>
  <si>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</si>
  <si>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</si>
  <si>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</si>
  <si>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</si>
  <si>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</si>
  <si>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</si>
  <si>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</si>
  <si>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</si>
  <si>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</si>
  <si>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</si>
  <si>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</si>
  <si>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</si>
  <si>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</si>
  <si>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</si>
  <si>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</si>
  <si>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</si>
  <si>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</si>
  <si>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</si>
  <si>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</si>
  <si>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</si>
  <si>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</si>
  <si>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</si>
  <si>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</si>
  <si>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</si>
  <si>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</si>
  <si>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</si>
  <si>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</si>
  <si>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</si>
  <si>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</si>
  <si>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</si>
  <si>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</si>
  <si>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</si>
  <si>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</si>
  <si>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</si>
  <si>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</si>
  <si>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</si>
  <si>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</si>
  <si>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</si>
  <si>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</si>
  <si>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</si>
  <si>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</si>
  <si>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</si>
  <si>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</si>
  <si>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</si>
  <si>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</si>
  <si>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</si>
  <si>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</si>
  <si>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</si>
  <si>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</si>
  <si>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</si>
  <si>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</si>
  <si>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</si>
  <si>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</si>
  <si>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</si>
  <si>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</si>
  <si>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</si>
  <si>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</si>
  <si>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</si>
  <si>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</si>
  <si>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</si>
  <si>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</si>
  <si>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</si>
  <si>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</si>
  <si>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</si>
  <si>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</si>
  <si>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</si>
  <si>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</si>
  <si>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</si>
  <si>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</si>
  <si>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</si>
  <si>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</si>
  <si>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</si>
  <si>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</si>
  <si>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</si>
  <si>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</si>
  <si>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</si>
  <si>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</si>
  <si>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</si>
  <si>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</si>
  <si>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</si>
  <si>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</si>
  <si>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</si>
  <si>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</si>
  <si>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</si>
  <si>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</si>
  <si>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</si>
  <si>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</si>
  <si>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</si>
  <si>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</si>
  <si>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</si>
  <si>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</si>
  <si>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</si>
  <si>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</si>
  <si>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</si>
  <si>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</si>
  <si>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</si>
  <si>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</si>
  <si>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</si>
  <si>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</si>
  <si>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</si>
  <si>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</si>
  <si>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</si>
  <si>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</si>
  <si>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</si>
  <si>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</si>
  <si>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</si>
  <si>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</si>
  <si>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</si>
  <si>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</si>
  <si>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</si>
  <si>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</si>
  <si>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</si>
  <si>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</si>
  <si>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</si>
  <si>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</si>
  <si>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</si>
  <si>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</si>
  <si>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</si>
  <si>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</si>
  <si>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</si>
  <si>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</si>
  <si>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</si>
  <si>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</si>
  <si>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</si>
  <si>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</si>
  <si>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</si>
  <si>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</si>
  <si>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</si>
  <si>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</si>
  <si>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</si>
  <si>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</si>
  <si>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</si>
  <si>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</si>
  <si>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</si>
  <si>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</si>
  <si>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</si>
  <si>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Pålagte aftaler om dyrkningspraksis 2.389.200 kr./10 = 238.920 kr.</t>
  </si>
  <si>
    <t>LER oplysninger</t>
  </si>
  <si>
    <t xml:space="preserve">Nødstrømsanlæg Højer </t>
  </si>
  <si>
    <t>Vandanalyser</t>
  </si>
  <si>
    <t>Byggemodninger overalt i forsyningsområdet</t>
  </si>
  <si>
    <t>Afledte BNBO omkostninger</t>
  </si>
  <si>
    <t>Undersøgelse af kildefelt og boringer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</si>
</sst>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3" fontId="16" fillId="4" borderId="4" xfId="0" applyNumberFormat="1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7" t="s">
        <v>0</v>
      </c>
      <c r="D6" s="107"/>
      <c r="E6" s="10"/>
    </row>
    <row r="7" spans="1:5" ht="15" customHeight="1" x14ac:dyDescent="0.25">
      <c r="A7" s="9"/>
      <c r="B7" s="10"/>
      <c r="C7" s="107"/>
      <c r="D7" s="107"/>
      <c r="E7" s="10"/>
    </row>
    <row r="8" spans="1:5" ht="15.75" customHeight="1" x14ac:dyDescent="0.25">
      <c r="A8" s="9"/>
      <c r="B8" s="11"/>
      <c r="C8" s="108" t="s">
        <v>1</v>
      </c>
      <c r="D8" s="108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9" t="s">
        <v>2</v>
      </c>
      <c r="D11" s="109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6" t="s">
        <v>14</v>
      </c>
      <c r="D23" s="106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R69Y1KQN7t2rrysKNIDEfDx+JpQcq0aH7PHQrh1DhyW1x0IsY01nGh9mod8aFlouUiszRmUmQ/LCAyHtuh362A==" saltValue="zsLjZe7WEgEzrW+XnNOJP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23169334.959098097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155618.89294400002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24</v>
      </c>
      <c r="C12" s="26">
        <f>-('6. Bortfald'!C12+'6. Bortfald'!E12)</f>
        <v>0</v>
      </c>
      <c r="D12" s="23" t="s">
        <v>31</v>
      </c>
      <c r="E12" s="9"/>
    </row>
    <row r="13" spans="1:5" ht="15" customHeight="1" x14ac:dyDescent="0.25">
      <c r="A13" s="9"/>
      <c r="B13" s="24" t="s">
        <v>34</v>
      </c>
      <c r="C13" s="26">
        <f>'7. Tilknyttet virksomhed'!C12+'7. Tilknyttet virksomhed'!E12</f>
        <v>0</v>
      </c>
      <c r="D13" s="23" t="s">
        <v>31</v>
      </c>
      <c r="E13" s="9"/>
    </row>
    <row r="14" spans="1:5" ht="15" customHeight="1" x14ac:dyDescent="0.25">
      <c r="A14" s="9"/>
      <c r="B14" s="24" t="s">
        <v>35</v>
      </c>
      <c r="C14" s="27">
        <f>-(SUM(C9:C13)*'8. Nøgletal'!C24)</f>
        <v>-236590.16523459865</v>
      </c>
      <c r="D14" s="23" t="s">
        <v>31</v>
      </c>
      <c r="E14" s="9"/>
    </row>
    <row r="15" spans="1:5" ht="15" customHeight="1" x14ac:dyDescent="0.25">
      <c r="A15" s="9"/>
      <c r="B15" s="24" t="s">
        <v>36</v>
      </c>
      <c r="C15" s="27">
        <f>'4. Generelle eff. krav'!C20</f>
        <v>-183001.91937234742</v>
      </c>
      <c r="D15" s="23" t="s">
        <v>31</v>
      </c>
      <c r="E15" s="9"/>
    </row>
    <row r="16" spans="1:5" ht="15" customHeight="1" x14ac:dyDescent="0.25">
      <c r="A16" s="9"/>
      <c r="B16" s="24" t="s">
        <v>37</v>
      </c>
      <c r="C16" s="26">
        <f>SUM(C9:C15)*'8. Nøgletal'!C10</f>
        <v>295479.16679991345</v>
      </c>
      <c r="D16" s="23" t="s">
        <v>31</v>
      </c>
      <c r="E16" s="9"/>
    </row>
    <row r="17" spans="1:5" ht="15" customHeight="1" x14ac:dyDescent="0.25">
      <c r="A17" s="9"/>
      <c r="B17" s="28" t="s">
        <v>38</v>
      </c>
      <c r="C17" s="29">
        <f>SUM(C9:C16)</f>
        <v>23200840.934235066</v>
      </c>
      <c r="D17" s="30" t="s">
        <v>31</v>
      </c>
      <c r="E17" s="9"/>
    </row>
    <row r="18" spans="1:5" ht="15" customHeight="1" x14ac:dyDescent="0.25">
      <c r="A18" s="9"/>
      <c r="B18" s="31" t="s">
        <v>39</v>
      </c>
      <c r="C18" s="27">
        <f>'5.1. § 10-tillæg'!C25</f>
        <v>238920</v>
      </c>
      <c r="D18" s="32" t="s">
        <v>31</v>
      </c>
      <c r="E18" s="9"/>
    </row>
    <row r="19" spans="1:5" ht="15" customHeight="1" x14ac:dyDescent="0.25">
      <c r="A19" s="9"/>
      <c r="B19" s="33" t="s">
        <v>40</v>
      </c>
      <c r="C19" s="27">
        <f>'5.4. Periodevise driftsomk.'!C12</f>
        <v>0</v>
      </c>
      <c r="D19" s="32" t="s">
        <v>31</v>
      </c>
      <c r="E19" s="9"/>
    </row>
    <row r="20" spans="1:5" ht="15" hidden="1" customHeight="1" x14ac:dyDescent="0.25">
      <c r="A20" s="9"/>
      <c r="B20" s="21" t="s">
        <v>22</v>
      </c>
      <c r="C20" s="27">
        <f>'5.5. Korr. af ØR2025'!C16</f>
        <v>0</v>
      </c>
      <c r="D20" s="32" t="s">
        <v>31</v>
      </c>
      <c r="E20" s="9"/>
    </row>
    <row r="21" spans="1:5" ht="15" customHeight="1" x14ac:dyDescent="0.25">
      <c r="A21" s="9"/>
      <c r="B21" s="31" t="s">
        <v>42</v>
      </c>
      <c r="C21" s="27">
        <v>-1000264</v>
      </c>
      <c r="D21" s="32" t="s">
        <v>31</v>
      </c>
      <c r="E21" s="9"/>
    </row>
    <row r="22" spans="1:5" ht="15" customHeight="1" x14ac:dyDescent="0.25">
      <c r="A22" s="9"/>
      <c r="B22" s="18" t="s">
        <v>4</v>
      </c>
      <c r="C22" s="34">
        <f>SUM(C17:C21)</f>
        <v>22439496.934235066</v>
      </c>
      <c r="D22" s="20" t="s">
        <v>31</v>
      </c>
      <c r="E22" s="9"/>
    </row>
    <row r="23" spans="1:5" ht="15" customHeight="1" x14ac:dyDescent="0.25">
      <c r="A23" s="9"/>
      <c r="B23" s="9"/>
      <c r="C23" s="9"/>
      <c r="D23" s="9"/>
      <c r="E23" s="9"/>
    </row>
    <row r="24" spans="1:5" ht="15" customHeight="1" x14ac:dyDescent="0.25">
      <c r="A24" s="9"/>
      <c r="B24" s="9"/>
      <c r="C24" s="9"/>
      <c r="D24" s="9"/>
      <c r="E24" s="9"/>
    </row>
  </sheetData>
  <sheetProtection algorithmName="SHA-512" hashValue="pumlTIysUYv0Zlu5rc4cCrv00m/OEzEXhGyWxSJ5itfkgCcqbx/bSy+qXoYzpI2MVcYUdMn4Q9hhvAPEpt7ijA==" saltValue="VsdZZ/Wy3vcjRzqVksDzB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66.85546875" bestFit="1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32752242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345771.61746799998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10-tillæg'!C20+'5.2. Varige tillæg'!C18+'5.2. Varige tillæg'!E18+'5.3. Engangstillæg'!C13+'5.3. Engangstillæg'!E13</f>
        <v>3263735.0445530601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36361748.662021056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32733867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3627881.6620210558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-2276540</v>
      </c>
      <c r="D18" s="39" t="s">
        <v>31</v>
      </c>
      <c r="E18" s="9"/>
    </row>
    <row r="19" spans="1:5" ht="15" customHeight="1" x14ac:dyDescent="0.25">
      <c r="A19" s="9"/>
      <c r="B19" s="18" t="s">
        <v>142</v>
      </c>
      <c r="C19" s="34">
        <f>C15+C18</f>
        <v>1351341.6620210558</v>
      </c>
      <c r="D19" s="20" t="s">
        <v>31</v>
      </c>
      <c r="E19" s="9"/>
    </row>
    <row r="20" spans="1:5" ht="49.5" customHeight="1" x14ac:dyDescent="0.25">
      <c r="A20" s="9"/>
      <c r="B20" s="111" t="s">
        <v>143</v>
      </c>
      <c r="C20" s="112"/>
      <c r="D20" s="113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144</v>
      </c>
      <c r="C22" s="19"/>
      <c r="D22" s="20"/>
      <c r="E22" s="9"/>
    </row>
    <row r="23" spans="1:5" ht="27.95" customHeight="1" x14ac:dyDescent="0.25">
      <c r="A23" s="9"/>
      <c r="B23" s="42" t="s">
        <v>145</v>
      </c>
      <c r="C23" s="43">
        <f>100*-2276540/(32142804+334212)</f>
        <v>-7.0096957183504793</v>
      </c>
      <c r="D23" s="39" t="s">
        <v>146</v>
      </c>
      <c r="E23" s="9"/>
    </row>
    <row r="24" spans="1:5" ht="27.95" customHeight="1" x14ac:dyDescent="0.25">
      <c r="A24" s="9"/>
      <c r="B24" s="42" t="s">
        <v>147</v>
      </c>
      <c r="C24" s="43">
        <f>C19/C12*100</f>
        <v>3.7163824946419552</v>
      </c>
      <c r="D24" s="39" t="s">
        <v>146</v>
      </c>
      <c r="E24" s="9"/>
    </row>
    <row r="25" spans="1:5" ht="56.25" customHeight="1" x14ac:dyDescent="0.25">
      <c r="A25" s="9"/>
      <c r="B25" s="111" t="s">
        <v>148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R6FE5RmTXTSXN24XPr965w00xspC7+jym0A1ncYjNND1GrrLlWZCMHGlMz1un+l42WtIVJFCPiRvZqqhfLq22Q==" saltValue="uhF+hRP6adMF9AY3qn7zW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5" t="s">
        <v>87</v>
      </c>
      <c r="C3" s="115"/>
      <c r="D3" s="115"/>
      <c r="E3" s="44"/>
    </row>
    <row r="4" spans="1:5" ht="15" customHeight="1" x14ac:dyDescent="0.25">
      <c r="A4" s="44"/>
      <c r="B4" s="115"/>
      <c r="C4" s="115"/>
      <c r="D4" s="115"/>
      <c r="E4" s="44"/>
    </row>
    <row r="5" spans="1:5" ht="15" customHeight="1" x14ac:dyDescent="0.25">
      <c r="A5" s="44"/>
      <c r="B5" s="115"/>
      <c r="C5" s="115"/>
      <c r="D5" s="115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21555523.842473943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345771.61746799998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0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-172574.68802212886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1440614.1871782835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23169334.959098097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-255384.38800336793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0</v>
      </c>
      <c r="D22" s="59" t="s">
        <v>31</v>
      </c>
      <c r="E22" s="44"/>
    </row>
    <row r="23" spans="1:5" ht="15" customHeight="1" x14ac:dyDescent="0.25">
      <c r="A23" s="44"/>
      <c r="B23" s="45" t="s">
        <v>136</v>
      </c>
      <c r="C23" s="64">
        <v>22913950.571094729</v>
      </c>
      <c r="D23" s="47" t="s">
        <v>31</v>
      </c>
      <c r="E23" s="44"/>
    </row>
    <row r="24" spans="1:5" ht="30" customHeight="1" x14ac:dyDescent="0.25">
      <c r="A24" s="44"/>
      <c r="B24" s="116" t="s">
        <v>137</v>
      </c>
      <c r="C24" s="116"/>
      <c r="D24" s="116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hTAvWZ9kLkGea6ugfl0+LlgESSb1bt58jcAyTwiBm6Gb/ueIYxXLnJXTws4n67HFRnVAD0N2PrPrTSKX+MPmNg==" saltValue="kaHbMXzNGQBLACmfGIC0M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17" t="s">
        <v>88</v>
      </c>
      <c r="C8" s="118"/>
      <c r="D8" s="119"/>
      <c r="E8" s="9"/>
    </row>
    <row r="9" spans="1:5" ht="15" customHeight="1" x14ac:dyDescent="0.25">
      <c r="A9" s="9"/>
      <c r="B9" s="42" t="s">
        <v>89</v>
      </c>
      <c r="C9" s="2">
        <v>9200819.6582381334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-184016.39316476267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133292.70354400002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9150095.9686173704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-183001.91937234742</v>
      </c>
      <c r="D13" s="70" t="s">
        <v>31</v>
      </c>
      <c r="E13" s="71"/>
    </row>
    <row r="14" spans="1:5" ht="15" customHeight="1" x14ac:dyDescent="0.25">
      <c r="A14" s="9"/>
      <c r="B14" s="117" t="s">
        <v>94</v>
      </c>
      <c r="C14" s="118"/>
      <c r="D14" s="119"/>
      <c r="E14" s="9"/>
    </row>
    <row r="15" spans="1:5" ht="15" customHeight="1" x14ac:dyDescent="0.25">
      <c r="A15" s="9"/>
      <c r="B15" s="37" t="s">
        <v>46</v>
      </c>
      <c r="C15" s="3">
        <v>16599712.606078925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</f>
        <v>22326.189399999999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16622038.795478925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-183001.91937234742</v>
      </c>
      <c r="D20" s="20" t="s">
        <v>31</v>
      </c>
      <c r="E20" s="9"/>
    </row>
    <row r="21" spans="1:5" ht="39.950000000000003" customHeight="1" x14ac:dyDescent="0.25">
      <c r="A21" s="9"/>
      <c r="B21" s="120" t="s">
        <v>125</v>
      </c>
      <c r="C21" s="121"/>
      <c r="D21" s="122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vR+V+vTMqdpj/vydTI7ffDlvouj0PrvpyzgxlidJ1nS2lSamRBQynJCTB7DPvaJc7MO23ga2MvCBvWcV8xbn2Q==" saltValue="1j11LPKr954va+oYvQpho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3" t="s">
        <v>99</v>
      </c>
      <c r="C8" s="124"/>
      <c r="D8" s="125"/>
      <c r="E8" s="9"/>
    </row>
    <row r="9" spans="1:5" ht="15" customHeight="1" x14ac:dyDescent="0.25">
      <c r="A9" s="9"/>
      <c r="B9" s="73" t="s">
        <v>138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139</v>
      </c>
      <c r="C10" s="26">
        <f>'5.1.a. § 10-tillæg'!E10</f>
        <v>5532.0445530599973</v>
      </c>
      <c r="D10" s="39" t="s">
        <v>31</v>
      </c>
      <c r="E10" s="9"/>
    </row>
    <row r="11" spans="1:5" ht="15" customHeight="1" x14ac:dyDescent="0.25">
      <c r="A11" s="9"/>
      <c r="B11" s="73" t="s">
        <v>140</v>
      </c>
      <c r="C11" s="26">
        <f>'5.1.a. § 10-tillæg'!E11</f>
        <v>0</v>
      </c>
      <c r="D11" s="39" t="s">
        <v>31</v>
      </c>
      <c r="E11" s="9"/>
    </row>
    <row r="12" spans="1:5" ht="15" customHeight="1" x14ac:dyDescent="0.25">
      <c r="A12" s="9"/>
      <c r="B12" s="73" t="s">
        <v>149</v>
      </c>
      <c r="C12" s="74">
        <v>238920</v>
      </c>
      <c r="D12" s="39" t="s">
        <v>31</v>
      </c>
      <c r="E12" s="9"/>
    </row>
    <row r="13" spans="1:5" ht="15" customHeight="1" x14ac:dyDescent="0.25">
      <c r="A13" s="9"/>
      <c r="B13" s="75"/>
      <c r="C13" s="74"/>
      <c r="D13" s="39" t="s">
        <v>31</v>
      </c>
      <c r="E13" s="9"/>
    </row>
    <row r="14" spans="1:5" ht="15" customHeight="1" x14ac:dyDescent="0.25">
      <c r="A14" s="9"/>
      <c r="B14" s="75"/>
      <c r="C14" s="74"/>
      <c r="D14" s="39" t="s">
        <v>31</v>
      </c>
      <c r="E14" s="9"/>
    </row>
    <row r="15" spans="1:5" ht="15" customHeight="1" x14ac:dyDescent="0.25">
      <c r="A15" s="9"/>
      <c r="B15" s="75"/>
      <c r="C15" s="74"/>
      <c r="D15" s="39" t="s">
        <v>31</v>
      </c>
      <c r="E15" s="9"/>
    </row>
    <row r="16" spans="1:5" ht="15" customHeight="1" x14ac:dyDescent="0.25">
      <c r="A16" s="9"/>
      <c r="B16" s="75"/>
      <c r="C16" s="74"/>
      <c r="D16" s="39" t="s">
        <v>31</v>
      </c>
      <c r="E16" s="9"/>
    </row>
    <row r="17" spans="1:5" ht="15" customHeight="1" x14ac:dyDescent="0.25">
      <c r="A17" s="9"/>
      <c r="B17" s="75"/>
      <c r="C17" s="74"/>
      <c r="D17" s="39" t="s">
        <v>31</v>
      </c>
      <c r="E17" s="9"/>
    </row>
    <row r="18" spans="1:5" ht="15" customHeight="1" x14ac:dyDescent="0.25">
      <c r="A18" s="9"/>
      <c r="B18" s="75"/>
      <c r="C18" s="74"/>
      <c r="D18" s="39" t="s">
        <v>31</v>
      </c>
      <c r="E18" s="9"/>
    </row>
    <row r="19" spans="1:5" ht="15" customHeight="1" x14ac:dyDescent="0.25">
      <c r="A19" s="9"/>
      <c r="B19" s="75"/>
      <c r="C19" s="74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244452.04455306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17" t="s">
        <v>39</v>
      </c>
      <c r="C22" s="118"/>
      <c r="D22" s="119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238920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238920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16NHWIocN70cZ3kU50VyX2jlSmxJOZz5avtFS0FBBhrXfsI7K/PYoLMXDukgwjsGkSFJakSu+GHgwtJTl/SdMg==" saltValue="RuWMfTGyBGu34K9NvyjTH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138</v>
      </c>
      <c r="C9" s="26">
        <v>10803930.88363006</v>
      </c>
      <c r="D9" s="26">
        <v>9313494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139</v>
      </c>
      <c r="C10" s="26">
        <v>80869.955446940003</v>
      </c>
      <c r="D10" s="26">
        <v>86402</v>
      </c>
      <c r="E10" s="26">
        <f t="shared" ref="E10:E19" si="0">MAX(D10-C10,0)</f>
        <v>5532.0445530599973</v>
      </c>
      <c r="F10" s="39" t="s">
        <v>31</v>
      </c>
      <c r="G10" s="9"/>
    </row>
    <row r="11" spans="1:7" ht="15" customHeight="1" x14ac:dyDescent="0.25">
      <c r="A11" s="9"/>
      <c r="B11" s="73" t="s">
        <v>140</v>
      </c>
      <c r="C11" s="26">
        <v>14039.62278012</v>
      </c>
      <c r="D11" s="26">
        <v>2894</v>
      </c>
      <c r="E11" s="26">
        <f t="shared" si="0"/>
        <v>0</v>
      </c>
      <c r="F11" s="39" t="s">
        <v>31</v>
      </c>
      <c r="G11" s="9"/>
    </row>
    <row r="12" spans="1:7" ht="15" hidden="1" customHeight="1" x14ac:dyDescent="0.25">
      <c r="A12" s="9"/>
      <c r="B12" s="73"/>
      <c r="C12" s="26"/>
      <c r="D12" s="26"/>
      <c r="E12" s="26">
        <f t="shared" si="0"/>
        <v>0</v>
      </c>
      <c r="F12" s="39" t="s">
        <v>31</v>
      </c>
      <c r="G12" s="9"/>
    </row>
    <row r="13" spans="1:7" ht="15" hidden="1" customHeight="1" x14ac:dyDescent="0.25">
      <c r="A13" s="9"/>
      <c r="B13" s="75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5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5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5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5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5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5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26" t="s">
        <v>104</v>
      </c>
      <c r="C21" s="127"/>
      <c r="D21" s="127"/>
      <c r="E21" s="127"/>
      <c r="F21" s="128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bVIHRuVb8LiG2V+t/vDrl6YtXs2r8KY5W1W5ar8UyB4l0NkeR61hghW5s6SIll8cYYx5DQmCZwpWHyAkWQP7Rw==" saltValue="uo5usJhLqdSa4PCP9yQbJ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150</v>
      </c>
      <c r="C10" s="26">
        <v>34708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91" t="s">
        <v>151</v>
      </c>
      <c r="C11" s="26">
        <v>17732</v>
      </c>
      <c r="D11" s="39" t="s">
        <v>31</v>
      </c>
      <c r="E11" s="26">
        <v>13950</v>
      </c>
      <c r="F11" s="39" t="s">
        <v>31</v>
      </c>
      <c r="G11" s="9"/>
    </row>
    <row r="12" spans="1:7" ht="15" customHeight="1" x14ac:dyDescent="0.25">
      <c r="A12" s="9"/>
      <c r="B12" s="91" t="s">
        <v>152</v>
      </c>
      <c r="C12" s="26">
        <v>41400</v>
      </c>
      <c r="D12" s="39" t="s">
        <v>31</v>
      </c>
      <c r="E12" s="26">
        <v>0</v>
      </c>
      <c r="F12" s="39" t="s">
        <v>31</v>
      </c>
      <c r="G12" s="9"/>
    </row>
    <row r="13" spans="1:7" ht="15" customHeight="1" x14ac:dyDescent="0.25">
      <c r="A13" s="9"/>
      <c r="B13" s="91" t="s">
        <v>153</v>
      </c>
      <c r="C13" s="26">
        <v>33716</v>
      </c>
      <c r="D13" s="39" t="s">
        <v>31</v>
      </c>
      <c r="E13" s="26">
        <v>6988</v>
      </c>
      <c r="F13" s="39" t="s">
        <v>31</v>
      </c>
      <c r="G13" s="9"/>
    </row>
    <row r="14" spans="1:7" ht="15" customHeight="1" x14ac:dyDescent="0.25">
      <c r="A14" s="9"/>
      <c r="B14" s="91"/>
      <c r="C14" s="26"/>
      <c r="D14" s="39" t="s">
        <v>31</v>
      </c>
      <c r="E14" s="26"/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127556</v>
      </c>
      <c r="D18" s="77" t="s">
        <v>31</v>
      </c>
      <c r="E18" s="76">
        <f>SUM(E10:E17)</f>
        <v>20938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0</v>
      </c>
      <c r="D19" s="39" t="s">
        <v>31</v>
      </c>
      <c r="E19" s="26">
        <f>-E18*'8. Nøgletal'!C23</f>
        <v>0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-2551.12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8287.8235440000008</v>
      </c>
      <c r="D21" s="39" t="s">
        <v>31</v>
      </c>
      <c r="E21" s="26">
        <f>SUM(E18:E20)*'8. Nøgletal'!C9</f>
        <v>1388.1894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133292.70354400002</v>
      </c>
      <c r="D22" s="77" t="s">
        <v>31</v>
      </c>
      <c r="E22" s="76">
        <f>SUM(E18:E21)</f>
        <v>22326.189399999999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aGdZF0jX8niVzUtuadDFsiXwKFN4meKMxYQt1bIqF/zqJdfwU7bRa99YEK/Bx++XqGREp2S4TIcj94Abng9otw==" saltValue="iCIOlrJH4Y5yS8DxOstn0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18</v>
      </c>
      <c r="C8" s="118"/>
      <c r="D8" s="118"/>
      <c r="E8" s="118"/>
      <c r="F8" s="119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154</v>
      </c>
      <c r="C10" s="26">
        <v>1574680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91" t="s">
        <v>155</v>
      </c>
      <c r="C11" s="26">
        <v>1296109</v>
      </c>
      <c r="D11" s="39" t="s">
        <v>31</v>
      </c>
      <c r="E11" s="26">
        <v>0</v>
      </c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18" t="s">
        <v>107</v>
      </c>
      <c r="C13" s="76">
        <f>SUM(C10:C12)</f>
        <v>2870789</v>
      </c>
      <c r="D13" s="77" t="s">
        <v>31</v>
      </c>
      <c r="E13" s="76">
        <f>SUM(E10:E12)</f>
        <v>0</v>
      </c>
      <c r="F13" s="77" t="s">
        <v>31</v>
      </c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sheetProtection algorithmName="SHA-512" hashValue="nKlOkx/k2Sik8qPHlP1gwDFz8cymG4Sc9jwU7Yfdh0TCZvr/rfiOSeQPW2nNILmgXdlcMjkHZpz4vBRy2sqqAw==" saltValue="F4bOkbjla5CK3GOZYNwIW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17" t="s">
        <v>108</v>
      </c>
      <c r="C8" s="118"/>
      <c r="D8" s="119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RDmVqRT8Ag9c8UINZ5HMkD/5oyzQOYRK4J4XXomtNwRWG+EGsk6Na/ZT5lztgczan/ReQPKYXiRQGoEgBpJ8mQ==" saltValue="8ulzZf5/hmr5n0jjclNBg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17" t="s">
        <v>57</v>
      </c>
      <c r="C8" s="118"/>
      <c r="D8" s="119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17" t="s">
        <v>59</v>
      </c>
      <c r="C12" s="118"/>
      <c r="D12" s="119"/>
      <c r="E12" s="9"/>
    </row>
    <row r="13" spans="1:5" ht="26.25" customHeight="1" x14ac:dyDescent="0.25">
      <c r="A13" s="9"/>
      <c r="B13" s="81" t="s">
        <v>141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TRwBpS5idnIry7FVHFI+STj47i7imDKmvbNoiXyof7j8Ej4oLLGivJO1FSvEIqhy30b8YrCuRldY3Ul9iyODZQ==" saltValue="GkMLjdoTp7kY2YbsdTnKC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iqC78AgGB+pkgfV2poIRf7I26fII8HJ3my1tfUeHboT0VT74z7GrpN0pFON5fgVeQCP8p7O6yRtam0n5n0Fhfw==" saltValue="HLSC3qY9W4drxNhXsQPgf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116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hXQcdPFYwB1z0xLMyveQMi+ept78x1dls3o3eZxkYMmdi5o71+dsdwokM+LUnRigpkEDUy5NA0nGQkoSmpi4AQ==" saltValue="Uf0t8MsAcdDkgUBZcbPZ1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26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HPr1/Kui8vKOIOCO3+TnZUR+l0nApC4ezOP5srGfr2OV/0UQxeCZlJN8OnADf4kuF6gvIZvT/uU/RHk7Z/13jQ==" saltValue="d8A3VSqgU07i7Ut39tGVg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17" t="s">
        <v>35</v>
      </c>
      <c r="C22" s="119"/>
      <c r="D22" s="9"/>
    </row>
    <row r="23" spans="1:4" ht="15" customHeight="1" x14ac:dyDescent="0.25">
      <c r="A23" s="9"/>
      <c r="B23" s="37" t="s">
        <v>82</v>
      </c>
      <c r="C23" s="8">
        <v>0</v>
      </c>
      <c r="D23" s="16"/>
    </row>
    <row r="24" spans="1:4" ht="15" customHeight="1" x14ac:dyDescent="0.25">
      <c r="A24" s="9"/>
      <c r="B24" s="37" t="s">
        <v>121</v>
      </c>
      <c r="C24" s="8">
        <v>1.0143221149991052E-2</v>
      </c>
      <c r="D24" s="16"/>
    </row>
    <row r="25" spans="1:4" ht="15" customHeight="1" x14ac:dyDescent="0.25">
      <c r="A25" s="9"/>
      <c r="B25" s="117"/>
      <c r="C25" s="119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xjHOjZDqLxJ0TkZ+42K49JqsLUlCQA8VEEs7QtkpRx4aor6v+zyZZJUj/5758YZg8KJ+XDuXClwqfwyWm5TprQ==" saltValue="iy9BfB+u3ItBDXYae9W1c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2026-09-23T08:29:59Z</dcterms:modified>
</cp:coreProperties>
</file>