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ARIELYST VANDVÆRK (V00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3" i="7"/>
  <c r="C14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<sst xmlns="http://schemas.openxmlformats.org/spreadsheetml/2006/main" count="403" uniqueCount="153">
  <si>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</si>
  <si>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</si>
  <si>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</si>
  <si>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</si>
  <si>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</si>
  <si>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</si>
  <si>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</si>
  <si>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</si>
  <si>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</si>
  <si>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</si>
  <si>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</si>
  <si>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</si>
  <si>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</si>
  <si>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</si>
  <si>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</si>
  <si>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</si>
  <si>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</si>
  <si>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</si>
  <si>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</si>
  <si>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</si>
  <si>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</si>
  <si>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</si>
  <si>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</si>
  <si>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</si>
  <si>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</si>
  <si>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</si>
  <si>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</si>
  <si>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</si>
  <si>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</si>
  <si>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</si>
  <si>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</si>
  <si>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</si>
  <si>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</si>
  <si>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</si>
  <si>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</si>
  <si>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</si>
  <si>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</si>
  <si>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</si>
  <si>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</si>
  <si>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</si>
  <si>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</si>
  <si>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</si>
  <si>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</si>
  <si>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</si>
  <si>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</si>
  <si>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</si>
  <si>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</si>
  <si>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</si>
  <si>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</si>
  <si>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</si>
  <si>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</si>
  <si>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</si>
  <si>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</si>
  <si>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</si>
  <si>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</si>
  <si>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</si>
  <si>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</si>
  <si>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</si>
  <si>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</si>
  <si>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</si>
  <si>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</si>
  <si>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</si>
  <si>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</si>
  <si>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</si>
  <si>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</si>
  <si>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</si>
  <si>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</si>
  <si>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</si>
  <si>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</si>
  <si>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</si>
  <si>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</si>
  <si>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</si>
  <si>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</si>
  <si>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</si>
  <si>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</si>
  <si>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</si>
  <si>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</si>
  <si>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</si>
  <si>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</si>
  <si>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</si>
  <si>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</si>
  <si>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</si>
  <si>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</si>
  <si>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</si>
  <si>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</si>
  <si>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</si>
  <si>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</si>
  <si>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</si>
  <si>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</si>
  <si>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</si>
  <si>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</si>
  <si>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</si>
  <si>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</si>
  <si>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</si>
  <si>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</si>
  <si>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</si>
  <si>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</si>
  <si>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</si>
  <si>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</si>
  <si>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</si>
  <si>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</si>
  <si>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</si>
  <si>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</si>
  <si>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</si>
  <si>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</si>
  <si>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</si>
  <si>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</si>
  <si>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</si>
  <si>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</si>
  <si>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</si>
  <si>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</si>
  <si>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</si>
  <si>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</si>
  <si>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</si>
  <si>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</si>
  <si>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</si>
  <si>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</si>
  <si>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</si>
  <si>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</si>
  <si>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</si>
  <si>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</si>
  <si>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</si>
  <si>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</si>
  <si>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</si>
  <si>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</si>
  <si>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</si>
  <si>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</si>
  <si>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</si>
  <si>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</si>
  <si>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</si>
  <si>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</si>
  <si>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til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</si>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</sst>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3l2HpXco6lVLGEjsbU+dQH4k1z/Z5QNdXOZYD1sEIUDTSPMjb4ccIEV0ejHfhSRiVBDxIzC1OBMS4W14EJ/0g==" saltValue="wBsk9YSJaFJJ/hELZppfs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Zfse6kEa7rEaDmXMPuNY/2ZWWGbFqZFdrJ3Y44Fe1Ok1Y8lD86HeCUaq6JuCP/ZcH3pRHpIH7AiGkYob4euDoQ==" saltValue="iXxVwfcD7qjJCYQP2vwiUA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vWEtpMddUTDVphImFemvtW0Js78A/abUkbFq8qQlHT+zaQvRbfIaJZ4tjOdtlygPS3eGwke7l2lo+ratiNvb/g==" saltValue="QK+7TusbAARvgnbIyBwUoQ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JgUXzMIy7BAUHm6Q4so+IxSR7ZO6soe0w9g0lwyfP0FCA33QI1cTEkHrWlPUucSI+1xIjVl4Fz62ppzdowXCOw==" saltValue="9E8MqVGutJrgY9ZDbviyc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kWK4GzZj1QSsvURtVmzDXMCo+/wTLVyCXTkL4mYc7SpLyhOfkYHb4u5HyQ6QLpX/sLDV6k6ZNSTzYpKvXMIZLQ==" saltValue="ps0ZKKuJOxrAr06MyXVju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XHBmo9a7OskP500urBkrVq3z9AlHJEgCSHsv87btqK5Ds7VwnOpIKo2jnLERU3Y6gWggCLCGy/E6qRv+mUNS+A==" saltValue="nGaN233bvoYbgWv8SX+eG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x14ac:dyDescent="0.45">
      <c r="A9" s="1"/>
      <c r="B9" s="46" t="s">
        <v>24</v>
      </c>
      <c r="C9" s="46"/>
      <c r="D9" s="46"/>
      <c r="E9" s="7">
        <f>'Fane 3. Omkostninger i ØR2021'!E16</f>
        <v>5635709.562639636</v>
      </c>
      <c r="F9" s="46" t="s">
        <v>3</v>
      </c>
      <c r="G9" s="1"/>
    </row>
    <row r="10" spans="1:7" ht="17.100000000000001" customHeight="1" x14ac:dyDescent="0.45">
      <c r="A10" s="1"/>
      <c r="B10" s="33" t="s">
        <v>121</v>
      </c>
      <c r="C10" s="46"/>
      <c r="D10" s="46"/>
      <c r="E10" s="7">
        <f>'Fane 3. Omkostninger i ØR2021'!E13*(1-'Fane 10. Nøgletal'!C19)*(1+'Fane 10. Nøgletal'!C13)</f>
        <v>0</v>
      </c>
      <c r="F10" s="46" t="s">
        <v>3</v>
      </c>
      <c r="G10" s="1"/>
    </row>
    <row r="11" spans="1:7" ht="17.100000000000001" customHeight="1" x14ac:dyDescent="0.45">
      <c r="A11" s="1"/>
      <c r="B11" s="29" t="s">
        <v>60</v>
      </c>
      <c r="C11" s="46"/>
      <c r="D11" s="46"/>
      <c r="E11" s="7">
        <f>'Fane 7.1. Varige tillæg'!C12+'Fane 7.1. Varige tillæg'!E12</f>
        <v>0</v>
      </c>
      <c r="F11" s="46" t="s">
        <v>3</v>
      </c>
      <c r="G11" s="1"/>
    </row>
    <row r="12" spans="1:7" ht="17.100000000000001" customHeight="1" x14ac:dyDescent="0.45">
      <c r="A12" s="1"/>
      <c r="B12" s="29" t="s">
        <v>62</v>
      </c>
      <c r="C12" s="46"/>
      <c r="D12" s="46"/>
      <c r="E12" s="8">
        <f>-('Fane 9. Bortfald'!C12+'Fane 9. Bortfald'!E12)</f>
        <v>0</v>
      </c>
      <c r="F12" s="46" t="s">
        <v>3</v>
      </c>
      <c r="G12" s="1"/>
    </row>
    <row r="13" spans="1:7" ht="17.100000000000001" customHeight="1" x14ac:dyDescent="0.45">
      <c r="A13" s="1"/>
      <c r="B13" s="29" t="s">
        <v>65</v>
      </c>
      <c r="C13" s="46"/>
      <c r="D13" s="46"/>
      <c r="E13" s="8">
        <f>'Fane 8. Tilknyttet virksomhed'!C12+'Fane 8. Tilknyttet virksomhed'!E12</f>
        <v>0</v>
      </c>
      <c r="F13" s="46" t="s">
        <v>3</v>
      </c>
      <c r="G13" s="1"/>
    </row>
    <row r="14" spans="1:7" ht="17.100000000000001" customHeight="1" x14ac:dyDescent="0.45">
      <c r="A14" s="1"/>
      <c r="B14" s="29" t="s">
        <v>18</v>
      </c>
      <c r="C14" s="46"/>
      <c r="D14" s="46"/>
      <c r="E14" s="8">
        <f>E9*'Fane 10. Nøgletal'!C13+SUM(E11:E13)*'Fane 10. Nøgletal'!C14</f>
        <v>68755.656664203561</v>
      </c>
      <c r="F14" s="46" t="s">
        <v>3</v>
      </c>
      <c r="G14" s="1"/>
    </row>
    <row r="15" spans="1:7" ht="17.100000000000001" customHeight="1" x14ac:dyDescent="0.45">
      <c r="A15" s="1"/>
      <c r="B15" s="29" t="s">
        <v>54</v>
      </c>
      <c r="C15" s="46"/>
      <c r="D15" s="46"/>
      <c r="E15" s="8">
        <f>-SUM(E9,E11:E14)*'Fane 10. Nøgletal'!C19</f>
        <v>-96975.90872816529</v>
      </c>
      <c r="F15" s="46" t="s">
        <v>3</v>
      </c>
      <c r="G15" s="1"/>
    </row>
    <row r="16" spans="1:7" ht="15" customHeight="1" x14ac:dyDescent="0.45">
      <c r="A16" s="1"/>
      <c r="B16" s="50" t="s">
        <v>20</v>
      </c>
      <c r="C16" s="39"/>
      <c r="D16" s="39"/>
      <c r="E16" s="9">
        <f>SUM(E9,E11:E15)</f>
        <v>5607489.3105756743</v>
      </c>
      <c r="F16" s="41" t="s">
        <v>3</v>
      </c>
      <c r="G16" s="1"/>
    </row>
    <row r="17" spans="1:7" ht="15" customHeight="1" x14ac:dyDescent="0.45">
      <c r="A17" s="1"/>
      <c r="B17" s="40" t="s">
        <v>12</v>
      </c>
      <c r="C17" s="40"/>
      <c r="D17" s="40"/>
      <c r="E17" s="40"/>
      <c r="F17" s="40"/>
      <c r="G17" s="1"/>
    </row>
    <row r="18" spans="1:7" ht="15" customHeight="1" x14ac:dyDescent="0.45">
      <c r="A18" s="1"/>
      <c r="B18" s="41" t="s">
        <v>12</v>
      </c>
      <c r="C18" s="41"/>
      <c r="D18" s="41"/>
      <c r="E18" s="9">
        <f>'Fane 4. Ikke-påvirkelige omk.'!C14</f>
        <v>1685157.2248401002</v>
      </c>
      <c r="F18" s="41" t="s">
        <v>3</v>
      </c>
      <c r="G18" s="1"/>
    </row>
    <row r="19" spans="1:7" ht="15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" customHeight="1" x14ac:dyDescent="0.45">
      <c r="A20" s="1"/>
      <c r="B20" s="29" t="s">
        <v>39</v>
      </c>
      <c r="C20" s="46"/>
      <c r="D20" s="46"/>
      <c r="E20" s="8">
        <f>'Fane 7.2. Engangstillæg'!C13</f>
        <v>0</v>
      </c>
      <c r="F20" s="46" t="s">
        <v>3</v>
      </c>
      <c r="G20" s="1"/>
    </row>
    <row r="21" spans="1:7" x14ac:dyDescent="0.45">
      <c r="A21" s="1"/>
      <c r="B21" s="29" t="s">
        <v>40</v>
      </c>
      <c r="C21" s="46"/>
      <c r="D21" s="46"/>
      <c r="E21" s="8">
        <f>'Fane 7.2. Engangstillæg'!E13</f>
        <v>0</v>
      </c>
      <c r="F21" s="46" t="s">
        <v>3</v>
      </c>
      <c r="G21" s="1"/>
    </row>
    <row r="22" spans="1:7" ht="15" customHeight="1" x14ac:dyDescent="0.45">
      <c r="A22" s="1"/>
      <c r="B22" s="50" t="s">
        <v>43</v>
      </c>
      <c r="C22" s="39"/>
      <c r="D22" s="39"/>
      <c r="E22" s="9">
        <f>SUM(E20:E21)</f>
        <v>0</v>
      </c>
      <c r="F22" s="41" t="s">
        <v>3</v>
      </c>
      <c r="G22" s="1"/>
    </row>
    <row r="23" spans="1:7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-78440.838842764031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f>'Fane 5. Kontrol af ØR2020'!E29</f>
        <v>0</v>
      </c>
      <c r="F25" s="41" t="s">
        <v>3</v>
      </c>
      <c r="G25" s="1"/>
    </row>
    <row r="26" spans="1:7" x14ac:dyDescent="0.45">
      <c r="A26" s="1"/>
      <c r="B26" s="40" t="s">
        <v>148</v>
      </c>
      <c r="C26" s="40"/>
      <c r="D26" s="40"/>
      <c r="E26" s="40"/>
      <c r="F26" s="40"/>
      <c r="G26" s="1"/>
    </row>
    <row r="27" spans="1:7" x14ac:dyDescent="0.45">
      <c r="A27" s="1"/>
      <c r="B27" s="41" t="s">
        <v>149</v>
      </c>
      <c r="C27" s="41"/>
      <c r="D27" s="41"/>
      <c r="E27" s="9">
        <v>0</v>
      </c>
      <c r="F27" s="41" t="s">
        <v>3</v>
      </c>
      <c r="G27" s="1"/>
    </row>
    <row r="28" spans="1:7" x14ac:dyDescent="0.45">
      <c r="A28" s="1"/>
      <c r="B28" s="40" t="s">
        <v>26</v>
      </c>
      <c r="C28" s="40"/>
      <c r="D28" s="40"/>
      <c r="E28" s="10">
        <f>SUM(E16,E18,E22,E24,E25,E27)</f>
        <v>7214205.6965730097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EE621TjJ4f1KfnIkLVaLbKb506avnRpQzNs+zy9qt1LxAfupMGadSKFtHe/J+ho7PHsavpo7PIvgWPl1bbXL+A==" saltValue="8My6gRLUYoauWvXo5Lddy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13</v>
      </c>
      <c r="C8" s="40"/>
      <c r="D8" s="40"/>
      <c r="E8" s="40"/>
      <c r="F8" s="40"/>
      <c r="G8" s="1"/>
    </row>
    <row r="9" spans="1:7" ht="15" customHeight="1" x14ac:dyDescent="0.45">
      <c r="A9" s="1"/>
      <c r="B9" s="46" t="s">
        <v>66</v>
      </c>
      <c r="C9" s="46"/>
      <c r="D9" s="46"/>
      <c r="E9" s="7">
        <f>'Fane 2.1. Økonomisk ramme 2022'!E16</f>
        <v>5607489.3105756743</v>
      </c>
      <c r="F9" s="46" t="s">
        <v>3</v>
      </c>
      <c r="G9" s="1"/>
    </row>
    <row r="10" spans="1:7" ht="15" customHeight="1" x14ac:dyDescent="0.45">
      <c r="A10" s="1"/>
      <c r="B10" s="29" t="s">
        <v>62</v>
      </c>
      <c r="C10" s="46"/>
      <c r="D10" s="46"/>
      <c r="E10" s="7">
        <f>-('Fane 9. Bortfald'!C18+'Fane 9. Bortfald'!E18)</f>
        <v>0</v>
      </c>
      <c r="F10" s="46" t="s">
        <v>3</v>
      </c>
      <c r="G10" s="1"/>
    </row>
    <row r="11" spans="1:7" ht="15" customHeight="1" x14ac:dyDescent="0.45">
      <c r="A11" s="1"/>
      <c r="B11" s="38" t="s">
        <v>18</v>
      </c>
      <c r="C11" s="46"/>
      <c r="D11" s="46"/>
      <c r="E11" s="8">
        <f>SUM(E9:E10)*'Fane 10. Nøgletal'!C14</f>
        <v>18504.714724899724</v>
      </c>
      <c r="F11" s="46" t="s">
        <v>3</v>
      </c>
      <c r="G11" s="1"/>
    </row>
    <row r="12" spans="1:7" ht="15" customHeight="1" x14ac:dyDescent="0.45">
      <c r="A12" s="1"/>
      <c r="B12" s="38" t="s">
        <v>54</v>
      </c>
      <c r="C12" s="46"/>
      <c r="D12" s="46"/>
      <c r="E12" s="8">
        <f>-SUM(E9:E11)*'Fane 10. Nøgletal'!C19</f>
        <v>-95641.898430109752</v>
      </c>
      <c r="F12" s="46" t="s">
        <v>3</v>
      </c>
      <c r="G12" s="1"/>
    </row>
    <row r="13" spans="1:7" ht="15" customHeight="1" x14ac:dyDescent="0.45">
      <c r="A13" s="1"/>
      <c r="B13" s="39" t="s">
        <v>20</v>
      </c>
      <c r="C13" s="39"/>
      <c r="D13" s="39"/>
      <c r="E13" s="9">
        <f>SUM(E9:E12)</f>
        <v>5530352.1268704636</v>
      </c>
      <c r="F13" s="41" t="s">
        <v>3</v>
      </c>
      <c r="G13" s="1"/>
    </row>
    <row r="14" spans="1:7" x14ac:dyDescent="0.45">
      <c r="A14" s="1"/>
      <c r="B14" s="40" t="s">
        <v>12</v>
      </c>
      <c r="C14" s="40"/>
      <c r="D14" s="40"/>
      <c r="E14" s="40"/>
      <c r="F14" s="40"/>
      <c r="G14" s="1"/>
    </row>
    <row r="15" spans="1:7" ht="15" customHeight="1" x14ac:dyDescent="0.45">
      <c r="A15" s="1"/>
      <c r="B15" s="41" t="s">
        <v>12</v>
      </c>
      <c r="C15" s="41"/>
      <c r="D15" s="41"/>
      <c r="E15" s="9">
        <f>'Fane 4. Ikke-påvirkelige omk.'!C14*(1+'Fane 10. Nøgletal'!C14)</f>
        <v>1690718.2436820727</v>
      </c>
      <c r="F15" s="41" t="s">
        <v>3</v>
      </c>
      <c r="G15" s="1"/>
    </row>
    <row r="16" spans="1:7" ht="15" customHeight="1" x14ac:dyDescent="0.45">
      <c r="A16" s="1"/>
      <c r="B16" s="40" t="s">
        <v>42</v>
      </c>
      <c r="C16" s="40"/>
      <c r="D16" s="40"/>
      <c r="E16" s="40"/>
      <c r="F16" s="40"/>
      <c r="G16" s="1"/>
    </row>
    <row r="17" spans="1:7" ht="15" customHeight="1" x14ac:dyDescent="0.45">
      <c r="A17" s="1"/>
      <c r="B17" s="29" t="s">
        <v>39</v>
      </c>
      <c r="C17" s="46"/>
      <c r="D17" s="46"/>
      <c r="E17" s="8">
        <f>'Fane 7.2. Engangstillæg'!C20</f>
        <v>0</v>
      </c>
      <c r="F17" s="46" t="s">
        <v>3</v>
      </c>
      <c r="G17" s="1"/>
    </row>
    <row r="18" spans="1:7" ht="15" customHeight="1" x14ac:dyDescent="0.45">
      <c r="A18" s="1"/>
      <c r="B18" s="29" t="s">
        <v>40</v>
      </c>
      <c r="C18" s="46"/>
      <c r="D18" s="46"/>
      <c r="E18" s="8">
        <f>'Fane 7.2. Engangstillæg'!E20</f>
        <v>0</v>
      </c>
      <c r="F18" s="46" t="s">
        <v>3</v>
      </c>
      <c r="G18" s="1"/>
    </row>
    <row r="19" spans="1:7" ht="15" customHeight="1" x14ac:dyDescent="0.45">
      <c r="A19" s="1"/>
      <c r="B19" s="50" t="s">
        <v>43</v>
      </c>
      <c r="C19" s="39"/>
      <c r="D19" s="39"/>
      <c r="E19" s="9">
        <f>SUM(E17:E18)</f>
        <v>0</v>
      </c>
      <c r="F19" s="41" t="s">
        <v>3</v>
      </c>
      <c r="G19" s="1"/>
    </row>
    <row r="20" spans="1:7" x14ac:dyDescent="0.45">
      <c r="A20" s="1"/>
      <c r="B20" s="40" t="s">
        <v>85</v>
      </c>
      <c r="C20" s="40"/>
      <c r="D20" s="40"/>
      <c r="E20" s="40"/>
      <c r="F20" s="40"/>
      <c r="G20" s="1"/>
    </row>
    <row r="21" spans="1:7" x14ac:dyDescent="0.45">
      <c r="A21" s="1"/>
      <c r="B21" s="41" t="s">
        <v>150</v>
      </c>
      <c r="C21" s="41"/>
      <c r="D21" s="41"/>
      <c r="E21" s="9">
        <f>'Fane 5. Kontrol af ØR2020'!E35</f>
        <v>0</v>
      </c>
      <c r="F21" s="41" t="s">
        <v>3</v>
      </c>
      <c r="G21" s="1"/>
    </row>
    <row r="22" spans="1:7" x14ac:dyDescent="0.45">
      <c r="A22" s="1"/>
      <c r="B22" s="40" t="s">
        <v>47</v>
      </c>
      <c r="C22" s="40"/>
      <c r="D22" s="40"/>
      <c r="E22" s="10">
        <f>SUM(E13,E15,E19,E21)</f>
        <v>7221070.3705525361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p/zGIe6EEoJiFQZumYkf6Y3oBkIrUTtr/Va9A64ZtfjMiotCnkshubn//ipdsB9aCz9hFv/kiwhH1QkkoQ0CuQ==" saltValue="sxAaBNmO6T/YcBjYWxIez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67</v>
      </c>
      <c r="C8" s="46"/>
      <c r="D8" s="46"/>
      <c r="E8" s="7">
        <f>'Fane 2.2. Økonomisk ramme 2023'!E13</f>
        <v>5530352.1268704636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Bortfald'!C24+'Fane 9. Bortfald'!E24)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18250.16201867253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-94326.238911115317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5454276.0499780206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Nøgletal'!C14)^2</f>
        <v>1696297.6138862236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Engangstillæg'!C27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Engangstillæg'!E27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68</v>
      </c>
      <c r="C21" s="40"/>
      <c r="D21" s="40"/>
      <c r="E21" s="10">
        <f>SUM(E12,E14,E18,E20)</f>
        <v>7150573.6638642438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liOCYPnqxqMkboHEpEz81D7NsTQ4UOLtdTelF/8V09/jZKkacIXYbNmKMLqbH658uBUsdz9j3uvni74VETEWNw==" saltValue="fYE3hA1ESo6Pk4MAuBj8i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0" t="s">
        <v>13</v>
      </c>
      <c r="C7" s="40"/>
      <c r="D7" s="40"/>
      <c r="E7" s="40"/>
      <c r="F7" s="40"/>
      <c r="G7" s="1"/>
    </row>
    <row r="8" spans="1:7" ht="15" customHeight="1" x14ac:dyDescent="0.45">
      <c r="A8" s="1"/>
      <c r="B8" s="46" t="s">
        <v>103</v>
      </c>
      <c r="C8" s="46"/>
      <c r="D8" s="46"/>
      <c r="E8" s="7">
        <f>'Fane 2.3. Økonomisk ramme 2024'!E12</f>
        <v>5454276.0499780206</v>
      </c>
      <c r="F8" s="46" t="s">
        <v>3</v>
      </c>
      <c r="G8" s="1"/>
    </row>
    <row r="9" spans="1:7" ht="15" customHeight="1" x14ac:dyDescent="0.45">
      <c r="A9" s="1"/>
      <c r="B9" s="46" t="s">
        <v>62</v>
      </c>
      <c r="C9" s="46"/>
      <c r="D9" s="46"/>
      <c r="E9" s="7">
        <f>-('Fane 9. Bortfald'!C30+'Fane 9. Bortfald'!E30)</f>
        <v>0</v>
      </c>
      <c r="F9" s="46" t="s">
        <v>3</v>
      </c>
      <c r="G9" s="1"/>
    </row>
    <row r="10" spans="1:7" ht="15" customHeight="1" x14ac:dyDescent="0.45">
      <c r="A10" s="1"/>
      <c r="B10" s="38" t="s">
        <v>18</v>
      </c>
      <c r="C10" s="46"/>
      <c r="D10" s="46"/>
      <c r="E10" s="8">
        <f>SUM(E8:E9)*'Fane 10. Nøgletal'!C14</f>
        <v>17999.110964927469</v>
      </c>
      <c r="F10" s="46" t="s">
        <v>3</v>
      </c>
      <c r="G10" s="1"/>
    </row>
    <row r="11" spans="1:7" ht="15" customHeight="1" x14ac:dyDescent="0.45">
      <c r="A11" s="1"/>
      <c r="B11" s="38" t="s">
        <v>54</v>
      </c>
      <c r="C11" s="46"/>
      <c r="D11" s="46"/>
      <c r="E11" s="8">
        <f>-SUM(E8:E10)*'Fane 10. Nøgletal'!C19</f>
        <v>-93028.677736030135</v>
      </c>
      <c r="F11" s="46" t="s">
        <v>3</v>
      </c>
      <c r="G11" s="1"/>
    </row>
    <row r="12" spans="1:7" x14ac:dyDescent="0.45">
      <c r="A12" s="1"/>
      <c r="B12" s="39" t="s">
        <v>20</v>
      </c>
      <c r="C12" s="39"/>
      <c r="D12" s="39"/>
      <c r="E12" s="9">
        <f>SUM(E8:E11)</f>
        <v>5379246.4832069185</v>
      </c>
      <c r="F12" s="41" t="s">
        <v>3</v>
      </c>
      <c r="G12" s="1"/>
    </row>
    <row r="13" spans="1:7" x14ac:dyDescent="0.45">
      <c r="A13" s="1"/>
      <c r="B13" s="40" t="s">
        <v>12</v>
      </c>
      <c r="C13" s="40"/>
      <c r="D13" s="40"/>
      <c r="E13" s="40"/>
      <c r="F13" s="40"/>
      <c r="G13" s="1"/>
    </row>
    <row r="14" spans="1:7" ht="15" customHeight="1" x14ac:dyDescent="0.45">
      <c r="A14" s="1"/>
      <c r="B14" s="41" t="s">
        <v>12</v>
      </c>
      <c r="C14" s="41"/>
      <c r="D14" s="41"/>
      <c r="E14" s="9">
        <f>'Fane 4. Ikke-påvirkelige omk.'!C14*(1+'Fane 10. Nøgletal'!C14)^3</f>
        <v>1701895.3960120482</v>
      </c>
      <c r="F14" s="41" t="s">
        <v>3</v>
      </c>
      <c r="G14" s="1"/>
    </row>
    <row r="15" spans="1:7" ht="15" customHeight="1" x14ac:dyDescent="0.45">
      <c r="A15" s="1"/>
      <c r="B15" s="40" t="s">
        <v>42</v>
      </c>
      <c r="C15" s="40"/>
      <c r="D15" s="40"/>
      <c r="E15" s="40"/>
      <c r="F15" s="40"/>
      <c r="G15" s="1"/>
    </row>
    <row r="16" spans="1:7" ht="15" customHeight="1" x14ac:dyDescent="0.45">
      <c r="A16" s="1"/>
      <c r="B16" s="29" t="s">
        <v>39</v>
      </c>
      <c r="C16" s="46"/>
      <c r="D16" s="46"/>
      <c r="E16" s="8">
        <f>'Fane 7.2. Engangstillæg'!C34</f>
        <v>0</v>
      </c>
      <c r="F16" s="46" t="s">
        <v>3</v>
      </c>
      <c r="G16" s="1"/>
    </row>
    <row r="17" spans="1:7" ht="15" customHeight="1" x14ac:dyDescent="0.45">
      <c r="A17" s="1"/>
      <c r="B17" s="29" t="s">
        <v>40</v>
      </c>
      <c r="C17" s="46"/>
      <c r="D17" s="46"/>
      <c r="E17" s="8">
        <f>'Fane 7.2. Engangstillæg'!E34</f>
        <v>0</v>
      </c>
      <c r="F17" s="46" t="s">
        <v>3</v>
      </c>
      <c r="G17" s="1"/>
    </row>
    <row r="18" spans="1:7" ht="15" customHeight="1" x14ac:dyDescent="0.45">
      <c r="A18" s="1"/>
      <c r="B18" s="50" t="s">
        <v>43</v>
      </c>
      <c r="C18" s="39"/>
      <c r="D18" s="39"/>
      <c r="E18" s="9">
        <f>SUM(E16:E17)</f>
        <v>0</v>
      </c>
      <c r="F18" s="41" t="s">
        <v>3</v>
      </c>
      <c r="G18" s="1"/>
    </row>
    <row r="19" spans="1:7" ht="15" customHeight="1" x14ac:dyDescent="0.45">
      <c r="A19" s="1"/>
      <c r="B19" s="40" t="s">
        <v>85</v>
      </c>
      <c r="C19" s="40"/>
      <c r="D19" s="40"/>
      <c r="E19" s="40"/>
      <c r="F19" s="40"/>
      <c r="G19" s="1"/>
    </row>
    <row r="20" spans="1:7" ht="15" customHeight="1" x14ac:dyDescent="0.45">
      <c r="A20" s="1"/>
      <c r="B20" s="41" t="s">
        <v>86</v>
      </c>
      <c r="C20" s="41"/>
      <c r="D20" s="41"/>
      <c r="E20" s="9">
        <f>'Fane 5. Kontrol af ØR2020'!E35</f>
        <v>0</v>
      </c>
      <c r="F20" s="41" t="s">
        <v>3</v>
      </c>
      <c r="G20" s="1"/>
    </row>
    <row r="21" spans="1:7" x14ac:dyDescent="0.45">
      <c r="A21" s="1"/>
      <c r="B21" s="40" t="s">
        <v>104</v>
      </c>
      <c r="C21" s="40"/>
      <c r="D21" s="40"/>
      <c r="E21" s="10">
        <f>SUM(E12,E14,E18,E20)</f>
        <v>7081141.8792189667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7GrjbpWcH6Mt2dPei0LhP9nslkqdRTFbyPYCY5oM/QbB9UycGYL6Z94oeg9kHN9c+jV4/I3yiQDPNsPaU6rJ9Q==" saltValue="+0LMX41rXHRgkWAPAzDIY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126</v>
      </c>
      <c r="C8" s="40"/>
      <c r="D8" s="40"/>
      <c r="E8" s="40"/>
      <c r="F8" s="40"/>
      <c r="G8" s="1"/>
    </row>
    <row r="9" spans="1:7" x14ac:dyDescent="0.45">
      <c r="A9" s="1"/>
      <c r="B9" s="87" t="s">
        <v>23</v>
      </c>
      <c r="C9" s="87"/>
      <c r="D9" s="87"/>
      <c r="E9" s="7">
        <v>5782450.5320213782</v>
      </c>
      <c r="F9" s="46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-118378.69607040202</v>
      </c>
      <c r="F10" s="46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6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6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6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69101.676398601921</v>
      </c>
      <c r="F14" s="46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-97463.949709942841</v>
      </c>
      <c r="F15" s="46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5635709.562639636</v>
      </c>
      <c r="F16" s="41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40"/>
      <c r="F17" s="40"/>
      <c r="G17" s="1"/>
    </row>
    <row r="18" spans="1:7" x14ac:dyDescent="0.45">
      <c r="A18" s="1"/>
      <c r="B18" s="79" t="s">
        <v>12</v>
      </c>
      <c r="C18" s="79"/>
      <c r="D18" s="79"/>
      <c r="E18" s="9">
        <v>1459533.3446080801</v>
      </c>
      <c r="F18" s="41" t="s">
        <v>3</v>
      </c>
      <c r="G18" s="1"/>
    </row>
    <row r="19" spans="1:7" ht="15.4" customHeight="1" x14ac:dyDescent="0.45">
      <c r="A19" s="1"/>
      <c r="B19" s="40" t="s">
        <v>42</v>
      </c>
      <c r="C19" s="40"/>
      <c r="D19" s="40"/>
      <c r="E19" s="40"/>
      <c r="F19" s="40"/>
      <c r="G19" s="1"/>
    </row>
    <row r="20" spans="1:7" ht="15.75" customHeight="1" x14ac:dyDescent="0.45">
      <c r="A20" s="1"/>
      <c r="B20" s="80" t="s">
        <v>39</v>
      </c>
      <c r="C20" s="81"/>
      <c r="D20" s="82"/>
      <c r="E20" s="37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37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40" t="s">
        <v>85</v>
      </c>
      <c r="C23" s="40"/>
      <c r="D23" s="40"/>
      <c r="E23" s="40"/>
      <c r="F23" s="40"/>
      <c r="G23" s="1"/>
    </row>
    <row r="24" spans="1:7" x14ac:dyDescent="0.45">
      <c r="A24" s="1"/>
      <c r="B24" s="50" t="s">
        <v>31</v>
      </c>
      <c r="C24" s="39"/>
      <c r="D24" s="39"/>
      <c r="E24" s="9">
        <v>-78440.838842764031</v>
      </c>
      <c r="F24" s="41" t="s">
        <v>3</v>
      </c>
      <c r="G24" s="1"/>
    </row>
    <row r="25" spans="1:7" x14ac:dyDescent="0.45">
      <c r="A25" s="1"/>
      <c r="B25" s="50" t="s">
        <v>86</v>
      </c>
      <c r="C25" s="39"/>
      <c r="D25" s="39"/>
      <c r="E25" s="9">
        <v>0</v>
      </c>
      <c r="F25" s="41" t="s">
        <v>3</v>
      </c>
      <c r="G25" s="1"/>
    </row>
    <row r="26" spans="1:7" ht="15" customHeight="1" x14ac:dyDescent="0.45">
      <c r="A26" s="1"/>
      <c r="B26" s="40" t="s">
        <v>25</v>
      </c>
      <c r="C26" s="40"/>
      <c r="D26" s="40"/>
      <c r="E26" s="10">
        <f>E16+E18+E22+E24+E25</f>
        <v>7016802.0684049521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jZ8lndGek7DFJ11KZVV8TIaHPZf+WMEZDVYilzVF+4otN1mS8LhnDseTvcubuc3d2N6nxtl6cpENRxXiKl+jIw==" saltValue="Zj1oQYsbOFBMzCIgeGRuV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1" t="s">
        <v>106</v>
      </c>
      <c r="D9" s="41"/>
      <c r="E9" s="1"/>
      <c r="F9" s="1"/>
    </row>
    <row r="10" spans="1:6" x14ac:dyDescent="0.45">
      <c r="A10" s="1"/>
      <c r="B10" s="28" t="s">
        <v>131</v>
      </c>
      <c r="C10" s="8">
        <v>1666042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4742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3306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1674090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1685157.2248401002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/sLO9ahUD7B+lont9A6nAERhwNRqA9TYDTPwW7T6ivUc5zlT60jmEjXoOAHwauVOhEbcg1rsjv6t8oRjKiCTFg==" saltValue="0Yy9VvXevoIcCZztsI+AV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152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5"/>
      <c r="C5" s="45"/>
      <c r="D5" s="45"/>
      <c r="E5" s="45"/>
      <c r="F5" s="45"/>
      <c r="G5" s="1"/>
    </row>
    <row r="6" spans="1:7" ht="15" customHeight="1" x14ac:dyDescent="0.45">
      <c r="A6" s="1"/>
      <c r="B6" s="45"/>
      <c r="C6" s="45"/>
      <c r="D6" s="45"/>
      <c r="E6" s="45"/>
      <c r="F6" s="4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1828617.4507999998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879876.14941160101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980156.58262158372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7054041.9739122987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6959447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2" t="s">
        <v>125</v>
      </c>
      <c r="C25" s="43"/>
      <c r="D25" s="44"/>
      <c r="E25" s="34">
        <f>E22-(E23-E24)</f>
        <v>94594.973912298679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3" t="s">
        <v>145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147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M7IPP3QPx9CMER9hFVM156mDaeBwe7BtlbtFcPb5/yo6P3ax/0T9Y7l6uywaGVd+Bk3AY8wkSvc11CiTPN7bw==" saltValue="amNSSw4kSMl5KImi/LR1K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1" t="s">
        <v>2</v>
      </c>
      <c r="F9" s="41" t="s">
        <v>11</v>
      </c>
      <c r="G9" s="41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VKJeaKtXOxMNQwp/o1IG1he9JMAkSLn7vfuc9NXKna5U8WonapBPdd8dnDGXIHN1MWY5+F/nB+cLQPVp5+Cbdg==" saltValue="8+lGrGg/m+qSCWr40vjgb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2021-08-18T23:20:45Z</dcterms:modified>
</cp:coreProperties>
</file>