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erning Vand AS (V080)\ØR2027\"/>
    </mc:Choice>
  </mc:AlternateContent>
  <xr:revisionPtr revIDLastSave="0" documentId="13_ncr:1_{2A55F4C7-8BB9-4201-A8D3-F0257DB19D8A}" xr6:coauthVersionLast="47" xr6:coauthVersionMax="47" xr10:uidLastSave="{00000000-0000-0000-0000-000000000000}"/>
  <bookViews>
    <workbookView xWindow="-289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25" i="7"/>
  <c r="C18" i="3" s="1"/>
  <c r="C16" i="6"/>
  <c r="C20" i="3"/>
  <c r="C13" i="3" l="1"/>
  <c r="C12" i="11"/>
  <c r="C19" i="3" s="1"/>
  <c r="C12" i="3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<sst xmlns="http://schemas.openxmlformats.org/spreadsheetml/2006/main" count="332" uniqueCount="155">
  <si>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</si>
  <si>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</si>
  <si>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</si>
  <si>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</si>
  <si>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</si>
  <si>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</si>
  <si>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</si>
  <si>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</si>
  <si>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</si>
  <si>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</si>
  <si>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</si>
  <si>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</si>
  <si>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</si>
  <si>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</si>
  <si>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</si>
  <si>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</si>
  <si>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</si>
  <si>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</si>
  <si>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</si>
  <si>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</si>
  <si>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</si>
  <si>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</si>
  <si>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</si>
  <si>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</si>
  <si>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</si>
  <si>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</si>
  <si>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</si>
  <si>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</si>
  <si>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</si>
  <si>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</si>
  <si>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</si>
  <si>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</si>
  <si>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</si>
  <si>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</si>
  <si>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</si>
  <si>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</si>
  <si>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</si>
  <si>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</si>
  <si>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</si>
  <si>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</si>
  <si>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</si>
  <si>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</si>
  <si>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</si>
  <si>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</si>
  <si>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</si>
  <si>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</si>
  <si>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</si>
  <si>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</si>
  <si>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</si>
  <si>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</si>
  <si>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</si>
  <si>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</si>
  <si>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</si>
  <si>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</si>
  <si>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</si>
  <si>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</si>
  <si>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</si>
  <si>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</si>
  <si>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</si>
  <si>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</si>
  <si>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</si>
  <si>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</si>
  <si>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</si>
  <si>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</si>
  <si>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</si>
  <si>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</si>
  <si>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</si>
  <si>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</si>
  <si>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</si>
  <si>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</si>
  <si>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</si>
  <si>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</si>
  <si>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</si>
  <si>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</si>
  <si>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</si>
  <si>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</si>
  <si>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</si>
  <si>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</si>
  <si>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</si>
  <si>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</si>
  <si>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</si>
  <si>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</si>
  <si>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</si>
  <si>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</si>
  <si>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</si>
  <si>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</si>
  <si>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</si>
  <si>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</si>
  <si>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</si>
  <si>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</si>
  <si>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</si>
  <si>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</si>
  <si>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</si>
  <si>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</si>
  <si>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</si>
  <si>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</si>
  <si>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</si>
  <si>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</si>
  <si>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</si>
  <si>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</si>
  <si>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</si>
  <si>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</si>
  <si>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</si>
  <si>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</si>
  <si>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</si>
  <si>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</si>
  <si>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</si>
  <si>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</si>
  <si>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</si>
  <si>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</si>
  <si>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</si>
  <si>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</si>
  <si>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</si>
  <si>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</si>
  <si>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</si>
  <si>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</si>
  <si>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</si>
  <si>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</si>
  <si>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</si>
  <si>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</si>
  <si>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</si>
  <si>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</si>
  <si>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</si>
  <si>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</si>
  <si>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</si>
  <si>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</si>
  <si>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</si>
  <si>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</si>
  <si>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</si>
  <si>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</si>
  <si>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</si>
  <si>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</si>
  <si>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</si>
  <si>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</si>
  <si>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</si>
  <si>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</si>
  <si>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</si>
  <si>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</si>
  <si>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</si>
  <si>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</si>
  <si>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</si>
  <si>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</si>
  <si>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</si>
  <si>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</si>
  <si>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</si>
  <si>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</si>
  <si>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</si>
  <si>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</si>
  <si>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2022 VABYGM0011 Kastanie- og Rønnebakken og VABYGM0026 Vesterdamsvænget</t>
  </si>
  <si>
    <t>2023 VABYGM0027 Sønderagerskolen</t>
  </si>
  <si>
    <t>2024 VALELA0023 Nye stik land u. 100.000 2024</t>
  </si>
  <si>
    <t>2025 VABYGM0014 Brændgårdvej, Byggemodning</t>
  </si>
  <si>
    <t>Ingen engangstillæg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</si>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</sst>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left" vertical="center"/>
    </xf>
    <xf numFmtId="0" fontId="15" fillId="3" borderId="1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16" fillId="0" borderId="1" xfId="0" applyFont="1" applyBorder="1" applyAlignment="1">
      <alignment wrapText="1"/>
    </xf>
    <xf numFmtId="3" fontId="16" fillId="4" borderId="4" xfId="0" applyNumberFormat="1" applyFont="1" applyFill="1" applyBorder="1" applyAlignment="1">
      <alignment wrapText="1"/>
    </xf>
    <xf numFmtId="0" fontId="16" fillId="4" borderId="4" xfId="0" applyFont="1" applyFill="1" applyBorder="1" applyAlignment="1">
      <alignment wrapText="1"/>
    </xf>
    <xf numFmtId="0" fontId="16" fillId="0" borderId="1" xfId="0" quotePrefix="1" applyFont="1" applyBorder="1" applyAlignment="1">
      <alignment horizontal="left" wrapText="1"/>
    </xf>
    <xf numFmtId="3" fontId="16" fillId="0" borderId="4" xfId="0" applyNumberFormat="1" applyFont="1" applyBorder="1" applyAlignment="1">
      <alignment wrapText="1"/>
    </xf>
    <xf numFmtId="3" fontId="16" fillId="4" borderId="4" xfId="0" applyNumberFormat="1" applyFont="1" applyFill="1" applyBorder="1"/>
    <xf numFmtId="3" fontId="16" fillId="0" borderId="4" xfId="0" applyNumberFormat="1" applyFont="1" applyBorder="1"/>
    <xf numFmtId="0" fontId="16" fillId="5" borderId="1" xfId="0" applyFont="1" applyFill="1" applyBorder="1" applyAlignment="1">
      <alignment horizontal="left"/>
    </xf>
    <xf numFmtId="3" fontId="16" fillId="5" borderId="4" xfId="0" applyNumberFormat="1" applyFont="1" applyFill="1" applyBorder="1"/>
    <xf numFmtId="0" fontId="16" fillId="5" borderId="4" xfId="0" applyFont="1" applyFill="1" applyBorder="1" applyAlignment="1">
      <alignment wrapText="1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wrapText="1"/>
    </xf>
    <xf numFmtId="0" fontId="16" fillId="0" borderId="1" xfId="0" applyFont="1" applyBorder="1" applyAlignment="1">
      <alignment horizontal="left"/>
    </xf>
    <xf numFmtId="3" fontId="15" fillId="3" borderId="2" xfId="0" applyNumberFormat="1" applyFont="1" applyFill="1" applyBorder="1"/>
    <xf numFmtId="0" fontId="14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6" fillId="4" borderId="1" xfId="0" applyFont="1" applyFill="1" applyBorder="1" applyAlignment="1">
      <alignment horizontal="left"/>
    </xf>
    <xf numFmtId="3" fontId="16" fillId="4" borderId="4" xfId="0" quotePrefix="1" applyNumberFormat="1" applyFont="1" applyFill="1" applyBorder="1"/>
    <xf numFmtId="0" fontId="16" fillId="4" borderId="4" xfId="0" applyFont="1" applyFill="1" applyBorder="1"/>
    <xf numFmtId="3" fontId="16" fillId="0" borderId="4" xfId="0" quotePrefix="1" applyNumberFormat="1" applyFont="1" applyBorder="1"/>
    <xf numFmtId="0" fontId="16" fillId="4" borderId="1" xfId="0" quotePrefix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165" fontId="16" fillId="4" borderId="1" xfId="0" quotePrefix="1" applyNumberFormat="1" applyFont="1" applyFill="1" applyBorder="1"/>
    <xf numFmtId="0" fontId="0" fillId="10" borderId="0" xfId="0" applyFill="1"/>
    <xf numFmtId="0" fontId="21" fillId="7" borderId="1" xfId="0" applyFont="1" applyFill="1" applyBorder="1"/>
    <xf numFmtId="0" fontId="21" fillId="7" borderId="2" xfId="0" applyFont="1" applyFill="1" applyBorder="1"/>
    <xf numFmtId="0" fontId="21" fillId="7" borderId="3" xfId="0" applyFont="1" applyFill="1" applyBorder="1"/>
    <xf numFmtId="0" fontId="22" fillId="0" borderId="1" xfId="0" applyFont="1" applyBorder="1" applyAlignment="1">
      <alignment wrapText="1"/>
    </xf>
    <xf numFmtId="3" fontId="22" fillId="8" borderId="4" xfId="0" applyNumberFormat="1" applyFont="1" applyFill="1" applyBorder="1" applyAlignment="1">
      <alignment wrapText="1"/>
    </xf>
    <xf numFmtId="0" fontId="22" fillId="8" borderId="4" xfId="0" applyFont="1" applyFill="1" applyBorder="1" applyAlignment="1">
      <alignment wrapText="1"/>
    </xf>
    <xf numFmtId="0" fontId="22" fillId="0" borderId="1" xfId="0" quotePrefix="1" applyFont="1" applyBorder="1" applyAlignment="1">
      <alignment horizontal="left" wrapText="1"/>
    </xf>
    <xf numFmtId="3" fontId="22" fillId="0" borderId="4" xfId="0" applyNumberFormat="1" applyFont="1" applyBorder="1" applyAlignment="1">
      <alignment wrapText="1"/>
    </xf>
    <xf numFmtId="3" fontId="22" fillId="8" borderId="4" xfId="0" applyNumberFormat="1" applyFont="1" applyFill="1" applyBorder="1"/>
    <xf numFmtId="3" fontId="22" fillId="0" borderId="4" xfId="0" applyNumberFormat="1" applyFont="1" applyBorder="1"/>
    <xf numFmtId="0" fontId="22" fillId="9" borderId="1" xfId="0" applyFont="1" applyFill="1" applyBorder="1" applyAlignment="1">
      <alignment horizontal="left"/>
    </xf>
    <xf numFmtId="3" fontId="22" fillId="9" borderId="4" xfId="0" applyNumberFormat="1" applyFont="1" applyFill="1" applyBorder="1"/>
    <xf numFmtId="0" fontId="22" fillId="9" borderId="4" xfId="0" applyFont="1" applyFill="1" applyBorder="1" applyAlignment="1">
      <alignment wrapText="1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19" fillId="0" borderId="1" xfId="0" quotePrefix="1" applyFont="1" applyBorder="1" applyAlignment="1">
      <alignment horizontal="left"/>
    </xf>
    <xf numFmtId="3" fontId="19" fillId="0" borderId="4" xfId="0" quotePrefix="1" applyNumberFormat="1" applyFont="1" applyBorder="1"/>
    <xf numFmtId="0" fontId="19" fillId="0" borderId="4" xfId="0" applyFont="1" applyBorder="1" applyAlignment="1">
      <alignment wrapText="1"/>
    </xf>
    <xf numFmtId="3" fontId="21" fillId="7" borderId="2" xfId="0" applyNumberFormat="1" applyFont="1" applyFill="1" applyBorder="1"/>
    <xf numFmtId="0" fontId="14" fillId="2" borderId="0" xfId="0" applyFont="1" applyFill="1" applyAlignment="1">
      <alignment vertical="center" wrapText="1"/>
    </xf>
    <xf numFmtId="0" fontId="13" fillId="2" borderId="0" xfId="0" quotePrefix="1" applyFont="1" applyFill="1"/>
    <xf numFmtId="0" fontId="16" fillId="0" borderId="1" xfId="0" applyFont="1" applyBorder="1" applyAlignment="1">
      <alignment horizontal="left" wrapText="1"/>
    </xf>
    <xf numFmtId="0" fontId="19" fillId="5" borderId="1" xfId="0" applyFont="1" applyFill="1" applyBorder="1"/>
    <xf numFmtId="3" fontId="19" fillId="5" borderId="4" xfId="0" applyNumberFormat="1" applyFont="1" applyFill="1" applyBorder="1"/>
    <xf numFmtId="0" fontId="19" fillId="5" borderId="3" xfId="0" applyFont="1" applyFill="1" applyBorder="1"/>
    <xf numFmtId="0" fontId="3" fillId="2" borderId="0" xfId="0" quotePrefix="1" applyFont="1" applyFill="1"/>
    <xf numFmtId="0" fontId="15" fillId="3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vertical="top" wrapText="1"/>
    </xf>
    <xf numFmtId="3" fontId="16" fillId="4" borderId="4" xfId="0" applyNumberFormat="1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left" vertical="top" wrapText="1"/>
    </xf>
    <xf numFmtId="3" fontId="15" fillId="3" borderId="4" xfId="0" applyNumberFormat="1" applyFont="1" applyFill="1" applyBorder="1"/>
    <xf numFmtId="0" fontId="15" fillId="3" borderId="4" xfId="0" applyFont="1" applyFill="1" applyBorder="1"/>
    <xf numFmtId="0" fontId="17" fillId="2" borderId="0" xfId="0" quotePrefix="1" applyFont="1" applyFill="1"/>
    <xf numFmtId="0" fontId="20" fillId="2" borderId="0" xfId="0" applyFont="1" applyFill="1"/>
    <xf numFmtId="0" fontId="16" fillId="4" borderId="1" xfId="0" applyFont="1" applyFill="1" applyBorder="1"/>
    <xf numFmtId="0" fontId="16" fillId="4" borderId="5" xfId="0" applyFont="1" applyFill="1" applyBorder="1" applyAlignment="1">
      <alignment wrapText="1"/>
    </xf>
    <xf numFmtId="3" fontId="16" fillId="4" borderId="5" xfId="0" applyNumberFormat="1" applyFont="1" applyFill="1" applyBorder="1"/>
    <xf numFmtId="0" fontId="16" fillId="4" borderId="5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6" fillId="2" borderId="0" xfId="0" applyFont="1" applyFill="1"/>
    <xf numFmtId="0" fontId="16" fillId="5" borderId="1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wrapText="1"/>
    </xf>
    <xf numFmtId="49" fontId="16" fillId="4" borderId="1" xfId="0" applyNumberFormat="1" applyFont="1" applyFill="1" applyBorder="1"/>
    <xf numFmtId="0" fontId="15" fillId="2" borderId="0" xfId="0" applyFont="1" applyFill="1"/>
    <xf numFmtId="49" fontId="16" fillId="4" borderId="1" xfId="0" applyNumberFormat="1" applyFont="1" applyFill="1" applyBorder="1" applyAlignment="1">
      <alignment horizontal="left" wrapText="1"/>
    </xf>
    <xf numFmtId="0" fontId="16" fillId="4" borderId="1" xfId="0" quotePrefix="1" applyFont="1" applyFill="1" applyBorder="1" applyAlignment="1">
      <alignment horizontal="left" wrapText="1"/>
    </xf>
    <xf numFmtId="3" fontId="16" fillId="4" borderId="5" xfId="0" applyNumberFormat="1" applyFont="1" applyFill="1" applyBorder="1" applyAlignment="1">
      <alignment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wrapText="1"/>
    </xf>
    <xf numFmtId="49" fontId="16" fillId="4" borderId="1" xfId="0" applyNumberFormat="1" applyFont="1" applyFill="1" applyBorder="1" applyAlignment="1">
      <alignment wrapText="1"/>
    </xf>
    <xf numFmtId="0" fontId="16" fillId="5" borderId="1" xfId="0" applyFont="1" applyFill="1" applyBorder="1"/>
    <xf numFmtId="49" fontId="16" fillId="4" borderId="5" xfId="0" applyNumberFormat="1" applyFont="1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3" fontId="15" fillId="3" borderId="5" xfId="0" applyNumberFormat="1" applyFont="1" applyFill="1" applyBorder="1"/>
    <xf numFmtId="0" fontId="15" fillId="3" borderId="5" xfId="0" applyFont="1" applyFill="1" applyBorder="1"/>
    <xf numFmtId="0" fontId="16" fillId="0" borderId="4" xfId="0" applyFont="1" applyBorder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/>
    </xf>
    <xf numFmtId="0" fontId="24" fillId="10" borderId="0" xfId="0" applyFont="1" applyFill="1" applyAlignment="1">
      <alignment horizontal="center" vertical="center" wrapText="1"/>
    </xf>
    <xf numFmtId="0" fontId="22" fillId="11" borderId="6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16" fillId="6" borderId="3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left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customWidth="1"/>
    <col min="2" max="2" width="11.42578125" customWidth="1"/>
    <col min="3" max="3" width="48.5703125" customWidth="1"/>
    <col min="4" max="4" width="9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9"/>
      <c r="C3" s="9"/>
      <c r="D3" s="9"/>
      <c r="E3" s="9"/>
    </row>
    <row r="4" spans="1:5" ht="15" customHeight="1" x14ac:dyDescent="0.25">
      <c r="A4" s="9"/>
      <c r="B4" s="9"/>
      <c r="C4" s="9"/>
      <c r="D4" s="9"/>
      <c r="E4" s="9"/>
    </row>
    <row r="5" spans="1:5" ht="15" customHeight="1" x14ac:dyDescent="0.25">
      <c r="A5" s="9"/>
      <c r="B5" s="9"/>
      <c r="C5" s="9"/>
      <c r="D5" s="9"/>
      <c r="E5" s="9"/>
    </row>
    <row r="6" spans="1:5" ht="15" customHeight="1" x14ac:dyDescent="0.25">
      <c r="A6" s="9"/>
      <c r="B6" s="10"/>
      <c r="C6" s="107" t="s">
        <v>0</v>
      </c>
      <c r="D6" s="107"/>
      <c r="E6" s="10"/>
    </row>
    <row r="7" spans="1:5" ht="15" customHeight="1" x14ac:dyDescent="0.25">
      <c r="A7" s="9"/>
      <c r="B7" s="10"/>
      <c r="C7" s="107"/>
      <c r="D7" s="107"/>
      <c r="E7" s="10"/>
    </row>
    <row r="8" spans="1:5" ht="15.75" customHeight="1" x14ac:dyDescent="0.25">
      <c r="A8" s="9"/>
      <c r="B8" s="11"/>
      <c r="C8" s="108" t="s">
        <v>1</v>
      </c>
      <c r="D8" s="108"/>
      <c r="E8" s="11"/>
    </row>
    <row r="9" spans="1:5" ht="15" customHeight="1" x14ac:dyDescent="0.25">
      <c r="A9" s="9"/>
      <c r="B9" s="12"/>
      <c r="C9" s="13"/>
      <c r="D9" s="13"/>
      <c r="E9" s="12"/>
    </row>
    <row r="10" spans="1:5" ht="15" customHeight="1" x14ac:dyDescent="0.25">
      <c r="A10" s="9"/>
      <c r="B10" s="12"/>
      <c r="C10" s="13"/>
      <c r="D10" s="13"/>
      <c r="E10" s="12"/>
    </row>
    <row r="11" spans="1:5" ht="15" customHeight="1" x14ac:dyDescent="0.25">
      <c r="A11" s="9"/>
      <c r="B11" s="12"/>
      <c r="C11" s="109" t="s">
        <v>2</v>
      </c>
      <c r="D11" s="109"/>
      <c r="E11" s="12"/>
    </row>
    <row r="12" spans="1:5" ht="15" customHeight="1" x14ac:dyDescent="0.25">
      <c r="A12" s="9"/>
      <c r="B12" s="9"/>
      <c r="C12" s="9"/>
      <c r="D12" s="14"/>
      <c r="E12" s="12"/>
    </row>
    <row r="13" spans="1:5" ht="15" customHeight="1" x14ac:dyDescent="0.25">
      <c r="A13" s="9"/>
      <c r="B13" s="15" t="s">
        <v>3</v>
      </c>
      <c r="C13" s="105" t="s">
        <v>4</v>
      </c>
      <c r="D13" s="105"/>
      <c r="E13" s="12"/>
    </row>
    <row r="14" spans="1:5" ht="6.95" customHeight="1" x14ac:dyDescent="0.25">
      <c r="A14" s="9"/>
      <c r="B14" s="15"/>
      <c r="C14" s="1"/>
      <c r="D14" s="14"/>
      <c r="E14" s="12"/>
    </row>
    <row r="15" spans="1:5" ht="15" customHeight="1" x14ac:dyDescent="0.25">
      <c r="A15" s="9"/>
      <c r="B15" s="15" t="s">
        <v>5</v>
      </c>
      <c r="C15" s="105" t="s">
        <v>6</v>
      </c>
      <c r="D15" s="105"/>
      <c r="E15" s="12"/>
    </row>
    <row r="16" spans="1:5" ht="6.95" customHeight="1" x14ac:dyDescent="0.25">
      <c r="A16" s="9"/>
      <c r="B16" s="15"/>
      <c r="C16" s="1"/>
      <c r="D16" s="14"/>
      <c r="E16" s="16"/>
    </row>
    <row r="17" spans="1:5" ht="15" customHeight="1" x14ac:dyDescent="0.25">
      <c r="A17" s="9"/>
      <c r="B17" s="15" t="s">
        <v>7</v>
      </c>
      <c r="C17" s="105" t="s">
        <v>8</v>
      </c>
      <c r="D17" s="105"/>
      <c r="E17" s="12"/>
    </row>
    <row r="18" spans="1:5" ht="6.95" customHeight="1" x14ac:dyDescent="0.25">
      <c r="A18" s="9"/>
      <c r="B18" s="15"/>
      <c r="C18" s="1"/>
      <c r="D18" s="14"/>
      <c r="E18" s="12"/>
    </row>
    <row r="19" spans="1:5" ht="15" customHeight="1" x14ac:dyDescent="0.25">
      <c r="A19" s="9"/>
      <c r="B19" s="15" t="s">
        <v>9</v>
      </c>
      <c r="C19" s="105" t="s">
        <v>10</v>
      </c>
      <c r="D19" s="105"/>
      <c r="E19" s="12"/>
    </row>
    <row r="20" spans="1:5" ht="6.95" customHeight="1" x14ac:dyDescent="0.25">
      <c r="A20" s="9"/>
      <c r="B20" s="15"/>
      <c r="C20" s="1"/>
      <c r="D20" s="14"/>
      <c r="E20" s="12"/>
    </row>
    <row r="21" spans="1:5" ht="15" customHeight="1" x14ac:dyDescent="0.25">
      <c r="A21" s="9"/>
      <c r="B21" s="15" t="s">
        <v>11</v>
      </c>
      <c r="C21" s="105" t="s">
        <v>12</v>
      </c>
      <c r="D21" s="105"/>
      <c r="E21" s="12"/>
    </row>
    <row r="22" spans="1:5" ht="6.95" customHeight="1" x14ac:dyDescent="0.25">
      <c r="A22" s="9"/>
      <c r="B22" s="15"/>
      <c r="C22" s="1"/>
      <c r="D22" s="14"/>
      <c r="E22" s="12"/>
    </row>
    <row r="23" spans="1:5" ht="15" customHeight="1" x14ac:dyDescent="0.25">
      <c r="A23" s="9"/>
      <c r="B23" s="17" t="s">
        <v>13</v>
      </c>
      <c r="C23" s="106" t="s">
        <v>14</v>
      </c>
      <c r="D23" s="106"/>
      <c r="E23" s="12"/>
    </row>
    <row r="24" spans="1:5" ht="6.95" customHeight="1" x14ac:dyDescent="0.25">
      <c r="A24" s="9"/>
      <c r="B24" s="15"/>
      <c r="C24" s="1"/>
      <c r="D24" s="14"/>
      <c r="E24" s="12"/>
    </row>
    <row r="25" spans="1:5" ht="15" customHeight="1" x14ac:dyDescent="0.25">
      <c r="A25" s="9"/>
      <c r="B25" s="15" t="s">
        <v>15</v>
      </c>
      <c r="C25" s="105" t="s">
        <v>16</v>
      </c>
      <c r="D25" s="105"/>
      <c r="E25" s="12"/>
    </row>
    <row r="26" spans="1:5" ht="6.95" customHeight="1" x14ac:dyDescent="0.25">
      <c r="A26" s="9"/>
      <c r="B26" s="15"/>
      <c r="C26" s="1"/>
      <c r="D26" s="14"/>
      <c r="E26" s="12"/>
    </row>
    <row r="27" spans="1:5" ht="15" customHeight="1" x14ac:dyDescent="0.25">
      <c r="A27" s="9"/>
      <c r="B27" s="15" t="s">
        <v>17</v>
      </c>
      <c r="C27" s="105" t="s">
        <v>18</v>
      </c>
      <c r="D27" s="105"/>
      <c r="E27" s="12"/>
    </row>
    <row r="28" spans="1:5" ht="6.95" customHeight="1" x14ac:dyDescent="0.25">
      <c r="A28" s="9"/>
      <c r="B28" s="15"/>
      <c r="C28" s="1"/>
      <c r="D28" s="14"/>
      <c r="E28" s="12"/>
    </row>
    <row r="29" spans="1:5" ht="15" customHeight="1" x14ac:dyDescent="0.25">
      <c r="A29" s="9"/>
      <c r="B29" s="15" t="s">
        <v>19</v>
      </c>
      <c r="C29" s="105" t="s">
        <v>20</v>
      </c>
      <c r="D29" s="105"/>
      <c r="E29" s="12"/>
    </row>
    <row r="30" spans="1:5" ht="6.95" customHeight="1" x14ac:dyDescent="0.25">
      <c r="A30" s="9"/>
      <c r="B30" s="15"/>
      <c r="C30" s="1"/>
      <c r="D30" s="14"/>
      <c r="E30" s="12"/>
    </row>
    <row r="31" spans="1:5" ht="15" customHeight="1" x14ac:dyDescent="0.25">
      <c r="A31" s="9"/>
      <c r="B31" s="15" t="s">
        <v>21</v>
      </c>
      <c r="C31" s="105" t="s">
        <v>22</v>
      </c>
      <c r="D31" s="105"/>
      <c r="E31" s="9"/>
    </row>
    <row r="32" spans="1:5" ht="6.95" customHeight="1" x14ac:dyDescent="0.25">
      <c r="A32" s="9"/>
      <c r="B32" s="15"/>
      <c r="C32" s="1"/>
      <c r="D32" s="14"/>
      <c r="E32" s="9"/>
    </row>
    <row r="33" spans="1:5" ht="15" customHeight="1" x14ac:dyDescent="0.25">
      <c r="A33" s="9"/>
      <c r="B33" s="15" t="s">
        <v>23</v>
      </c>
      <c r="C33" s="105" t="s">
        <v>24</v>
      </c>
      <c r="D33" s="105"/>
      <c r="E33" s="9"/>
    </row>
    <row r="34" spans="1:5" ht="6.95" customHeight="1" x14ac:dyDescent="0.25">
      <c r="A34" s="9"/>
      <c r="B34" s="15"/>
      <c r="C34" s="1"/>
      <c r="D34" s="14"/>
      <c r="E34" s="9"/>
    </row>
    <row r="35" spans="1:5" ht="15" customHeight="1" x14ac:dyDescent="0.25">
      <c r="A35" s="9"/>
      <c r="B35" s="15" t="s">
        <v>25</v>
      </c>
      <c r="C35" s="105" t="s">
        <v>26</v>
      </c>
      <c r="D35" s="105"/>
      <c r="E35" s="9"/>
    </row>
    <row r="36" spans="1:5" ht="6.95" customHeight="1" x14ac:dyDescent="0.25">
      <c r="A36" s="9"/>
      <c r="B36" s="15"/>
      <c r="C36" s="1"/>
      <c r="D36" s="14"/>
      <c r="E36" s="9"/>
    </row>
    <row r="37" spans="1:5" ht="15" customHeight="1" x14ac:dyDescent="0.25">
      <c r="A37" s="9"/>
      <c r="B37" s="15" t="s">
        <v>27</v>
      </c>
      <c r="C37" s="105" t="s">
        <v>28</v>
      </c>
      <c r="D37" s="105"/>
      <c r="E37" s="9"/>
    </row>
    <row r="38" spans="1:5" ht="15" customHeight="1" x14ac:dyDescent="0.25">
      <c r="A38" s="9"/>
      <c r="B38" s="9"/>
      <c r="C38" s="9"/>
      <c r="D38" s="14"/>
      <c r="E38" s="9"/>
    </row>
    <row r="39" spans="1:5" ht="15" customHeight="1" x14ac:dyDescent="0.25">
      <c r="A39" s="9"/>
      <c r="B39" s="9"/>
      <c r="C39" s="9"/>
      <c r="D39" s="14"/>
      <c r="E39" s="9"/>
    </row>
  </sheetData>
  <sheetProtection algorithmName="SHA-512" hashValue="lnr1YL8ipPdMWFi625feoC4tJer7IlEVnwdJqFnUjNrA0LBF7RS520jU2kG/xgDDcqkfaOhXEGdFbh2YxFFtbg==" saltValue="GNQ7+WiCqppkZWkXvLgQlQ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29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8" t="s">
        <v>30</v>
      </c>
      <c r="C8" s="19"/>
      <c r="D8" s="20"/>
      <c r="E8" s="9"/>
    </row>
    <row r="9" spans="1:5" ht="15" customHeight="1" x14ac:dyDescent="0.25">
      <c r="A9" s="9"/>
      <c r="B9" s="21" t="s">
        <v>8</v>
      </c>
      <c r="C9" s="22">
        <f>'3. Omk. i ØR2026'!C17</f>
        <v>37157074.647399001</v>
      </c>
      <c r="D9" s="23" t="s">
        <v>31</v>
      </c>
      <c r="E9" s="9"/>
    </row>
    <row r="10" spans="1:5" ht="15" customHeight="1" x14ac:dyDescent="0.25">
      <c r="A10" s="9"/>
      <c r="B10" s="24" t="s">
        <v>32</v>
      </c>
      <c r="C10" s="22">
        <f>'5.2. Varige tillæg'!C22+'5.2. Varige tillæg'!E22</f>
        <v>484750.66432600003</v>
      </c>
      <c r="D10" s="23" t="s">
        <v>31</v>
      </c>
      <c r="E10" s="9"/>
    </row>
    <row r="11" spans="1:5" ht="15" customHeight="1" x14ac:dyDescent="0.25">
      <c r="A11" s="9"/>
      <c r="B11" s="24" t="s">
        <v>33</v>
      </c>
      <c r="C11" s="25">
        <f>'5.6 Anlægsprojekter'!E12+'5.6 Anlægsprojekter'!C12</f>
        <v>0</v>
      </c>
      <c r="D11" s="23" t="s">
        <v>31</v>
      </c>
      <c r="E11" s="9"/>
    </row>
    <row r="12" spans="1:5" ht="15" customHeight="1" x14ac:dyDescent="0.25">
      <c r="A12" s="9"/>
      <c r="B12" s="24" t="s">
        <v>24</v>
      </c>
      <c r="C12" s="26">
        <f>-('6. Bortfald'!C12+'6. Bortfald'!E12)</f>
        <v>0</v>
      </c>
      <c r="D12" s="23" t="s">
        <v>31</v>
      </c>
      <c r="E12" s="9"/>
    </row>
    <row r="13" spans="1:5" ht="15" customHeight="1" x14ac:dyDescent="0.25">
      <c r="A13" s="9"/>
      <c r="B13" s="24" t="s">
        <v>34</v>
      </c>
      <c r="C13" s="26">
        <f>'7. Tilknyttet virksomhed'!C12+'7. Tilknyttet virksomhed'!E12</f>
        <v>0</v>
      </c>
      <c r="D13" s="23" t="s">
        <v>31</v>
      </c>
      <c r="E13" s="9"/>
    </row>
    <row r="14" spans="1:5" ht="15" customHeight="1" x14ac:dyDescent="0.25">
      <c r="A14" s="9"/>
      <c r="B14" s="24" t="s">
        <v>35</v>
      </c>
      <c r="C14" s="27">
        <f>-(SUM(C9:C13)*'8. Nøgletal'!C24)</f>
        <v>-329377.6055323499</v>
      </c>
      <c r="D14" s="23" t="s">
        <v>31</v>
      </c>
      <c r="E14" s="9"/>
    </row>
    <row r="15" spans="1:5" ht="15" customHeight="1" x14ac:dyDescent="0.25">
      <c r="A15" s="9"/>
      <c r="B15" s="24" t="s">
        <v>36</v>
      </c>
      <c r="C15" s="27">
        <f>'4. Generelle eff. krav'!C20</f>
        <v>-297030.55009588372</v>
      </c>
      <c r="D15" s="23" t="s">
        <v>31</v>
      </c>
      <c r="E15" s="9"/>
    </row>
    <row r="16" spans="1:5" ht="15" customHeight="1" x14ac:dyDescent="0.25">
      <c r="A16" s="9"/>
      <c r="B16" s="24" t="s">
        <v>37</v>
      </c>
      <c r="C16" s="26">
        <f>SUM(C9:C15)*'8. Nøgletal'!C10</f>
        <v>477498.88131364825</v>
      </c>
      <c r="D16" s="23" t="s">
        <v>31</v>
      </c>
      <c r="E16" s="9"/>
    </row>
    <row r="17" spans="1:5" ht="15" customHeight="1" x14ac:dyDescent="0.25">
      <c r="A17" s="9"/>
      <c r="B17" s="28" t="s">
        <v>38</v>
      </c>
      <c r="C17" s="29">
        <f>SUM(C9:C16)</f>
        <v>37492916.037410416</v>
      </c>
      <c r="D17" s="30" t="s">
        <v>31</v>
      </c>
      <c r="E17" s="9"/>
    </row>
    <row r="18" spans="1:5" ht="15" customHeight="1" x14ac:dyDescent="0.25">
      <c r="A18" s="9"/>
      <c r="B18" s="31" t="s">
        <v>39</v>
      </c>
      <c r="C18" s="27">
        <f>'5.1. § 10-tillæg'!C25</f>
        <v>0</v>
      </c>
      <c r="D18" s="32" t="s">
        <v>31</v>
      </c>
      <c r="E18" s="9"/>
    </row>
    <row r="19" spans="1:5" ht="15" customHeight="1" x14ac:dyDescent="0.25">
      <c r="A19" s="9"/>
      <c r="B19" s="33" t="s">
        <v>40</v>
      </c>
      <c r="C19" s="27">
        <f>'5.4. Periodevise driftsomk.'!C12</f>
        <v>0</v>
      </c>
      <c r="D19" s="32" t="s">
        <v>31</v>
      </c>
      <c r="E19" s="9"/>
    </row>
    <row r="20" spans="1:5" ht="15" hidden="1" customHeight="1" x14ac:dyDescent="0.25">
      <c r="A20" s="9"/>
      <c r="B20" s="21" t="s">
        <v>22</v>
      </c>
      <c r="C20" s="27">
        <f>'5.5. Korr. af ØR2025'!C16</f>
        <v>0</v>
      </c>
      <c r="D20" s="32" t="s">
        <v>31</v>
      </c>
      <c r="E20" s="9"/>
    </row>
    <row r="21" spans="1:5" ht="15" customHeight="1" x14ac:dyDescent="0.25">
      <c r="A21" s="9"/>
      <c r="B21" s="31" t="s">
        <v>42</v>
      </c>
      <c r="C21" s="27">
        <v>0</v>
      </c>
      <c r="D21" s="32" t="s">
        <v>31</v>
      </c>
      <c r="E21" s="9"/>
    </row>
    <row r="22" spans="1:5" ht="15" customHeight="1" x14ac:dyDescent="0.25">
      <c r="A22" s="9"/>
      <c r="B22" s="18" t="s">
        <v>4</v>
      </c>
      <c r="C22" s="34">
        <f>SUM(C17:C21)</f>
        <v>37492916.037410416</v>
      </c>
      <c r="D22" s="20" t="s">
        <v>31</v>
      </c>
      <c r="E22" s="9"/>
    </row>
    <row r="23" spans="1:5" ht="15" customHeight="1" x14ac:dyDescent="0.25">
      <c r="A23" s="9"/>
      <c r="B23" s="9"/>
      <c r="C23" s="9"/>
      <c r="D23" s="9"/>
      <c r="E23" s="9"/>
    </row>
    <row r="24" spans="1:5" ht="15" customHeight="1" x14ac:dyDescent="0.25">
      <c r="A24" s="9"/>
      <c r="B24" s="9"/>
      <c r="C24" s="9"/>
      <c r="D24" s="9"/>
      <c r="E24" s="9"/>
    </row>
  </sheetData>
  <sheetProtection algorithmName="SHA-512" hashValue="8X+yMl/xSU4ku7F6fOPYpH9MUoBNQ6feLqV0Cvk6yuevWDb2vG2kRr61MNr/F5GXURw3U9q+KkU20b1wiqkZUA==" saltValue="xZQ+EEFLGZTy9lQpKrEDo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73.5703125" customWidth="1"/>
    <col min="3" max="3" width="12.42578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83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36"/>
      <c r="D6" s="9"/>
      <c r="E6" s="9"/>
    </row>
    <row r="7" spans="1:5" ht="15" customHeight="1" x14ac:dyDescent="0.25">
      <c r="A7" s="9"/>
      <c r="B7" s="9"/>
      <c r="C7" s="36"/>
      <c r="D7" s="9"/>
      <c r="E7" s="9"/>
    </row>
    <row r="8" spans="1:5" ht="15" customHeight="1" x14ac:dyDescent="0.25">
      <c r="A8" s="9"/>
      <c r="B8" s="18" t="s">
        <v>84</v>
      </c>
      <c r="C8" s="19"/>
      <c r="D8" s="20"/>
      <c r="E8" s="9"/>
    </row>
    <row r="9" spans="1:5" ht="15" customHeight="1" x14ac:dyDescent="0.25">
      <c r="A9" s="9"/>
      <c r="B9" s="37" t="s">
        <v>128</v>
      </c>
      <c r="C9" s="38">
        <v>57355823</v>
      </c>
      <c r="D9" s="39" t="s">
        <v>31</v>
      </c>
      <c r="E9" s="9"/>
    </row>
    <row r="10" spans="1:5" ht="15" customHeight="1" x14ac:dyDescent="0.25">
      <c r="A10" s="9"/>
      <c r="B10" s="37" t="s">
        <v>130</v>
      </c>
      <c r="C10" s="38">
        <f>'3. Omk. i ØR2026'!C10</f>
        <v>0</v>
      </c>
      <c r="D10" s="39" t="s">
        <v>31</v>
      </c>
      <c r="E10" s="9"/>
    </row>
    <row r="11" spans="1:5" ht="15" customHeight="1" x14ac:dyDescent="0.25">
      <c r="A11" s="9"/>
      <c r="B11" s="37" t="s">
        <v>131</v>
      </c>
      <c r="C11" s="40">
        <f>'5.1. § 10-tillæg'!C20+'5.2. Varige tillæg'!C18+'5.2. Varige tillæg'!E18+'5.3. Engangstillæg'!C13+'5.3. Engangstillæg'!E13</f>
        <v>620038.09535676998</v>
      </c>
      <c r="D11" s="39" t="s">
        <v>31</v>
      </c>
      <c r="E11" s="9"/>
    </row>
    <row r="12" spans="1:5" ht="15" customHeight="1" x14ac:dyDescent="0.25">
      <c r="A12" s="9"/>
      <c r="B12" s="28" t="s">
        <v>129</v>
      </c>
      <c r="C12" s="29">
        <f>C9+C10+C11</f>
        <v>57975861.09535677</v>
      </c>
      <c r="D12" s="30" t="s">
        <v>31</v>
      </c>
      <c r="E12" s="9"/>
    </row>
    <row r="13" spans="1:5" ht="15" customHeight="1" x14ac:dyDescent="0.25">
      <c r="A13" s="9"/>
      <c r="B13" s="37" t="s">
        <v>85</v>
      </c>
      <c r="C13" s="38">
        <v>49546276.310000002</v>
      </c>
      <c r="D13" s="39" t="s">
        <v>31</v>
      </c>
      <c r="E13" s="9"/>
    </row>
    <row r="14" spans="1:5" ht="15" customHeight="1" x14ac:dyDescent="0.25">
      <c r="A14" s="9"/>
      <c r="B14" s="41" t="s">
        <v>43</v>
      </c>
      <c r="C14" s="38">
        <v>-619650</v>
      </c>
      <c r="D14" s="39" t="s">
        <v>31</v>
      </c>
      <c r="E14" s="9"/>
    </row>
    <row r="15" spans="1:5" ht="15" customHeight="1" x14ac:dyDescent="0.25">
      <c r="A15" s="9"/>
      <c r="B15" s="18" t="s">
        <v>132</v>
      </c>
      <c r="C15" s="34">
        <f>C12-C13</f>
        <v>8429584.7853567675</v>
      </c>
      <c r="D15" s="20" t="s">
        <v>31</v>
      </c>
      <c r="E15" s="9"/>
    </row>
    <row r="16" spans="1:5" ht="15" customHeight="1" x14ac:dyDescent="0.25">
      <c r="A16" s="9"/>
      <c r="B16" s="9"/>
      <c r="C16" s="9"/>
      <c r="D16" s="9"/>
      <c r="E16" s="9"/>
    </row>
    <row r="17" spans="1:5" ht="15" customHeight="1" x14ac:dyDescent="0.25">
      <c r="A17" s="9"/>
      <c r="B17" s="18" t="s">
        <v>86</v>
      </c>
      <c r="C17" s="19"/>
      <c r="D17" s="20"/>
      <c r="E17" s="9"/>
    </row>
    <row r="18" spans="1:5" ht="15" customHeight="1" x14ac:dyDescent="0.25">
      <c r="A18" s="9"/>
      <c r="B18" s="37" t="s">
        <v>127</v>
      </c>
      <c r="C18" s="38">
        <v>10768831</v>
      </c>
      <c r="D18" s="39" t="s">
        <v>31</v>
      </c>
      <c r="E18" s="9"/>
    </row>
    <row r="19" spans="1:5" ht="15" customHeight="1" x14ac:dyDescent="0.25">
      <c r="A19" s="9"/>
      <c r="B19" s="18" t="s">
        <v>141</v>
      </c>
      <c r="C19" s="34">
        <f>C15+C18</f>
        <v>19198415.785356767</v>
      </c>
      <c r="D19" s="20" t="s">
        <v>31</v>
      </c>
      <c r="E19" s="9"/>
    </row>
    <row r="20" spans="1:5" ht="30.75" customHeight="1" x14ac:dyDescent="0.25">
      <c r="A20" s="9"/>
      <c r="B20" s="115" t="s">
        <v>153</v>
      </c>
      <c r="C20" s="116"/>
      <c r="D20" s="117"/>
      <c r="E20" s="9"/>
    </row>
    <row r="21" spans="1:5" ht="15" customHeight="1" x14ac:dyDescent="0.25">
      <c r="A21" s="9"/>
      <c r="B21" s="9"/>
      <c r="C21" s="36"/>
      <c r="D21" s="9"/>
      <c r="E21" s="9"/>
    </row>
    <row r="22" spans="1:5" ht="15" customHeight="1" x14ac:dyDescent="0.25">
      <c r="A22" s="9"/>
      <c r="B22" s="18" t="s">
        <v>142</v>
      </c>
      <c r="C22" s="19"/>
      <c r="D22" s="20"/>
      <c r="E22" s="9"/>
    </row>
    <row r="23" spans="1:5" ht="15" customHeight="1" x14ac:dyDescent="0.25">
      <c r="A23" s="9"/>
      <c r="B23" s="42" t="s">
        <v>143</v>
      </c>
      <c r="C23" s="43">
        <f>100*10768831/(57557486+296164)</f>
        <v>18.613918050114382</v>
      </c>
      <c r="D23" s="39" t="s">
        <v>144</v>
      </c>
      <c r="E23" s="9"/>
    </row>
    <row r="24" spans="1:5" ht="15" customHeight="1" x14ac:dyDescent="0.25">
      <c r="A24" s="9"/>
      <c r="B24" s="42" t="s">
        <v>145</v>
      </c>
      <c r="C24" s="43">
        <f>C19/C12*100</f>
        <v>33.114498728668906</v>
      </c>
      <c r="D24" s="39" t="s">
        <v>144</v>
      </c>
      <c r="E24" s="9"/>
    </row>
    <row r="25" spans="1:5" ht="56.25" customHeight="1" x14ac:dyDescent="0.25">
      <c r="A25" s="9"/>
      <c r="B25" s="111" t="s">
        <v>146</v>
      </c>
      <c r="C25" s="112"/>
      <c r="D25" s="113"/>
      <c r="E25" s="9"/>
    </row>
    <row r="26" spans="1:5" ht="15" customHeight="1" x14ac:dyDescent="0.25">
      <c r="A26" s="9"/>
      <c r="B26" s="9"/>
      <c r="C26" s="36"/>
      <c r="D26" s="9"/>
      <c r="E26" s="9"/>
    </row>
  </sheetData>
  <sheetProtection algorithmName="SHA-512" hashValue="xr7HzX0BVjpdd2reHYtdqsTNSqGVNiKASJkCALL21I+N8IDSVSQ/4ZYLhM3Lm9rAS9SjtTaM9ob8ip9RPo+u/g==" saltValue="lD34eDff7Z5ejA5yo5ln/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44"/>
      <c r="B1" s="44"/>
      <c r="C1" s="44"/>
      <c r="D1" s="44"/>
      <c r="E1" s="44"/>
    </row>
    <row r="2" spans="1:5" ht="15" customHeight="1" x14ac:dyDescent="0.25">
      <c r="A2" s="44"/>
      <c r="B2" s="44"/>
      <c r="C2" s="44"/>
      <c r="D2" s="44"/>
      <c r="E2" s="44"/>
    </row>
    <row r="3" spans="1:5" ht="24.95" customHeight="1" x14ac:dyDescent="0.25">
      <c r="A3" s="44"/>
      <c r="B3" s="118" t="s">
        <v>87</v>
      </c>
      <c r="C3" s="118"/>
      <c r="D3" s="118"/>
      <c r="E3" s="44"/>
    </row>
    <row r="4" spans="1:5" ht="15" customHeight="1" x14ac:dyDescent="0.25">
      <c r="A4" s="44"/>
      <c r="B4" s="118"/>
      <c r="C4" s="118"/>
      <c r="D4" s="118"/>
      <c r="E4" s="44"/>
    </row>
    <row r="5" spans="1:5" ht="15" customHeight="1" x14ac:dyDescent="0.25">
      <c r="A5" s="44"/>
      <c r="B5" s="118"/>
      <c r="C5" s="118"/>
      <c r="D5" s="118"/>
      <c r="E5" s="44"/>
    </row>
    <row r="6" spans="1:5" ht="15" customHeight="1" x14ac:dyDescent="0.25">
      <c r="A6" s="44"/>
      <c r="B6" s="44"/>
      <c r="C6" s="44"/>
      <c r="D6" s="44"/>
      <c r="E6" s="44"/>
    </row>
    <row r="7" spans="1:5" ht="15" customHeight="1" x14ac:dyDescent="0.25">
      <c r="A7" s="44"/>
      <c r="B7" s="44"/>
      <c r="C7" s="44"/>
      <c r="D7" s="44"/>
      <c r="E7" s="44"/>
    </row>
    <row r="8" spans="1:5" ht="15" customHeight="1" x14ac:dyDescent="0.25">
      <c r="A8" s="44"/>
      <c r="B8" s="45" t="s">
        <v>135</v>
      </c>
      <c r="C8" s="46"/>
      <c r="D8" s="47"/>
      <c r="E8" s="44"/>
    </row>
    <row r="9" spans="1:5" ht="15" customHeight="1" x14ac:dyDescent="0.25">
      <c r="A9" s="44"/>
      <c r="B9" s="48" t="s">
        <v>122</v>
      </c>
      <c r="C9" s="49">
        <v>35125202.900480188</v>
      </c>
      <c r="D9" s="50" t="s">
        <v>31</v>
      </c>
      <c r="E9" s="44"/>
    </row>
    <row r="10" spans="1:5" ht="15" customHeight="1" x14ac:dyDescent="0.25">
      <c r="A10" s="44"/>
      <c r="B10" s="51" t="s">
        <v>32</v>
      </c>
      <c r="C10" s="49">
        <v>0</v>
      </c>
      <c r="D10" s="50" t="s">
        <v>31</v>
      </c>
      <c r="E10" s="44"/>
    </row>
    <row r="11" spans="1:5" ht="15" customHeight="1" x14ac:dyDescent="0.25">
      <c r="A11" s="44"/>
      <c r="B11" s="51" t="s">
        <v>62</v>
      </c>
      <c r="C11" s="52">
        <v>0</v>
      </c>
      <c r="D11" s="50" t="s">
        <v>31</v>
      </c>
      <c r="E11" s="44"/>
    </row>
    <row r="12" spans="1:5" ht="15" customHeight="1" x14ac:dyDescent="0.25">
      <c r="A12" s="44"/>
      <c r="B12" s="51" t="s">
        <v>24</v>
      </c>
      <c r="C12" s="53">
        <v>0</v>
      </c>
      <c r="D12" s="50" t="s">
        <v>31</v>
      </c>
      <c r="E12" s="44"/>
    </row>
    <row r="13" spans="1:5" ht="15" customHeight="1" x14ac:dyDescent="0.25">
      <c r="A13" s="44"/>
      <c r="B13" s="51" t="s">
        <v>34</v>
      </c>
      <c r="C13" s="53">
        <v>0</v>
      </c>
      <c r="D13" s="50" t="s">
        <v>31</v>
      </c>
      <c r="E13" s="44"/>
    </row>
    <row r="14" spans="1:5" ht="15" customHeight="1" x14ac:dyDescent="0.25">
      <c r="A14" s="44"/>
      <c r="B14" s="51" t="s">
        <v>35</v>
      </c>
      <c r="C14" s="54">
        <v>0</v>
      </c>
      <c r="D14" s="50" t="s">
        <v>31</v>
      </c>
      <c r="E14" s="44"/>
    </row>
    <row r="15" spans="1:5" ht="15" customHeight="1" x14ac:dyDescent="0.25">
      <c r="A15" s="44"/>
      <c r="B15" s="51" t="s">
        <v>36</v>
      </c>
      <c r="C15" s="54">
        <v>-278466.85302731331</v>
      </c>
      <c r="D15" s="50" t="s">
        <v>31</v>
      </c>
      <c r="E15" s="44"/>
    </row>
    <row r="16" spans="1:5" ht="15" customHeight="1" x14ac:dyDescent="0.25">
      <c r="A16" s="44"/>
      <c r="B16" s="51" t="s">
        <v>37</v>
      </c>
      <c r="C16" s="53">
        <v>2310338.5999461254</v>
      </c>
      <c r="D16" s="50" t="s">
        <v>31</v>
      </c>
      <c r="E16" s="44"/>
    </row>
    <row r="17" spans="1:5" ht="15" customHeight="1" x14ac:dyDescent="0.25">
      <c r="A17" s="44"/>
      <c r="B17" s="55" t="s">
        <v>38</v>
      </c>
      <c r="C17" s="56">
        <v>37157074.647399001</v>
      </c>
      <c r="D17" s="57" t="s">
        <v>31</v>
      </c>
      <c r="E17" s="44"/>
    </row>
    <row r="18" spans="1:5" ht="15" customHeight="1" x14ac:dyDescent="0.25">
      <c r="A18" s="44"/>
      <c r="B18" s="58" t="s">
        <v>123</v>
      </c>
      <c r="C18" s="54">
        <v>0</v>
      </c>
      <c r="D18" s="59" t="s">
        <v>31</v>
      </c>
      <c r="E18" s="44"/>
    </row>
    <row r="19" spans="1:5" ht="27" customHeight="1" x14ac:dyDescent="0.25">
      <c r="A19" s="44"/>
      <c r="B19" s="60" t="s">
        <v>40</v>
      </c>
      <c r="C19" s="54">
        <v>0</v>
      </c>
      <c r="D19" s="59" t="s">
        <v>31</v>
      </c>
      <c r="E19" s="44"/>
    </row>
    <row r="20" spans="1:5" ht="15" customHeight="1" x14ac:dyDescent="0.25">
      <c r="A20" s="44"/>
      <c r="B20" s="61" t="s">
        <v>41</v>
      </c>
      <c r="C20" s="62">
        <v>0</v>
      </c>
      <c r="D20" s="63" t="s">
        <v>31</v>
      </c>
      <c r="E20" s="44"/>
    </row>
    <row r="21" spans="1:5" ht="15" customHeight="1" x14ac:dyDescent="0.25">
      <c r="A21" s="44"/>
      <c r="B21" s="48" t="s">
        <v>124</v>
      </c>
      <c r="C21" s="54">
        <v>0</v>
      </c>
      <c r="D21" s="59" t="s">
        <v>31</v>
      </c>
      <c r="E21" s="44"/>
    </row>
    <row r="22" spans="1:5" ht="15" customHeight="1" x14ac:dyDescent="0.25">
      <c r="A22" s="44"/>
      <c r="B22" s="58" t="s">
        <v>42</v>
      </c>
      <c r="C22" s="54">
        <v>0</v>
      </c>
      <c r="D22" s="59" t="s">
        <v>31</v>
      </c>
      <c r="E22" s="44"/>
    </row>
    <row r="23" spans="1:5" ht="15" customHeight="1" x14ac:dyDescent="0.25">
      <c r="A23" s="44"/>
      <c r="B23" s="45" t="s">
        <v>154</v>
      </c>
      <c r="C23" s="64">
        <v>37157074.647399001</v>
      </c>
      <c r="D23" s="47" t="s">
        <v>31</v>
      </c>
      <c r="E23" s="44"/>
    </row>
    <row r="24" spans="1:5" ht="30" customHeight="1" x14ac:dyDescent="0.25">
      <c r="A24" s="44"/>
      <c r="B24" s="119" t="s">
        <v>136</v>
      </c>
      <c r="C24" s="119"/>
      <c r="D24" s="119"/>
      <c r="E24" s="44"/>
    </row>
    <row r="25" spans="1:5" ht="15" customHeight="1" x14ac:dyDescent="0.25">
      <c r="A25" s="44"/>
      <c r="B25" s="44"/>
      <c r="C25" s="44"/>
      <c r="D25" s="44"/>
      <c r="E25" s="44"/>
    </row>
    <row r="26" spans="1:5" ht="15" customHeight="1" x14ac:dyDescent="0.25"/>
  </sheetData>
  <sheetProtection algorithmName="SHA-512" hashValue="Darhhl0LelNxM0DNgBXhoIH6bjOwt4yFXUSNeQkAHx4uePev+cp2ZH0/pr/jU5sJ6hN/I2G1rb5Lt3HdS/HEfA==" saltValue="hxw8EPg20ROyESOIqET1G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65"/>
      <c r="C1" s="65"/>
      <c r="D1" s="65"/>
      <c r="E1" s="9"/>
    </row>
    <row r="2" spans="1:5" ht="15" customHeight="1" x14ac:dyDescent="0.25">
      <c r="A2" s="9"/>
      <c r="B2" s="65"/>
      <c r="C2" s="65"/>
      <c r="D2" s="65"/>
      <c r="E2" s="9"/>
    </row>
    <row r="3" spans="1:5" ht="15" customHeight="1" x14ac:dyDescent="0.25">
      <c r="A3" s="9"/>
      <c r="B3" s="114" t="s">
        <v>45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35"/>
      <c r="C6" s="35"/>
      <c r="D6" s="35"/>
      <c r="E6" s="9"/>
    </row>
    <row r="7" spans="1:5" ht="15" customHeight="1" x14ac:dyDescent="0.25">
      <c r="A7" s="9"/>
      <c r="B7" s="66"/>
      <c r="C7" s="9"/>
      <c r="D7" s="9"/>
      <c r="E7" s="9"/>
    </row>
    <row r="8" spans="1:5" ht="14.25" customHeight="1" x14ac:dyDescent="0.25">
      <c r="A8" s="9"/>
      <c r="B8" s="120" t="s">
        <v>88</v>
      </c>
      <c r="C8" s="121"/>
      <c r="D8" s="122"/>
      <c r="E8" s="9"/>
    </row>
    <row r="9" spans="1:5" ht="15" customHeight="1" x14ac:dyDescent="0.25">
      <c r="A9" s="9"/>
      <c r="B9" s="42" t="s">
        <v>89</v>
      </c>
      <c r="C9" s="2">
        <v>14846460.269151209</v>
      </c>
      <c r="D9" s="39" t="s">
        <v>31</v>
      </c>
      <c r="E9" s="9"/>
    </row>
    <row r="10" spans="1:5" ht="15" customHeight="1" x14ac:dyDescent="0.25">
      <c r="A10" s="9"/>
      <c r="B10" s="67" t="s">
        <v>90</v>
      </c>
      <c r="C10" s="3">
        <f>-'8. Nøgletal'!C19*C9</f>
        <v>-296929.20538302418</v>
      </c>
      <c r="D10" s="39" t="s">
        <v>31</v>
      </c>
      <c r="E10" s="9"/>
    </row>
    <row r="11" spans="1:5" ht="15" customHeight="1" x14ac:dyDescent="0.25">
      <c r="A11" s="9"/>
      <c r="B11" s="67" t="s">
        <v>91</v>
      </c>
      <c r="C11" s="2">
        <f>('5.2. Varige tillæg'!C18)*(1+'8. Nøgletal'!C9)*(1-'8. Nøgletal'!C19)+'5.6 Anlægsprojekter'!C12-'6. Bortfald'!C12+'7. Tilknyttet virksomhed'!C12</f>
        <v>301996.44102600001</v>
      </c>
      <c r="D11" s="39" t="s">
        <v>31</v>
      </c>
      <c r="E11" s="9"/>
    </row>
    <row r="12" spans="1:5" ht="15" customHeight="1" x14ac:dyDescent="0.25">
      <c r="A12" s="9"/>
      <c r="B12" s="42" t="s">
        <v>92</v>
      </c>
      <c r="C12" s="2">
        <f>SUM(C9:C11)</f>
        <v>14851527.504794186</v>
      </c>
      <c r="D12" s="39" t="s">
        <v>31</v>
      </c>
      <c r="E12" s="9"/>
    </row>
    <row r="13" spans="1:5" ht="15" customHeight="1" x14ac:dyDescent="0.25">
      <c r="A13" s="9"/>
      <c r="B13" s="68" t="s">
        <v>93</v>
      </c>
      <c r="C13" s="69">
        <f>-C12*'8. Nøgletal'!C19</f>
        <v>-297030.55009588372</v>
      </c>
      <c r="D13" s="70" t="s">
        <v>31</v>
      </c>
      <c r="E13" s="71"/>
    </row>
    <row r="14" spans="1:5" ht="15" customHeight="1" x14ac:dyDescent="0.25">
      <c r="A14" s="9"/>
      <c r="B14" s="120" t="s">
        <v>94</v>
      </c>
      <c r="C14" s="121"/>
      <c r="D14" s="122"/>
      <c r="E14" s="9"/>
    </row>
    <row r="15" spans="1:5" ht="15" customHeight="1" x14ac:dyDescent="0.25">
      <c r="A15" s="9"/>
      <c r="B15" s="37" t="s">
        <v>46</v>
      </c>
      <c r="C15" s="3">
        <v>25109637.573187139</v>
      </c>
      <c r="D15" s="39" t="s">
        <v>31</v>
      </c>
      <c r="E15" s="9"/>
    </row>
    <row r="16" spans="1:5" ht="15" customHeight="1" x14ac:dyDescent="0.25">
      <c r="A16" s="9"/>
      <c r="B16" s="67" t="s">
        <v>90</v>
      </c>
      <c r="C16" s="3">
        <f>'8. Nøgletal'!C14*SUM('4. Generelle eff. krav'!C15:C15)</f>
        <v>0</v>
      </c>
      <c r="D16" s="39" t="s">
        <v>31</v>
      </c>
      <c r="E16" s="9"/>
    </row>
    <row r="17" spans="1:5" ht="15" customHeight="1" x14ac:dyDescent="0.25">
      <c r="A17" s="9"/>
      <c r="B17" s="67" t="s">
        <v>95</v>
      </c>
      <c r="C17" s="2">
        <f>('5.2. Varige tillæg'!E18)*(1+'8. Nøgletal'!C9)*(1-'8. Nøgletal'!C14)+'5.6 Anlægsprojekter'!E12-'6. Bortfald'!E12+'7. Tilknyttet virksomhed'!E12</f>
        <v>182754.22330000001</v>
      </c>
      <c r="D17" s="39" t="s">
        <v>31</v>
      </c>
      <c r="E17" s="9"/>
    </row>
    <row r="18" spans="1:5" ht="15" customHeight="1" x14ac:dyDescent="0.25">
      <c r="A18" s="9"/>
      <c r="B18" s="42" t="s">
        <v>96</v>
      </c>
      <c r="C18" s="2">
        <f>SUM(C15:C17)</f>
        <v>25292391.796487138</v>
      </c>
      <c r="D18" s="39" t="s">
        <v>31</v>
      </c>
      <c r="E18" s="9"/>
    </row>
    <row r="19" spans="1:5" ht="15" customHeight="1" x14ac:dyDescent="0.25">
      <c r="A19" s="9"/>
      <c r="B19" s="68" t="s">
        <v>97</v>
      </c>
      <c r="C19" s="69">
        <f>-C18*'8. Nøgletal'!C15</f>
        <v>0</v>
      </c>
      <c r="D19" s="70" t="s">
        <v>31</v>
      </c>
      <c r="E19" s="9"/>
    </row>
    <row r="20" spans="1:5" ht="15" customHeight="1" x14ac:dyDescent="0.25">
      <c r="A20" s="9"/>
      <c r="B20" s="18" t="s">
        <v>98</v>
      </c>
      <c r="C20" s="34">
        <f>C13+C19</f>
        <v>-297030.55009588372</v>
      </c>
      <c r="D20" s="20" t="s">
        <v>31</v>
      </c>
      <c r="E20" s="9"/>
    </row>
    <row r="21" spans="1:5" ht="39.950000000000003" customHeight="1" x14ac:dyDescent="0.25">
      <c r="A21" s="9"/>
      <c r="B21" s="123" t="s">
        <v>125</v>
      </c>
      <c r="C21" s="124"/>
      <c r="D21" s="125"/>
      <c r="E21" s="71"/>
    </row>
    <row r="22" spans="1:5" ht="15" customHeight="1" x14ac:dyDescent="0.25">
      <c r="A22" s="9"/>
      <c r="B22" s="9"/>
      <c r="C22" s="9"/>
      <c r="D22" s="9"/>
      <c r="E22" s="9"/>
    </row>
    <row r="23" spans="1:5" ht="15" customHeight="1" x14ac:dyDescent="0.25">
      <c r="A23" s="9"/>
      <c r="B23" s="9"/>
      <c r="C23" s="9"/>
      <c r="D23" s="9"/>
      <c r="E23" s="9"/>
    </row>
  </sheetData>
  <sheetProtection algorithmName="SHA-512" hashValue="B/eea71hK0bgjOzMIiHfI0x2Icw+euQPOwGW7TgIyc8g5I6uhq7AAbN7V/QuXnodV9ftjoBFQFdKDbJMENofFQ==" saltValue="96TJT1b168Q4fz92j3r9K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47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27.75" customHeight="1" x14ac:dyDescent="0.25">
      <c r="A8" s="9"/>
      <c r="B8" s="126" t="s">
        <v>99</v>
      </c>
      <c r="C8" s="127"/>
      <c r="D8" s="128"/>
      <c r="E8" s="9"/>
    </row>
    <row r="9" spans="1:5" ht="15" customHeight="1" x14ac:dyDescent="0.25">
      <c r="A9" s="9"/>
      <c r="B9" s="73" t="s">
        <v>137</v>
      </c>
      <c r="C9" s="26">
        <f>'5.1.a. § 10-tillæg'!E9</f>
        <v>0</v>
      </c>
      <c r="D9" s="39" t="s">
        <v>31</v>
      </c>
      <c r="E9" s="9"/>
    </row>
    <row r="10" spans="1:5" ht="15" customHeight="1" x14ac:dyDescent="0.25">
      <c r="A10" s="9"/>
      <c r="B10" s="73" t="s">
        <v>138</v>
      </c>
      <c r="C10" s="26">
        <f>'5.1.a. § 10-tillæg'!E10</f>
        <v>2938.0953567700053</v>
      </c>
      <c r="D10" s="39" t="s">
        <v>31</v>
      </c>
      <c r="E10" s="9"/>
    </row>
    <row r="11" spans="1:5" ht="15" customHeight="1" x14ac:dyDescent="0.25">
      <c r="A11" s="9"/>
      <c r="B11" s="73" t="s">
        <v>139</v>
      </c>
      <c r="C11" s="26">
        <f>'5.1.a. § 10-tillæg'!E11</f>
        <v>0</v>
      </c>
      <c r="D11" s="39" t="s">
        <v>31</v>
      </c>
      <c r="E11" s="9"/>
    </row>
    <row r="12" spans="1:5" ht="15" customHeight="1" x14ac:dyDescent="0.25">
      <c r="A12" s="9"/>
      <c r="B12" s="73" t="s">
        <v>147</v>
      </c>
      <c r="C12" s="74">
        <v>156710</v>
      </c>
      <c r="D12" s="39" t="s">
        <v>31</v>
      </c>
      <c r="E12" s="9"/>
    </row>
    <row r="13" spans="1:5" ht="15" customHeight="1" x14ac:dyDescent="0.25">
      <c r="A13" s="9"/>
      <c r="B13" s="75"/>
      <c r="C13" s="74"/>
      <c r="D13" s="39" t="s">
        <v>31</v>
      </c>
      <c r="E13" s="9"/>
    </row>
    <row r="14" spans="1:5" ht="15" customHeight="1" x14ac:dyDescent="0.25">
      <c r="A14" s="9"/>
      <c r="B14" s="75"/>
      <c r="C14" s="74"/>
      <c r="D14" s="39" t="s">
        <v>31</v>
      </c>
      <c r="E14" s="9"/>
    </row>
    <row r="15" spans="1:5" ht="15" customHeight="1" x14ac:dyDescent="0.25">
      <c r="A15" s="9"/>
      <c r="B15" s="75"/>
      <c r="C15" s="74"/>
      <c r="D15" s="39" t="s">
        <v>31</v>
      </c>
      <c r="E15" s="9"/>
    </row>
    <row r="16" spans="1:5" ht="15" customHeight="1" x14ac:dyDescent="0.25">
      <c r="A16" s="9"/>
      <c r="B16" s="75"/>
      <c r="C16" s="74"/>
      <c r="D16" s="39" t="s">
        <v>31</v>
      </c>
      <c r="E16" s="9"/>
    </row>
    <row r="17" spans="1:5" ht="15" customHeight="1" x14ac:dyDescent="0.25">
      <c r="A17" s="9"/>
      <c r="B17" s="75"/>
      <c r="C17" s="74"/>
      <c r="D17" s="39" t="s">
        <v>31</v>
      </c>
      <c r="E17" s="9"/>
    </row>
    <row r="18" spans="1:5" ht="15" customHeight="1" x14ac:dyDescent="0.25">
      <c r="A18" s="9"/>
      <c r="B18" s="75"/>
      <c r="C18" s="74"/>
      <c r="D18" s="39" t="s">
        <v>31</v>
      </c>
      <c r="E18" s="9"/>
    </row>
    <row r="19" spans="1:5" ht="15" customHeight="1" x14ac:dyDescent="0.25">
      <c r="A19" s="9"/>
      <c r="B19" s="75"/>
      <c r="C19" s="74"/>
      <c r="D19" s="39" t="s">
        <v>31</v>
      </c>
      <c r="E19" s="9"/>
    </row>
    <row r="20" spans="1:5" ht="15" customHeight="1" x14ac:dyDescent="0.25">
      <c r="A20" s="9"/>
      <c r="B20" s="18" t="s">
        <v>48</v>
      </c>
      <c r="C20" s="76">
        <f>SUM(C9:C19)</f>
        <v>159648.09535677001</v>
      </c>
      <c r="D20" s="77" t="s">
        <v>31</v>
      </c>
      <c r="E20" s="9"/>
    </row>
    <row r="21" spans="1:5" ht="15" customHeight="1" x14ac:dyDescent="0.25">
      <c r="A21" s="9"/>
      <c r="B21" s="78"/>
      <c r="C21" s="79"/>
      <c r="D21" s="79"/>
      <c r="E21" s="9"/>
    </row>
    <row r="22" spans="1:5" ht="15" customHeight="1" x14ac:dyDescent="0.25">
      <c r="A22" s="9"/>
      <c r="B22" s="120" t="s">
        <v>39</v>
      </c>
      <c r="C22" s="121"/>
      <c r="D22" s="122"/>
      <c r="E22" s="9"/>
    </row>
    <row r="23" spans="1:5" ht="15" customHeight="1" x14ac:dyDescent="0.25">
      <c r="A23" s="9"/>
      <c r="B23" s="80" t="s">
        <v>49</v>
      </c>
      <c r="C23" s="26">
        <v>0</v>
      </c>
      <c r="D23" s="39" t="s">
        <v>31</v>
      </c>
      <c r="E23" s="9"/>
    </row>
    <row r="24" spans="1:5" ht="26.25" customHeight="1" x14ac:dyDescent="0.25">
      <c r="A24" s="9"/>
      <c r="B24" s="81" t="s">
        <v>50</v>
      </c>
      <c r="C24" s="82">
        <v>0</v>
      </c>
      <c r="D24" s="83" t="s">
        <v>31</v>
      </c>
      <c r="E24" s="9"/>
    </row>
    <row r="25" spans="1:5" ht="15" customHeight="1" x14ac:dyDescent="0.25">
      <c r="A25" s="9"/>
      <c r="B25" s="18" t="s">
        <v>48</v>
      </c>
      <c r="C25" s="76">
        <f>SUM(C23:C24)</f>
        <v>0</v>
      </c>
      <c r="D25" s="77" t="s">
        <v>31</v>
      </c>
      <c r="E25" s="9"/>
    </row>
    <row r="26" spans="1:5" ht="15" customHeight="1" x14ac:dyDescent="0.25">
      <c r="A26" s="9"/>
      <c r="B26" s="9"/>
      <c r="C26" s="9"/>
      <c r="D26" s="9"/>
      <c r="E26" s="9"/>
    </row>
    <row r="27" spans="1:5" ht="15" customHeight="1" x14ac:dyDescent="0.25">
      <c r="A27" s="9"/>
      <c r="B27" s="9"/>
      <c r="C27" s="9"/>
      <c r="D27" s="9"/>
      <c r="E27" s="9"/>
    </row>
  </sheetData>
  <sheetProtection algorithmName="SHA-512" hashValue="wp3jHxwbLxNytlYLGHJGpnXgLBLBG4zGTL+bbzCsRDdJ8fXQKkvqN9O7Da3D27eH4WgAPdUIaA0bllCs8tVixA==" saltValue="GJohFkJwTP1lI4/fe7wZx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30.7109375" customWidth="1"/>
    <col min="3" max="5" width="12.570312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9.5" customHeight="1" x14ac:dyDescent="0.25">
      <c r="A3" s="9"/>
      <c r="B3" s="114" t="s">
        <v>100</v>
      </c>
      <c r="C3" s="114"/>
      <c r="D3" s="114"/>
      <c r="E3" s="114"/>
      <c r="F3" s="114"/>
      <c r="G3" s="9"/>
    </row>
    <row r="4" spans="1:7" ht="19.5" customHeight="1" x14ac:dyDescent="0.25">
      <c r="A4" s="9"/>
      <c r="B4" s="114"/>
      <c r="C4" s="114"/>
      <c r="D4" s="114"/>
      <c r="E4" s="114"/>
      <c r="F4" s="114"/>
      <c r="G4" s="9"/>
    </row>
    <row r="5" spans="1:7" ht="19.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51.75" customHeight="1" x14ac:dyDescent="0.25">
      <c r="A8" s="9"/>
      <c r="B8" s="84" t="s">
        <v>126</v>
      </c>
      <c r="C8" s="85" t="s">
        <v>101</v>
      </c>
      <c r="D8" s="86" t="s">
        <v>102</v>
      </c>
      <c r="E8" s="86" t="s">
        <v>103</v>
      </c>
      <c r="F8" s="20"/>
      <c r="G8" s="9"/>
    </row>
    <row r="9" spans="1:7" ht="15" customHeight="1" x14ac:dyDescent="0.25">
      <c r="A9" s="9"/>
      <c r="B9" s="73" t="s">
        <v>137</v>
      </c>
      <c r="C9" s="26">
        <v>21476279.5300478</v>
      </c>
      <c r="D9" s="26">
        <v>19715149</v>
      </c>
      <c r="E9" s="26">
        <f>MAX(D9-C9,0)</f>
        <v>0</v>
      </c>
      <c r="F9" s="39" t="s">
        <v>31</v>
      </c>
      <c r="G9" s="9"/>
    </row>
    <row r="10" spans="1:7" ht="15" customHeight="1" x14ac:dyDescent="0.25">
      <c r="A10" s="9"/>
      <c r="B10" s="73" t="s">
        <v>138</v>
      </c>
      <c r="C10" s="26">
        <v>230658.90464322999</v>
      </c>
      <c r="D10" s="26">
        <v>233597</v>
      </c>
      <c r="E10" s="26">
        <f t="shared" ref="E10:E19" si="0">MAX(D10-C10,0)</f>
        <v>2938.0953567700053</v>
      </c>
      <c r="F10" s="39" t="s">
        <v>31</v>
      </c>
      <c r="G10" s="9"/>
    </row>
    <row r="11" spans="1:7" ht="15" customHeight="1" x14ac:dyDescent="0.25">
      <c r="A11" s="9"/>
      <c r="B11" s="73" t="s">
        <v>139</v>
      </c>
      <c r="C11" s="26">
        <v>242000.43665098</v>
      </c>
      <c r="D11" s="26">
        <v>107883</v>
      </c>
      <c r="E11" s="26">
        <f t="shared" si="0"/>
        <v>0</v>
      </c>
      <c r="F11" s="39" t="s">
        <v>31</v>
      </c>
      <c r="G11" s="9"/>
    </row>
    <row r="12" spans="1:7" ht="15" hidden="1" customHeight="1" x14ac:dyDescent="0.25">
      <c r="A12" s="9"/>
      <c r="B12" s="73"/>
      <c r="C12" s="26"/>
      <c r="D12" s="26"/>
      <c r="E12" s="26">
        <f t="shared" si="0"/>
        <v>0</v>
      </c>
      <c r="F12" s="39" t="s">
        <v>31</v>
      </c>
      <c r="G12" s="9"/>
    </row>
    <row r="13" spans="1:7" ht="15" hidden="1" customHeight="1" x14ac:dyDescent="0.25">
      <c r="A13" s="9"/>
      <c r="B13" s="75"/>
      <c r="C13" s="26"/>
      <c r="D13" s="26"/>
      <c r="E13" s="26">
        <f t="shared" si="0"/>
        <v>0</v>
      </c>
      <c r="F13" s="39" t="s">
        <v>31</v>
      </c>
      <c r="G13" s="9"/>
    </row>
    <row r="14" spans="1:7" ht="15" hidden="1" customHeight="1" x14ac:dyDescent="0.25">
      <c r="A14" s="9"/>
      <c r="B14" s="75"/>
      <c r="C14" s="26"/>
      <c r="D14" s="26"/>
      <c r="E14" s="26">
        <f t="shared" si="0"/>
        <v>0</v>
      </c>
      <c r="F14" s="39" t="s">
        <v>31</v>
      </c>
      <c r="G14" s="9"/>
    </row>
    <row r="15" spans="1:7" ht="15" hidden="1" customHeight="1" x14ac:dyDescent="0.25">
      <c r="A15" s="9"/>
      <c r="B15" s="75"/>
      <c r="C15" s="26"/>
      <c r="D15" s="26"/>
      <c r="E15" s="26">
        <f t="shared" si="0"/>
        <v>0</v>
      </c>
      <c r="F15" s="39" t="s">
        <v>31</v>
      </c>
      <c r="G15" s="9"/>
    </row>
    <row r="16" spans="1:7" ht="15" hidden="1" customHeight="1" x14ac:dyDescent="0.25">
      <c r="A16" s="9"/>
      <c r="B16" s="75"/>
      <c r="C16" s="26"/>
      <c r="D16" s="26"/>
      <c r="E16" s="26">
        <f t="shared" si="0"/>
        <v>0</v>
      </c>
      <c r="F16" s="39" t="s">
        <v>31</v>
      </c>
      <c r="G16" s="9"/>
    </row>
    <row r="17" spans="1:7" ht="15" hidden="1" customHeight="1" x14ac:dyDescent="0.25">
      <c r="A17" s="9"/>
      <c r="B17" s="75"/>
      <c r="C17" s="26"/>
      <c r="D17" s="26"/>
      <c r="E17" s="26">
        <f t="shared" si="0"/>
        <v>0</v>
      </c>
      <c r="F17" s="39" t="s">
        <v>31</v>
      </c>
      <c r="G17" s="9"/>
    </row>
    <row r="18" spans="1:7" ht="15" hidden="1" customHeight="1" x14ac:dyDescent="0.25">
      <c r="A18" s="9"/>
      <c r="B18" s="75"/>
      <c r="C18" s="26"/>
      <c r="D18" s="26"/>
      <c r="E18" s="26">
        <f t="shared" si="0"/>
        <v>0</v>
      </c>
      <c r="F18" s="39" t="s">
        <v>31</v>
      </c>
      <c r="G18" s="9"/>
    </row>
    <row r="19" spans="1:7" ht="15" hidden="1" customHeight="1" x14ac:dyDescent="0.25">
      <c r="A19" s="9"/>
      <c r="B19" s="75"/>
      <c r="C19" s="26"/>
      <c r="D19" s="26"/>
      <c r="E19" s="26">
        <f t="shared" si="0"/>
        <v>0</v>
      </c>
      <c r="F19" s="39" t="s">
        <v>31</v>
      </c>
      <c r="G19" s="9"/>
    </row>
    <row r="20" spans="1:7" ht="15" customHeight="1" x14ac:dyDescent="0.25">
      <c r="A20" s="9"/>
      <c r="B20" s="18"/>
      <c r="C20" s="76"/>
      <c r="D20" s="76"/>
      <c r="E20" s="76"/>
      <c r="F20" s="77"/>
      <c r="G20" s="9"/>
    </row>
    <row r="21" spans="1:7" ht="39.75" customHeight="1" x14ac:dyDescent="0.25">
      <c r="A21" s="9"/>
      <c r="B21" s="115" t="s">
        <v>104</v>
      </c>
      <c r="C21" s="116"/>
      <c r="D21" s="116"/>
      <c r="E21" s="116"/>
      <c r="F21" s="117"/>
      <c r="G21" s="9"/>
    </row>
    <row r="22" spans="1:7" ht="15" customHeight="1" x14ac:dyDescent="0.25">
      <c r="A22" s="9"/>
      <c r="B22" s="87"/>
      <c r="C22" s="79"/>
      <c r="D22" s="79"/>
      <c r="E22" s="79"/>
      <c r="F22" s="79"/>
      <c r="G22" s="9"/>
    </row>
    <row r="23" spans="1:7" ht="15" customHeight="1" x14ac:dyDescent="0.25">
      <c r="A23" s="9"/>
      <c r="B23" s="87"/>
      <c r="C23" s="79"/>
      <c r="D23" s="79"/>
      <c r="E23" s="79"/>
      <c r="F23" s="79"/>
      <c r="G23" s="9"/>
    </row>
  </sheetData>
  <sheetProtection algorithmName="SHA-512" hashValue="nTAfsT/Is7fDcrVaucvzguXPR+0Dz2Z2HBRyGXzEKCLIlAmh/NCrgFEMLkaIQefV4yw4+PvPFEOPTyPAShEWSQ==" saltValue="fp4jXxF2d4Vp0LcdNxN1o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51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8" t="s">
        <v>32</v>
      </c>
      <c r="C8" s="19"/>
      <c r="D8" s="19"/>
      <c r="E8" s="19"/>
      <c r="F8" s="20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148</v>
      </c>
      <c r="C10" s="26">
        <v>163404</v>
      </c>
      <c r="D10" s="39" t="s">
        <v>31</v>
      </c>
      <c r="E10" s="26">
        <v>52648</v>
      </c>
      <c r="F10" s="39" t="s">
        <v>31</v>
      </c>
      <c r="G10" s="9"/>
    </row>
    <row r="11" spans="1:7" ht="15" customHeight="1" x14ac:dyDescent="0.25">
      <c r="A11" s="9"/>
      <c r="B11" s="91" t="s">
        <v>149</v>
      </c>
      <c r="C11" s="26">
        <v>32525</v>
      </c>
      <c r="D11" s="39" t="s">
        <v>31</v>
      </c>
      <c r="E11" s="26">
        <v>27101</v>
      </c>
      <c r="F11" s="39" t="s">
        <v>31</v>
      </c>
      <c r="G11" s="9"/>
    </row>
    <row r="12" spans="1:7" ht="15" customHeight="1" x14ac:dyDescent="0.25">
      <c r="A12" s="9"/>
      <c r="B12" s="91" t="s">
        <v>150</v>
      </c>
      <c r="C12" s="26">
        <v>38018</v>
      </c>
      <c r="D12" s="39" t="s">
        <v>31</v>
      </c>
      <c r="E12" s="26">
        <v>21890</v>
      </c>
      <c r="F12" s="39" t="s">
        <v>31</v>
      </c>
      <c r="G12" s="9"/>
    </row>
    <row r="13" spans="1:7" ht="15" customHeight="1" x14ac:dyDescent="0.25">
      <c r="A13" s="9"/>
      <c r="B13" s="91" t="s">
        <v>151</v>
      </c>
      <c r="C13" s="26">
        <v>55052</v>
      </c>
      <c r="D13" s="39" t="s">
        <v>31</v>
      </c>
      <c r="E13" s="26">
        <v>69752</v>
      </c>
      <c r="F13" s="39" t="s">
        <v>31</v>
      </c>
      <c r="G13" s="9"/>
    </row>
    <row r="14" spans="1:7" ht="15" customHeight="1" x14ac:dyDescent="0.25">
      <c r="A14" s="9"/>
      <c r="B14" s="91"/>
      <c r="C14" s="26"/>
      <c r="D14" s="39" t="s">
        <v>31</v>
      </c>
      <c r="E14" s="26"/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91"/>
      <c r="C16" s="26"/>
      <c r="D16" s="39" t="s">
        <v>31</v>
      </c>
      <c r="E16" s="26"/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18" t="s">
        <v>105</v>
      </c>
      <c r="C18" s="76">
        <f>SUM(C10:C17)</f>
        <v>288999</v>
      </c>
      <c r="D18" s="77" t="s">
        <v>31</v>
      </c>
      <c r="E18" s="76">
        <f>SUM(E10:E17)</f>
        <v>171391</v>
      </c>
      <c r="F18" s="77" t="s">
        <v>31</v>
      </c>
      <c r="G18" s="9"/>
    </row>
    <row r="19" spans="1:7" ht="15" customHeight="1" x14ac:dyDescent="0.25">
      <c r="A19" s="9"/>
      <c r="B19" s="91" t="s">
        <v>35</v>
      </c>
      <c r="C19" s="26">
        <f>-C18*'8. Nøgletal'!C23</f>
        <v>0</v>
      </c>
      <c r="D19" s="39" t="s">
        <v>31</v>
      </c>
      <c r="E19" s="26">
        <f>-E18*'8. Nøgletal'!C23</f>
        <v>0</v>
      </c>
      <c r="F19" s="39" t="s">
        <v>31</v>
      </c>
      <c r="G19" s="9"/>
    </row>
    <row r="20" spans="1:7" ht="15" customHeight="1" x14ac:dyDescent="0.25">
      <c r="A20" s="9"/>
      <c r="B20" s="91" t="s">
        <v>36</v>
      </c>
      <c r="C20" s="26">
        <f>-C18*'8. Nøgletal'!C19</f>
        <v>-5779.9800000000005</v>
      </c>
      <c r="D20" s="39" t="s">
        <v>31</v>
      </c>
      <c r="E20" s="26">
        <f>-E18*'8. Nøgletal'!C14</f>
        <v>0</v>
      </c>
      <c r="F20" s="39" t="s">
        <v>31</v>
      </c>
      <c r="G20" s="9"/>
    </row>
    <row r="21" spans="1:7" ht="15" customHeight="1" x14ac:dyDescent="0.25">
      <c r="A21" s="9"/>
      <c r="B21" s="91" t="s">
        <v>37</v>
      </c>
      <c r="C21" s="26">
        <f>SUM(C18:C20)*'8. Nøgletal'!C9</f>
        <v>18777.421026</v>
      </c>
      <c r="D21" s="39" t="s">
        <v>31</v>
      </c>
      <c r="E21" s="26">
        <f>SUM(E18:E20)*'8. Nøgletal'!C9</f>
        <v>11363.2233</v>
      </c>
      <c r="F21" s="39" t="s">
        <v>31</v>
      </c>
      <c r="G21" s="9"/>
    </row>
    <row r="22" spans="1:7" ht="26.25" customHeight="1" x14ac:dyDescent="0.25">
      <c r="A22" s="9"/>
      <c r="B22" s="84" t="s">
        <v>106</v>
      </c>
      <c r="C22" s="76">
        <f>SUM(C18:C21)</f>
        <v>301996.44102600001</v>
      </c>
      <c r="D22" s="77" t="s">
        <v>31</v>
      </c>
      <c r="E22" s="76">
        <f>SUM(E18:E21)</f>
        <v>182754.22330000001</v>
      </c>
      <c r="F22" s="77" t="s">
        <v>31</v>
      </c>
      <c r="G22" s="9"/>
    </row>
    <row r="23" spans="1:7" ht="15" customHeight="1" x14ac:dyDescent="0.25">
      <c r="A23" s="9"/>
      <c r="B23" s="9"/>
      <c r="C23" s="9"/>
      <c r="D23" s="9"/>
      <c r="E23" s="9"/>
      <c r="F23" s="9"/>
      <c r="G23" s="9"/>
    </row>
    <row r="24" spans="1:7" ht="15" customHeight="1" x14ac:dyDescent="0.25">
      <c r="A24" s="9"/>
      <c r="B24" s="9"/>
      <c r="C24" s="9"/>
      <c r="D24" s="9"/>
      <c r="E24" s="9"/>
      <c r="F24" s="9"/>
      <c r="G24" s="9"/>
    </row>
  </sheetData>
  <sheetProtection algorithmName="SHA-512" hashValue="5b7FFcaWrYmf/ExNIHOfaZ9RV0lqlGDZ9aRmy4wsuT9lJACIy5BMi+lVEy2dfpv5N/SXvBZMgIgU9Cttkt1vnA==" saltValue="5hMb02VSRrrX7RNFnLpUR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55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20" t="s">
        <v>18</v>
      </c>
      <c r="C8" s="121"/>
      <c r="D8" s="121"/>
      <c r="E8" s="121"/>
      <c r="F8" s="122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152</v>
      </c>
      <c r="C10" s="26"/>
      <c r="D10" s="39" t="s">
        <v>31</v>
      </c>
      <c r="E10" s="26"/>
      <c r="F10" s="39" t="s">
        <v>31</v>
      </c>
      <c r="G10" s="9"/>
    </row>
    <row r="11" spans="1:7" ht="15" customHeight="1" x14ac:dyDescent="0.25">
      <c r="A11" s="9"/>
      <c r="B11" s="91"/>
      <c r="C11" s="26"/>
      <c r="D11" s="39" t="s">
        <v>31</v>
      </c>
      <c r="E11" s="26"/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18" t="s">
        <v>107</v>
      </c>
      <c r="C13" s="76">
        <f>SUM(C10:C12)</f>
        <v>0</v>
      </c>
      <c r="D13" s="77" t="s">
        <v>31</v>
      </c>
      <c r="E13" s="76">
        <f>SUM(E10:E12)</f>
        <v>0</v>
      </c>
      <c r="F13" s="77" t="s">
        <v>31</v>
      </c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  <row r="15" spans="1:7" ht="15" customHeight="1" x14ac:dyDescent="0.25">
      <c r="A15" s="9"/>
      <c r="B15" s="92"/>
      <c r="C15" s="92"/>
      <c r="D15" s="92"/>
      <c r="E15" s="92"/>
      <c r="F15" s="92"/>
      <c r="G15" s="9"/>
    </row>
  </sheetData>
  <sheetProtection algorithmName="SHA-512" hashValue="3GHczP34x9h/fkJksmuTUtHftbBSwnVG1xTa7J3kndFlogTUIMc/M+6T+miSancvHMNHCFSyPyUVrxabU1UzpQ==" saltValue="d/8kI9Whedn/YFz5XU8jv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56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4.25" customHeight="1" x14ac:dyDescent="0.25">
      <c r="A8" s="9"/>
      <c r="B8" s="120" t="s">
        <v>108</v>
      </c>
      <c r="C8" s="121"/>
      <c r="D8" s="122"/>
      <c r="E8" s="9"/>
    </row>
    <row r="9" spans="1:5" ht="15" customHeight="1" x14ac:dyDescent="0.25">
      <c r="A9" s="9"/>
      <c r="B9" s="93" t="s">
        <v>109</v>
      </c>
      <c r="C9" s="26"/>
      <c r="D9" s="39" t="s">
        <v>31</v>
      </c>
      <c r="E9" s="9"/>
    </row>
    <row r="10" spans="1:5" ht="15" customHeight="1" x14ac:dyDescent="0.25">
      <c r="A10" s="9"/>
      <c r="B10" s="94" t="s">
        <v>35</v>
      </c>
      <c r="C10" s="26">
        <f>-C9*'8. Nøgletal'!C24</f>
        <v>0</v>
      </c>
      <c r="D10" s="39" t="s">
        <v>31</v>
      </c>
      <c r="E10" s="9"/>
    </row>
    <row r="11" spans="1:5" ht="15" customHeight="1" x14ac:dyDescent="0.25">
      <c r="A11" s="9"/>
      <c r="B11" s="94" t="s">
        <v>44</v>
      </c>
      <c r="C11" s="26">
        <f>-C9*'8. Nøgletal'!C19</f>
        <v>0</v>
      </c>
      <c r="D11" s="39" t="s">
        <v>31</v>
      </c>
      <c r="E11" s="9"/>
    </row>
    <row r="12" spans="1:5" ht="26.25" customHeight="1" x14ac:dyDescent="0.25">
      <c r="A12" s="9"/>
      <c r="B12" s="72" t="s">
        <v>110</v>
      </c>
      <c r="C12" s="76">
        <f>SUM(C9:C11)*(1+'8. Nøgletal'!C9)*(1+'8. Nøgletal'!C10)</f>
        <v>0</v>
      </c>
      <c r="D12" s="77" t="s">
        <v>31</v>
      </c>
      <c r="E12" s="9"/>
    </row>
    <row r="13" spans="1:5" ht="15" customHeight="1" x14ac:dyDescent="0.25">
      <c r="A13" s="9"/>
      <c r="B13" s="9"/>
      <c r="C13" s="9"/>
      <c r="D13" s="9"/>
      <c r="E13" s="9"/>
    </row>
    <row r="14" spans="1:5" ht="15" customHeight="1" x14ac:dyDescent="0.25">
      <c r="A14" s="9"/>
      <c r="B14" s="9"/>
      <c r="C14" s="9"/>
      <c r="D14" s="9"/>
      <c r="E14" s="9"/>
    </row>
  </sheetData>
  <sheetProtection algorithmName="SHA-512" hashValue="z4AakTngp23ZOPgh8hXQZTjLB/bnHxn9wvIQR2tG4OiRDEhbTFAq/MNcf0ULepCiLVmNiHz5hDv6TECJRrMDuA==" saltValue="B3Vjp9ibnnaR5+MsPKTR2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111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20" t="s">
        <v>57</v>
      </c>
      <c r="C8" s="121"/>
      <c r="D8" s="122"/>
      <c r="E8" s="9"/>
    </row>
    <row r="9" spans="1:5" ht="26.25" x14ac:dyDescent="0.25">
      <c r="A9" s="9"/>
      <c r="B9" s="81" t="s">
        <v>112</v>
      </c>
      <c r="C9" s="95"/>
      <c r="D9" s="81" t="s">
        <v>31</v>
      </c>
      <c r="E9" s="9"/>
    </row>
    <row r="10" spans="1:5" ht="14.25" customHeight="1" x14ac:dyDescent="0.25">
      <c r="A10" s="9"/>
      <c r="B10" s="37" t="s">
        <v>113</v>
      </c>
      <c r="C10" s="22"/>
      <c r="D10" s="23" t="s">
        <v>31</v>
      </c>
      <c r="E10" s="9"/>
    </row>
    <row r="11" spans="1:5" ht="14.25" customHeight="1" x14ac:dyDescent="0.25">
      <c r="A11" s="9"/>
      <c r="B11" s="28" t="s">
        <v>58</v>
      </c>
      <c r="C11" s="29">
        <f>C10-C9</f>
        <v>0</v>
      </c>
      <c r="D11" s="30" t="s">
        <v>31</v>
      </c>
      <c r="E11" s="9"/>
    </row>
    <row r="12" spans="1:5" ht="14.25" customHeight="1" x14ac:dyDescent="0.25">
      <c r="A12" s="9"/>
      <c r="B12" s="120" t="s">
        <v>59</v>
      </c>
      <c r="C12" s="121"/>
      <c r="D12" s="122"/>
      <c r="E12" s="9"/>
    </row>
    <row r="13" spans="1:5" ht="26.25" customHeight="1" x14ac:dyDescent="0.25">
      <c r="A13" s="9"/>
      <c r="B13" s="81" t="s">
        <v>140</v>
      </c>
      <c r="C13" s="95"/>
      <c r="D13" s="81" t="s">
        <v>31</v>
      </c>
      <c r="E13" s="9"/>
    </row>
    <row r="14" spans="1:5" ht="14.25" customHeight="1" x14ac:dyDescent="0.25">
      <c r="A14" s="9"/>
      <c r="B14" s="37" t="s">
        <v>114</v>
      </c>
      <c r="C14" s="22"/>
      <c r="D14" s="23" t="s">
        <v>31</v>
      </c>
      <c r="E14" s="9"/>
    </row>
    <row r="15" spans="1:5" ht="14.25" customHeight="1" x14ac:dyDescent="0.25">
      <c r="A15" s="9"/>
      <c r="B15" s="28" t="s">
        <v>58</v>
      </c>
      <c r="C15" s="29">
        <f>C14-C13</f>
        <v>0</v>
      </c>
      <c r="D15" s="30" t="s">
        <v>31</v>
      </c>
      <c r="E15" s="9"/>
    </row>
    <row r="16" spans="1:5" ht="14.25" customHeight="1" x14ac:dyDescent="0.25">
      <c r="A16" s="9"/>
      <c r="B16" s="18" t="s">
        <v>60</v>
      </c>
      <c r="C16" s="76">
        <f>C11+C15</f>
        <v>0</v>
      </c>
      <c r="D16" s="77" t="s">
        <v>31</v>
      </c>
      <c r="E16" s="9"/>
    </row>
    <row r="17" spans="1:5" ht="15" customHeight="1" x14ac:dyDescent="0.25">
      <c r="A17" s="9"/>
      <c r="B17" s="9"/>
      <c r="C17" s="9"/>
      <c r="D17" s="9"/>
      <c r="E17" s="9"/>
    </row>
    <row r="18" spans="1:5" ht="15" customHeight="1" x14ac:dyDescent="0.25">
      <c r="A18" s="9"/>
      <c r="B18" s="9"/>
      <c r="C18" s="9"/>
      <c r="D18" s="9"/>
      <c r="E18" s="9"/>
    </row>
  </sheetData>
  <sheetProtection algorithmName="SHA-512" hashValue="yKDUw344AUQqy85V7VlS6K62AWOhyMSn451VInytFkvm3c5xwWHuzffyRa4IbYS8lQQTflRoMgPkzJQpGqePEQ==" saltValue="+G58uPXyAgogD6yiJVXcJ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42.28515625" customWidth="1"/>
    <col min="3" max="3" width="9.7109375" customWidth="1"/>
    <col min="4" max="4" width="3.28515625" customWidth="1"/>
    <col min="5" max="5" width="9.7109375" customWidth="1"/>
    <col min="6" max="6" width="3.28515625" customWidth="1"/>
    <col min="7" max="7" width="9.7109375" customWidth="1"/>
    <col min="8" max="8" width="3.28515625" customWidth="1"/>
    <col min="9" max="9" width="5.28515625" customWidth="1"/>
  </cols>
  <sheetData>
    <row r="1" spans="1:9" ht="1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5">
      <c r="A3" s="9"/>
      <c r="B3" s="110" t="s">
        <v>61</v>
      </c>
      <c r="C3" s="110"/>
      <c r="D3" s="110"/>
      <c r="E3" s="110"/>
      <c r="F3" s="110"/>
      <c r="G3" s="110"/>
      <c r="H3" s="110"/>
      <c r="I3" s="9"/>
    </row>
    <row r="4" spans="1:9" ht="15" customHeight="1" x14ac:dyDescent="0.25">
      <c r="A4" s="9"/>
      <c r="B4" s="110"/>
      <c r="C4" s="110"/>
      <c r="D4" s="110"/>
      <c r="E4" s="110"/>
      <c r="F4" s="110"/>
      <c r="G4" s="110"/>
      <c r="H4" s="110"/>
      <c r="I4" s="9"/>
    </row>
    <row r="5" spans="1:9" ht="1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5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15" customHeight="1" x14ac:dyDescent="0.25">
      <c r="A8" s="9"/>
      <c r="B8" s="18" t="s">
        <v>62</v>
      </c>
      <c r="C8" s="19"/>
      <c r="D8" s="19"/>
      <c r="E8" s="19"/>
      <c r="F8" s="19"/>
      <c r="G8" s="19"/>
      <c r="H8" s="20"/>
      <c r="I8" s="9"/>
    </row>
    <row r="9" spans="1:9" ht="39.75" customHeight="1" x14ac:dyDescent="0.25">
      <c r="A9" s="9"/>
      <c r="B9" s="96" t="s">
        <v>63</v>
      </c>
      <c r="C9" s="129" t="s">
        <v>65</v>
      </c>
      <c r="D9" s="130"/>
      <c r="E9" s="129" t="s">
        <v>64</v>
      </c>
      <c r="F9" s="130"/>
      <c r="G9" s="129" t="s">
        <v>66</v>
      </c>
      <c r="H9" s="130"/>
      <c r="I9" s="9"/>
    </row>
    <row r="10" spans="1:9" ht="15" customHeight="1" x14ac:dyDescent="0.25">
      <c r="A10" s="9"/>
      <c r="B10" s="93" t="s">
        <v>67</v>
      </c>
      <c r="C10" s="27"/>
      <c r="D10" s="39" t="s">
        <v>31</v>
      </c>
      <c r="E10" s="26"/>
      <c r="F10" s="39" t="s">
        <v>31</v>
      </c>
      <c r="G10" s="27"/>
      <c r="H10" s="39" t="s">
        <v>31</v>
      </c>
      <c r="I10" s="9"/>
    </row>
    <row r="11" spans="1:9" ht="15" customHeight="1" x14ac:dyDescent="0.25">
      <c r="A11" s="9"/>
      <c r="B11" s="18" t="s">
        <v>69</v>
      </c>
      <c r="C11" s="76">
        <f>SUM(C10:C10)</f>
        <v>0</v>
      </c>
      <c r="D11" s="76" t="s">
        <v>68</v>
      </c>
      <c r="E11" s="76">
        <f>SUM(E10:E10)</f>
        <v>0</v>
      </c>
      <c r="F11" s="76" t="s">
        <v>68</v>
      </c>
      <c r="G11" s="76">
        <f>SUM(G10:G10)</f>
        <v>0</v>
      </c>
      <c r="H11" s="77" t="s">
        <v>31</v>
      </c>
      <c r="I11" s="9"/>
    </row>
    <row r="12" spans="1:9" ht="15" customHeight="1" x14ac:dyDescent="0.25">
      <c r="A12" s="9"/>
      <c r="B12" s="18" t="s">
        <v>115</v>
      </c>
      <c r="C12" s="76">
        <f>C11*(1+'8. Nøgletal'!C9)</f>
        <v>0</v>
      </c>
      <c r="D12" s="76" t="s">
        <v>68</v>
      </c>
      <c r="E12" s="76">
        <f>E11*(1+'8. Nøgletal'!C9)</f>
        <v>0</v>
      </c>
      <c r="F12" s="76" t="s">
        <v>68</v>
      </c>
      <c r="G12" s="76">
        <f>G11*(1+'8. Nøgletal'!C9)</f>
        <v>0</v>
      </c>
      <c r="H12" s="77" t="s">
        <v>31</v>
      </c>
      <c r="I12" s="9"/>
    </row>
    <row r="13" spans="1:9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8" customFormat="1" ht="14.25" customHeight="1" x14ac:dyDescent="0.25"/>
  </sheetData>
  <sheetProtection algorithmName="SHA-512" hashValue="TM7sL9jXQ61CrwBEs1jpACahq+ddIS7o7mMhNYobshczirN1Nis1i207Epii5Ew0EHS1ZJtIHbr3C6BC5/qEGw==" saltValue="G6gIg0lUiVVpoWI8LlxSX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70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20" t="s">
        <v>116</v>
      </c>
      <c r="C8" s="121"/>
      <c r="D8" s="121"/>
      <c r="E8" s="121"/>
      <c r="F8" s="122"/>
      <c r="G8" s="9"/>
    </row>
    <row r="9" spans="1:7" ht="15" customHeight="1" x14ac:dyDescent="0.25">
      <c r="A9" s="9"/>
      <c r="B9" s="97" t="s">
        <v>71</v>
      </c>
      <c r="C9" s="131" t="s">
        <v>53</v>
      </c>
      <c r="D9" s="132"/>
      <c r="E9" s="131" t="s">
        <v>54</v>
      </c>
      <c r="F9" s="132"/>
      <c r="G9" s="9"/>
    </row>
    <row r="10" spans="1:7" ht="15" customHeight="1" x14ac:dyDescent="0.25">
      <c r="A10" s="9"/>
      <c r="B10" s="98" t="s">
        <v>72</v>
      </c>
      <c r="C10" s="26">
        <v>0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18" t="s">
        <v>73</v>
      </c>
      <c r="C11" s="76">
        <f>SUM(C10:C10)</f>
        <v>0</v>
      </c>
      <c r="D11" s="77" t="s">
        <v>31</v>
      </c>
      <c r="E11" s="76">
        <f>SUM(E10:E10)</f>
        <v>0</v>
      </c>
      <c r="F11" s="77" t="s">
        <v>31</v>
      </c>
      <c r="G11" s="9"/>
    </row>
    <row r="12" spans="1:7" ht="15" customHeight="1" x14ac:dyDescent="0.25">
      <c r="A12" s="9"/>
      <c r="B12" s="18" t="s">
        <v>117</v>
      </c>
      <c r="C12" s="76">
        <f>C11*(1+'8. Nøgletal'!C9)</f>
        <v>0</v>
      </c>
      <c r="D12" s="77" t="s">
        <v>31</v>
      </c>
      <c r="E12" s="76">
        <f>E11*(1+'8. Nøgletal'!C9)</f>
        <v>0</v>
      </c>
      <c r="F12" s="77" t="s">
        <v>31</v>
      </c>
      <c r="G12" s="71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2"/>
      <c r="C14" s="92"/>
      <c r="D14" s="92"/>
      <c r="E14" s="92"/>
      <c r="F14" s="92"/>
      <c r="G14" s="9"/>
    </row>
  </sheetData>
  <sheetProtection algorithmName="SHA-512" hashValue="yaLTZoQ1j2v1APxkumNA7Q1/K2u7Lzcuioy5+iBXlNiqRpJvgxSQaQpxYoLiXbg9llPbIbiWRtZjYgRZKYFSPg==" saltValue="iJwwqZytNfUeUO+1KWcVh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74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20" t="s">
        <v>26</v>
      </c>
      <c r="C8" s="121"/>
      <c r="D8" s="121"/>
      <c r="E8" s="121"/>
      <c r="F8" s="122"/>
      <c r="G8" s="9"/>
    </row>
    <row r="9" spans="1:7" ht="15" customHeight="1" x14ac:dyDescent="0.25">
      <c r="A9" s="9"/>
      <c r="B9" s="97" t="s">
        <v>75</v>
      </c>
      <c r="C9" s="99" t="s">
        <v>53</v>
      </c>
      <c r="D9" s="90"/>
      <c r="E9" s="99" t="s">
        <v>54</v>
      </c>
      <c r="F9" s="90"/>
      <c r="G9" s="9"/>
    </row>
    <row r="10" spans="1:7" ht="26.25" customHeight="1" x14ac:dyDescent="0.25">
      <c r="A10" s="9"/>
      <c r="B10" s="100" t="s">
        <v>133</v>
      </c>
      <c r="C10" s="82"/>
      <c r="D10" s="83" t="s">
        <v>31</v>
      </c>
      <c r="E10" s="82"/>
      <c r="F10" s="83" t="s">
        <v>31</v>
      </c>
      <c r="G10" s="9"/>
    </row>
    <row r="11" spans="1:7" ht="26.25" customHeight="1" x14ac:dyDescent="0.25">
      <c r="A11" s="9"/>
      <c r="B11" s="101" t="s">
        <v>134</v>
      </c>
      <c r="C11" s="102">
        <f>SUM(C10:C10)</f>
        <v>0</v>
      </c>
      <c r="D11" s="103" t="s">
        <v>31</v>
      </c>
      <c r="E11" s="102">
        <f>SUM(E10:E10)</f>
        <v>0</v>
      </c>
      <c r="F11" s="103" t="s">
        <v>31</v>
      </c>
      <c r="G11" s="9"/>
    </row>
    <row r="12" spans="1:7" ht="26.25" customHeight="1" x14ac:dyDescent="0.25">
      <c r="A12" s="9"/>
      <c r="B12" s="101" t="s">
        <v>118</v>
      </c>
      <c r="C12" s="102">
        <f>C11*(1+'8. Nøgletal'!C9)</f>
        <v>0</v>
      </c>
      <c r="D12" s="103" t="s">
        <v>31</v>
      </c>
      <c r="E12" s="102">
        <f>E11*(1+'8. Nøgletal'!C9)</f>
        <v>0</v>
      </c>
      <c r="F12" s="103" t="s">
        <v>31</v>
      </c>
      <c r="G12" s="9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</sheetData>
  <sheetProtection algorithmName="SHA-512" hashValue="AHl5xBdYGSPrN7B6ZasLGUdPYSG4jF/5fvm194n6BgVhw6T/WvndqMdDdnN+1nXIFzibGuyodFLUmfYRXicCNw==" saltValue="ZU+kFqKzoL2AN2sme3EYU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61.7109375" customWidth="1"/>
    <col min="3" max="3" width="12.5703125" customWidth="1"/>
    <col min="4" max="4" width="5.28515625" customWidth="1"/>
  </cols>
  <sheetData>
    <row r="1" spans="1:4" ht="15" customHeight="1" x14ac:dyDescent="0.25">
      <c r="A1" s="9"/>
      <c r="B1" s="9"/>
      <c r="C1" s="9"/>
      <c r="D1" s="9"/>
    </row>
    <row r="2" spans="1:4" ht="15" customHeight="1" x14ac:dyDescent="0.25">
      <c r="A2" s="9"/>
      <c r="B2" s="9"/>
      <c r="C2" s="9"/>
      <c r="D2" s="9"/>
    </row>
    <row r="3" spans="1:4" ht="15" customHeight="1" x14ac:dyDescent="0.25">
      <c r="A3" s="9"/>
      <c r="B3" s="114" t="s">
        <v>76</v>
      </c>
      <c r="C3" s="114"/>
      <c r="D3" s="9"/>
    </row>
    <row r="4" spans="1:4" ht="15" customHeight="1" x14ac:dyDescent="0.25">
      <c r="A4" s="9"/>
      <c r="B4" s="114"/>
      <c r="C4" s="114"/>
      <c r="D4" s="9"/>
    </row>
    <row r="5" spans="1:4" ht="15" customHeight="1" x14ac:dyDescent="0.25">
      <c r="A5" s="9"/>
      <c r="B5" s="114"/>
      <c r="C5" s="114"/>
      <c r="D5" s="9"/>
    </row>
    <row r="6" spans="1:4" ht="15" customHeight="1" x14ac:dyDescent="0.25">
      <c r="A6" s="9"/>
      <c r="B6" s="9"/>
      <c r="C6" s="9"/>
      <c r="D6" s="9"/>
    </row>
    <row r="7" spans="1:4" ht="15" customHeight="1" x14ac:dyDescent="0.25">
      <c r="A7" s="9"/>
      <c r="B7" s="9"/>
      <c r="C7" s="9"/>
      <c r="D7" s="9"/>
    </row>
    <row r="8" spans="1:4" ht="15" customHeight="1" x14ac:dyDescent="0.25">
      <c r="A8" s="9"/>
      <c r="B8" s="18" t="s">
        <v>37</v>
      </c>
      <c r="C8" s="20"/>
      <c r="D8" s="9"/>
    </row>
    <row r="9" spans="1:4" ht="15" customHeight="1" x14ac:dyDescent="0.25">
      <c r="A9" s="9"/>
      <c r="B9" s="104" t="s">
        <v>77</v>
      </c>
      <c r="C9" s="4">
        <v>6.6299999999999998E-2</v>
      </c>
      <c r="D9" s="16"/>
    </row>
    <row r="10" spans="1:4" ht="15" customHeight="1" x14ac:dyDescent="0.25">
      <c r="A10" s="9"/>
      <c r="B10" s="104" t="s">
        <v>119</v>
      </c>
      <c r="C10" s="4">
        <v>1.29E-2</v>
      </c>
      <c r="D10" s="16"/>
    </row>
    <row r="11" spans="1:4" ht="15" customHeight="1" x14ac:dyDescent="0.25">
      <c r="A11" s="9"/>
      <c r="B11" s="18"/>
      <c r="C11" s="20"/>
      <c r="D11" s="9"/>
    </row>
    <row r="12" spans="1:4" ht="15" customHeight="1" x14ac:dyDescent="0.25">
      <c r="A12" s="9"/>
      <c r="B12" s="66"/>
      <c r="C12" s="9"/>
      <c r="D12" s="9"/>
    </row>
    <row r="13" spans="1:4" ht="15" customHeight="1" x14ac:dyDescent="0.25">
      <c r="A13" s="9"/>
      <c r="B13" s="18" t="s">
        <v>78</v>
      </c>
      <c r="C13" s="20"/>
      <c r="D13" s="9"/>
    </row>
    <row r="14" spans="1:4" ht="15" customHeight="1" x14ac:dyDescent="0.25">
      <c r="A14" s="9"/>
      <c r="B14" s="104" t="s">
        <v>79</v>
      </c>
      <c r="C14" s="5">
        <v>0</v>
      </c>
      <c r="D14" s="16"/>
    </row>
    <row r="15" spans="1:4" ht="15" customHeight="1" x14ac:dyDescent="0.25">
      <c r="A15" s="9"/>
      <c r="B15" s="104" t="s">
        <v>120</v>
      </c>
      <c r="C15" s="6">
        <v>0</v>
      </c>
      <c r="D15" s="16"/>
    </row>
    <row r="16" spans="1:4" ht="15" customHeight="1" x14ac:dyDescent="0.25">
      <c r="A16" s="9"/>
      <c r="B16" s="18"/>
      <c r="C16" s="20"/>
      <c r="D16" s="9"/>
    </row>
    <row r="17" spans="1:4" ht="15" customHeight="1" x14ac:dyDescent="0.25">
      <c r="A17" s="9"/>
      <c r="B17" s="66"/>
      <c r="C17" s="9"/>
      <c r="D17" s="9"/>
    </row>
    <row r="18" spans="1:4" ht="15" customHeight="1" x14ac:dyDescent="0.25">
      <c r="A18" s="9"/>
      <c r="B18" s="18" t="s">
        <v>80</v>
      </c>
      <c r="C18" s="20"/>
      <c r="D18" s="9"/>
    </row>
    <row r="19" spans="1:4" ht="15" customHeight="1" x14ac:dyDescent="0.25">
      <c r="A19" s="9"/>
      <c r="B19" s="80" t="s">
        <v>81</v>
      </c>
      <c r="C19" s="7">
        <v>0.02</v>
      </c>
      <c r="D19" s="9"/>
    </row>
    <row r="20" spans="1:4" ht="15" customHeight="1" x14ac:dyDescent="0.25">
      <c r="A20" s="9"/>
      <c r="B20" s="18"/>
      <c r="C20" s="20"/>
      <c r="D20" s="9"/>
    </row>
    <row r="21" spans="1:4" ht="15" customHeight="1" x14ac:dyDescent="0.25">
      <c r="A21" s="9"/>
      <c r="B21" s="66"/>
      <c r="C21" s="9"/>
      <c r="D21" s="9"/>
    </row>
    <row r="22" spans="1:4" ht="15" customHeight="1" x14ac:dyDescent="0.25">
      <c r="A22" s="9"/>
      <c r="B22" s="120" t="s">
        <v>35</v>
      </c>
      <c r="C22" s="122"/>
      <c r="D22" s="9"/>
    </row>
    <row r="23" spans="1:4" ht="15" customHeight="1" x14ac:dyDescent="0.25">
      <c r="A23" s="9"/>
      <c r="B23" s="37" t="s">
        <v>82</v>
      </c>
      <c r="C23" s="8">
        <v>0</v>
      </c>
      <c r="D23" s="16"/>
    </row>
    <row r="24" spans="1:4" ht="15" customHeight="1" x14ac:dyDescent="0.25">
      <c r="A24" s="9"/>
      <c r="B24" s="37" t="s">
        <v>121</v>
      </c>
      <c r="C24" s="8">
        <v>8.7503090725452298E-3</v>
      </c>
      <c r="D24" s="16"/>
    </row>
    <row r="25" spans="1:4" ht="15" customHeight="1" x14ac:dyDescent="0.25">
      <c r="A25" s="9"/>
      <c r="B25" s="120"/>
      <c r="C25" s="122"/>
      <c r="D25" s="9"/>
    </row>
    <row r="26" spans="1:4" ht="15" customHeight="1" x14ac:dyDescent="0.25">
      <c r="A26" s="9"/>
      <c r="B26" s="66"/>
      <c r="C26" s="9"/>
      <c r="D26" s="9"/>
    </row>
    <row r="27" spans="1:4" ht="15" customHeight="1" x14ac:dyDescent="0.25">
      <c r="A27" s="9"/>
      <c r="B27" s="9"/>
      <c r="C27" s="9"/>
      <c r="D27" s="9"/>
    </row>
  </sheetData>
  <sheetProtection algorithmName="SHA-512" hashValue="g8QHxyrcSXLSeRsXlJrpmvX6szdWzFtDYaaGjrDTvKStOGEY87z8qbjIagzpRqYhF+4zi4TdhZBVZWF6QrALBw==" saltValue="O73YQ5uyHfWvb2zSOfinj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2026-09-23T08:29:46Z</dcterms:modified>
</cp:coreProperties>
</file>