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Frederikssund AS (V05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26" i="32" l="1"/>
  <c r="E35" i="32" l="1"/>
  <c r="E37" i="32" s="1"/>
  <c r="E30" i="32"/>
  <c r="C30" i="2"/>
  <c r="C15" i="19"/>
  <c r="C23" i="15" l="1"/>
  <c r="C23" i="22"/>
  <c r="C23" i="23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1" i="36"/>
  <c r="F11" i="11"/>
  <c r="G11" i="11"/>
  <c r="G35" i="36" l="1"/>
  <c r="E19" i="27"/>
  <c r="G35" i="30"/>
  <c r="E18" i="27"/>
  <c r="C10" i="37"/>
  <c r="C14" i="37" s="1"/>
  <c r="C15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4" i="37" l="1"/>
  <c r="E15" i="37" s="1"/>
  <c r="C13" i="2" s="1"/>
  <c r="G37" i="36" s="1"/>
  <c r="G38" i="36" s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<sst xmlns="http://schemas.openxmlformats.org/spreadsheetml/2006/main" count="628" uniqueCount="257">
  <si>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</si>
  <si>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</si>
  <si>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</si>
  <si>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</si>
  <si>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</si>
  <si>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</si>
  <si>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</si>
  <si>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</si>
  <si>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</si>
  <si>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</si>
  <si>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</si>
  <si>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</si>
  <si>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</si>
  <si>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</si>
  <si>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</si>
  <si>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</si>
  <si>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</si>
  <si>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</si>
  <si>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</si>
  <si>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</si>
  <si>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</si>
  <si>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</si>
  <si>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</si>
  <si>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</si>
  <si>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</si>
  <si>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</si>
  <si>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</si>
  <si>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</si>
  <si>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</si>
  <si>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</si>
  <si>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</si>
  <si>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</si>
  <si>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</si>
  <si>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</si>
  <si>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</si>
  <si>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</si>
  <si>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</si>
  <si>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</si>
  <si>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</si>
  <si>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</si>
  <si>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</si>
  <si>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</si>
  <si>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</si>
  <si>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</si>
  <si>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</si>
  <si>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</si>
  <si>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</si>
  <si>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</si>
  <si>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</si>
  <si>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</si>
  <si>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</si>
  <si>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</si>
  <si>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</si>
  <si>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</si>
  <si>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</si>
  <si>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</si>
  <si>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</si>
  <si>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</si>
  <si>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</si>
  <si>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</si>
  <si>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</si>
  <si>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</si>
  <si>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</si>
  <si>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</si>
  <si>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</si>
  <si>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</si>
  <si>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</si>
  <si>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</si>
  <si>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</si>
  <si>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</si>
  <si>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</si>
  <si>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</si>
  <si>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</si>
  <si>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</si>
  <si>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</si>
  <si>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</si>
  <si>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</si>
  <si>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</si>
  <si>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</si>
  <si>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</si>
  <si>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</si>
  <si>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</si>
  <si>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</si>
  <si>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</si>
  <si>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</si>
  <si>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</si>
  <si>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</si>
  <si>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</si>
  <si>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</si>
  <si>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</si>
  <si>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</si>
  <si>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</si>
  <si>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</si>
  <si>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</si>
  <si>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</si>
  <si>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</si>
  <si>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</si>
  <si>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</si>
  <si>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</si>
  <si>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</si>
  <si>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</si>
  <si>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</si>
  <si>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</si>
  <si>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</si>
  <si>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</si>
  <si>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</si>
  <si>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</si>
  <si>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</si>
  <si>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</si>
  <si>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</si>
  <si>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</si>
  <si>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</si>
  <si>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</si>
  <si>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</si>
  <si>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</si>
  <si>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</si>
  <si>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</si>
  <si>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</si>
  <si>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</si>
  <si>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</si>
  <si>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</si>
  <si>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</si>
  <si>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</si>
  <si>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</si>
  <si>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</si>
  <si>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</si>
  <si>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</si>
  <si>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</si>
  <si>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</si>
  <si>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</si>
  <si>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</si>
  <si>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</si>
  <si>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</si>
  <si>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</si>
  <si>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</si>
  <si>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</si>
  <si>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</si>
  <si>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</si>
  <si>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</si>
  <si>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</si>
  <si>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</si>
  <si>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</si>
  <si>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</si>
  <si>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</si>
  <si>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</si>
  <si>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</si>
  <si>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</si>
  <si>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</si>
  <si>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</si>
  <si>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</si>
  <si>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</si>
  <si>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</si>
  <si>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</si>
  <si>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</si>
  <si>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</si>
  <si>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</si>
  <si>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</si>
  <si>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</si>
  <si>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</si>
  <si>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</si>
  <si>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</si>
  <si>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</si>
  <si>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</si>
  <si>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</si>
  <si>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</si>
  <si>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</si>
  <si>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</si>
  <si>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</si>
  <si>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</si>
  <si>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</si>
  <si>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</si>
  <si>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</si>
  <si>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</si>
  <si>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</si>
  <si>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</si>
  <si>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</si>
  <si>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</si>
  <si>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</si>
  <si>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</si>
  <si>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</si>
  <si>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</si>
  <si>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</si>
  <si>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</si>
  <si>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</si>
  <si>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</si>
  <si>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</si>
  <si>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</si>
  <si>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</si>
  <si>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</si>
  <si>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</si>
  <si>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</si>
  <si>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</si>
  <si>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</si>
  <si>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</si>
  <si>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</si>
  <si>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</si>
  <si>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</si>
  <si>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</si>
  <si>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</si>
  <si>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</si>
  <si>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</si>
  <si>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</si>
  <si>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</si>
  <si>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</si>
  <si>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</si>
  <si>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</si>
  <si>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</si>
  <si>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</si>
  <si>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</si>
  <si>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</si>
  <si>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</si>
  <si>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</si>
  <si>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</si>
  <si>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</si>
  <si>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</si>
  <si>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</si>
  <si>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</si>
  <si>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</si>
  <si>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</si>
  <si>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</si>
  <si>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</si>
  <si>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</si>
  <si>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</si>
  <si>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</si>
  <si>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</si>
  <si>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</si>
  <si>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Fjernaflæste målere, pesticider og DMS</t>
  </si>
  <si>
    <t>Ingen tilknyttet virksomhed</t>
  </si>
  <si>
    <t>Udvidelser af forsyningsområde</t>
  </si>
  <si>
    <t>Flytning af ledninger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</si>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</sst>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256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KpwKe8vzxkrac194RdJ8HDfN+Swjdx5jqc8GMMrD9gC6X2U1Y/I8u6COEjGDrNqFyF0FHHihPGmhHuz7kbedg==" saltValue="ombYo2J0TciaQ0og90TgX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1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6" t="s">
        <v>230</v>
      </c>
      <c r="C10" s="9">
        <v>7667924</v>
      </c>
      <c r="D10" s="14" t="s">
        <v>3</v>
      </c>
      <c r="E10" s="1"/>
      <c r="F10" s="1"/>
    </row>
    <row r="11" spans="1:6" ht="15" customHeight="1" x14ac:dyDescent="0.25">
      <c r="A11" s="1"/>
      <c r="B11" s="66" t="s">
        <v>231</v>
      </c>
      <c r="C11" s="9">
        <v>62893</v>
      </c>
      <c r="D11" s="14" t="s">
        <v>3</v>
      </c>
      <c r="E11" s="1"/>
      <c r="F11" s="1"/>
    </row>
    <row r="12" spans="1:6" x14ac:dyDescent="0.25">
      <c r="A12" s="1"/>
      <c r="B12" s="66" t="s">
        <v>232</v>
      </c>
      <c r="C12" s="9">
        <v>1258</v>
      </c>
      <c r="D12" s="14" t="s">
        <v>3</v>
      </c>
      <c r="E12" s="1"/>
      <c r="F12" s="1"/>
    </row>
    <row r="13" spans="1:6" x14ac:dyDescent="0.25">
      <c r="A13" s="1"/>
      <c r="B13" s="66" t="s">
        <v>233</v>
      </c>
      <c r="C13" s="9">
        <v>18762</v>
      </c>
      <c r="D13" s="14" t="s">
        <v>3</v>
      </c>
      <c r="E13" s="1"/>
      <c r="F13" s="1"/>
    </row>
    <row r="14" spans="1:6" x14ac:dyDescent="0.25">
      <c r="A14" s="1"/>
      <c r="B14" s="66" t="s">
        <v>234</v>
      </c>
      <c r="C14" s="9">
        <v>99979</v>
      </c>
      <c r="D14" s="14" t="s">
        <v>3</v>
      </c>
      <c r="E14" s="1"/>
      <c r="F14" s="1"/>
    </row>
    <row r="15" spans="1:6" x14ac:dyDescent="0.25">
      <c r="A15" s="1"/>
      <c r="B15" s="54" t="s">
        <v>204</v>
      </c>
      <c r="C15" s="12">
        <f>SUM(C10:C14)</f>
        <v>7850816</v>
      </c>
      <c r="D15" s="13" t="s">
        <v>3</v>
      </c>
      <c r="E15" s="1"/>
      <c r="F15" s="1"/>
    </row>
    <row r="16" spans="1:6" x14ac:dyDescent="0.25">
      <c r="A16" s="1"/>
      <c r="B16" s="54" t="s">
        <v>205</v>
      </c>
      <c r="C16" s="12">
        <f>C15*(1+'Fane 12. Nøgletal'!C14)^2</f>
        <v>7902716.8809862407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Cex+2VF8fD/vVlgR0goKY1Ubf4TRblYyZZeHy/NJYffeUhPYXrgIPX5AJ6hB8nTbBkH7vsPxnAR/CBMRcO90HQ==" saltValue="mayNrTOYahDxyc/69qey/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237</v>
      </c>
      <c r="C8" s="116"/>
      <c r="D8" s="116"/>
      <c r="E8" s="116"/>
      <c r="F8" s="117"/>
      <c r="G8" s="1"/>
    </row>
    <row r="9" spans="1:7" x14ac:dyDescent="0.25">
      <c r="A9" s="1"/>
      <c r="B9" s="112" t="s">
        <v>238</v>
      </c>
      <c r="C9" s="113"/>
      <c r="D9" s="114"/>
      <c r="E9" s="9">
        <v>2892152.9118539244</v>
      </c>
      <c r="F9" s="14" t="s">
        <v>3</v>
      </c>
      <c r="G9" s="1"/>
    </row>
    <row r="10" spans="1:7" x14ac:dyDescent="0.25">
      <c r="A10" s="1"/>
      <c r="B10" s="112" t="s">
        <v>239</v>
      </c>
      <c r="C10" s="113"/>
      <c r="D10" s="114"/>
      <c r="E10" s="9">
        <v>-666957.75055554509</v>
      </c>
      <c r="F10" s="14" t="s">
        <v>3</v>
      </c>
      <c r="G10" s="1"/>
    </row>
    <row r="11" spans="1:7" x14ac:dyDescent="0.25">
      <c r="A11" s="1"/>
      <c r="B11" s="112" t="s">
        <v>240</v>
      </c>
      <c r="C11" s="113"/>
      <c r="D11" s="114"/>
      <c r="E11" s="9">
        <v>-774077.49867331982</v>
      </c>
      <c r="F11" s="14" t="s">
        <v>3</v>
      </c>
      <c r="G11" s="1"/>
    </row>
    <row r="12" spans="1:7" x14ac:dyDescent="0.25">
      <c r="A12" s="1"/>
      <c r="B12" s="112" t="s">
        <v>241</v>
      </c>
      <c r="C12" s="113"/>
      <c r="D12" s="114"/>
      <c r="E12" s="9">
        <f>IF(OR(AND(E10&gt;0,E11&lt;0),AND(E11&lt;0,E34&gt;0)),E17+E18,E11)</f>
        <v>-774077.49867331982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1" t="s">
        <v>242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243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244</v>
      </c>
      <c r="C17" s="113"/>
      <c r="D17" s="114"/>
      <c r="E17" s="9">
        <v>-387038.5</v>
      </c>
      <c r="F17" s="14" t="s">
        <v>3</v>
      </c>
      <c r="G17" s="1"/>
    </row>
    <row r="18" spans="1:7" x14ac:dyDescent="0.25">
      <c r="A18" s="1"/>
      <c r="B18" s="112" t="s">
        <v>245</v>
      </c>
      <c r="C18" s="113"/>
      <c r="D18" s="114"/>
      <c r="E18" s="9">
        <v>-387038.5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1" t="s">
        <v>246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206</v>
      </c>
      <c r="C22" s="64"/>
      <c r="D22" s="64"/>
      <c r="E22" s="64"/>
      <c r="F22" s="65"/>
      <c r="G22" s="1"/>
    </row>
    <row r="23" spans="1:7" x14ac:dyDescent="0.25">
      <c r="A23" s="1"/>
      <c r="B23" s="60" t="s">
        <v>207</v>
      </c>
      <c r="C23" s="61"/>
      <c r="D23" s="62"/>
      <c r="E23" s="9">
        <v>29195893.997968987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28551789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7" t="s">
        <v>253</v>
      </c>
      <c r="C26" s="68"/>
      <c r="D26" s="69"/>
      <c r="E26" s="49">
        <f>E23-(E24-E25)</f>
        <v>644104.99796898663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247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248</v>
      </c>
      <c r="C30" s="137"/>
      <c r="D30" s="138"/>
      <c r="E30" s="45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257066.49796898663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249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254</v>
      </c>
      <c r="C34" s="131"/>
      <c r="D34" s="132"/>
      <c r="E34" s="9">
        <v>0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252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iwn72t5RuZO2gXX5VwtSDi8pcrL1X2sbZ5w/CP4KOZZX/HvH9gd0RUNFIKqiO9UKBpIAA1PSNduAH23ivoKBg==" saltValue="eRsYWcEn1jaYJjxnpvNcDg==" spinCount="100000" sheet="1" objects="1" scenarios="1"/>
  <mergeCells count="21">
    <mergeCell ref="B36:D36"/>
    <mergeCell ref="B38:F38"/>
    <mergeCell ref="B39:F39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29:F29"/>
    <mergeCell ref="B30:D30"/>
    <mergeCell ref="B37:D37"/>
    <mergeCell ref="B3:F4"/>
    <mergeCell ref="B17:D17"/>
    <mergeCell ref="B9:D9"/>
    <mergeCell ref="B8:F8"/>
    <mergeCell ref="B10:D1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6" t="s">
        <v>255</v>
      </c>
      <c r="C10" s="4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FzBqxstnyTZuP2lCc+LoqEE2RFVxkxtP+efhI9C8OHqydWOfSEcyETo1ioZ/Y+BivCB5dUBy1EP4Nmfdip5xw==" saltValue="Wna06qkoCrLo4Qqw7rBt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226</v>
      </c>
      <c r="C11" s="22">
        <v>209494</v>
      </c>
      <c r="D11" s="14" t="s">
        <v>3</v>
      </c>
      <c r="E11" s="9">
        <v>78377</v>
      </c>
      <c r="F11" s="14" t="s">
        <v>3</v>
      </c>
      <c r="G11" s="1"/>
    </row>
    <row r="12" spans="1:7" x14ac:dyDescent="0.25">
      <c r="A12" s="1"/>
      <c r="B12" s="37" t="s">
        <v>229</v>
      </c>
      <c r="C12" s="22">
        <v>150</v>
      </c>
      <c r="D12" s="14" t="s">
        <v>3</v>
      </c>
      <c r="E12" s="9">
        <v>9957</v>
      </c>
      <c r="F12" s="14" t="s">
        <v>3</v>
      </c>
      <c r="G12" s="1"/>
    </row>
    <row r="13" spans="1:7" x14ac:dyDescent="0.25">
      <c r="A13" s="1"/>
      <c r="B13" s="37" t="s">
        <v>228</v>
      </c>
      <c r="C13" s="22">
        <v>124784</v>
      </c>
      <c r="D13" s="14" t="s">
        <v>3</v>
      </c>
      <c r="E13" s="9">
        <v>55555</v>
      </c>
      <c r="F13" s="14" t="s">
        <v>3</v>
      </c>
      <c r="G13" s="1"/>
    </row>
    <row r="14" spans="1:7" x14ac:dyDescent="0.25">
      <c r="A14" s="1"/>
      <c r="B14" s="54" t="s">
        <v>136</v>
      </c>
      <c r="C14" s="12">
        <f>SUM(C10:C13)</f>
        <v>334428</v>
      </c>
      <c r="D14" s="13" t="s">
        <v>3</v>
      </c>
      <c r="E14" s="12">
        <f>SUM(E10:E13)</f>
        <v>143889</v>
      </c>
      <c r="F14" s="13" t="s">
        <v>3</v>
      </c>
      <c r="G14" s="1"/>
    </row>
    <row r="15" spans="1:7" x14ac:dyDescent="0.25">
      <c r="A15" s="1"/>
      <c r="B15" s="54" t="s">
        <v>209</v>
      </c>
      <c r="C15" s="12">
        <f>C14*(1+'Fane 12. Nøgletal'!C14)</f>
        <v>335531.61240000004</v>
      </c>
      <c r="D15" s="13" t="s">
        <v>3</v>
      </c>
      <c r="E15" s="12">
        <f>E14*(1+'Fane 12. Nøgletal'!C14)</f>
        <v>144363.83370000002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bBm6OSvwJqKZv0mgXvxnosxOzCc5J5QYoUD6vaMguiO8jB4nSpRLSAZ5ZV4bYpnL8+u0zM6z4uI4sHsWyHZKSQ==" saltValue="d+ng9MBlpf50R83YfA82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235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235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235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235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fR72GeHENzEBDGv+yErj7kZybir2ckYNqUbW573H7XJlhE6/Ho7+SXAdeX7s6RAsYsYu90BYadLRxoEEBdb/w==" saltValue="U9l0v+y3lZ9bu2qXtx4a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318wNR9FTZ1t0MP0KAcnVIANlAJLFb4slq0+PXMRTg1oC+8p/6dYxRLKs7xglf4V0zxXMBu8KxEAEIp/ZYTLw==" saltValue="thDomMGgu5+2fqNT7079+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f+5gMOCngOFYHgT9CMTl0o234JT6FwtzYDvfrLmli7KeUv+9Uw9D5DDVbd9yKTD2Qin/lrvu1pkPKCLCAqMSg==" saltValue="ibx4tTsdQ2sCZNwTcE8R8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48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217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ntmODiIpD5HkVYM+ySZKSP9m2sz3rXXC+8B1KseFvVrFk1mRnjD4Q/bdf174Pug/sDCZTAlN25L6kvvtYLGHPQ==" saltValue="YWe7IqoNXtl06KAGIyrjJ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19356206.814548515</v>
      </c>
      <c r="D9" s="8" t="s">
        <v>3</v>
      </c>
      <c r="E9" s="1"/>
    </row>
    <row r="10" spans="1:5" x14ac:dyDescent="0.25">
      <c r="A10" s="1"/>
      <c r="B10" s="50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43975.687418733571</v>
      </c>
      <c r="D10" s="8" t="s">
        <v>3</v>
      </c>
      <c r="E10" s="1"/>
    </row>
    <row r="11" spans="1:5" x14ac:dyDescent="0.25">
      <c r="A11" s="1"/>
      <c r="B11" s="50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118394.40621018088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tillæg'!C15</f>
        <v>335531.61240000004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tillæg'!E15</f>
        <v>144363.83370000002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237729.3781096219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-370644.77713661938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-218980.39711208944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-270781.49991790042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19213424.964591525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omk.'!C16</f>
        <v>7902716.8809862407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257066.49796898663</v>
      </c>
      <c r="D30" s="11" t="s">
        <v>3</v>
      </c>
      <c r="E30" s="1"/>
    </row>
    <row r="31" spans="1:5" x14ac:dyDescent="0.25">
      <c r="A31" s="1"/>
      <c r="B31" s="36" t="s">
        <v>224</v>
      </c>
      <c r="C31" s="55"/>
      <c r="D31" s="20"/>
      <c r="E31" s="1"/>
    </row>
    <row r="32" spans="1:5" x14ac:dyDescent="0.25">
      <c r="A32" s="1"/>
      <c r="B32" s="70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27373208.343546752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1LCGIRQ3Xfj9TbmEiKUgNeLPacEcZVqtPOgNYUjoKiQOuYjovcsnX+QoRvVwHD3A3+8opMUhK1toUOa7ioIUug==" saltValue="yQaYpgycWO1uPxG1ytcWu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134</v>
      </c>
      <c r="C8" s="7">
        <f>'Fane 2.1. Økonomisk ramme 2022'!C22</f>
        <v>19213424.964591525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63404.302383152033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-355928.86381309241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drift'!G44</f>
        <v>-215308.97177410815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anlæg'!G44</f>
        <v>-143183.03346737911</v>
      </c>
      <c r="D14" s="8" t="s">
        <v>3</v>
      </c>
      <c r="E14" s="1"/>
    </row>
    <row r="15" spans="1:5" ht="15" customHeight="1" x14ac:dyDescent="0.25">
      <c r="A15" s="1"/>
      <c r="B15" s="51" t="s">
        <v>20</v>
      </c>
      <c r="C15" s="10">
        <f>SUM(C8:C14)</f>
        <v>18562408.397920098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omk.'!C16*(1+'Fane 12. Nøgletal'!C14)</f>
        <v>7928795.8466934962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5"/>
      <c r="D22" s="20"/>
      <c r="E22" s="1"/>
    </row>
    <row r="23" spans="1:5" ht="15" customHeight="1" x14ac:dyDescent="0.25">
      <c r="A23" s="1"/>
      <c r="B23" s="70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5"/>
      <c r="D24" s="20"/>
      <c r="E24" s="1"/>
    </row>
    <row r="25" spans="1:5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97</v>
      </c>
      <c r="C26" s="12">
        <f>SUM(C15,C17,C21,C23,C25)</f>
        <v>26491204.244613595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jAeDONr53qyI9ofA8cg+dzxVIUBEzv0WN6s+388b+rjWAzshPRM8MaCaGBmsM7yQVZvA1ejsemg/fPdFCyP6xw==" saltValue="sSIxHF5F495Cr+geyhUSP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2023'!C15</f>
        <v>18562408.397920098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61255.947713136324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-343868.77627919929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-211699.10155334347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anlæg'!G54</f>
        <v>-141529.43552314973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17926567.032277543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omk.'!C16*(1+'Fane 12. Nøgletal'!C14)^2</f>
        <v>7954960.8729875851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5"/>
      <c r="D24" s="20"/>
      <c r="E24" s="1"/>
    </row>
    <row r="25" spans="1:5" ht="15" customHeight="1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186</v>
      </c>
      <c r="C26" s="12">
        <f>SUM(C15,C17,C21,C23,C25)</f>
        <v>25881527.90526513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wJp9vpcs1lPCPAXk9/d0McalC4CSjyHlO831mczkxu2+5ld3WWZ0JZPdYaSWJrkwbcDaj1mfLXlqKVku/Fhc7g==" saltValue="snFbL0QEg/7YiM/njivt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188</v>
      </c>
      <c r="C8" s="7">
        <f>'Fane 2.3. Økonomisk ramme 2024'!C15</f>
        <v>17926567.032277543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59157.671206515894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-332089.80947574833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-208149.75441670013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anlæg'!G60</f>
        <v>-139894.93471700256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17305590.204874605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omk.'!C16*(1+'Fane 12. Nøgletal'!C14)^3</f>
        <v>7981212.243868445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5"/>
      <c r="D24" s="20"/>
      <c r="E24" s="1"/>
    </row>
    <row r="25" spans="1:5" x14ac:dyDescent="0.25">
      <c r="A25" s="1"/>
      <c r="B25" s="70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189</v>
      </c>
      <c r="C26" s="12">
        <f>SUM(C15,C17,C21,C23,C25)</f>
        <v>25286802.448743049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mCAx28WekvGBW2D+tI6f9CDV+vIb6sHXJCQn4YA+vQPBMTytb544w70MUprAEU4qk1MhvDk49aNvH8Bj9o+vA==" saltValue="Q/epe9XmiHXkRam5Evvg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223</v>
      </c>
      <c r="C8" s="55"/>
      <c r="D8" s="55"/>
      <c r="E8" s="55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19804903.702149861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45183.595800000003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122602.72500000001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243666.81827998834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-373276.37347842014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f>-'Fane 4.1. Gen. krav - drift'!G31</f>
        <v>-213968.78468165023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f>-'Fane 4.2. Gen. krav - anlæg'!G31</f>
        <v>-272904.86852126679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19356206.814548515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9025967.9157480001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5"/>
      <c r="F23" s="55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-387038.5</v>
      </c>
      <c r="F28" s="11" t="s">
        <v>3</v>
      </c>
      <c r="G28" s="1"/>
    </row>
    <row r="29" spans="1:7" x14ac:dyDescent="0.25">
      <c r="A29" s="1"/>
      <c r="B29" s="54" t="s">
        <v>250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5" t="s">
        <v>251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27995136.230296515</v>
      </c>
      <c r="F31" s="13" t="s">
        <v>3</v>
      </c>
      <c r="G31" s="1"/>
    </row>
    <row r="32" spans="1:7" ht="27.7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9ritH8J4tX0Zyswx4ccxFbjgRh2U3a002jA5kyPMIkTkexUHTn2LR0Vbh1j9TKFBhE6F+96zWYkER0IGVtsbQ==" saltValue="doLk6ev/ROC1s5jO4SVeKg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8936688.2985880561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178733.76597176114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8869180.5551805217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177383.61110361043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8838688.3124318104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9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176773.76624863621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8808300.9020136688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1930788.7334275723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214781.79270882485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10652704.398413751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45734.835668760003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213968.78468165023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10612380.988883551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24">
        <f>SUM('Fane 2.1. Økonomisk ramme 2022'!C10)*(1+'Fane 12. Nøgletal'!C14)</f>
        <v>44120.807187215396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336638.86672092008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218980.39711208944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10765448.588705407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215308.97177410815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10584955.077667173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211699.10155334347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10407487.720835006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208149.75441670013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oRlpbguHVr9PSrBSbEx8By2idkyS26Ia1lnjnm3h5SZOedLCqiMyvEhL8IEOum1TqWZ7KXUfh1og51NzjR7aCA==" saltValue="xNMdKPP2meMP2p4GTXaZk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8574042.1146008968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78023.783242868172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8603917.764166275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78295.651653913112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8669705.1262138188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183306.52407406602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487592.40013978333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81263.255238720711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9415823.6546276398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357856.54682714643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92080.791725151415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9799714.9225283377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124098.47824500001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272904.86852126679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9768649.6163455453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118785.10775067449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144840.23435121003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270781.49991790042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9674529.288336426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143183.03346737911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5" t="s">
        <v>153</v>
      </c>
      <c r="C51" s="116"/>
      <c r="D51" s="116"/>
      <c r="E51" s="116"/>
      <c r="F51" s="116"/>
      <c r="G51" s="116"/>
      <c r="H51" s="117"/>
      <c r="I51" s="1"/>
    </row>
    <row r="52" spans="1:9" x14ac:dyDescent="0.25">
      <c r="A52" s="1"/>
      <c r="B52" s="112" t="s">
        <v>154</v>
      </c>
      <c r="C52" s="113"/>
      <c r="D52" s="113"/>
      <c r="E52" s="113"/>
      <c r="F52" s="114"/>
      <c r="G52" s="24">
        <f>(G42+G43-G44)*(1+'Fane 12. Nøgletal'!C14)</f>
        <v>9562799.6975101158</v>
      </c>
      <c r="H52" s="14" t="s">
        <v>3</v>
      </c>
      <c r="I52" s="1"/>
    </row>
    <row r="53" spans="1:9" x14ac:dyDescent="0.25">
      <c r="A53" s="1"/>
      <c r="B53" s="112" t="s">
        <v>155</v>
      </c>
      <c r="C53" s="113"/>
      <c r="D53" s="113"/>
      <c r="E53" s="113"/>
      <c r="F53" s="114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2" t="s">
        <v>156</v>
      </c>
      <c r="C54" s="113"/>
      <c r="D54" s="113"/>
      <c r="E54" s="113"/>
      <c r="F54" s="114"/>
      <c r="G54" s="24">
        <f>(G52+G53)*'Fane 12. Nøgletal'!C24</f>
        <v>141529.43552314973</v>
      </c>
      <c r="H54" s="14" t="s">
        <v>3</v>
      </c>
      <c r="I54" s="1"/>
    </row>
    <row r="55" spans="1:9" x14ac:dyDescent="0.25">
      <c r="A55" s="1"/>
      <c r="B55" s="54"/>
      <c r="C55" s="55"/>
      <c r="D55" s="55"/>
      <c r="E55" s="55"/>
      <c r="F55" s="55"/>
      <c r="G55" s="55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5" t="s">
        <v>194</v>
      </c>
      <c r="C57" s="116"/>
      <c r="D57" s="116"/>
      <c r="E57" s="116"/>
      <c r="F57" s="116"/>
      <c r="G57" s="116"/>
      <c r="H57" s="117"/>
      <c r="I57" s="1"/>
    </row>
    <row r="58" spans="1:9" x14ac:dyDescent="0.25">
      <c r="A58" s="1"/>
      <c r="B58" s="112" t="s">
        <v>195</v>
      </c>
      <c r="C58" s="113"/>
      <c r="D58" s="113"/>
      <c r="E58" s="113"/>
      <c r="F58" s="114"/>
      <c r="G58" s="24">
        <f>(G52+G53-G54)*(1+'Fane 12. Nøgletal'!C14)</f>
        <v>9452360.4538515229</v>
      </c>
      <c r="H58" s="14" t="s">
        <v>3</v>
      </c>
      <c r="I58" s="1"/>
    </row>
    <row r="59" spans="1:9" x14ac:dyDescent="0.25">
      <c r="A59" s="1"/>
      <c r="B59" s="112" t="s">
        <v>196</v>
      </c>
      <c r="C59" s="113"/>
      <c r="D59" s="113"/>
      <c r="E59" s="113"/>
      <c r="F59" s="114"/>
      <c r="G59" s="24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2" t="s">
        <v>197</v>
      </c>
      <c r="C60" s="113"/>
      <c r="D60" s="113"/>
      <c r="E60" s="113"/>
      <c r="F60" s="114"/>
      <c r="G60" s="24">
        <f>(G58+G59)*'Fane 12. Nøgletal'!C24</f>
        <v>139894.93471700256</v>
      </c>
      <c r="H60" s="14" t="s">
        <v>3</v>
      </c>
      <c r="I60" s="1"/>
    </row>
    <row r="61" spans="1:9" x14ac:dyDescent="0.25">
      <c r="A61" s="1"/>
      <c r="B61" s="54"/>
      <c r="C61" s="55"/>
      <c r="D61" s="55"/>
      <c r="E61" s="55"/>
      <c r="F61" s="55"/>
      <c r="G61" s="55"/>
      <c r="H61" s="20"/>
      <c r="I61" s="1"/>
    </row>
  </sheetData>
  <sheetProtection algorithmName="SHA-512" hashValue="1QwTR/u/KJ2L+LVvzVliKCSUv6JApmy/cEBnt4F1nAP+qNKyw+0m1x613pobL3vFTU4PG8fOOfZmtJSHZIwOJQ==" saltValue="D3OEYxZ2bGUYZgyQ89JnNw==" spinCount="100000" sheet="1" objects="1" scenarios="1"/>
  <mergeCells count="37"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2:F52"/>
    <mergeCell ref="B53:F53"/>
    <mergeCell ref="B54:F54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1.0316673891231207E-2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1.846407720292852E-2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SsmElInehdZP9UrgLRrmi9uBAdWTdPRZh/d8MabuBgW+QKE39oGxMaE6gtVxoSjLzJJcfgcell/s1HgqZV6JA==" saltValue="OtcALEK6pTaakcx1lu3DF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2021-09-15T13:38:39Z</dcterms:modified>
</cp:coreProperties>
</file>