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FORS Spildevand Lejre AS (S061)\ØR2027\"/>
    </mc:Choice>
  </mc:AlternateContent>
  <xr:revisionPtr revIDLastSave="0" documentId="13_ncr:1_{96DE1B73-676D-4F47-814E-EF66B78C8ECD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6" i="12" s="1"/>
  <c r="C20" i="3" s="1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9" i="7" s="1"/>
  <c r="C25" i="7"/>
  <c r="C18" i="3" s="1"/>
  <c r="C16" i="6"/>
  <c r="C12" i="3" l="1"/>
  <c r="C20" i="7"/>
  <c r="C12" i="11"/>
  <c r="C19" i="3" s="1"/>
  <c r="C13" i="3"/>
  <c r="C11" i="4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<sst xmlns="http://schemas.openxmlformats.org/spreadsheetml/2006/main" count="331" uniqueCount="152">
  <si>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</si>
  <si>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</si>
  <si>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</si>
  <si>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</si>
  <si>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</si>
  <si>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</si>
  <si>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</si>
  <si>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</si>
  <si>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</si>
  <si>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</si>
  <si>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</si>
  <si>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</si>
  <si>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</si>
  <si>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</si>
  <si>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</si>
  <si>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</si>
  <si>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</si>
  <si>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</si>
  <si>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</si>
  <si>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</si>
  <si>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</si>
  <si>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</si>
  <si>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</si>
  <si>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</si>
  <si>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</si>
  <si>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</si>
  <si>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</si>
  <si>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</si>
  <si>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</si>
  <si>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</si>
  <si>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</si>
  <si>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</si>
  <si>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</si>
  <si>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</si>
  <si>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</si>
  <si>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</si>
  <si>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</si>
  <si>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</si>
  <si>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</si>
  <si>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</si>
  <si>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</si>
  <si>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</si>
  <si>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</si>
  <si>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</si>
  <si>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</si>
  <si>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</si>
  <si>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</si>
  <si>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</si>
  <si>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</si>
  <si>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</si>
  <si>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</si>
  <si>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</si>
  <si>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</si>
  <si>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</si>
  <si>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</si>
  <si>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</si>
  <si>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</si>
  <si>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</si>
  <si>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</si>
  <si>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</si>
  <si>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</si>
  <si>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</si>
  <si>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</si>
  <si>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</si>
  <si>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</si>
  <si>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</si>
  <si>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</si>
  <si>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</si>
  <si>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</si>
  <si>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</si>
  <si>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</si>
  <si>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</si>
  <si>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</si>
  <si>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</si>
  <si>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</si>
  <si>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</si>
  <si>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</si>
  <si>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</si>
  <si>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</si>
  <si>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</si>
  <si>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</si>
  <si>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</si>
  <si>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</si>
  <si>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</si>
  <si>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</si>
  <si>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</si>
  <si>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</si>
  <si>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</si>
  <si>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</si>
  <si>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</si>
  <si>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</si>
  <si>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</si>
  <si>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</si>
  <si>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</si>
  <si>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</si>
  <si>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</si>
  <si>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</si>
  <si>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</si>
  <si>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</si>
  <si>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</si>
  <si>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</si>
  <si>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</si>
  <si>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</si>
  <si>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</si>
  <si>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</si>
  <si>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</si>
  <si>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</si>
  <si>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</si>
  <si>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</si>
  <si>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</si>
  <si>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</si>
  <si>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</si>
  <si>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</si>
  <si>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</si>
  <si>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</si>
  <si>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</si>
  <si>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</si>
  <si>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</si>
  <si>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</si>
  <si>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</si>
  <si>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</si>
  <si>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</si>
  <si>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</si>
  <si>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</si>
  <si>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</si>
  <si>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</si>
  <si>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</si>
  <si>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</si>
  <si>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</si>
  <si>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</si>
  <si>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</si>
  <si>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</si>
  <si>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</si>
  <si>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</si>
  <si>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</si>
  <si>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</si>
  <si>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</si>
  <si>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</si>
  <si>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</si>
  <si>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</si>
  <si>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</si>
  <si>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</si>
  <si>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</si>
  <si>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</si>
  <si>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</si>
  <si>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</si>
  <si>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</si>
  <si>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Nye tilslutninger 2025</t>
  </si>
  <si>
    <t>Erstatninger</t>
  </si>
  <si>
    <t>Gebyr til Miljøstyrelsen</t>
  </si>
  <si>
    <t>Note: En positiv saldo på differencekontoen angiver, at I (vandselskabet) har takstmidler til gode hos forbrugerne. En negativ saldo angiver omvendt, at forbrugerne har takstmidler til gode hos jer.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</si>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</sst>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1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mVCsVQBpuXFxZcvmanFbentOk1NJDXpSjgo0n9O6fbZhwZEh3R+gUexlMKlnXQqmknTSuC/X2vbof/FP9ADAxw==" saltValue="Vajf+90Liw0p/KKdlsLCS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0" t="s">
        <v>108</v>
      </c>
      <c r="C8" s="81"/>
      <c r="D8" s="82"/>
      <c r="E8" s="11"/>
    </row>
    <row r="9" spans="1:5" ht="15" customHeight="1" x14ac:dyDescent="0.25">
      <c r="A9" s="11"/>
      <c r="B9" s="111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2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2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3" t="s">
        <v>110</v>
      </c>
      <c r="C12" s="97">
        <f>SUM(C9:C11)*(1+'8. Nøgletal'!C9)*(1+'8. Nøgletal'!C10)</f>
        <v>0</v>
      </c>
      <c r="D12" s="98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QHab9itdIKdFDlXxHEli5fDbFY9PYl3KRIfp+FJp3672hwNLrXprR5kYtSkHNKH54h1PS8sLco/u9SR+oVgQXw==" saltValue="Y+FDCSFGfjygPvYiP1Xqw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0" t="s">
        <v>57</v>
      </c>
      <c r="C8" s="81"/>
      <c r="D8" s="82"/>
      <c r="E8" s="11"/>
    </row>
    <row r="9" spans="1:5" ht="26.25" x14ac:dyDescent="0.25">
      <c r="A9" s="11"/>
      <c r="B9" s="114" t="s">
        <v>112</v>
      </c>
      <c r="C9" s="115"/>
      <c r="D9" s="114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0" t="s">
        <v>59</v>
      </c>
      <c r="C12" s="81"/>
      <c r="D12" s="82"/>
      <c r="E12" s="11"/>
    </row>
    <row r="13" spans="1:5" ht="26.25" customHeight="1" x14ac:dyDescent="0.25">
      <c r="A13" s="11"/>
      <c r="B13" s="114" t="s">
        <v>140</v>
      </c>
      <c r="C13" s="115"/>
      <c r="D13" s="114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97">
        <f>C11+C15</f>
        <v>0</v>
      </c>
      <c r="D16" s="98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VgHd0wJyjc3XWM28uRwpELB8xJgdc9cmMIYt2y6LORv8zjfs0AaJAv/HbTyPat6sC+QoTZYrmXZMC+vG/slMxQ==" saltValue="gnX5Ht62mZ+rpRDJDWtb6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6" t="s">
        <v>63</v>
      </c>
      <c r="C9" s="117" t="s">
        <v>65</v>
      </c>
      <c r="D9" s="118"/>
      <c r="E9" s="117" t="s">
        <v>64</v>
      </c>
      <c r="F9" s="118"/>
      <c r="G9" s="117" t="s">
        <v>66</v>
      </c>
      <c r="H9" s="118"/>
      <c r="I9" s="11"/>
    </row>
    <row r="10" spans="1:9" ht="15" customHeight="1" x14ac:dyDescent="0.25">
      <c r="A10" s="11"/>
      <c r="B10" s="111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97">
        <f>SUM(C10:C10)</f>
        <v>0</v>
      </c>
      <c r="D11" s="97" t="s">
        <v>68</v>
      </c>
      <c r="E11" s="97">
        <f>SUM(E10:E10)</f>
        <v>0</v>
      </c>
      <c r="F11" s="97" t="s">
        <v>68</v>
      </c>
      <c r="G11" s="97">
        <f>SUM(G10:G10)</f>
        <v>0</v>
      </c>
      <c r="H11" s="98" t="s">
        <v>31</v>
      </c>
      <c r="I11" s="11"/>
    </row>
    <row r="12" spans="1:9" ht="15" customHeight="1" x14ac:dyDescent="0.25">
      <c r="A12" s="11"/>
      <c r="B12" s="25" t="s">
        <v>115</v>
      </c>
      <c r="C12" s="97">
        <f>C11*(1+'8. Nøgletal'!C9)</f>
        <v>0</v>
      </c>
      <c r="D12" s="97" t="s">
        <v>68</v>
      </c>
      <c r="E12" s="97">
        <f>E11*(1+'8. Nøgletal'!C9)</f>
        <v>0</v>
      </c>
      <c r="F12" s="97" t="s">
        <v>68</v>
      </c>
      <c r="G12" s="97">
        <f>G11*(1+'8. Nøgletal'!C9)</f>
        <v>0</v>
      </c>
      <c r="H12" s="98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zMcZwbux6vaoipI1DwYdOTFArEoGu5IrFnqEiCwEruHi80IxQuVZ6NWH9qnAffh5M6+ucykV5RdH05MAY5vSew==" saltValue="7nDLMKG21FKlw6pmJH9A1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116</v>
      </c>
      <c r="C8" s="81"/>
      <c r="D8" s="81"/>
      <c r="E8" s="81"/>
      <c r="F8" s="82"/>
      <c r="G8" s="11"/>
    </row>
    <row r="9" spans="1:7" ht="15" customHeight="1" x14ac:dyDescent="0.25">
      <c r="A9" s="11"/>
      <c r="B9" s="119" t="s">
        <v>71</v>
      </c>
      <c r="C9" s="120" t="s">
        <v>53</v>
      </c>
      <c r="D9" s="121"/>
      <c r="E9" s="120" t="s">
        <v>54</v>
      </c>
      <c r="F9" s="121"/>
      <c r="G9" s="11"/>
    </row>
    <row r="10" spans="1:7" ht="15" customHeight="1" x14ac:dyDescent="0.25">
      <c r="A10" s="11"/>
      <c r="B10" s="122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97">
        <f>SUM(C10:C10)</f>
        <v>0</v>
      </c>
      <c r="D11" s="98" t="s">
        <v>31</v>
      </c>
      <c r="E11" s="97">
        <f>SUM(E10:E10)</f>
        <v>0</v>
      </c>
      <c r="F11" s="98" t="s">
        <v>31</v>
      </c>
      <c r="G11" s="11"/>
    </row>
    <row r="12" spans="1:7" ht="15" customHeight="1" x14ac:dyDescent="0.25">
      <c r="A12" s="11"/>
      <c r="B12" s="25" t="s">
        <v>117</v>
      </c>
      <c r="C12" s="97">
        <f>C11*(1+'8. Nøgletal'!C9)</f>
        <v>0</v>
      </c>
      <c r="D12" s="98" t="s">
        <v>31</v>
      </c>
      <c r="E12" s="97">
        <f>E11*(1+'8. Nøgletal'!C9)</f>
        <v>0</v>
      </c>
      <c r="F12" s="98" t="s">
        <v>31</v>
      </c>
      <c r="G12" s="87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0"/>
      <c r="C14" s="110"/>
      <c r="D14" s="110"/>
      <c r="E14" s="110"/>
      <c r="F14" s="110"/>
      <c r="G14" s="11"/>
    </row>
  </sheetData>
  <sheetProtection algorithmName="SHA-512" hashValue="0EQOJc5qxoRvI3aloAqGe5d6h75MMftdPYpPmt5MtYpRsruk9wb8QNvDuW+N/FX4HlhgctpaUAhH5xLFGqhi2Q==" saltValue="EQiRBk7Ois+DVJu5r33ZG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26</v>
      </c>
      <c r="C8" s="81"/>
      <c r="D8" s="81"/>
      <c r="E8" s="81"/>
      <c r="F8" s="82"/>
      <c r="G8" s="11"/>
    </row>
    <row r="9" spans="1:7" ht="15" customHeight="1" x14ac:dyDescent="0.25">
      <c r="A9" s="11"/>
      <c r="B9" s="119" t="s">
        <v>75</v>
      </c>
      <c r="C9" s="123" t="s">
        <v>53</v>
      </c>
      <c r="D9" s="108"/>
      <c r="E9" s="123" t="s">
        <v>54</v>
      </c>
      <c r="F9" s="108"/>
      <c r="G9" s="11"/>
    </row>
    <row r="10" spans="1:7" ht="26.25" customHeight="1" x14ac:dyDescent="0.25">
      <c r="A10" s="11"/>
      <c r="B10" s="124" t="s">
        <v>133</v>
      </c>
      <c r="C10" s="125"/>
      <c r="D10" s="126" t="s">
        <v>31</v>
      </c>
      <c r="E10" s="125"/>
      <c r="F10" s="126" t="s">
        <v>31</v>
      </c>
      <c r="G10" s="11"/>
    </row>
    <row r="11" spans="1:7" ht="26.25" customHeight="1" x14ac:dyDescent="0.25">
      <c r="A11" s="11"/>
      <c r="B11" s="127" t="s">
        <v>134</v>
      </c>
      <c r="C11" s="128">
        <f>SUM(C10:C10)</f>
        <v>0</v>
      </c>
      <c r="D11" s="129" t="s">
        <v>31</v>
      </c>
      <c r="E11" s="128">
        <f>SUM(E10:E10)</f>
        <v>0</v>
      </c>
      <c r="F11" s="129" t="s">
        <v>31</v>
      </c>
      <c r="G11" s="11"/>
    </row>
    <row r="12" spans="1:7" ht="26.25" customHeight="1" x14ac:dyDescent="0.25">
      <c r="A12" s="11"/>
      <c r="B12" s="127" t="s">
        <v>118</v>
      </c>
      <c r="C12" s="128">
        <f>C11*(1+'8. Nøgletal'!C9)</f>
        <v>0</v>
      </c>
      <c r="D12" s="129" t="s">
        <v>31</v>
      </c>
      <c r="E12" s="128">
        <f>E11*(1+'8. Nøgletal'!C9)</f>
        <v>0</v>
      </c>
      <c r="F12" s="129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xqwUQ7GjCknBwn/0yXghKHBuHgNFo+2j3lGlfKAjpeJrLKj9T0ezXzO8ddbvUq1ZIjtiqUwRTaD37acWXecCtQ==" saltValue="QnRB49MSzY2SCGxrKkte/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0" t="s">
        <v>77</v>
      </c>
      <c r="C9" s="4">
        <v>2.8899999999999999E-2</v>
      </c>
      <c r="D9" s="22"/>
    </row>
    <row r="10" spans="1:4" ht="15" customHeight="1" x14ac:dyDescent="0.25">
      <c r="A10" s="11"/>
      <c r="B10" s="130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79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0" t="s">
        <v>79</v>
      </c>
      <c r="C14" s="5">
        <v>0</v>
      </c>
      <c r="D14" s="22"/>
    </row>
    <row r="15" spans="1:4" ht="15" customHeight="1" x14ac:dyDescent="0.25">
      <c r="A15" s="11"/>
      <c r="B15" s="130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79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1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79"/>
      <c r="C21" s="11"/>
      <c r="D21" s="11"/>
    </row>
    <row r="22" spans="1:4" ht="15" customHeight="1" x14ac:dyDescent="0.25">
      <c r="A22" s="11"/>
      <c r="B22" s="80" t="s">
        <v>35</v>
      </c>
      <c r="C22" s="82"/>
      <c r="D22" s="11"/>
    </row>
    <row r="23" spans="1:4" ht="15" customHeight="1" x14ac:dyDescent="0.25">
      <c r="A23" s="11"/>
      <c r="B23" s="44" t="s">
        <v>82</v>
      </c>
      <c r="C23" s="8">
        <v>3.1115161369743502E-3</v>
      </c>
      <c r="D23" s="22"/>
    </row>
    <row r="24" spans="1:4" ht="15" customHeight="1" x14ac:dyDescent="0.25">
      <c r="A24" s="11"/>
      <c r="B24" s="44" t="s">
        <v>121</v>
      </c>
      <c r="C24" s="8">
        <v>3.1115161369743502E-3</v>
      </c>
      <c r="D24" s="22"/>
    </row>
    <row r="25" spans="1:4" ht="15" customHeight="1" x14ac:dyDescent="0.25">
      <c r="A25" s="11"/>
      <c r="B25" s="80"/>
      <c r="C25" s="82"/>
      <c r="D25" s="11"/>
    </row>
    <row r="26" spans="1:4" ht="15" customHeight="1" x14ac:dyDescent="0.25">
      <c r="A26" s="11"/>
      <c r="B26" s="79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Tx02yag1c8KsqB0RbtnrsgBJPQ+gl6oQEE31wh+d9Dp63/LN6Yt+5jCNVFWB14gG9MP08Ks7UAqlTyC2ahyUQw==" saltValue="nhMs/BenMD7UKstPz3tRWA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57915854.573139869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206196.01255767985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-180847.69831143739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-399249.09130250919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1662962.464706816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59204916.260790415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59204916.260790415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xHko5cp73fkg6JluaB7FwdsXOtL/4ZPFMMAA07qcUDx1PVWQwjCuMG7P+CDqEFS6rxhXOQivjTG19QjU/JJopg==" saltValue="Y0dZjsGTR1+bNwVh3Zl1E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74.8554687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62216865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279050.63589518861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894179.12741254002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63390094.763307728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63376239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13855.763307727873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-144183</v>
      </c>
      <c r="D18" s="46" t="s">
        <v>31</v>
      </c>
      <c r="E18" s="11"/>
    </row>
    <row r="19" spans="1:5" ht="15" customHeight="1" x14ac:dyDescent="0.25">
      <c r="A19" s="11"/>
      <c r="B19" s="25" t="s">
        <v>141</v>
      </c>
      <c r="C19" s="41">
        <f>C15+C18</f>
        <v>-130327.23669227213</v>
      </c>
      <c r="D19" s="27" t="s">
        <v>31</v>
      </c>
      <c r="E19" s="11"/>
    </row>
    <row r="20" spans="1:5" ht="27" customHeight="1" x14ac:dyDescent="0.25">
      <c r="A20" s="11"/>
      <c r="B20" s="49" t="s">
        <v>150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142</v>
      </c>
      <c r="C22" s="26"/>
      <c r="D22" s="27"/>
      <c r="E22" s="11"/>
    </row>
    <row r="23" spans="1:5" ht="15" customHeight="1" x14ac:dyDescent="0.25">
      <c r="A23" s="11"/>
      <c r="B23" s="52" t="s">
        <v>143</v>
      </c>
      <c r="C23" s="53">
        <f>100*-144183/(55626021+2448798)</f>
        <v>-0.2482711138540096</v>
      </c>
      <c r="D23" s="46" t="s">
        <v>144</v>
      </c>
      <c r="E23" s="11"/>
    </row>
    <row r="24" spans="1:5" ht="15" customHeight="1" x14ac:dyDescent="0.25">
      <c r="A24" s="11"/>
      <c r="B24" s="52" t="s">
        <v>145</v>
      </c>
      <c r="C24" s="53">
        <f>C19/C12*100</f>
        <v>-0.20559558583860932</v>
      </c>
      <c r="D24" s="46" t="s">
        <v>144</v>
      </c>
      <c r="E24" s="11"/>
    </row>
    <row r="25" spans="1:5" ht="56.25" customHeight="1" x14ac:dyDescent="0.25">
      <c r="A25" s="11"/>
      <c r="B25" s="49" t="s">
        <v>146</v>
      </c>
      <c r="C25" s="50"/>
      <c r="D25" s="51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/PbhVytolbIhIaY3FNrOz1PDmD9BEJapL/5Lxfp8NNi9NWtUhK6ruyvq2Kl8F30jurkcJvCOmNpaM5o2Nslcmw==" saltValue="l8ELzYO7s86o9i/GIu/T3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4"/>
      <c r="B1" s="54"/>
      <c r="C1" s="54"/>
      <c r="D1" s="54"/>
      <c r="E1" s="54"/>
    </row>
    <row r="2" spans="1:5" ht="15" customHeight="1" x14ac:dyDescent="0.25">
      <c r="A2" s="54"/>
      <c r="B2" s="54"/>
      <c r="C2" s="54"/>
      <c r="D2" s="54"/>
      <c r="E2" s="54"/>
    </row>
    <row r="3" spans="1:5" ht="24.95" customHeight="1" x14ac:dyDescent="0.25">
      <c r="A3" s="54"/>
      <c r="B3" s="55" t="s">
        <v>87</v>
      </c>
      <c r="C3" s="55"/>
      <c r="D3" s="55"/>
      <c r="E3" s="54"/>
    </row>
    <row r="4" spans="1:5" ht="15" customHeight="1" x14ac:dyDescent="0.25">
      <c r="A4" s="54"/>
      <c r="B4" s="55"/>
      <c r="C4" s="55"/>
      <c r="D4" s="55"/>
      <c r="E4" s="54"/>
    </row>
    <row r="5" spans="1:5" ht="15" customHeight="1" x14ac:dyDescent="0.25">
      <c r="A5" s="54"/>
      <c r="B5" s="55"/>
      <c r="C5" s="55"/>
      <c r="D5" s="55"/>
      <c r="E5" s="54"/>
    </row>
    <row r="6" spans="1:5" ht="15" customHeight="1" x14ac:dyDescent="0.25">
      <c r="A6" s="54"/>
      <c r="B6" s="54"/>
      <c r="C6" s="54"/>
      <c r="D6" s="54"/>
      <c r="E6" s="54"/>
    </row>
    <row r="7" spans="1:5" ht="15" customHeight="1" x14ac:dyDescent="0.25">
      <c r="A7" s="54"/>
      <c r="B7" s="54"/>
      <c r="C7" s="54"/>
      <c r="D7" s="54"/>
      <c r="E7" s="54"/>
    </row>
    <row r="8" spans="1:5" ht="15" customHeight="1" x14ac:dyDescent="0.25">
      <c r="A8" s="54"/>
      <c r="B8" s="56" t="s">
        <v>135</v>
      </c>
      <c r="C8" s="57"/>
      <c r="D8" s="58"/>
      <c r="E8" s="54"/>
    </row>
    <row r="9" spans="1:5" ht="15" customHeight="1" x14ac:dyDescent="0.25">
      <c r="A9" s="54"/>
      <c r="B9" s="59" t="s">
        <v>122</v>
      </c>
      <c r="C9" s="60">
        <v>56580800.726440616</v>
      </c>
      <c r="D9" s="61" t="s">
        <v>31</v>
      </c>
      <c r="E9" s="54"/>
    </row>
    <row r="10" spans="1:5" ht="15" customHeight="1" x14ac:dyDescent="0.25">
      <c r="A10" s="54"/>
      <c r="B10" s="62" t="s">
        <v>32</v>
      </c>
      <c r="C10" s="60">
        <v>279050.63589518861</v>
      </c>
      <c r="D10" s="61" t="s">
        <v>31</v>
      </c>
      <c r="E10" s="54"/>
    </row>
    <row r="11" spans="1:5" ht="15" customHeight="1" x14ac:dyDescent="0.25">
      <c r="A11" s="54"/>
      <c r="B11" s="62" t="s">
        <v>62</v>
      </c>
      <c r="C11" s="63">
        <v>0</v>
      </c>
      <c r="D11" s="61" t="s">
        <v>31</v>
      </c>
      <c r="E11" s="54"/>
    </row>
    <row r="12" spans="1:5" ht="15" customHeight="1" x14ac:dyDescent="0.25">
      <c r="A12" s="54"/>
      <c r="B12" s="62" t="s">
        <v>24</v>
      </c>
      <c r="C12" s="64">
        <v>0</v>
      </c>
      <c r="D12" s="61" t="s">
        <v>31</v>
      </c>
      <c r="E12" s="54"/>
    </row>
    <row r="13" spans="1:5" ht="15" customHeight="1" x14ac:dyDescent="0.25">
      <c r="A13" s="54"/>
      <c r="B13" s="62" t="s">
        <v>34</v>
      </c>
      <c r="C13" s="64">
        <v>0</v>
      </c>
      <c r="D13" s="61" t="s">
        <v>31</v>
      </c>
      <c r="E13" s="54"/>
    </row>
    <row r="14" spans="1:5" ht="15" customHeight="1" x14ac:dyDescent="0.25">
      <c r="A14" s="54"/>
      <c r="B14" s="62" t="s">
        <v>35</v>
      </c>
      <c r="C14" s="65">
        <v>-176920.34505987074</v>
      </c>
      <c r="D14" s="61" t="s">
        <v>31</v>
      </c>
      <c r="E14" s="54"/>
    </row>
    <row r="15" spans="1:5" ht="15" customHeight="1" x14ac:dyDescent="0.25">
      <c r="A15" s="54"/>
      <c r="B15" s="62" t="s">
        <v>36</v>
      </c>
      <c r="C15" s="65">
        <v>-393831.42242719023</v>
      </c>
      <c r="D15" s="61" t="s">
        <v>31</v>
      </c>
      <c r="E15" s="54"/>
    </row>
    <row r="16" spans="1:5" ht="15" customHeight="1" x14ac:dyDescent="0.25">
      <c r="A16" s="54"/>
      <c r="B16" s="62" t="s">
        <v>37</v>
      </c>
      <c r="C16" s="64">
        <v>1626754.9782911285</v>
      </c>
      <c r="D16" s="61" t="s">
        <v>31</v>
      </c>
      <c r="E16" s="54"/>
    </row>
    <row r="17" spans="1:5" ht="15" customHeight="1" x14ac:dyDescent="0.25">
      <c r="A17" s="54"/>
      <c r="B17" s="66" t="s">
        <v>38</v>
      </c>
      <c r="C17" s="67">
        <v>57915854.573139869</v>
      </c>
      <c r="D17" s="68" t="s">
        <v>31</v>
      </c>
      <c r="E17" s="54"/>
    </row>
    <row r="18" spans="1:5" ht="15" customHeight="1" x14ac:dyDescent="0.25">
      <c r="A18" s="54"/>
      <c r="B18" s="69" t="s">
        <v>123</v>
      </c>
      <c r="C18" s="65">
        <v>0</v>
      </c>
      <c r="D18" s="70" t="s">
        <v>31</v>
      </c>
      <c r="E18" s="54"/>
    </row>
    <row r="19" spans="1:5" ht="27" customHeight="1" x14ac:dyDescent="0.25">
      <c r="A19" s="54"/>
      <c r="B19" s="71" t="s">
        <v>40</v>
      </c>
      <c r="C19" s="65">
        <v>0</v>
      </c>
      <c r="D19" s="70" t="s">
        <v>31</v>
      </c>
      <c r="E19" s="54"/>
    </row>
    <row r="20" spans="1:5" ht="15" customHeight="1" x14ac:dyDescent="0.25">
      <c r="A20" s="54"/>
      <c r="B20" s="72" t="s">
        <v>41</v>
      </c>
      <c r="C20" s="73">
        <v>0</v>
      </c>
      <c r="D20" s="74" t="s">
        <v>31</v>
      </c>
      <c r="E20" s="54"/>
    </row>
    <row r="21" spans="1:5" ht="15" customHeight="1" x14ac:dyDescent="0.25">
      <c r="A21" s="54"/>
      <c r="B21" s="59" t="s">
        <v>124</v>
      </c>
      <c r="C21" s="65">
        <v>0</v>
      </c>
      <c r="D21" s="70" t="s">
        <v>31</v>
      </c>
      <c r="E21" s="54"/>
    </row>
    <row r="22" spans="1:5" ht="15" customHeight="1" x14ac:dyDescent="0.25">
      <c r="A22" s="54"/>
      <c r="B22" s="69" t="s">
        <v>42</v>
      </c>
      <c r="C22" s="65">
        <v>0</v>
      </c>
      <c r="D22" s="70" t="s">
        <v>31</v>
      </c>
      <c r="E22" s="54"/>
    </row>
    <row r="23" spans="1:5" ht="15" customHeight="1" x14ac:dyDescent="0.25">
      <c r="A23" s="54"/>
      <c r="B23" s="56" t="s">
        <v>151</v>
      </c>
      <c r="C23" s="75">
        <v>57915854.573139869</v>
      </c>
      <c r="D23" s="58" t="s">
        <v>31</v>
      </c>
      <c r="E23" s="54"/>
    </row>
    <row r="24" spans="1:5" ht="30" customHeight="1" x14ac:dyDescent="0.25">
      <c r="A24" s="54"/>
      <c r="B24" s="76" t="s">
        <v>136</v>
      </c>
      <c r="C24" s="76"/>
      <c r="D24" s="76"/>
      <c r="E24" s="54"/>
    </row>
    <row r="25" spans="1:5" ht="15" customHeight="1" x14ac:dyDescent="0.25">
      <c r="A25" s="54"/>
      <c r="B25" s="54"/>
      <c r="C25" s="54"/>
      <c r="D25" s="54"/>
      <c r="E25" s="54"/>
    </row>
    <row r="26" spans="1:5" ht="15" customHeight="1" x14ac:dyDescent="0.25"/>
  </sheetData>
  <sheetProtection algorithmName="SHA-512" hashValue="GZRtXmDsdKxTcDhYyoJgBTOkidX7xRkhmhJi8WjOkWgwFuZFvm5p5+5pMpr8zX0FcLCfova3aSNG7LPZfV/3zg==" saltValue="hbKsP+MLPqmkxAeOsqsjvg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77"/>
      <c r="C1" s="77"/>
      <c r="D1" s="77"/>
      <c r="E1" s="11"/>
    </row>
    <row r="2" spans="1:5" ht="15" customHeight="1" x14ac:dyDescent="0.25">
      <c r="A2" s="11"/>
      <c r="B2" s="77"/>
      <c r="C2" s="77"/>
      <c r="D2" s="77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78"/>
      <c r="C6" s="78"/>
      <c r="D6" s="78"/>
      <c r="E6" s="11"/>
    </row>
    <row r="7" spans="1:5" ht="15" customHeight="1" x14ac:dyDescent="0.25">
      <c r="A7" s="11"/>
      <c r="B7" s="79"/>
      <c r="C7" s="11"/>
      <c r="D7" s="11"/>
      <c r="E7" s="11"/>
    </row>
    <row r="8" spans="1:5" ht="14.25" customHeight="1" x14ac:dyDescent="0.25">
      <c r="A8" s="11"/>
      <c r="B8" s="80" t="s">
        <v>88</v>
      </c>
      <c r="C8" s="81"/>
      <c r="D8" s="82"/>
      <c r="E8" s="11"/>
    </row>
    <row r="9" spans="1:5" ht="15" customHeight="1" x14ac:dyDescent="0.25">
      <c r="A9" s="11"/>
      <c r="B9" s="52" t="s">
        <v>89</v>
      </c>
      <c r="C9" s="2">
        <v>20260657.526766796</v>
      </c>
      <c r="D9" s="46" t="s">
        <v>31</v>
      </c>
      <c r="E9" s="11"/>
    </row>
    <row r="10" spans="1:5" ht="15" customHeight="1" x14ac:dyDescent="0.25">
      <c r="A10" s="11"/>
      <c r="B10" s="83" t="s">
        <v>90</v>
      </c>
      <c r="C10" s="3">
        <f>-'8. Nøgletal'!C19*C9</f>
        <v>-405213.15053533594</v>
      </c>
      <c r="D10" s="46" t="s">
        <v>31</v>
      </c>
      <c r="E10" s="11"/>
    </row>
    <row r="11" spans="1:5" ht="15" customHeight="1" x14ac:dyDescent="0.25">
      <c r="A11" s="11"/>
      <c r="B11" s="83" t="s">
        <v>91</v>
      </c>
      <c r="C11" s="2">
        <f>('5.2. Varige tillæg'!C18)*(1+'8. Nøgletal'!C9)*(1-'8. Nøgletal'!C19)+'5.6 Anlægsprojekter'!C12-'6. Bortfald'!C12+'7. Tilknyttet virksomhed'!C12</f>
        <v>107010.18889399999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19962454.565125458</v>
      </c>
      <c r="D12" s="46" t="s">
        <v>31</v>
      </c>
      <c r="E12" s="11"/>
    </row>
    <row r="13" spans="1:5" ht="15" customHeight="1" x14ac:dyDescent="0.25">
      <c r="A13" s="11"/>
      <c r="B13" s="84" t="s">
        <v>93</v>
      </c>
      <c r="C13" s="85">
        <f>-C12*'8. Nøgletal'!C19</f>
        <v>-399249.09130250919</v>
      </c>
      <c r="D13" s="86" t="s">
        <v>31</v>
      </c>
      <c r="E13" s="87"/>
    </row>
    <row r="14" spans="1:5" ht="15" customHeight="1" x14ac:dyDescent="0.25">
      <c r="A14" s="11"/>
      <c r="B14" s="80" t="s">
        <v>94</v>
      </c>
      <c r="C14" s="81"/>
      <c r="D14" s="82"/>
      <c r="E14" s="11"/>
    </row>
    <row r="15" spans="1:5" ht="15" customHeight="1" x14ac:dyDescent="0.25">
      <c r="A15" s="11"/>
      <c r="B15" s="44" t="s">
        <v>46</v>
      </c>
      <c r="C15" s="3">
        <v>45259617.434232414</v>
      </c>
      <c r="D15" s="46" t="s">
        <v>31</v>
      </c>
      <c r="E15" s="11"/>
    </row>
    <row r="16" spans="1:5" ht="15" customHeight="1" x14ac:dyDescent="0.25">
      <c r="A16" s="11"/>
      <c r="B16" s="83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3" t="s">
        <v>95</v>
      </c>
      <c r="C17" s="2">
        <f>('5.2. Varige tillæg'!E18)*(1+'8. Nøgletal'!C9)*(1-'8. Nøgletal'!C14)+'5.6 Anlægsprojekter'!E12-'6. Bortfald'!E12+'7. Tilknyttet virksomhed'!E12</f>
        <v>99836.224799999996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45359453.659032412</v>
      </c>
      <c r="D18" s="46" t="s">
        <v>31</v>
      </c>
      <c r="E18" s="11"/>
    </row>
    <row r="19" spans="1:5" ht="15" customHeight="1" x14ac:dyDescent="0.25">
      <c r="A19" s="11"/>
      <c r="B19" s="84" t="s">
        <v>97</v>
      </c>
      <c r="C19" s="85">
        <f>-C18*'8. Nøgletal'!C15</f>
        <v>0</v>
      </c>
      <c r="D19" s="86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-399249.09130250919</v>
      </c>
      <c r="D20" s="27" t="s">
        <v>31</v>
      </c>
      <c r="E20" s="11"/>
    </row>
    <row r="21" spans="1:5" ht="39.950000000000003" customHeight="1" x14ac:dyDescent="0.25">
      <c r="A21" s="11"/>
      <c r="B21" s="88" t="s">
        <v>125</v>
      </c>
      <c r="C21" s="89"/>
      <c r="D21" s="90"/>
      <c r="E21" s="87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+AYAeT4xPlCQ+aAGYBA5/qxDPH8pP3l931LLrO5zSFHGoRf6ihCyk+gfnQwb/dw+Bc4ZRMTgBG09ZyHmTWIM7g==" saltValue="u3XKh9Mi+/xxYJ8V9t6AWg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1" t="s">
        <v>99</v>
      </c>
      <c r="C8" s="92"/>
      <c r="D8" s="93"/>
      <c r="E8" s="11"/>
    </row>
    <row r="9" spans="1:5" ht="15" customHeight="1" x14ac:dyDescent="0.25">
      <c r="A9" s="11"/>
      <c r="B9" s="94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4" t="s">
        <v>138</v>
      </c>
      <c r="C10" s="33">
        <f>'5.1.a. § 10-tillæg'!E10</f>
        <v>4488.8726818099967</v>
      </c>
      <c r="D10" s="46" t="s">
        <v>31</v>
      </c>
      <c r="E10" s="11"/>
    </row>
    <row r="11" spans="1:5" ht="15" customHeight="1" x14ac:dyDescent="0.25">
      <c r="A11" s="11"/>
      <c r="B11" s="94" t="s">
        <v>139</v>
      </c>
      <c r="C11" s="33">
        <f>'5.1.a. § 10-tillæg'!E11</f>
        <v>18857.254730729997</v>
      </c>
      <c r="D11" s="46" t="s">
        <v>31</v>
      </c>
      <c r="E11" s="11"/>
    </row>
    <row r="12" spans="1:5" ht="15" customHeight="1" x14ac:dyDescent="0.25">
      <c r="A12" s="11"/>
      <c r="B12" s="94" t="s">
        <v>148</v>
      </c>
      <c r="C12" s="95">
        <v>20337</v>
      </c>
      <c r="D12" s="46" t="s">
        <v>31</v>
      </c>
      <c r="E12" s="11"/>
    </row>
    <row r="13" spans="1:5" ht="15" customHeight="1" x14ac:dyDescent="0.25">
      <c r="A13" s="11"/>
      <c r="B13" s="96" t="s">
        <v>149</v>
      </c>
      <c r="C13" s="95">
        <v>58970</v>
      </c>
      <c r="D13" s="46" t="s">
        <v>31</v>
      </c>
      <c r="E13" s="11"/>
    </row>
    <row r="14" spans="1:5" ht="15" customHeight="1" x14ac:dyDescent="0.25">
      <c r="A14" s="11"/>
      <c r="B14" s="96"/>
      <c r="C14" s="95"/>
      <c r="D14" s="46" t="s">
        <v>31</v>
      </c>
      <c r="E14" s="11"/>
    </row>
    <row r="15" spans="1:5" ht="15" customHeight="1" x14ac:dyDescent="0.25">
      <c r="A15" s="11"/>
      <c r="B15" s="96"/>
      <c r="C15" s="95"/>
      <c r="D15" s="46" t="s">
        <v>31</v>
      </c>
      <c r="E15" s="11"/>
    </row>
    <row r="16" spans="1:5" ht="15" customHeight="1" x14ac:dyDescent="0.25">
      <c r="A16" s="11"/>
      <c r="B16" s="96"/>
      <c r="C16" s="95"/>
      <c r="D16" s="46" t="s">
        <v>31</v>
      </c>
      <c r="E16" s="11"/>
    </row>
    <row r="17" spans="1:5" ht="15" customHeight="1" x14ac:dyDescent="0.25">
      <c r="A17" s="11"/>
      <c r="B17" s="96"/>
      <c r="C17" s="95"/>
      <c r="D17" s="46" t="s">
        <v>31</v>
      </c>
      <c r="E17" s="11"/>
    </row>
    <row r="18" spans="1:5" ht="15" customHeight="1" x14ac:dyDescent="0.25">
      <c r="A18" s="11"/>
      <c r="B18" s="96"/>
      <c r="C18" s="95"/>
      <c r="D18" s="46" t="s">
        <v>31</v>
      </c>
      <c r="E18" s="11"/>
    </row>
    <row r="19" spans="1:5" ht="15" customHeight="1" x14ac:dyDescent="0.25">
      <c r="A19" s="11"/>
      <c r="B19" s="96"/>
      <c r="C19" s="95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97">
        <f>SUM(C9:C19)</f>
        <v>102653.12741253999</v>
      </c>
      <c r="D20" s="98" t="s">
        <v>31</v>
      </c>
      <c r="E20" s="11"/>
    </row>
    <row r="21" spans="1:5" ht="15" customHeight="1" x14ac:dyDescent="0.25">
      <c r="A21" s="11"/>
      <c r="B21" s="99"/>
      <c r="C21" s="100"/>
      <c r="D21" s="100"/>
      <c r="E21" s="11"/>
    </row>
    <row r="22" spans="1:5" ht="15" customHeight="1" x14ac:dyDescent="0.25">
      <c r="A22" s="11"/>
      <c r="B22" s="80" t="s">
        <v>39</v>
      </c>
      <c r="C22" s="81"/>
      <c r="D22" s="82"/>
      <c r="E22" s="11"/>
    </row>
    <row r="23" spans="1:5" ht="15" customHeight="1" x14ac:dyDescent="0.25">
      <c r="A23" s="11"/>
      <c r="B23" s="101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1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97">
        <f>SUM(C23:C24)</f>
        <v>0</v>
      </c>
      <c r="D25" s="98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2Tjh4dH8bRrqhwo/Q0qKupXDIZJU/zah4RTQWZJ7zSRYDzKU61ptzOcARXFOxccP9+hbhGEedRthS9MXPmjEdw==" saltValue="nyaM3xjcVBDPKBYr+MyV5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2" t="s">
        <v>126</v>
      </c>
      <c r="C8" s="103" t="s">
        <v>101</v>
      </c>
      <c r="D8" s="104" t="s">
        <v>102</v>
      </c>
      <c r="E8" s="104" t="s">
        <v>103</v>
      </c>
      <c r="F8" s="27"/>
      <c r="G8" s="11"/>
    </row>
    <row r="9" spans="1:7" ht="15" customHeight="1" x14ac:dyDescent="0.25">
      <c r="A9" s="11"/>
      <c r="B9" s="94" t="s">
        <v>137</v>
      </c>
      <c r="C9" s="33">
        <v>652157.98787019996</v>
      </c>
      <c r="D9" s="33">
        <v>373798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4" t="s">
        <v>138</v>
      </c>
      <c r="C10" s="33">
        <v>68505.127318190003</v>
      </c>
      <c r="D10" s="33">
        <v>72994</v>
      </c>
      <c r="E10" s="33">
        <f t="shared" ref="E10:E19" si="0">MAX(D10-C10,0)</f>
        <v>4488.8726818099967</v>
      </c>
      <c r="F10" s="46" t="s">
        <v>31</v>
      </c>
      <c r="G10" s="11"/>
    </row>
    <row r="11" spans="1:7" ht="15" customHeight="1" x14ac:dyDescent="0.25">
      <c r="A11" s="11"/>
      <c r="B11" s="94" t="s">
        <v>139</v>
      </c>
      <c r="C11" s="33">
        <v>191450.74526927</v>
      </c>
      <c r="D11" s="33">
        <v>210308</v>
      </c>
      <c r="E11" s="33">
        <f t="shared" si="0"/>
        <v>18857.254730729997</v>
      </c>
      <c r="F11" s="46" t="s">
        <v>31</v>
      </c>
      <c r="G11" s="11"/>
    </row>
    <row r="12" spans="1:7" ht="15" hidden="1" customHeight="1" x14ac:dyDescent="0.25">
      <c r="A12" s="11"/>
      <c r="B12" s="94"/>
      <c r="C12" s="33"/>
      <c r="D12" s="33"/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6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6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6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6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6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6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6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97"/>
      <c r="D20" s="97"/>
      <c r="E20" s="97"/>
      <c r="F20" s="98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5"/>
      <c r="C22" s="100"/>
      <c r="D22" s="100"/>
      <c r="E22" s="100"/>
      <c r="F22" s="100"/>
      <c r="G22" s="11"/>
    </row>
    <row r="23" spans="1:7" ht="15" customHeight="1" x14ac:dyDescent="0.25">
      <c r="A23" s="11"/>
      <c r="B23" s="105"/>
      <c r="C23" s="100"/>
      <c r="D23" s="100"/>
      <c r="E23" s="100"/>
      <c r="F23" s="100"/>
      <c r="G23" s="11"/>
    </row>
  </sheetData>
  <sheetProtection algorithmName="SHA-512" hashValue="SLUoc2y3D2FoYoV7XL5q7omMtckA3nW5SHxzOiU5BA1Pa/oWJT9BOEbyAW14BjyKQCPdxJ4Fr+05j2BFB20MmA==" saltValue="WbLtMGjV11RL/YorjAEdw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6" t="s">
        <v>52</v>
      </c>
      <c r="C9" s="35" t="s">
        <v>53</v>
      </c>
      <c r="D9" s="107"/>
      <c r="E9" s="35" t="s">
        <v>54</v>
      </c>
      <c r="F9" s="108"/>
      <c r="G9" s="11"/>
    </row>
    <row r="10" spans="1:7" ht="15" customHeight="1" x14ac:dyDescent="0.25">
      <c r="A10" s="11"/>
      <c r="B10" s="109" t="s">
        <v>147</v>
      </c>
      <c r="C10" s="33">
        <v>47290</v>
      </c>
      <c r="D10" s="46" t="s">
        <v>31</v>
      </c>
      <c r="E10" s="33">
        <v>97032</v>
      </c>
      <c r="F10" s="46" t="s">
        <v>31</v>
      </c>
      <c r="G10" s="11"/>
    </row>
    <row r="11" spans="1:7" ht="15" customHeight="1" x14ac:dyDescent="0.25">
      <c r="A11" s="11"/>
      <c r="B11" s="109" t="s">
        <v>20</v>
      </c>
      <c r="C11" s="33">
        <v>58837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109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109"/>
      <c r="C13" s="33"/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09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09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09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09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97">
        <f>SUM(C10:C17)</f>
        <v>106127</v>
      </c>
      <c r="D18" s="98" t="s">
        <v>31</v>
      </c>
      <c r="E18" s="97">
        <f>SUM(E10:E17)</f>
        <v>97032</v>
      </c>
      <c r="F18" s="98" t="s">
        <v>31</v>
      </c>
      <c r="G18" s="11"/>
    </row>
    <row r="19" spans="1:7" ht="15" customHeight="1" x14ac:dyDescent="0.25">
      <c r="A19" s="11"/>
      <c r="B19" s="109" t="s">
        <v>35</v>
      </c>
      <c r="C19" s="33">
        <f>-C18*'8. Nøgletal'!C23</f>
        <v>-330.21587306867684</v>
      </c>
      <c r="D19" s="46" t="s">
        <v>31</v>
      </c>
      <c r="E19" s="33">
        <f>-E18*'8. Nøgletal'!C23</f>
        <v>-301.91663380289515</v>
      </c>
      <c r="F19" s="46" t="s">
        <v>31</v>
      </c>
      <c r="G19" s="11"/>
    </row>
    <row r="20" spans="1:7" ht="15" customHeight="1" x14ac:dyDescent="0.25">
      <c r="A20" s="11"/>
      <c r="B20" s="109" t="s">
        <v>36</v>
      </c>
      <c r="C20" s="33">
        <f>-C18*'8. Nøgletal'!C19</f>
        <v>-2122.54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09" t="s">
        <v>37</v>
      </c>
      <c r="C21" s="33">
        <f>SUM(C18:C20)*'8. Nøgletal'!C9</f>
        <v>2996.1856552683153</v>
      </c>
      <c r="D21" s="46" t="s">
        <v>31</v>
      </c>
      <c r="E21" s="33">
        <f>SUM(E18:E20)*'8. Nøgletal'!C9</f>
        <v>2795.4994092830966</v>
      </c>
      <c r="F21" s="46" t="s">
        <v>31</v>
      </c>
      <c r="G21" s="11"/>
    </row>
    <row r="22" spans="1:7" ht="26.25" customHeight="1" x14ac:dyDescent="0.25">
      <c r="A22" s="11"/>
      <c r="B22" s="102" t="s">
        <v>106</v>
      </c>
      <c r="C22" s="97">
        <f>SUM(C18:C21)</f>
        <v>106670.42978219964</v>
      </c>
      <c r="D22" s="98" t="s">
        <v>31</v>
      </c>
      <c r="E22" s="97">
        <f>SUM(E18:E21)</f>
        <v>99525.582775480201</v>
      </c>
      <c r="F22" s="98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388i+EclxUVVRljVO25dm6qy2ZEL7/AtC2KKO6yOZSmI7lmNJ68mCoOlAbhWRYrQvI+Pi0lm/gj5iLbYWv323g==" saltValue="Il9xbeAW6q1R+PEFj8/Hb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18</v>
      </c>
      <c r="C8" s="81"/>
      <c r="D8" s="81"/>
      <c r="E8" s="81"/>
      <c r="F8" s="82"/>
      <c r="G8" s="11"/>
    </row>
    <row r="9" spans="1:7" ht="15" customHeight="1" x14ac:dyDescent="0.25">
      <c r="A9" s="11"/>
      <c r="B9" s="106" t="s">
        <v>52</v>
      </c>
      <c r="C9" s="35" t="s">
        <v>53</v>
      </c>
      <c r="D9" s="107"/>
      <c r="E9" s="35" t="s">
        <v>54</v>
      </c>
      <c r="F9" s="108"/>
      <c r="G9" s="11"/>
    </row>
    <row r="10" spans="1:7" ht="15" customHeight="1" x14ac:dyDescent="0.25">
      <c r="A10" s="11"/>
      <c r="B10" s="109" t="s">
        <v>20</v>
      </c>
      <c r="C10" s="33">
        <v>588367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09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09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97">
        <f>SUM(C10:C12)</f>
        <v>588367</v>
      </c>
      <c r="D13" s="98" t="s">
        <v>31</v>
      </c>
      <c r="E13" s="97">
        <f>SUM(E10:E12)</f>
        <v>0</v>
      </c>
      <c r="F13" s="98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0"/>
      <c r="C15" s="110"/>
      <c r="D15" s="110"/>
      <c r="E15" s="110"/>
      <c r="F15" s="110"/>
      <c r="G15" s="11"/>
    </row>
  </sheetData>
  <sheetProtection algorithmName="SHA-512" hashValue="jRNw+Rii//eyQX5NJI3Dnxb7wcISj6sBqP21MyQ2g8gnHUyw5tTa5cbGhh/kRUaEMwnm4G+A8hwo7lEAASvwLw==" saltValue="Cv4kGc2QP0SwqjKOqlH8u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2026-08-24T11:02:26Z</dcterms:modified>
</cp:coreProperties>
</file>