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Vandcenter Syd AS (S099)\ØR2027\"/>
    </mc:Choice>
  </mc:AlternateContent>
  <xr:revisionPtr revIDLastSave="0" documentId="13_ncr:1_{0713B239-9CFC-4442-BD3F-529C682DD2AA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2027'!$A$1:$E$25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10-tillæg'!$A$1:$E$26</definedName>
    <definedName name="BlåBlok_51">'5.1.a. § 10-tillæg'!$A$1:$G$23</definedName>
    <definedName name="BlåBlok_52">'5.2. Varige tillæg'!$A$1:$G$29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10-tillæg'!$B$8:$D$19</definedName>
    <definedName name="PG10Tillæg_K_Tabel_Total">'5.1. § 10-tillæg'!$B$19</definedName>
    <definedName name="PG10Tillæg_ØR_Tabel">'5.1. § 10-tillæg'!$B$21:$D$24</definedName>
    <definedName name="PG10Tillæg_ØR_Tabel_SletDrik">'5.1. § 10-tillæg'!$B$22:$D$22</definedName>
    <definedName name="PG10Tillæg_ØR_Tabel_Total">'5.1. § 10-tillæg'!$B$24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2027'!$A$1:$E$25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10-tillæg'!$A$1:$E$26</definedName>
    <definedName name="_xlnm.Print_Area" localSheetId="6">'5.1.a. § 10-tillæg'!$A$1:$G$23</definedName>
    <definedName name="_xlnm.Print_Area" localSheetId="7">'5.2. Varige tillæg'!$A$1:$G$29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tillæg'!$B$8:$F$27</definedName>
    <definedName name="VarigeTillæg_Tabel_KS">'5.2. Varige tillæg'!$B$25</definedName>
    <definedName name="VarigeTillæg_Tabel_SletSmå">'5.2. Varige tillæg'!$B$24:$F$24</definedName>
    <definedName name="VarigeTillæg_Tabel_Værdi">'5.2. Varige tillæg'!$B$23</definedName>
    <definedName name="VarigeTillæg_Tabel_Værdi_korr">'5.2. Varige tillæg'!$B$27</definedName>
    <definedName name="ØR_SidsteÅr_Tabel">'3. Omk. i ØR2026'!$B$8:$D$25</definedName>
    <definedName name="ØR_Tabel">'1. Økonomisk ramme 2027'!$B$8:$D$23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2027'!$B$21</definedName>
    <definedName name="ØR_Tabel_Total">'1. Økonomisk ramme 2027'!$B$23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23" i="9"/>
  <c r="E24" i="9" s="1"/>
  <c r="C23" i="9"/>
  <c r="C25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C10" i="7" s="1"/>
  <c r="E9" i="8"/>
  <c r="C24" i="7"/>
  <c r="C18" i="3" s="1"/>
  <c r="C16" i="6"/>
  <c r="C13" i="3" l="1"/>
  <c r="C12" i="3"/>
  <c r="C9" i="7"/>
  <c r="C19" i="7" s="1"/>
  <c r="C11" i="4" s="1"/>
  <c r="C12" i="4" s="1"/>
  <c r="C15" i="4" s="1"/>
  <c r="C19" i="4" s="1"/>
  <c r="C24" i="4" s="1"/>
  <c r="C16" i="12"/>
  <c r="C21" i="3" s="1"/>
  <c r="C12" i="11"/>
  <c r="C19" i="3" s="1"/>
  <c r="C24" i="9"/>
  <c r="C26" i="9" s="1"/>
  <c r="C27" i="9" s="1"/>
  <c r="E25" i="9"/>
  <c r="E26" i="9" s="1"/>
  <c r="E27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3" i="3" s="1"/>
</calcChain>
</file>

<file path=xl/sharedStrings.xml><?xml version="1.0" encoding="utf-8"?>
<sst xmlns="http://schemas.openxmlformats.org/spreadsheetml/2006/main" count="356" uniqueCount="167">
  <si>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</si>
  <si>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</si>
  <si>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</si>
  <si>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</si>
  <si>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</si>
  <si>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</si>
  <si>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</si>
  <si>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</si>
  <si>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</si>
  <si>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</si>
  <si>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</si>
  <si>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</si>
  <si>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</si>
  <si>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</si>
  <si>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</si>
  <si>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</si>
  <si>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</si>
  <si>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</si>
  <si>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</si>
  <si>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</si>
  <si>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</si>
  <si>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</si>
  <si>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</si>
  <si>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</si>
  <si>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</si>
  <si>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</si>
  <si>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</si>
  <si>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</si>
  <si>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</si>
  <si>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</si>
  <si>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</si>
  <si>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</si>
  <si>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</si>
  <si>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</si>
  <si>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</si>
  <si>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</si>
  <si>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</si>
  <si>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</si>
  <si>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</si>
  <si>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</si>
  <si>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</si>
  <si>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</si>
  <si>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</si>
  <si>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</si>
  <si>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</si>
  <si>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</si>
  <si>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</si>
  <si>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</si>
  <si>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</si>
  <si>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</si>
  <si>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</si>
  <si>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</si>
  <si>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</si>
  <si>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</si>
  <si>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</si>
  <si>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</si>
  <si>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</si>
  <si>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</si>
  <si>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</si>
  <si>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</si>
  <si>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</si>
  <si>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</si>
  <si>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</si>
  <si>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</si>
  <si>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</si>
  <si>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</si>
  <si>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</si>
  <si>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</si>
  <si>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</si>
  <si>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</si>
  <si>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</si>
  <si>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</si>
  <si>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</si>
  <si>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</si>
  <si>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</si>
  <si>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</si>
  <si>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</si>
  <si>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</si>
  <si>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</si>
  <si>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</si>
  <si>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</si>
  <si>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</si>
  <si>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</si>
  <si>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</si>
  <si>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</si>
  <si>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</si>
  <si>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</si>
  <si>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</si>
  <si>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</si>
  <si>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</si>
  <si>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</si>
  <si>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</si>
  <si>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</si>
  <si>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</si>
  <si>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</si>
  <si>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</si>
  <si>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</si>
  <si>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</si>
  <si>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</si>
  <si>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</si>
  <si>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</si>
  <si>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</si>
  <si>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</si>
  <si>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</si>
  <si>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</si>
  <si>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</si>
  <si>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</si>
  <si>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</si>
  <si>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</si>
  <si>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</si>
  <si>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</si>
  <si>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</si>
  <si>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</si>
  <si>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</si>
  <si>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</si>
  <si>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</si>
  <si>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</si>
  <si>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</si>
  <si>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</si>
  <si>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</si>
  <si>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</si>
  <si>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</si>
  <si>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</si>
  <si>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</si>
  <si>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</si>
  <si>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</si>
  <si>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</si>
  <si>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</si>
  <si>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</si>
  <si>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</si>
  <si>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</si>
  <si>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</si>
  <si>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</si>
  <si>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</si>
  <si>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</si>
  <si>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 xml:space="preserve">Fradrag grundet nye oplysninger om tillæg til samarbejde med Odense Kommune 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</si>
  <si>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</si>
  <si>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</si>
  <si>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</si>
  <si>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</si>
  <si>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</si>
  <si>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</si>
  <si>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Tjenestemandspensioner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</si>
  <si>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</si>
  <si>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</si>
  <si>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</si>
  <si>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</si>
  <si>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</si>
  <si>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</si>
  <si>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</si>
  <si>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</si>
  <si>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Beregningsmodeller og afløbsmåling</t>
  </si>
  <si>
    <t>CER</t>
  </si>
  <si>
    <t>Drift Everrenden</t>
  </si>
  <si>
    <t>NIS2</t>
  </si>
  <si>
    <t>SI - el varebiler</t>
  </si>
  <si>
    <t>SI - Everlundsvænget og Evervænget - INF - Etablering af stik</t>
  </si>
  <si>
    <t>SI - Kappendrup - INF - Separering</t>
  </si>
  <si>
    <t>SI - Norup - TVÆ - Separering</t>
  </si>
  <si>
    <t>SI - Reduktion af overløb Vedby</t>
  </si>
  <si>
    <t>SI - Bellinge - Udstykning, Etape 4 - 2025</t>
  </si>
  <si>
    <t>SI - Færdiggørelse af byggemodning Thors Have</t>
  </si>
  <si>
    <t>SI - Stigning i befolkningstal</t>
  </si>
  <si>
    <t>Udstykning Søhave Morud</t>
  </si>
  <si>
    <t>Stige Vest renteomkostning</t>
  </si>
  <si>
    <t>Gebyr til Miljøstyrelsen</t>
  </si>
  <si>
    <t>Tidligere udmeldt fradrag til den økonomiske ramme for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</si>
</sst>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0" fontId="22" fillId="0" borderId="4" xfId="0" applyFont="1" applyBorder="1" applyAlignment="1">
      <alignment horizontal="left"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6" fillId="4" borderId="4" xfId="0" applyNumberFormat="1" applyFont="1" applyFill="1" applyBorder="1" applyAlignment="1">
      <alignment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4" fillId="2" borderId="0" xfId="0" applyFont="1" applyFill="1" applyAlignment="1">
      <alignment horizontal="center" vertical="center"/>
    </xf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9" t="s">
        <v>0</v>
      </c>
      <c r="D6" s="109"/>
      <c r="E6" s="10"/>
    </row>
    <row r="7" spans="1:5" ht="15" customHeight="1" x14ac:dyDescent="0.25">
      <c r="A7" s="9"/>
      <c r="B7" s="10"/>
      <c r="C7" s="109"/>
      <c r="D7" s="109"/>
      <c r="E7" s="10"/>
    </row>
    <row r="8" spans="1:5" ht="15.75" customHeight="1" x14ac:dyDescent="0.25">
      <c r="A8" s="9"/>
      <c r="B8" s="11"/>
      <c r="C8" s="110" t="s">
        <v>1</v>
      </c>
      <c r="D8" s="110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11" t="s">
        <v>2</v>
      </c>
      <c r="D11" s="111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7" t="s">
        <v>4</v>
      </c>
      <c r="D13" s="107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7" t="s">
        <v>6</v>
      </c>
      <c r="D15" s="107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7" t="s">
        <v>8</v>
      </c>
      <c r="D17" s="107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7" t="s">
        <v>10</v>
      </c>
      <c r="D19" s="107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7" t="s">
        <v>12</v>
      </c>
      <c r="D21" s="107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08" t="s">
        <v>14</v>
      </c>
      <c r="D23" s="108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7" t="s">
        <v>16</v>
      </c>
      <c r="D25" s="107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7" t="s">
        <v>18</v>
      </c>
      <c r="D27" s="107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7" t="s">
        <v>20</v>
      </c>
      <c r="D29" s="107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7" t="s">
        <v>22</v>
      </c>
      <c r="D31" s="107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7" t="s">
        <v>24</v>
      </c>
      <c r="D33" s="107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7" t="s">
        <v>26</v>
      </c>
      <c r="D35" s="107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7" t="s">
        <v>28</v>
      </c>
      <c r="D37" s="107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5" t="s">
        <v>56</v>
      </c>
      <c r="C3" s="115"/>
      <c r="D3" s="115"/>
      <c r="E3" s="9"/>
    </row>
    <row r="4" spans="1:5" ht="15" customHeight="1" x14ac:dyDescent="0.25">
      <c r="A4" s="9"/>
      <c r="B4" s="115"/>
      <c r="C4" s="115"/>
      <c r="D4" s="115"/>
      <c r="E4" s="9"/>
    </row>
    <row r="5" spans="1:5" ht="15" customHeight="1" x14ac:dyDescent="0.25">
      <c r="A5" s="9"/>
      <c r="B5" s="115"/>
      <c r="C5" s="115"/>
      <c r="D5" s="115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18" t="s">
        <v>108</v>
      </c>
      <c r="C8" s="119"/>
      <c r="D8" s="120"/>
      <c r="E8" s="9"/>
    </row>
    <row r="9" spans="1:5" ht="15" customHeight="1" x14ac:dyDescent="0.25">
      <c r="A9" s="9"/>
      <c r="B9" s="91" t="s">
        <v>109</v>
      </c>
      <c r="C9" s="26"/>
      <c r="D9" s="39" t="s">
        <v>31</v>
      </c>
      <c r="E9" s="9"/>
    </row>
    <row r="10" spans="1:5" ht="15" customHeight="1" x14ac:dyDescent="0.25">
      <c r="A10" s="9"/>
      <c r="B10" s="92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2" t="s">
        <v>44</v>
      </c>
      <c r="C11" s="26">
        <f>-C9*'8. Nøgletal'!C19</f>
        <v>0</v>
      </c>
      <c r="D11" s="39" t="s">
        <v>31</v>
      </c>
      <c r="E11" s="9"/>
    </row>
    <row r="12" spans="1:5" ht="26.25" customHeight="1" x14ac:dyDescent="0.25">
      <c r="A12" s="9"/>
      <c r="B12" s="73" t="s">
        <v>110</v>
      </c>
      <c r="C12" s="77">
        <f>SUM(C9:C11)*(1+'8. Nøgletal'!C9)*(1+'8. Nøgletal'!C10)</f>
        <v>0</v>
      </c>
      <c r="D12" s="78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5" t="s">
        <v>111</v>
      </c>
      <c r="C3" s="115"/>
      <c r="D3" s="115"/>
      <c r="E3" s="9"/>
    </row>
    <row r="4" spans="1:5" ht="15" customHeight="1" x14ac:dyDescent="0.25">
      <c r="A4" s="9"/>
      <c r="B4" s="115"/>
      <c r="C4" s="115"/>
      <c r="D4" s="115"/>
      <c r="E4" s="9"/>
    </row>
    <row r="5" spans="1:5" ht="15" customHeight="1" x14ac:dyDescent="0.25">
      <c r="A5" s="9"/>
      <c r="B5" s="115"/>
      <c r="C5" s="115"/>
      <c r="D5" s="115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18" t="s">
        <v>57</v>
      </c>
      <c r="C8" s="119"/>
      <c r="D8" s="120"/>
      <c r="E8" s="9"/>
    </row>
    <row r="9" spans="1:5" ht="26.25" x14ac:dyDescent="0.25">
      <c r="A9" s="9"/>
      <c r="B9" s="93" t="s">
        <v>112</v>
      </c>
      <c r="C9" s="94"/>
      <c r="D9" s="93" t="s">
        <v>31</v>
      </c>
      <c r="E9" s="9"/>
    </row>
    <row r="10" spans="1:5" ht="14.25" customHeight="1" x14ac:dyDescent="0.25">
      <c r="A10" s="9"/>
      <c r="B10" s="37" t="s">
        <v>113</v>
      </c>
      <c r="C10" s="22"/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0</v>
      </c>
      <c r="D11" s="30" t="s">
        <v>31</v>
      </c>
      <c r="E11" s="9"/>
    </row>
    <row r="12" spans="1:5" ht="14.25" customHeight="1" x14ac:dyDescent="0.25">
      <c r="A12" s="9"/>
      <c r="B12" s="118" t="s">
        <v>59</v>
      </c>
      <c r="C12" s="119"/>
      <c r="D12" s="120"/>
      <c r="E12" s="9"/>
    </row>
    <row r="13" spans="1:5" ht="26.25" customHeight="1" x14ac:dyDescent="0.25">
      <c r="A13" s="9"/>
      <c r="B13" s="93" t="s">
        <v>143</v>
      </c>
      <c r="C13" s="94">
        <v>0</v>
      </c>
      <c r="D13" s="93" t="s">
        <v>31</v>
      </c>
      <c r="E13" s="9"/>
    </row>
    <row r="14" spans="1:5" ht="14.25" customHeight="1" x14ac:dyDescent="0.25">
      <c r="A14" s="9"/>
      <c r="B14" s="37" t="s">
        <v>114</v>
      </c>
      <c r="C14" s="22">
        <v>279528</v>
      </c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279528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7">
        <f>C11+C15</f>
        <v>279528</v>
      </c>
      <c r="D16" s="78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06" t="s">
        <v>61</v>
      </c>
      <c r="C3" s="106"/>
      <c r="D3" s="106"/>
      <c r="E3" s="106"/>
      <c r="F3" s="106"/>
      <c r="G3" s="106"/>
      <c r="H3" s="106"/>
      <c r="I3" s="9"/>
    </row>
    <row r="4" spans="1:9" ht="15" customHeight="1" x14ac:dyDescent="0.25">
      <c r="A4" s="9"/>
      <c r="B4" s="106"/>
      <c r="C4" s="106"/>
      <c r="D4" s="106"/>
      <c r="E4" s="106"/>
      <c r="F4" s="106"/>
      <c r="G4" s="106"/>
      <c r="H4" s="106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5" t="s">
        <v>63</v>
      </c>
      <c r="C9" s="130" t="s">
        <v>65</v>
      </c>
      <c r="D9" s="131"/>
      <c r="E9" s="130" t="s">
        <v>64</v>
      </c>
      <c r="F9" s="131"/>
      <c r="G9" s="130" t="s">
        <v>66</v>
      </c>
      <c r="H9" s="131"/>
      <c r="I9" s="9"/>
    </row>
    <row r="10" spans="1:9" ht="15" customHeight="1" x14ac:dyDescent="0.25">
      <c r="A10" s="9"/>
      <c r="B10" s="91" t="s">
        <v>67</v>
      </c>
      <c r="C10" s="27"/>
      <c r="D10" s="39" t="s">
        <v>31</v>
      </c>
      <c r="E10" s="26"/>
      <c r="F10" s="39" t="s">
        <v>31</v>
      </c>
      <c r="G10" s="27"/>
      <c r="H10" s="39" t="s">
        <v>31</v>
      </c>
      <c r="I10" s="9"/>
    </row>
    <row r="11" spans="1:9" ht="15" customHeight="1" x14ac:dyDescent="0.25">
      <c r="A11" s="9"/>
      <c r="B11" s="18" t="s">
        <v>69</v>
      </c>
      <c r="C11" s="77">
        <f>SUM(C10:C10)</f>
        <v>0</v>
      </c>
      <c r="D11" s="77" t="s">
        <v>68</v>
      </c>
      <c r="E11" s="77">
        <f>SUM(E10:E10)</f>
        <v>0</v>
      </c>
      <c r="F11" s="77" t="s">
        <v>68</v>
      </c>
      <c r="G11" s="77">
        <f>SUM(G10:G10)</f>
        <v>0</v>
      </c>
      <c r="H11" s="78" t="s">
        <v>31</v>
      </c>
      <c r="I11" s="9"/>
    </row>
    <row r="12" spans="1:9" ht="15" customHeight="1" x14ac:dyDescent="0.25">
      <c r="A12" s="9"/>
      <c r="B12" s="18" t="s">
        <v>115</v>
      </c>
      <c r="C12" s="77">
        <f>C11*(1+'8. Nøgletal'!C9)</f>
        <v>0</v>
      </c>
      <c r="D12" s="77" t="s">
        <v>68</v>
      </c>
      <c r="E12" s="77">
        <f>E11*(1+'8. Nøgletal'!C9)</f>
        <v>0</v>
      </c>
      <c r="F12" s="77" t="s">
        <v>68</v>
      </c>
      <c r="G12" s="77">
        <f>G11*(1+'8. Nøgletal'!C9)</f>
        <v>0</v>
      </c>
      <c r="H12" s="78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5" t="s">
        <v>70</v>
      </c>
      <c r="C3" s="115"/>
      <c r="D3" s="115"/>
      <c r="E3" s="115"/>
      <c r="F3" s="115"/>
      <c r="G3" s="9"/>
    </row>
    <row r="4" spans="1:7" ht="15" customHeight="1" x14ac:dyDescent="0.25">
      <c r="A4" s="9"/>
      <c r="B4" s="115"/>
      <c r="C4" s="115"/>
      <c r="D4" s="115"/>
      <c r="E4" s="115"/>
      <c r="F4" s="115"/>
      <c r="G4" s="9"/>
    </row>
    <row r="5" spans="1:7" ht="15" customHeight="1" x14ac:dyDescent="0.25">
      <c r="A5" s="9"/>
      <c r="B5" s="115"/>
      <c r="C5" s="115"/>
      <c r="D5" s="115"/>
      <c r="E5" s="115"/>
      <c r="F5" s="115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18" t="s">
        <v>116</v>
      </c>
      <c r="C8" s="119"/>
      <c r="D8" s="119"/>
      <c r="E8" s="119"/>
      <c r="F8" s="120"/>
      <c r="G8" s="9"/>
    </row>
    <row r="9" spans="1:7" ht="15" customHeight="1" x14ac:dyDescent="0.25">
      <c r="A9" s="9"/>
      <c r="B9" s="96" t="s">
        <v>71</v>
      </c>
      <c r="C9" s="132" t="s">
        <v>53</v>
      </c>
      <c r="D9" s="133"/>
      <c r="E9" s="132" t="s">
        <v>54</v>
      </c>
      <c r="F9" s="133"/>
      <c r="G9" s="9"/>
    </row>
    <row r="10" spans="1:7" ht="15" customHeight="1" x14ac:dyDescent="0.25">
      <c r="A10" s="9"/>
      <c r="B10" s="97" t="s">
        <v>72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73</v>
      </c>
      <c r="C11" s="77">
        <f>SUM(C10:C10)</f>
        <v>0</v>
      </c>
      <c r="D11" s="78" t="s">
        <v>31</v>
      </c>
      <c r="E11" s="77">
        <f>SUM(E10:E10)</f>
        <v>0</v>
      </c>
      <c r="F11" s="78" t="s">
        <v>31</v>
      </c>
      <c r="G11" s="9"/>
    </row>
    <row r="12" spans="1:7" ht="15" customHeight="1" x14ac:dyDescent="0.25">
      <c r="A12" s="9"/>
      <c r="B12" s="18" t="s">
        <v>117</v>
      </c>
      <c r="C12" s="77">
        <f>C11*(1+'8. Nøgletal'!C9)</f>
        <v>0</v>
      </c>
      <c r="D12" s="78" t="s">
        <v>31</v>
      </c>
      <c r="E12" s="77">
        <f>E11*(1+'8. Nøgletal'!C9)</f>
        <v>0</v>
      </c>
      <c r="F12" s="78" t="s">
        <v>31</v>
      </c>
      <c r="G12" s="72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0"/>
      <c r="C14" s="90"/>
      <c r="D14" s="90"/>
      <c r="E14" s="90"/>
      <c r="F14" s="90"/>
      <c r="G14" s="9"/>
    </row>
  </sheetData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5" t="s">
        <v>74</v>
      </c>
      <c r="C3" s="115"/>
      <c r="D3" s="115"/>
      <c r="E3" s="115"/>
      <c r="F3" s="115"/>
      <c r="G3" s="9"/>
    </row>
    <row r="4" spans="1:7" ht="15" customHeight="1" x14ac:dyDescent="0.25">
      <c r="A4" s="9"/>
      <c r="B4" s="115"/>
      <c r="C4" s="115"/>
      <c r="D4" s="115"/>
      <c r="E4" s="115"/>
      <c r="F4" s="115"/>
      <c r="G4" s="9"/>
    </row>
    <row r="5" spans="1:7" ht="15" customHeight="1" x14ac:dyDescent="0.25">
      <c r="A5" s="9"/>
      <c r="B5" s="115"/>
      <c r="C5" s="115"/>
      <c r="D5" s="115"/>
      <c r="E5" s="115"/>
      <c r="F5" s="115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18" t="s">
        <v>26</v>
      </c>
      <c r="C8" s="119"/>
      <c r="D8" s="119"/>
      <c r="E8" s="119"/>
      <c r="F8" s="120"/>
      <c r="G8" s="9"/>
    </row>
    <row r="9" spans="1:7" ht="15" customHeight="1" x14ac:dyDescent="0.25">
      <c r="A9" s="9"/>
      <c r="B9" s="96" t="s">
        <v>75</v>
      </c>
      <c r="C9" s="98" t="s">
        <v>53</v>
      </c>
      <c r="D9" s="88"/>
      <c r="E9" s="98" t="s">
        <v>54</v>
      </c>
      <c r="F9" s="88"/>
      <c r="G9" s="9"/>
    </row>
    <row r="10" spans="1:7" ht="26.25" customHeight="1" x14ac:dyDescent="0.25">
      <c r="A10" s="9"/>
      <c r="B10" s="99" t="s">
        <v>133</v>
      </c>
      <c r="C10" s="100"/>
      <c r="D10" s="101" t="s">
        <v>31</v>
      </c>
      <c r="E10" s="100"/>
      <c r="F10" s="101" t="s">
        <v>31</v>
      </c>
      <c r="G10" s="9"/>
    </row>
    <row r="11" spans="1:7" ht="26.25" customHeight="1" x14ac:dyDescent="0.25">
      <c r="A11" s="9"/>
      <c r="B11" s="102" t="s">
        <v>134</v>
      </c>
      <c r="C11" s="103">
        <f>SUM(C10:C10)</f>
        <v>0</v>
      </c>
      <c r="D11" s="104" t="s">
        <v>31</v>
      </c>
      <c r="E11" s="103">
        <f>SUM(E10:E10)</f>
        <v>0</v>
      </c>
      <c r="F11" s="104" t="s">
        <v>31</v>
      </c>
      <c r="G11" s="9"/>
    </row>
    <row r="12" spans="1:7" ht="26.25" customHeight="1" x14ac:dyDescent="0.25">
      <c r="A12" s="9"/>
      <c r="B12" s="102" t="s">
        <v>118</v>
      </c>
      <c r="C12" s="103">
        <f>C11*(1+'8. Nøgletal'!C9)</f>
        <v>0</v>
      </c>
      <c r="D12" s="104" t="s">
        <v>31</v>
      </c>
      <c r="E12" s="103">
        <f>E11*(1+'8. Nøgletal'!C9)</f>
        <v>0</v>
      </c>
      <c r="F12" s="104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5" t="s">
        <v>76</v>
      </c>
      <c r="C3" s="115"/>
      <c r="D3" s="9"/>
    </row>
    <row r="4" spans="1:4" ht="15" customHeight="1" x14ac:dyDescent="0.25">
      <c r="A4" s="9"/>
      <c r="B4" s="115"/>
      <c r="C4" s="115"/>
      <c r="D4" s="9"/>
    </row>
    <row r="5" spans="1:4" ht="15" customHeight="1" x14ac:dyDescent="0.25">
      <c r="A5" s="9"/>
      <c r="B5" s="115"/>
      <c r="C5" s="115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5" t="s">
        <v>77</v>
      </c>
      <c r="C9" s="4">
        <v>2.8899999999999999E-2</v>
      </c>
      <c r="D9" s="16"/>
    </row>
    <row r="10" spans="1:4" ht="15" customHeight="1" x14ac:dyDescent="0.25">
      <c r="A10" s="9"/>
      <c r="B10" s="105" t="s">
        <v>119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7"/>
      <c r="C12" s="9"/>
      <c r="D12" s="9"/>
    </row>
    <row r="13" spans="1:4" ht="15" customHeight="1" x14ac:dyDescent="0.25">
      <c r="A13" s="9"/>
      <c r="B13" s="18" t="s">
        <v>78</v>
      </c>
      <c r="C13" s="20"/>
      <c r="D13" s="9"/>
    </row>
    <row r="14" spans="1:4" ht="15" customHeight="1" x14ac:dyDescent="0.25">
      <c r="A14" s="9"/>
      <c r="B14" s="105" t="s">
        <v>79</v>
      </c>
      <c r="C14" s="5">
        <v>0</v>
      </c>
      <c r="D14" s="16"/>
    </row>
    <row r="15" spans="1:4" ht="15" customHeight="1" x14ac:dyDescent="0.25">
      <c r="A15" s="9"/>
      <c r="B15" s="105" t="s">
        <v>120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7"/>
      <c r="C17" s="9"/>
      <c r="D17" s="9"/>
    </row>
    <row r="18" spans="1:4" ht="15" customHeight="1" x14ac:dyDescent="0.25">
      <c r="A18" s="9"/>
      <c r="B18" s="18" t="s">
        <v>80</v>
      </c>
      <c r="C18" s="20"/>
      <c r="D18" s="9"/>
    </row>
    <row r="19" spans="1:4" ht="15" customHeight="1" x14ac:dyDescent="0.25">
      <c r="A19" s="9"/>
      <c r="B19" s="81" t="s">
        <v>81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7"/>
      <c r="C21" s="9"/>
      <c r="D21" s="9"/>
    </row>
    <row r="22" spans="1:4" ht="15" customHeight="1" x14ac:dyDescent="0.25">
      <c r="A22" s="9"/>
      <c r="B22" s="118" t="s">
        <v>35</v>
      </c>
      <c r="C22" s="120"/>
      <c r="D22" s="9"/>
    </row>
    <row r="23" spans="1:4" ht="15" customHeight="1" x14ac:dyDescent="0.25">
      <c r="A23" s="9"/>
      <c r="B23" s="37" t="s">
        <v>82</v>
      </c>
      <c r="C23" s="8">
        <v>7.7980645288274796E-3</v>
      </c>
      <c r="D23" s="16"/>
    </row>
    <row r="24" spans="1:4" ht="15" customHeight="1" x14ac:dyDescent="0.25">
      <c r="A24" s="9"/>
      <c r="B24" s="37" t="s">
        <v>121</v>
      </c>
      <c r="C24" s="8">
        <v>7.7980645288274796E-3</v>
      </c>
      <c r="D24" s="16"/>
    </row>
    <row r="25" spans="1:4" ht="15" customHeight="1" x14ac:dyDescent="0.25">
      <c r="A25" s="9"/>
      <c r="B25" s="118"/>
      <c r="C25" s="120"/>
      <c r="D25" s="9"/>
    </row>
    <row r="26" spans="1:4" ht="15" customHeight="1" x14ac:dyDescent="0.25">
      <c r="A26" s="9"/>
      <c r="B26" s="67"/>
      <c r="C26" s="9"/>
      <c r="D26" s="9"/>
    </row>
    <row r="27" spans="1:4" ht="15" customHeight="1" x14ac:dyDescent="0.25">
      <c r="A27" s="9"/>
      <c r="B27" s="9"/>
      <c r="C27" s="9"/>
      <c r="D27" s="9"/>
    </row>
  </sheetData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5"/>
  <sheetViews>
    <sheetView showGridLines="0" zoomScaleNormal="100" workbookViewId="0">
      <selection activeCell="J28" sqref="J28"/>
    </sheetView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06" t="s">
        <v>29</v>
      </c>
      <c r="C3" s="106"/>
      <c r="D3" s="106"/>
      <c r="E3" s="9"/>
    </row>
    <row r="4" spans="1:5" ht="15" customHeight="1" x14ac:dyDescent="0.25">
      <c r="A4" s="9"/>
      <c r="B4" s="106"/>
      <c r="C4" s="106"/>
      <c r="D4" s="106"/>
      <c r="E4" s="9"/>
    </row>
    <row r="5" spans="1:5" ht="15" customHeight="1" x14ac:dyDescent="0.25">
      <c r="A5" s="9"/>
      <c r="B5" s="106"/>
      <c r="C5" s="106"/>
      <c r="D5" s="106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424554364.17295891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tillæg'!C27+'5.2. Varige tillæg'!E27</f>
        <v>2092051.8953274488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0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-3327016.2834934741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-2715280.2616738938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12155459.054218139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432759578.57733715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10-tillæg'!C24</f>
        <v>0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0</v>
      </c>
      <c r="D19" s="32" t="s">
        <v>31</v>
      </c>
      <c r="E19" s="9"/>
    </row>
    <row r="20" spans="1:5" ht="15" customHeight="1" x14ac:dyDescent="0.25">
      <c r="A20" s="9"/>
      <c r="B20" s="33" t="s">
        <v>166</v>
      </c>
      <c r="C20" s="27">
        <v>-2362712.8769565523</v>
      </c>
      <c r="D20" s="32" t="s">
        <v>31</v>
      </c>
      <c r="E20" s="9"/>
    </row>
    <row r="21" spans="1:5" ht="15" customHeight="1" x14ac:dyDescent="0.25">
      <c r="A21" s="9"/>
      <c r="B21" s="21" t="s">
        <v>22</v>
      </c>
      <c r="C21" s="27">
        <f>'5.5. Korr. af ØR2025'!C16</f>
        <v>279528</v>
      </c>
      <c r="D21" s="32" t="s">
        <v>31</v>
      </c>
      <c r="E21" s="9"/>
    </row>
    <row r="22" spans="1:5" ht="15" customHeight="1" x14ac:dyDescent="0.25">
      <c r="A22" s="9"/>
      <c r="B22" s="31" t="s">
        <v>42</v>
      </c>
      <c r="C22" s="27">
        <v>0</v>
      </c>
      <c r="D22" s="32" t="s">
        <v>31</v>
      </c>
      <c r="E22" s="9"/>
    </row>
    <row r="23" spans="1:5" ht="15" customHeight="1" x14ac:dyDescent="0.25">
      <c r="A23" s="9"/>
      <c r="B23" s="18" t="s">
        <v>4</v>
      </c>
      <c r="C23" s="34">
        <f>SUM(C17:C22)</f>
        <v>430676393.70038056</v>
      </c>
      <c r="D23" s="20" t="s">
        <v>31</v>
      </c>
      <c r="E23" s="9"/>
    </row>
    <row r="24" spans="1:5" ht="15" customHeight="1" x14ac:dyDescent="0.25">
      <c r="A24" s="9"/>
      <c r="B24" s="9"/>
      <c r="C24" s="9"/>
      <c r="D24" s="9"/>
      <c r="E24" s="9"/>
    </row>
    <row r="25" spans="1:5" ht="15" customHeight="1" x14ac:dyDescent="0.25">
      <c r="A25" s="9"/>
      <c r="B25" s="9"/>
      <c r="C25" s="9"/>
      <c r="D25" s="9"/>
      <c r="E25" s="9"/>
    </row>
  </sheetData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5" t="s">
        <v>83</v>
      </c>
      <c r="C3" s="115"/>
      <c r="D3" s="115"/>
      <c r="E3" s="9"/>
    </row>
    <row r="4" spans="1:5" ht="15" customHeight="1" x14ac:dyDescent="0.25">
      <c r="A4" s="9"/>
      <c r="B4" s="115"/>
      <c r="C4" s="115"/>
      <c r="D4" s="115"/>
      <c r="E4" s="9"/>
    </row>
    <row r="5" spans="1:5" ht="15" customHeight="1" x14ac:dyDescent="0.25">
      <c r="A5" s="9"/>
      <c r="B5" s="115"/>
      <c r="C5" s="115"/>
      <c r="D5" s="115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84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429971790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4976319.2495592311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10-tillæg'!C19+'5.2. Varige tillæg'!C23+'5.2. Varige tillæg'!E23+'5.3. Engangstillæg'!C13+'5.3. Engangstillæg'!E13</f>
        <v>4127986.0414139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439076095.29097313</v>
      </c>
      <c r="D12" s="30" t="s">
        <v>31</v>
      </c>
      <c r="E12" s="9"/>
    </row>
    <row r="13" spans="1:5" ht="15" customHeight="1" x14ac:dyDescent="0.25">
      <c r="A13" s="9"/>
      <c r="B13" s="37" t="s">
        <v>85</v>
      </c>
      <c r="C13" s="38">
        <v>426265320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12810775.290973127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86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10313000</v>
      </c>
      <c r="D18" s="39" t="s">
        <v>31</v>
      </c>
      <c r="E18" s="9"/>
    </row>
    <row r="19" spans="1:5" ht="15" customHeight="1" x14ac:dyDescent="0.25">
      <c r="A19" s="9"/>
      <c r="B19" s="18" t="s">
        <v>144</v>
      </c>
      <c r="C19" s="34">
        <f>C15+C18</f>
        <v>23123775.290973127</v>
      </c>
      <c r="D19" s="20" t="s">
        <v>31</v>
      </c>
      <c r="E19" s="9"/>
    </row>
    <row r="20" spans="1:5" ht="49.5" customHeight="1" x14ac:dyDescent="0.25">
      <c r="A20" s="9"/>
      <c r="B20" s="112" t="s">
        <v>145</v>
      </c>
      <c r="C20" s="113"/>
      <c r="D20" s="114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146</v>
      </c>
      <c r="C22" s="19"/>
      <c r="D22" s="20"/>
      <c r="E22" s="9"/>
    </row>
    <row r="23" spans="1:5" ht="27.95" customHeight="1" x14ac:dyDescent="0.25">
      <c r="A23" s="9"/>
      <c r="B23" s="42" t="s">
        <v>147</v>
      </c>
      <c r="C23" s="43">
        <f>100*10313000/(391758027+7949350)</f>
        <v>2.5801375189530216</v>
      </c>
      <c r="D23" s="39" t="s">
        <v>148</v>
      </c>
      <c r="E23" s="9"/>
    </row>
    <row r="24" spans="1:5" ht="27.95" customHeight="1" x14ac:dyDescent="0.25">
      <c r="A24" s="9"/>
      <c r="B24" s="42" t="s">
        <v>149</v>
      </c>
      <c r="C24" s="43">
        <f>C19/C12*100</f>
        <v>5.2664619046612264</v>
      </c>
      <c r="D24" s="39" t="s">
        <v>148</v>
      </c>
      <c r="E24" s="9"/>
    </row>
    <row r="25" spans="1:5" ht="56.25" customHeight="1" x14ac:dyDescent="0.25">
      <c r="A25" s="9"/>
      <c r="B25" s="112" t="s">
        <v>150</v>
      </c>
      <c r="C25" s="113"/>
      <c r="D25" s="114"/>
      <c r="E25" s="9"/>
    </row>
    <row r="26" spans="1:5" ht="15" customHeight="1" x14ac:dyDescent="0.25">
      <c r="A26" s="9"/>
      <c r="B26" s="9"/>
      <c r="C26" s="36"/>
      <c r="D26" s="9"/>
      <c r="E26" s="9"/>
    </row>
  </sheetData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6" t="s">
        <v>87</v>
      </c>
      <c r="C3" s="116"/>
      <c r="D3" s="116"/>
      <c r="E3" s="44"/>
    </row>
    <row r="4" spans="1:5" ht="15" customHeight="1" x14ac:dyDescent="0.25">
      <c r="A4" s="44"/>
      <c r="B4" s="116"/>
      <c r="C4" s="116"/>
      <c r="D4" s="116"/>
      <c r="E4" s="44"/>
    </row>
    <row r="5" spans="1:5" ht="15" customHeight="1" x14ac:dyDescent="0.25">
      <c r="A5" s="44"/>
      <c r="B5" s="116"/>
      <c r="C5" s="116"/>
      <c r="D5" s="116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136</v>
      </c>
      <c r="C8" s="46"/>
      <c r="D8" s="47"/>
      <c r="E8" s="44"/>
    </row>
    <row r="9" spans="1:5" ht="15" customHeight="1" x14ac:dyDescent="0.25">
      <c r="A9" s="44"/>
      <c r="B9" s="48" t="s">
        <v>122</v>
      </c>
      <c r="C9" s="49">
        <v>414720385.78105938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4976319.2495592311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0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-1137389.6072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-3263952.5508136712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-2665987.6437595845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11924988.944113629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424554364.17295891</v>
      </c>
      <c r="D17" s="57" t="s">
        <v>31</v>
      </c>
      <c r="E17" s="44"/>
    </row>
    <row r="18" spans="1:5" ht="15" customHeight="1" x14ac:dyDescent="0.25">
      <c r="A18" s="44"/>
      <c r="B18" s="58" t="s">
        <v>123</v>
      </c>
      <c r="C18" s="54">
        <v>0</v>
      </c>
      <c r="D18" s="59" t="s">
        <v>31</v>
      </c>
      <c r="E18" s="44"/>
    </row>
    <row r="19" spans="1:5" ht="27" customHeight="1" x14ac:dyDescent="0.25">
      <c r="A19" s="44"/>
      <c r="B19" s="60" t="s">
        <v>40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41</v>
      </c>
      <c r="C20" s="62">
        <v>-2362712.8769565523</v>
      </c>
      <c r="D20" s="63" t="s">
        <v>31</v>
      </c>
      <c r="E20" s="44"/>
    </row>
    <row r="21" spans="1:5" ht="15" customHeight="1" x14ac:dyDescent="0.25">
      <c r="A21" s="44"/>
      <c r="B21" s="48" t="s">
        <v>124</v>
      </c>
      <c r="C21" s="54">
        <v>279528</v>
      </c>
      <c r="D21" s="59" t="s">
        <v>31</v>
      </c>
      <c r="E21" s="44"/>
    </row>
    <row r="22" spans="1:5" ht="15" customHeight="1" x14ac:dyDescent="0.25">
      <c r="A22" s="44"/>
      <c r="B22" s="58" t="s">
        <v>42</v>
      </c>
      <c r="C22" s="54">
        <v>0</v>
      </c>
      <c r="D22" s="59" t="s">
        <v>31</v>
      </c>
      <c r="E22" s="44"/>
    </row>
    <row r="23" spans="1:5" ht="15" customHeight="1" x14ac:dyDescent="0.25">
      <c r="A23" s="44"/>
      <c r="B23" s="64" t="s">
        <v>135</v>
      </c>
      <c r="C23" s="54">
        <v>-1024980</v>
      </c>
      <c r="D23" s="59" t="s">
        <v>31</v>
      </c>
      <c r="E23" s="44"/>
    </row>
    <row r="24" spans="1:5" ht="15" customHeight="1" x14ac:dyDescent="0.25">
      <c r="A24" s="44"/>
      <c r="B24" s="45" t="s">
        <v>137</v>
      </c>
      <c r="C24" s="65">
        <v>421446199.29600239</v>
      </c>
      <c r="D24" s="47" t="s">
        <v>31</v>
      </c>
      <c r="E24" s="44"/>
    </row>
    <row r="25" spans="1:5" ht="30" customHeight="1" x14ac:dyDescent="0.25">
      <c r="A25" s="44"/>
      <c r="B25" s="117" t="s">
        <v>138</v>
      </c>
      <c r="C25" s="117"/>
      <c r="D25" s="117"/>
      <c r="E25" s="44"/>
    </row>
    <row r="26" spans="1:5" ht="15" customHeight="1" x14ac:dyDescent="0.25">
      <c r="A26" s="44"/>
      <c r="B26" s="44"/>
      <c r="C26" s="44"/>
      <c r="D26" s="44"/>
      <c r="E26" s="44"/>
    </row>
  </sheetData>
  <mergeCells count="2">
    <mergeCell ref="B3:D5"/>
    <mergeCell ref="B25:D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6"/>
      <c r="C1" s="66"/>
      <c r="D1" s="66"/>
      <c r="E1" s="9"/>
    </row>
    <row r="2" spans="1:5" ht="15" customHeight="1" x14ac:dyDescent="0.25">
      <c r="A2" s="9"/>
      <c r="B2" s="66"/>
      <c r="C2" s="66"/>
      <c r="D2" s="66"/>
      <c r="E2" s="9"/>
    </row>
    <row r="3" spans="1:5" ht="15" customHeight="1" x14ac:dyDescent="0.25">
      <c r="A3" s="9"/>
      <c r="B3" s="115" t="s">
        <v>45</v>
      </c>
      <c r="C3" s="115"/>
      <c r="D3" s="115"/>
      <c r="E3" s="9"/>
    </row>
    <row r="4" spans="1:5" ht="15" customHeight="1" x14ac:dyDescent="0.25">
      <c r="A4" s="9"/>
      <c r="B4" s="115"/>
      <c r="C4" s="115"/>
      <c r="D4" s="115"/>
      <c r="E4" s="9"/>
    </row>
    <row r="5" spans="1:5" ht="15" customHeight="1" x14ac:dyDescent="0.25">
      <c r="A5" s="9"/>
      <c r="B5" s="115"/>
      <c r="C5" s="115"/>
      <c r="D5" s="115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7"/>
      <c r="C7" s="9"/>
      <c r="D7" s="9"/>
      <c r="E7" s="9"/>
    </row>
    <row r="8" spans="1:5" ht="14.25" customHeight="1" x14ac:dyDescent="0.25">
      <c r="A8" s="9"/>
      <c r="B8" s="118" t="s">
        <v>88</v>
      </c>
      <c r="C8" s="119"/>
      <c r="D8" s="120"/>
      <c r="E8" s="9"/>
    </row>
    <row r="9" spans="1:5" ht="15" customHeight="1" x14ac:dyDescent="0.25">
      <c r="A9" s="9"/>
      <c r="B9" s="42" t="s">
        <v>89</v>
      </c>
      <c r="C9" s="2">
        <v>137151733.92905989</v>
      </c>
      <c r="D9" s="39" t="s">
        <v>31</v>
      </c>
      <c r="E9" s="9"/>
    </row>
    <row r="10" spans="1:5" ht="15" customHeight="1" x14ac:dyDescent="0.25">
      <c r="A10" s="9"/>
      <c r="B10" s="68" t="s">
        <v>90</v>
      </c>
      <c r="C10" s="3">
        <f>-'8. Nøgletal'!C19*C9</f>
        <v>-2743034.6785811977</v>
      </c>
      <c r="D10" s="39" t="s">
        <v>31</v>
      </c>
      <c r="E10" s="9"/>
    </row>
    <row r="11" spans="1:5" ht="15" customHeight="1" x14ac:dyDescent="0.25">
      <c r="A11" s="9"/>
      <c r="B11" s="68" t="s">
        <v>91</v>
      </c>
      <c r="C11" s="2">
        <f>('5.2. Varige tillæg'!C23)*(1+'8. Nøgletal'!C9)*(1-'8. Nøgletal'!C19)+'5.6 Anlægsprojekter'!C12-'6. Bortfald'!C12+'7. Tilknyttet virksomhed'!C12</f>
        <v>1355313.8332159999</v>
      </c>
      <c r="D11" s="39" t="s">
        <v>31</v>
      </c>
      <c r="E11" s="9"/>
    </row>
    <row r="12" spans="1:5" ht="15" customHeight="1" x14ac:dyDescent="0.25">
      <c r="A12" s="9"/>
      <c r="B12" s="42" t="s">
        <v>92</v>
      </c>
      <c r="C12" s="2">
        <f>SUM(C9:C11)</f>
        <v>135764013.0836947</v>
      </c>
      <c r="D12" s="39" t="s">
        <v>31</v>
      </c>
      <c r="E12" s="9"/>
    </row>
    <row r="13" spans="1:5" ht="15" customHeight="1" x14ac:dyDescent="0.25">
      <c r="A13" s="9"/>
      <c r="B13" s="69" t="s">
        <v>93</v>
      </c>
      <c r="C13" s="70">
        <f>-C12*'8. Nøgletal'!C19</f>
        <v>-2715280.2616738938</v>
      </c>
      <c r="D13" s="71" t="s">
        <v>31</v>
      </c>
      <c r="E13" s="72"/>
    </row>
    <row r="14" spans="1:5" ht="15" customHeight="1" x14ac:dyDescent="0.25">
      <c r="A14" s="9"/>
      <c r="B14" s="118" t="s">
        <v>94</v>
      </c>
      <c r="C14" s="119"/>
      <c r="D14" s="120"/>
      <c r="E14" s="9"/>
    </row>
    <row r="15" spans="1:5" ht="15" customHeight="1" x14ac:dyDescent="0.25">
      <c r="A15" s="9"/>
      <c r="B15" s="37" t="s">
        <v>46</v>
      </c>
      <c r="C15" s="3">
        <v>321166475.05144513</v>
      </c>
      <c r="D15" s="39" t="s">
        <v>31</v>
      </c>
      <c r="E15" s="9"/>
    </row>
    <row r="16" spans="1:5" ht="15" customHeight="1" x14ac:dyDescent="0.25">
      <c r="A16" s="9"/>
      <c r="B16" s="68" t="s">
        <v>90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8" t="s">
        <v>95</v>
      </c>
      <c r="C17" s="2">
        <f>('5.2. Varige tillæg'!E23)*(1+'8. Nøgletal'!C9)*(1-'8. Nøgletal'!C14)+'5.6 Anlægsprojekter'!E12-'6. Bortfald'!E12+'7. Tilknyttet virksomhed'!E12</f>
        <v>753397.6203999999</v>
      </c>
      <c r="D17" s="39" t="s">
        <v>31</v>
      </c>
      <c r="E17" s="9"/>
    </row>
    <row r="18" spans="1:5" ht="15" customHeight="1" x14ac:dyDescent="0.25">
      <c r="A18" s="9"/>
      <c r="B18" s="42" t="s">
        <v>96</v>
      </c>
      <c r="C18" s="2">
        <f>SUM(C15:C17)</f>
        <v>321919872.67184514</v>
      </c>
      <c r="D18" s="39" t="s">
        <v>31</v>
      </c>
      <c r="E18" s="9"/>
    </row>
    <row r="19" spans="1:5" ht="15" customHeight="1" x14ac:dyDescent="0.25">
      <c r="A19" s="9"/>
      <c r="B19" s="69" t="s">
        <v>97</v>
      </c>
      <c r="C19" s="70">
        <f>-C18*'8. Nøgletal'!C15</f>
        <v>0</v>
      </c>
      <c r="D19" s="71" t="s">
        <v>31</v>
      </c>
      <c r="E19" s="9"/>
    </row>
    <row r="20" spans="1:5" ht="15" customHeight="1" x14ac:dyDescent="0.25">
      <c r="A20" s="9"/>
      <c r="B20" s="18" t="s">
        <v>98</v>
      </c>
      <c r="C20" s="34">
        <f>C13+C19</f>
        <v>-2715280.2616738938</v>
      </c>
      <c r="D20" s="20" t="s">
        <v>31</v>
      </c>
      <c r="E20" s="9"/>
    </row>
    <row r="21" spans="1:5" ht="39.950000000000003" customHeight="1" x14ac:dyDescent="0.25">
      <c r="A21" s="9"/>
      <c r="B21" s="121" t="s">
        <v>125</v>
      </c>
      <c r="C21" s="122"/>
      <c r="D21" s="123"/>
      <c r="E21" s="72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06" t="s">
        <v>47</v>
      </c>
      <c r="C3" s="106"/>
      <c r="D3" s="106"/>
      <c r="E3" s="9"/>
    </row>
    <row r="4" spans="1:5" ht="15" customHeight="1" x14ac:dyDescent="0.25">
      <c r="A4" s="9"/>
      <c r="B4" s="106"/>
      <c r="C4" s="106"/>
      <c r="D4" s="106"/>
      <c r="E4" s="9"/>
    </row>
    <row r="5" spans="1:5" ht="15" customHeight="1" x14ac:dyDescent="0.25">
      <c r="A5" s="9"/>
      <c r="B5" s="106"/>
      <c r="C5" s="106"/>
      <c r="D5" s="106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4" t="s">
        <v>99</v>
      </c>
      <c r="C8" s="125"/>
      <c r="D8" s="126"/>
      <c r="E8" s="9"/>
    </row>
    <row r="9" spans="1:5" ht="15" customHeight="1" x14ac:dyDescent="0.25">
      <c r="A9" s="9"/>
      <c r="B9" s="74" t="s">
        <v>139</v>
      </c>
      <c r="C9" s="26">
        <f>'5.1.a. § 10-tillæg'!E9</f>
        <v>0</v>
      </c>
      <c r="D9" s="39" t="s">
        <v>31</v>
      </c>
      <c r="E9" s="9"/>
    </row>
    <row r="10" spans="1:5" ht="15" customHeight="1" x14ac:dyDescent="0.25">
      <c r="A10" s="9"/>
      <c r="B10" s="74" t="s">
        <v>140</v>
      </c>
      <c r="C10" s="26">
        <f>'5.1.a. § 10-tillæg'!E10</f>
        <v>16752.697795309999</v>
      </c>
      <c r="D10" s="39" t="s">
        <v>31</v>
      </c>
      <c r="E10" s="9"/>
    </row>
    <row r="11" spans="1:5" ht="15" customHeight="1" x14ac:dyDescent="0.25">
      <c r="A11" s="9"/>
      <c r="B11" s="74" t="s">
        <v>141</v>
      </c>
      <c r="C11" s="26">
        <f>'5.1.a. § 10-tillæg'!E11</f>
        <v>224028.34361858992</v>
      </c>
      <c r="D11" s="39" t="s">
        <v>31</v>
      </c>
      <c r="E11" s="9"/>
    </row>
    <row r="12" spans="1:5" ht="15" customHeight="1" x14ac:dyDescent="0.25">
      <c r="A12" s="9"/>
      <c r="B12" s="74" t="s">
        <v>142</v>
      </c>
      <c r="C12" s="26">
        <f>'5.1.a. § 10-tillæg'!E12</f>
        <v>0</v>
      </c>
      <c r="D12" s="39" t="s">
        <v>31</v>
      </c>
      <c r="E12" s="9"/>
    </row>
    <row r="13" spans="1:5" ht="15" customHeight="1" x14ac:dyDescent="0.25">
      <c r="A13" s="9"/>
      <c r="B13" s="75" t="s">
        <v>165</v>
      </c>
      <c r="C13" s="76">
        <v>210845</v>
      </c>
      <c r="D13" s="39" t="s">
        <v>31</v>
      </c>
      <c r="E13" s="9"/>
    </row>
    <row r="14" spans="1:5" ht="15" customHeight="1" x14ac:dyDescent="0.25">
      <c r="A14" s="9"/>
      <c r="B14" s="75"/>
      <c r="C14" s="76"/>
      <c r="D14" s="39" t="s">
        <v>31</v>
      </c>
      <c r="E14" s="9"/>
    </row>
    <row r="15" spans="1:5" ht="15" customHeight="1" x14ac:dyDescent="0.25">
      <c r="A15" s="9"/>
      <c r="B15" s="75"/>
      <c r="C15" s="76"/>
      <c r="D15" s="39" t="s">
        <v>31</v>
      </c>
      <c r="E15" s="9"/>
    </row>
    <row r="16" spans="1:5" ht="15" customHeight="1" x14ac:dyDescent="0.25">
      <c r="A16" s="9"/>
      <c r="B16" s="75"/>
      <c r="C16" s="76"/>
      <c r="D16" s="39" t="s">
        <v>31</v>
      </c>
      <c r="E16" s="9"/>
    </row>
    <row r="17" spans="1:5" ht="15" customHeight="1" x14ac:dyDescent="0.25">
      <c r="A17" s="9"/>
      <c r="B17" s="75"/>
      <c r="C17" s="76"/>
      <c r="D17" s="39" t="s">
        <v>31</v>
      </c>
      <c r="E17" s="9"/>
    </row>
    <row r="18" spans="1:5" ht="15" customHeight="1" x14ac:dyDescent="0.25">
      <c r="A18" s="9"/>
      <c r="B18" s="75"/>
      <c r="C18" s="76"/>
      <c r="D18" s="39" t="s">
        <v>31</v>
      </c>
      <c r="E18" s="9"/>
    </row>
    <row r="19" spans="1:5" ht="15" customHeight="1" x14ac:dyDescent="0.25">
      <c r="A19" s="9"/>
      <c r="B19" s="18" t="s">
        <v>48</v>
      </c>
      <c r="C19" s="77">
        <f>SUM(C9:C18)</f>
        <v>451626.04141389992</v>
      </c>
      <c r="D19" s="78" t="s">
        <v>31</v>
      </c>
      <c r="E19" s="9"/>
    </row>
    <row r="20" spans="1:5" ht="15" customHeight="1" x14ac:dyDescent="0.25">
      <c r="A20" s="9"/>
      <c r="B20" s="79"/>
      <c r="C20" s="80"/>
      <c r="D20" s="80"/>
      <c r="E20" s="9"/>
    </row>
    <row r="21" spans="1:5" ht="15" customHeight="1" x14ac:dyDescent="0.25">
      <c r="A21" s="9"/>
      <c r="B21" s="118" t="s">
        <v>39</v>
      </c>
      <c r="C21" s="119"/>
      <c r="D21" s="120"/>
      <c r="E21" s="9"/>
    </row>
    <row r="22" spans="1:5" ht="15" customHeight="1" x14ac:dyDescent="0.25">
      <c r="A22" s="9"/>
      <c r="B22" s="81" t="s">
        <v>49</v>
      </c>
      <c r="C22" s="26">
        <v>0</v>
      </c>
      <c r="D22" s="39" t="s">
        <v>31</v>
      </c>
      <c r="E22" s="9"/>
    </row>
    <row r="23" spans="1:5" ht="15" customHeight="1" x14ac:dyDescent="0.25">
      <c r="A23" s="9"/>
      <c r="B23" s="81" t="s">
        <v>50</v>
      </c>
      <c r="C23" s="26">
        <v>0</v>
      </c>
      <c r="D23" s="39" t="s">
        <v>31</v>
      </c>
      <c r="E23" s="9"/>
    </row>
    <row r="24" spans="1:5" ht="15" customHeight="1" x14ac:dyDescent="0.25">
      <c r="A24" s="9"/>
      <c r="B24" s="18" t="s">
        <v>48</v>
      </c>
      <c r="C24" s="77">
        <f>SUM(C22:C23)</f>
        <v>0</v>
      </c>
      <c r="D24" s="78" t="s">
        <v>31</v>
      </c>
      <c r="E24" s="9"/>
    </row>
    <row r="25" spans="1:5" ht="15" customHeight="1" x14ac:dyDescent="0.25">
      <c r="A25" s="9"/>
      <c r="B25" s="9"/>
      <c r="C25" s="9"/>
      <c r="D25" s="9"/>
      <c r="E25" s="9"/>
    </row>
    <row r="26" spans="1:5" ht="15" customHeight="1" x14ac:dyDescent="0.25">
      <c r="A26" s="9"/>
      <c r="B26" s="9"/>
      <c r="C26" s="9"/>
      <c r="D26" s="9"/>
      <c r="E26" s="9"/>
    </row>
  </sheetData>
  <mergeCells count="3">
    <mergeCell ref="B3:D5"/>
    <mergeCell ref="B8:D8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5" t="s">
        <v>100</v>
      </c>
      <c r="C3" s="115"/>
      <c r="D3" s="115"/>
      <c r="E3" s="115"/>
      <c r="F3" s="115"/>
      <c r="G3" s="9"/>
    </row>
    <row r="4" spans="1:7" ht="19.5" customHeight="1" x14ac:dyDescent="0.25">
      <c r="A4" s="9"/>
      <c r="B4" s="115"/>
      <c r="C4" s="115"/>
      <c r="D4" s="115"/>
      <c r="E4" s="115"/>
      <c r="F4" s="115"/>
      <c r="G4" s="9"/>
    </row>
    <row r="5" spans="1:7" ht="19.5" customHeight="1" x14ac:dyDescent="0.25">
      <c r="A5" s="9"/>
      <c r="B5" s="115"/>
      <c r="C5" s="115"/>
      <c r="D5" s="115"/>
      <c r="E5" s="115"/>
      <c r="F5" s="115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2" t="s">
        <v>126</v>
      </c>
      <c r="C8" s="83" t="s">
        <v>101</v>
      </c>
      <c r="D8" s="84" t="s">
        <v>102</v>
      </c>
      <c r="E8" s="84" t="s">
        <v>103</v>
      </c>
      <c r="F8" s="20"/>
      <c r="G8" s="9"/>
    </row>
    <row r="9" spans="1:7" ht="15" customHeight="1" x14ac:dyDescent="0.25">
      <c r="A9" s="9"/>
      <c r="B9" s="74" t="s">
        <v>139</v>
      </c>
      <c r="C9" s="26">
        <v>8328991.4333622204</v>
      </c>
      <c r="D9" s="26">
        <v>5109950</v>
      </c>
      <c r="E9" s="26">
        <f>MAX(D9-C9,0)</f>
        <v>0</v>
      </c>
      <c r="F9" s="39" t="s">
        <v>31</v>
      </c>
      <c r="G9" s="9"/>
    </row>
    <row r="10" spans="1:7" ht="15" customHeight="1" x14ac:dyDescent="0.25">
      <c r="A10" s="9"/>
      <c r="B10" s="74" t="s">
        <v>140</v>
      </c>
      <c r="C10" s="26">
        <v>404885.30220469</v>
      </c>
      <c r="D10" s="26">
        <v>421638</v>
      </c>
      <c r="E10" s="26">
        <f t="shared" ref="E10:E19" si="0">MAX(D10-C10,0)</f>
        <v>16752.697795309999</v>
      </c>
      <c r="F10" s="39" t="s">
        <v>31</v>
      </c>
      <c r="G10" s="9"/>
    </row>
    <row r="11" spans="1:7" ht="15" customHeight="1" x14ac:dyDescent="0.25">
      <c r="A11" s="9"/>
      <c r="B11" s="74" t="s">
        <v>141</v>
      </c>
      <c r="C11" s="26">
        <v>1328680.6563814101</v>
      </c>
      <c r="D11" s="26">
        <v>1552709</v>
      </c>
      <c r="E11" s="26">
        <f t="shared" si="0"/>
        <v>224028.34361858992</v>
      </c>
      <c r="F11" s="39" t="s">
        <v>31</v>
      </c>
      <c r="G11" s="9"/>
    </row>
    <row r="12" spans="1:7" ht="15" customHeight="1" x14ac:dyDescent="0.25">
      <c r="A12" s="9"/>
      <c r="B12" s="74" t="s">
        <v>142</v>
      </c>
      <c r="C12" s="26">
        <v>502311.05189372</v>
      </c>
      <c r="D12" s="26">
        <v>278684</v>
      </c>
      <c r="E12" s="26">
        <f t="shared" si="0"/>
        <v>0</v>
      </c>
      <c r="F12" s="39" t="s">
        <v>31</v>
      </c>
      <c r="G12" s="9"/>
    </row>
    <row r="13" spans="1:7" ht="15" hidden="1" customHeight="1" x14ac:dyDescent="0.25">
      <c r="A13" s="9"/>
      <c r="B13" s="75"/>
      <c r="C13" s="26"/>
      <c r="D13" s="26"/>
      <c r="E13" s="26">
        <f t="shared" si="0"/>
        <v>0</v>
      </c>
      <c r="F13" s="39" t="s">
        <v>31</v>
      </c>
      <c r="G13" s="9"/>
    </row>
    <row r="14" spans="1:7" ht="15" hidden="1" customHeight="1" x14ac:dyDescent="0.25">
      <c r="A14" s="9"/>
      <c r="B14" s="75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5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5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5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5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5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7"/>
      <c r="D20" s="77"/>
      <c r="E20" s="77"/>
      <c r="F20" s="78"/>
      <c r="G20" s="9"/>
    </row>
    <row r="21" spans="1:7" ht="39.75" customHeight="1" x14ac:dyDescent="0.25">
      <c r="A21" s="9"/>
      <c r="B21" s="127" t="s">
        <v>104</v>
      </c>
      <c r="C21" s="128"/>
      <c r="D21" s="128"/>
      <c r="E21" s="128"/>
      <c r="F21" s="129"/>
      <c r="G21" s="9"/>
    </row>
    <row r="22" spans="1:7" ht="15" customHeight="1" x14ac:dyDescent="0.25">
      <c r="A22" s="9"/>
      <c r="B22" s="85"/>
      <c r="C22" s="80"/>
      <c r="D22" s="80"/>
      <c r="E22" s="80"/>
      <c r="F22" s="80"/>
      <c r="G22" s="9"/>
    </row>
    <row r="23" spans="1:7" ht="15" customHeight="1" x14ac:dyDescent="0.25">
      <c r="A23" s="9"/>
      <c r="B23" s="85"/>
      <c r="C23" s="80"/>
      <c r="D23" s="80"/>
      <c r="E23" s="80"/>
      <c r="F23" s="80"/>
      <c r="G23" s="9"/>
    </row>
  </sheetData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9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06" t="s">
        <v>51</v>
      </c>
      <c r="C3" s="106"/>
      <c r="D3" s="106"/>
      <c r="E3" s="106"/>
      <c r="F3" s="106"/>
      <c r="G3" s="9"/>
    </row>
    <row r="4" spans="1:7" ht="15" customHeight="1" x14ac:dyDescent="0.25">
      <c r="A4" s="9"/>
      <c r="B4" s="106"/>
      <c r="C4" s="106"/>
      <c r="D4" s="106"/>
      <c r="E4" s="106"/>
      <c r="F4" s="106"/>
      <c r="G4" s="9"/>
    </row>
    <row r="5" spans="1:7" ht="15" customHeight="1" x14ac:dyDescent="0.25">
      <c r="A5" s="9"/>
      <c r="B5" s="106"/>
      <c r="C5" s="106"/>
      <c r="D5" s="106"/>
      <c r="E5" s="106"/>
      <c r="F5" s="106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6" t="s">
        <v>52</v>
      </c>
      <c r="C9" s="28" t="s">
        <v>53</v>
      </c>
      <c r="D9" s="87"/>
      <c r="E9" s="28" t="s">
        <v>54</v>
      </c>
      <c r="F9" s="88"/>
      <c r="G9" s="9"/>
    </row>
    <row r="10" spans="1:7" ht="15" customHeight="1" x14ac:dyDescent="0.25">
      <c r="A10" s="9"/>
      <c r="B10" s="89" t="s">
        <v>151</v>
      </c>
      <c r="C10" s="26">
        <v>0</v>
      </c>
      <c r="D10" s="39" t="s">
        <v>31</v>
      </c>
      <c r="E10" s="26">
        <v>43882</v>
      </c>
      <c r="F10" s="39" t="s">
        <v>31</v>
      </c>
      <c r="G10" s="9"/>
    </row>
    <row r="11" spans="1:7" ht="15" customHeight="1" x14ac:dyDescent="0.25">
      <c r="A11" s="9"/>
      <c r="B11" s="89" t="s">
        <v>152</v>
      </c>
      <c r="C11" s="26">
        <v>51008</v>
      </c>
      <c r="D11" s="39" t="s">
        <v>31</v>
      </c>
      <c r="E11" s="26">
        <v>0</v>
      </c>
      <c r="F11" s="39" t="s">
        <v>31</v>
      </c>
      <c r="G11" s="9"/>
    </row>
    <row r="12" spans="1:7" ht="15" customHeight="1" x14ac:dyDescent="0.25">
      <c r="A12" s="9"/>
      <c r="B12" s="89" t="s">
        <v>153</v>
      </c>
      <c r="C12" s="26">
        <v>515172</v>
      </c>
      <c r="D12" s="39" t="s">
        <v>31</v>
      </c>
      <c r="E12" s="26">
        <v>0</v>
      </c>
      <c r="F12" s="39" t="s">
        <v>31</v>
      </c>
      <c r="G12" s="9"/>
    </row>
    <row r="13" spans="1:7" ht="15" customHeight="1" x14ac:dyDescent="0.25">
      <c r="A13" s="9"/>
      <c r="B13" s="89" t="s">
        <v>154</v>
      </c>
      <c r="C13" s="26">
        <v>481683</v>
      </c>
      <c r="D13" s="39" t="s">
        <v>31</v>
      </c>
      <c r="E13" s="26">
        <v>0</v>
      </c>
      <c r="F13" s="39" t="s">
        <v>31</v>
      </c>
      <c r="G13" s="9"/>
    </row>
    <row r="14" spans="1:7" ht="15" customHeight="1" x14ac:dyDescent="0.25">
      <c r="A14" s="9"/>
      <c r="B14" s="89" t="s">
        <v>155</v>
      </c>
      <c r="C14" s="26">
        <v>0</v>
      </c>
      <c r="D14" s="39" t="s">
        <v>31</v>
      </c>
      <c r="E14" s="26">
        <v>54006</v>
      </c>
      <c r="F14" s="39" t="s">
        <v>31</v>
      </c>
      <c r="G14" s="9"/>
    </row>
    <row r="15" spans="1:7" ht="15" customHeight="1" x14ac:dyDescent="0.25">
      <c r="A15" s="9"/>
      <c r="B15" s="89" t="s">
        <v>156</v>
      </c>
      <c r="C15" s="26">
        <v>0</v>
      </c>
      <c r="D15" s="39" t="s">
        <v>31</v>
      </c>
      <c r="E15" s="26">
        <v>9783</v>
      </c>
      <c r="F15" s="39" t="s">
        <v>31</v>
      </c>
      <c r="G15" s="9"/>
    </row>
    <row r="16" spans="1:7" ht="15" customHeight="1" x14ac:dyDescent="0.25">
      <c r="A16" s="9"/>
      <c r="B16" s="89" t="s">
        <v>157</v>
      </c>
      <c r="C16" s="26">
        <v>0</v>
      </c>
      <c r="D16" s="39" t="s">
        <v>31</v>
      </c>
      <c r="E16" s="26">
        <v>278322</v>
      </c>
      <c r="F16" s="39" t="s">
        <v>31</v>
      </c>
      <c r="G16" s="9"/>
    </row>
    <row r="17" spans="1:7" ht="15" customHeight="1" x14ac:dyDescent="0.25">
      <c r="A17" s="9"/>
      <c r="B17" s="89" t="s">
        <v>158</v>
      </c>
      <c r="C17" s="26">
        <v>0</v>
      </c>
      <c r="D17" s="39" t="s">
        <v>31</v>
      </c>
      <c r="E17" s="26">
        <v>20450</v>
      </c>
      <c r="F17" s="39" t="s">
        <v>31</v>
      </c>
      <c r="G17" s="9"/>
    </row>
    <row r="18" spans="1:7" ht="15" customHeight="1" x14ac:dyDescent="0.25">
      <c r="A18" s="9"/>
      <c r="B18" s="89" t="s">
        <v>159</v>
      </c>
      <c r="C18" s="26">
        <v>0</v>
      </c>
      <c r="D18" s="39" t="s">
        <v>31</v>
      </c>
      <c r="E18" s="26">
        <v>10086</v>
      </c>
      <c r="F18" s="39" t="s">
        <v>31</v>
      </c>
      <c r="G18" s="9"/>
    </row>
    <row r="19" spans="1:7" ht="15" customHeight="1" x14ac:dyDescent="0.25">
      <c r="A19" s="9"/>
      <c r="B19" s="89" t="s">
        <v>160</v>
      </c>
      <c r="C19" s="26">
        <v>0</v>
      </c>
      <c r="D19" s="39" t="s">
        <v>31</v>
      </c>
      <c r="E19" s="26">
        <v>279033</v>
      </c>
      <c r="F19" s="39" t="s">
        <v>31</v>
      </c>
      <c r="G19" s="9"/>
    </row>
    <row r="20" spans="1:7" ht="15" customHeight="1" x14ac:dyDescent="0.25">
      <c r="A20" s="9"/>
      <c r="B20" s="89" t="s">
        <v>161</v>
      </c>
      <c r="C20" s="26">
        <v>0</v>
      </c>
      <c r="D20" s="39" t="s">
        <v>31</v>
      </c>
      <c r="E20" s="26">
        <v>3742</v>
      </c>
      <c r="F20" s="39" t="s">
        <v>31</v>
      </c>
      <c r="G20" s="9"/>
    </row>
    <row r="21" spans="1:7" ht="15" customHeight="1" x14ac:dyDescent="0.25">
      <c r="A21" s="9"/>
      <c r="B21" s="89" t="s">
        <v>162</v>
      </c>
      <c r="C21" s="26">
        <v>296265</v>
      </c>
      <c r="D21" s="39" t="s">
        <v>31</v>
      </c>
      <c r="E21" s="26">
        <v>0</v>
      </c>
      <c r="F21" s="39" t="s">
        <v>31</v>
      </c>
      <c r="G21" s="9"/>
    </row>
    <row r="22" spans="1:7" ht="15" customHeight="1" x14ac:dyDescent="0.25">
      <c r="A22" s="9"/>
      <c r="B22" s="89" t="s">
        <v>163</v>
      </c>
      <c r="C22" s="26">
        <v>0</v>
      </c>
      <c r="D22" s="39" t="s">
        <v>31</v>
      </c>
      <c r="E22" s="26">
        <v>32932</v>
      </c>
      <c r="F22" s="39" t="s">
        <v>31</v>
      </c>
      <c r="G22" s="9"/>
    </row>
    <row r="23" spans="1:7" ht="15" customHeight="1" x14ac:dyDescent="0.25">
      <c r="A23" s="9"/>
      <c r="B23" s="18" t="s">
        <v>105</v>
      </c>
      <c r="C23" s="77">
        <f>SUM(C10:C22)</f>
        <v>1344128</v>
      </c>
      <c r="D23" s="78" t="s">
        <v>31</v>
      </c>
      <c r="E23" s="77">
        <f>SUM(E10:E22)</f>
        <v>732236</v>
      </c>
      <c r="F23" s="78" t="s">
        <v>31</v>
      </c>
      <c r="G23" s="9"/>
    </row>
    <row r="24" spans="1:7" ht="15" customHeight="1" x14ac:dyDescent="0.25">
      <c r="A24" s="9"/>
      <c r="B24" s="89" t="s">
        <v>35</v>
      </c>
      <c r="C24" s="26">
        <f>-C23*'8. Nøgletal'!C23</f>
        <v>-10481.596879003822</v>
      </c>
      <c r="D24" s="39" t="s">
        <v>31</v>
      </c>
      <c r="E24" s="26">
        <f>-E23*'8. Nøgletal'!C23</f>
        <v>-5710.0235783305179</v>
      </c>
      <c r="F24" s="39" t="s">
        <v>31</v>
      </c>
      <c r="G24" s="9"/>
    </row>
    <row r="25" spans="1:7" ht="15" customHeight="1" x14ac:dyDescent="0.25">
      <c r="A25" s="9"/>
      <c r="B25" s="89" t="s">
        <v>36</v>
      </c>
      <c r="C25" s="26">
        <f>-C23*'8. Nøgletal'!C19</f>
        <v>-26882.560000000001</v>
      </c>
      <c r="D25" s="39" t="s">
        <v>31</v>
      </c>
      <c r="E25" s="26">
        <f>-E23*'8. Nøgletal'!C14</f>
        <v>0</v>
      </c>
      <c r="F25" s="39" t="s">
        <v>31</v>
      </c>
      <c r="G25" s="9"/>
    </row>
    <row r="26" spans="1:7" ht="15" customHeight="1" x14ac:dyDescent="0.25">
      <c r="A26" s="9"/>
      <c r="B26" s="89" t="s">
        <v>37</v>
      </c>
      <c r="C26" s="26">
        <f>SUM(C23:C25)*'8. Nøgletal'!C9</f>
        <v>37765.475066196785</v>
      </c>
      <c r="D26" s="39" t="s">
        <v>31</v>
      </c>
      <c r="E26" s="26">
        <f>SUM(E23:E25)*'8. Nøgletal'!C9</f>
        <v>20996.600718586247</v>
      </c>
      <c r="F26" s="39" t="s">
        <v>31</v>
      </c>
      <c r="G26" s="9"/>
    </row>
    <row r="27" spans="1:7" ht="26.25" customHeight="1" x14ac:dyDescent="0.25">
      <c r="A27" s="9"/>
      <c r="B27" s="82" t="s">
        <v>106</v>
      </c>
      <c r="C27" s="77">
        <f>SUM(C23:C26)</f>
        <v>1344529.318187193</v>
      </c>
      <c r="D27" s="78" t="s">
        <v>31</v>
      </c>
      <c r="E27" s="77">
        <f>SUM(E23:E26)</f>
        <v>747522.57714025571</v>
      </c>
      <c r="F27" s="78" t="s">
        <v>31</v>
      </c>
      <c r="G27" s="9"/>
    </row>
    <row r="28" spans="1:7" ht="15" customHeight="1" x14ac:dyDescent="0.25">
      <c r="A28" s="9"/>
      <c r="B28" s="9"/>
      <c r="C28" s="9"/>
      <c r="D28" s="9"/>
      <c r="E28" s="9"/>
      <c r="F28" s="9"/>
      <c r="G28" s="9"/>
    </row>
    <row r="29" spans="1:7" ht="15" customHeight="1" x14ac:dyDescent="0.25">
      <c r="A29" s="9"/>
      <c r="B29" s="9"/>
      <c r="C29" s="9"/>
      <c r="D29" s="9"/>
      <c r="E29" s="9"/>
      <c r="F29" s="9"/>
      <c r="G29" s="9"/>
    </row>
  </sheetData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06" t="s">
        <v>55</v>
      </c>
      <c r="C3" s="106"/>
      <c r="D3" s="106"/>
      <c r="E3" s="106"/>
      <c r="F3" s="106"/>
      <c r="G3" s="9"/>
    </row>
    <row r="4" spans="1:7" ht="15" customHeight="1" x14ac:dyDescent="0.25">
      <c r="A4" s="9"/>
      <c r="B4" s="106"/>
      <c r="C4" s="106"/>
      <c r="D4" s="106"/>
      <c r="E4" s="106"/>
      <c r="F4" s="106"/>
      <c r="G4" s="9"/>
    </row>
    <row r="5" spans="1:7" ht="15" customHeight="1" x14ac:dyDescent="0.25">
      <c r="A5" s="9"/>
      <c r="B5" s="106"/>
      <c r="C5" s="106"/>
      <c r="D5" s="106"/>
      <c r="E5" s="106"/>
      <c r="F5" s="106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18" t="s">
        <v>18</v>
      </c>
      <c r="C8" s="119"/>
      <c r="D8" s="119"/>
      <c r="E8" s="119"/>
      <c r="F8" s="120"/>
      <c r="G8" s="9"/>
    </row>
    <row r="9" spans="1:7" ht="15" customHeight="1" x14ac:dyDescent="0.25">
      <c r="A9" s="9"/>
      <c r="B9" s="86" t="s">
        <v>52</v>
      </c>
      <c r="C9" s="28" t="s">
        <v>53</v>
      </c>
      <c r="D9" s="87"/>
      <c r="E9" s="28" t="s">
        <v>54</v>
      </c>
      <c r="F9" s="88"/>
      <c r="G9" s="9"/>
    </row>
    <row r="10" spans="1:7" ht="15" customHeight="1" x14ac:dyDescent="0.25">
      <c r="A10" s="9"/>
      <c r="B10" s="89" t="s">
        <v>164</v>
      </c>
      <c r="C10" s="26">
        <v>0</v>
      </c>
      <c r="D10" s="39" t="s">
        <v>31</v>
      </c>
      <c r="E10" s="26">
        <v>1599996</v>
      </c>
      <c r="F10" s="39" t="s">
        <v>31</v>
      </c>
      <c r="G10" s="9"/>
    </row>
    <row r="11" spans="1:7" ht="15" customHeight="1" x14ac:dyDescent="0.25">
      <c r="A11" s="9"/>
      <c r="B11" s="89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9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107</v>
      </c>
      <c r="C13" s="77">
        <f>SUM(C10:C12)</f>
        <v>0</v>
      </c>
      <c r="D13" s="78" t="s">
        <v>31</v>
      </c>
      <c r="E13" s="77">
        <f>SUM(E10:E12)</f>
        <v>1599996</v>
      </c>
      <c r="F13" s="78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90"/>
      <c r="C15" s="90"/>
      <c r="D15" s="90"/>
      <c r="E15" s="90"/>
      <c r="F15" s="90"/>
      <c r="G15" s="9"/>
    </row>
  </sheetData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2026-09-14T11:27:22Z</dcterms:modified>
</cp:coreProperties>
</file>