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Forsyning Helsingør Spildevand AS (S021)\ØR2027\"/>
    </mc:Choice>
  </mc:AlternateContent>
  <xr:revisionPtr revIDLastSave="0" documentId="13_ncr:1_{0BEF5AF8-B5B2-455E-9365-F8F41890F537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1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2" i="11" l="1"/>
  <c r="C19" i="3" s="1"/>
  <c r="C12" i="3"/>
  <c r="C20" i="7"/>
  <c r="C11" i="4" s="1"/>
  <c r="C12" i="4" s="1"/>
  <c r="C15" i="4" s="1"/>
  <c r="C19" i="4" s="1"/>
  <c r="C24" i="4" s="1"/>
  <c r="C13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<sst xmlns="http://schemas.openxmlformats.org/spreadsheetml/2006/main" count="333" uniqueCount="153">
  <si>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</si>
  <si>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</si>
  <si>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</si>
  <si>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</si>
  <si>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</si>
  <si>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</si>
  <si>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</si>
  <si>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</si>
  <si>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</si>
  <si>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</si>
  <si>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</si>
  <si>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</si>
  <si>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</si>
  <si>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</si>
  <si>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</si>
  <si>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</si>
  <si>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</si>
  <si>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</si>
  <si>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</si>
  <si>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</si>
  <si>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</si>
  <si>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</si>
  <si>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</si>
  <si>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</si>
  <si>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</si>
  <si>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</si>
  <si>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</si>
  <si>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</si>
  <si>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</si>
  <si>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</si>
  <si>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</si>
  <si>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</si>
  <si>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</si>
  <si>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</si>
  <si>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</si>
  <si>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</si>
  <si>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</si>
  <si>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</si>
  <si>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</si>
  <si>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</si>
  <si>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</si>
  <si>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</si>
  <si>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</si>
  <si>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</si>
  <si>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</si>
  <si>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</si>
  <si>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</si>
  <si>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</si>
  <si>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</si>
  <si>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</si>
  <si>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</si>
  <si>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</si>
  <si>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</si>
  <si>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</si>
  <si>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</si>
  <si>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</si>
  <si>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</si>
  <si>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</si>
  <si>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</si>
  <si>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</si>
  <si>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</si>
  <si>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</si>
  <si>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</si>
  <si>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</si>
  <si>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</si>
  <si>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</si>
  <si>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</si>
  <si>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</si>
  <si>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</si>
  <si>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</si>
  <si>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</si>
  <si>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</si>
  <si>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</si>
  <si>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</si>
  <si>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</si>
  <si>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</si>
  <si>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</si>
  <si>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</si>
  <si>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</si>
  <si>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</si>
  <si>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</si>
  <si>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</si>
  <si>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</si>
  <si>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</si>
  <si>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</si>
  <si>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</si>
  <si>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</si>
  <si>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</si>
  <si>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</si>
  <si>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</si>
  <si>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</si>
  <si>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</si>
  <si>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</si>
  <si>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</si>
  <si>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</si>
  <si>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</si>
  <si>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</si>
  <si>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</si>
  <si>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</si>
  <si>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</si>
  <si>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</si>
  <si>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</si>
  <si>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</si>
  <si>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</si>
  <si>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</si>
  <si>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</si>
  <si>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</si>
  <si>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</si>
  <si>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</si>
  <si>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</si>
  <si>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</si>
  <si>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</si>
  <si>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</si>
  <si>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</si>
  <si>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</si>
  <si>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</si>
  <si>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</si>
  <si>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</si>
  <si>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</si>
  <si>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</si>
  <si>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</si>
  <si>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</si>
  <si>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</si>
  <si>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</si>
  <si>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</si>
  <si>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</si>
  <si>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</si>
  <si>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</si>
  <si>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</si>
  <si>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</si>
  <si>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</si>
  <si>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</si>
  <si>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</si>
  <si>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</si>
  <si>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</si>
  <si>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</si>
  <si>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</si>
  <si>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</si>
  <si>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</si>
  <si>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</si>
  <si>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</si>
  <si>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</si>
  <si>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</si>
  <si>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</si>
  <si>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</si>
  <si>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</si>
  <si>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</si>
  <si>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</si>
  <si>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</si>
  <si>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Bassin Hornbækvej</t>
  </si>
  <si>
    <t>Om- og udbygning af Sydkystens Renseanlæg</t>
  </si>
  <si>
    <t>Gebyr til Miljøstyrelsen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</si>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</sst>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1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ATv1mGVRgMr955c/T6He4lAxGpVZDli5yD5kGkhj0/9VSjraElS3TztyEboh1O9/fzQX2i7abwl7MvFfo90nrw==" saltValue="xj7XlYPBdrjHphoNQh1kv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122309825.46753538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1359675.1635494183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-1018810.6864380082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-1095193.9833415616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3512953.833281721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125068449.79458696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152</v>
      </c>
      <c r="C20" s="34">
        <v>-3785469.3641103581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121282980.43047661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Xh23cgZpWk7dBKk9RWxPR0a65Nx5EQ8DLOrbC7nfEAM5Qivur7eQALKbBTOC+sio3Y8hsE/qHzNJgD7sDiX2AQ==" saltValue="GaladgTySBGUVVqx35Yep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120887890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7003236.2107915655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3430177.6826639799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131321303.89345554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117744712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13576591.893455535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13824328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27400919.893455535</v>
      </c>
      <c r="D19" s="27" t="s">
        <v>31</v>
      </c>
      <c r="E19" s="11"/>
    </row>
    <row r="20" spans="1:5" ht="42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15" customHeight="1" x14ac:dyDescent="0.25">
      <c r="A23" s="11"/>
      <c r="B23" s="52" t="s">
        <v>145</v>
      </c>
      <c r="C23" s="53">
        <f>100*13824328/(110469940+11266984)</f>
        <v>11.355903817645334</v>
      </c>
      <c r="D23" s="46" t="s">
        <v>146</v>
      </c>
      <c r="E23" s="11"/>
    </row>
    <row r="24" spans="1:5" ht="15" customHeight="1" x14ac:dyDescent="0.25">
      <c r="A24" s="11"/>
      <c r="B24" s="52" t="s">
        <v>147</v>
      </c>
      <c r="C24" s="53">
        <f>C19/C12*100</f>
        <v>20.865555763660883</v>
      </c>
      <c r="D24" s="46" t="s">
        <v>146</v>
      </c>
      <c r="E24" s="11"/>
    </row>
    <row r="25" spans="1:5" ht="52.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oSmPcAGkATbhiA/7vr1yOljC39znim8B3GW8iMncs+50qUwTeq/RgBCm28Yz6C1waM6wv7REfQTZWDTPHEWfXQ==" saltValue="DkzHT8OSKQ7Lvf29SIB5k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113951724.10842818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7003236.2107915655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-996447.8349315169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-1084155.9214197465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3435468.9046668988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122309825.46753538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-3785469.3641103581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136</v>
      </c>
      <c r="C23" s="75">
        <v>118524356.10342503</v>
      </c>
      <c r="D23" s="58" t="s">
        <v>31</v>
      </c>
      <c r="E23" s="54"/>
    </row>
    <row r="24" spans="1:5" ht="30" customHeight="1" x14ac:dyDescent="0.25">
      <c r="A24" s="54"/>
      <c r="B24" s="76" t="s">
        <v>137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yC4vPKvzGnbmCav9rLd0a+S6SLmmDGl57Bfd9jxpw38OzBJ3jwHqOTq40m53BSb3NB29J/mMT6SJ821SUPbVYg==" saltValue="0ueeLPpO3Kmf2KBZdtGv0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55774401.377438851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-1115488.0275487769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100785.817188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54759699.167078078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-1095193.9833415616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81459635.436380625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1270200.7146999999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82729836.151080623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-1095193.9833415616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uVYC7wQm+XSR/mP+Opu/cEuzXb7aNVz9HPB9HJjdivhpOEadz+k3TtLTFbAI14aSeNqfG5Xb7spdT52wduk63w==" saltValue="RU+bjQvVd5Pmj0c7zMPNF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139</v>
      </c>
      <c r="C10" s="33">
        <f>'5.1.a. § 10-tillæg'!E10</f>
        <v>8224.6826639799983</v>
      </c>
      <c r="D10" s="46" t="s">
        <v>31</v>
      </c>
      <c r="E10" s="11"/>
    </row>
    <row r="11" spans="1:5" ht="15" customHeight="1" x14ac:dyDescent="0.25">
      <c r="A11" s="11"/>
      <c r="B11" s="94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151</v>
      </c>
      <c r="C12" s="95">
        <v>88405</v>
      </c>
      <c r="D12" s="46" t="s">
        <v>31</v>
      </c>
      <c r="E12" s="11"/>
    </row>
    <row r="13" spans="1:5" ht="15" customHeight="1" x14ac:dyDescent="0.25">
      <c r="A13" s="11"/>
      <c r="B13" s="96"/>
      <c r="C13" s="95"/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96629.682663979998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G2JT4ygi4Mi5pgYxG82/bqELlatsIX3hOHoyjf9mUyMUQtLRig0ijz41GnJ5oYOkKHDPfCYACehTdzsGHDyOGw==" saltValue="ybJjSXVHeJqyBZ2D8shjJ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138</v>
      </c>
      <c r="C9" s="33">
        <v>4224147.0585612701</v>
      </c>
      <c r="D9" s="33">
        <v>1621526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139</v>
      </c>
      <c r="C10" s="33">
        <v>113083.31733602</v>
      </c>
      <c r="D10" s="33">
        <v>121308</v>
      </c>
      <c r="E10" s="33">
        <f t="shared" ref="E10:E19" si="0">MAX(D10-C10,0)</f>
        <v>8224.6826639799983</v>
      </c>
      <c r="F10" s="46" t="s">
        <v>31</v>
      </c>
      <c r="G10" s="11"/>
    </row>
    <row r="11" spans="1:7" ht="15" customHeight="1" x14ac:dyDescent="0.25">
      <c r="A11" s="11"/>
      <c r="B11" s="94" t="s">
        <v>140</v>
      </c>
      <c r="C11" s="33">
        <v>211829.11902114001</v>
      </c>
      <c r="D11" s="33">
        <v>140338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5"/>
      <c r="C22" s="100"/>
      <c r="D22" s="100"/>
      <c r="E22" s="100"/>
      <c r="F22" s="100"/>
      <c r="G22" s="11"/>
    </row>
    <row r="23" spans="1:7" ht="15" customHeight="1" x14ac:dyDescent="0.25">
      <c r="A23" s="11"/>
      <c r="B23" s="105"/>
      <c r="C23" s="100"/>
      <c r="D23" s="100"/>
      <c r="E23" s="100"/>
      <c r="F23" s="100"/>
      <c r="G23" s="11"/>
    </row>
  </sheetData>
  <sheetProtection algorithmName="SHA-512" hashValue="fj+XfTLNEUrRbtUa1Tt8lpw0fS1nHvjA3J+wskmiM3vU3smP7Ab5IuTPshU9njHcBerSqmbklm4LGMXrxfbQQg==" saltValue="c/vBPlbdYaoSxpCFXlZ7W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149</v>
      </c>
      <c r="C10" s="33">
        <v>0</v>
      </c>
      <c r="D10" s="46" t="s">
        <v>31</v>
      </c>
      <c r="E10" s="33">
        <v>655370</v>
      </c>
      <c r="F10" s="46" t="s">
        <v>31</v>
      </c>
      <c r="G10" s="11"/>
    </row>
    <row r="11" spans="1:7" ht="15" customHeight="1" x14ac:dyDescent="0.25">
      <c r="A11" s="11"/>
      <c r="B11" s="109" t="s">
        <v>150</v>
      </c>
      <c r="C11" s="33">
        <v>0</v>
      </c>
      <c r="D11" s="46" t="s">
        <v>31</v>
      </c>
      <c r="E11" s="33">
        <v>579153</v>
      </c>
      <c r="F11" s="46" t="s">
        <v>31</v>
      </c>
      <c r="G11" s="11"/>
    </row>
    <row r="12" spans="1:7" ht="15" customHeight="1" x14ac:dyDescent="0.25">
      <c r="A12" s="11"/>
      <c r="B12" s="109" t="s">
        <v>20</v>
      </c>
      <c r="C12" s="33">
        <v>99954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09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09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09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09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09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99954</v>
      </c>
      <c r="D18" s="98" t="s">
        <v>31</v>
      </c>
      <c r="E18" s="97">
        <f>SUM(E10:E17)</f>
        <v>1234523</v>
      </c>
      <c r="F18" s="98" t="s">
        <v>31</v>
      </c>
      <c r="G18" s="11"/>
    </row>
    <row r="19" spans="1:7" ht="15" customHeight="1" x14ac:dyDescent="0.25">
      <c r="A19" s="11"/>
      <c r="B19" s="109" t="s">
        <v>35</v>
      </c>
      <c r="C19" s="33">
        <f>-C18*'8. Nøgletal'!C23</f>
        <v>-823.43829992492317</v>
      </c>
      <c r="D19" s="46" t="s">
        <v>31</v>
      </c>
      <c r="E19" s="33">
        <f>-E18*'8. Nøgletal'!C23</f>
        <v>-10170.213501592891</v>
      </c>
      <c r="F19" s="46" t="s">
        <v>31</v>
      </c>
      <c r="G19" s="11"/>
    </row>
    <row r="20" spans="1:7" ht="15" customHeight="1" x14ac:dyDescent="0.25">
      <c r="A20" s="11"/>
      <c r="B20" s="109" t="s">
        <v>36</v>
      </c>
      <c r="C20" s="33">
        <f>-C18*'8. Nøgletal'!C19</f>
        <v>-1999.0800000000002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09" t="s">
        <v>37</v>
      </c>
      <c r="C21" s="33">
        <f>SUM(C18:C20)*'8. Nøgletal'!C9</f>
        <v>2807.0998211321694</v>
      </c>
      <c r="D21" s="46" t="s">
        <v>31</v>
      </c>
      <c r="E21" s="33">
        <f>SUM(E18:E20)*'8. Nøgletal'!C9</f>
        <v>35383.795529803967</v>
      </c>
      <c r="F21" s="46" t="s">
        <v>31</v>
      </c>
      <c r="G21" s="11"/>
    </row>
    <row r="22" spans="1:7" ht="26.25" customHeight="1" x14ac:dyDescent="0.25">
      <c r="A22" s="11"/>
      <c r="B22" s="102" t="s">
        <v>106</v>
      </c>
      <c r="C22" s="97">
        <f>SUM(C18:C21)</f>
        <v>99938.581521207248</v>
      </c>
      <c r="D22" s="98" t="s">
        <v>31</v>
      </c>
      <c r="E22" s="97">
        <f>SUM(E18:E21)</f>
        <v>1259736.5820282111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fXxpP0KV+uPN5VysahmNX4oqYyll5vN4Ayn0QDEj7OwGGHdOomI70KcuvxSXTD4bLrC/LGRshTPDyZAKTkaEAg==" saltValue="d2JcVT+TOm+5ckg9TEor4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20</v>
      </c>
      <c r="C10" s="33">
        <v>1999071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09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09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1999071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0"/>
      <c r="C15" s="110"/>
      <c r="D15" s="110"/>
      <c r="E15" s="110"/>
      <c r="F15" s="110"/>
      <c r="G15" s="11"/>
    </row>
  </sheetData>
  <sheetProtection algorithmName="SHA-512" hashValue="Ugk8AWQxASU6eDnTPic5QnuQqL9ikkA4VYmZcLE668Y6gYJY6qb1p2yO5Ms64EatbD+THsOO0okal9QLHHrwoQ==" saltValue="rhK7LZxkPq5RB0sDSyDlq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1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2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2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3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ORjKbiCf9p+9Q0f2rufzck8uNyOgA2argvoyuUkohZNQJnnwmxjI+Kl2IeHhYb2m2wGlrU3NzL1qEmQyf79wIQ==" saltValue="i3gZlCKgeMJE01YSTRWER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4" t="s">
        <v>112</v>
      </c>
      <c r="C9" s="115"/>
      <c r="D9" s="114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4" t="s">
        <v>141</v>
      </c>
      <c r="C13" s="115"/>
      <c r="D13" s="114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rEsgsHNWVxElwoF2OqLvZUAKjPfiRns9OEYoyKLLFL0nvVfRTit8KAEKcFl7azVt8jUQh9xaEWLST522xLzJGA==" saltValue="+Ob82Fo2ohde7xCEbsf6m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6" t="s">
        <v>63</v>
      </c>
      <c r="C9" s="117" t="s">
        <v>65</v>
      </c>
      <c r="D9" s="118"/>
      <c r="E9" s="117" t="s">
        <v>64</v>
      </c>
      <c r="F9" s="118"/>
      <c r="G9" s="117" t="s">
        <v>66</v>
      </c>
      <c r="H9" s="118"/>
      <c r="I9" s="11"/>
    </row>
    <row r="10" spans="1:9" ht="15" customHeight="1" x14ac:dyDescent="0.25">
      <c r="A10" s="11"/>
      <c r="B10" s="111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D2r/Je3vT46dgDs4y06mb+/zuFulLtjWKyTHhp7+WBAWHGYpjeXYPGgr/9QXEnrJtzAMXPB4/Gqj9YJV8orbEg==" saltValue="E1Ar2rlpENpk85P44GeqQ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71</v>
      </c>
      <c r="C9" s="120" t="s">
        <v>53</v>
      </c>
      <c r="D9" s="121"/>
      <c r="E9" s="120" t="s">
        <v>54</v>
      </c>
      <c r="F9" s="121"/>
      <c r="G9" s="11"/>
    </row>
    <row r="10" spans="1:7" ht="15" customHeight="1" x14ac:dyDescent="0.25">
      <c r="A10" s="11"/>
      <c r="B10" s="122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0"/>
      <c r="C14" s="110"/>
      <c r="D14" s="110"/>
      <c r="E14" s="110"/>
      <c r="F14" s="110"/>
      <c r="G14" s="11"/>
    </row>
  </sheetData>
  <sheetProtection algorithmName="SHA-512" hashValue="vfb5APzfKFBWni7DhE8zd6BocV9fYbRkaETxfJ/a7ZrBOB7E6uIZA9TO+8crE1N1t9HSlafpccUttvdDcTyl7g==" saltValue="7rTNaqiXNZhhRGR5/3hwC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75</v>
      </c>
      <c r="C9" s="123" t="s">
        <v>53</v>
      </c>
      <c r="D9" s="108"/>
      <c r="E9" s="123" t="s">
        <v>54</v>
      </c>
      <c r="F9" s="108"/>
      <c r="G9" s="11"/>
    </row>
    <row r="10" spans="1:7" ht="26.25" customHeight="1" x14ac:dyDescent="0.25">
      <c r="A10" s="11"/>
      <c r="B10" s="124" t="s">
        <v>133</v>
      </c>
      <c r="C10" s="125"/>
      <c r="D10" s="126" t="s">
        <v>31</v>
      </c>
      <c r="E10" s="125"/>
      <c r="F10" s="126" t="s">
        <v>31</v>
      </c>
      <c r="G10" s="11"/>
    </row>
    <row r="11" spans="1:7" ht="26.25" customHeight="1" x14ac:dyDescent="0.25">
      <c r="A11" s="11"/>
      <c r="B11" s="127" t="s">
        <v>134</v>
      </c>
      <c r="C11" s="128">
        <f>SUM(C10:C10)</f>
        <v>0</v>
      </c>
      <c r="D11" s="129" t="s">
        <v>31</v>
      </c>
      <c r="E11" s="128">
        <f>SUM(E10:E10)</f>
        <v>0</v>
      </c>
      <c r="F11" s="129" t="s">
        <v>31</v>
      </c>
      <c r="G11" s="11"/>
    </row>
    <row r="12" spans="1:7" ht="26.25" customHeight="1" x14ac:dyDescent="0.25">
      <c r="A12" s="11"/>
      <c r="B12" s="127" t="s">
        <v>118</v>
      </c>
      <c r="C12" s="128">
        <f>C11*(1+'8. Nøgletal'!C9)</f>
        <v>0</v>
      </c>
      <c r="D12" s="129" t="s">
        <v>31</v>
      </c>
      <c r="E12" s="128">
        <f>E11*(1+'8. Nøgletal'!C9)</f>
        <v>0</v>
      </c>
      <c r="F12" s="129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mWwtBoVN3FxW/mbMNQEh3KFTjNr5Tfz14Ifr8zOx6ERQrgHfeUpNMIAJWnW53OSMCzBrOtp1aF6A/A7wkeIexw==" saltValue="RtSt9Nlh9aK/7hPcTD2/D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0" t="s">
        <v>77</v>
      </c>
      <c r="C9" s="4">
        <v>2.8899999999999999E-2</v>
      </c>
      <c r="D9" s="22"/>
    </row>
    <row r="10" spans="1:4" ht="15" customHeight="1" x14ac:dyDescent="0.25">
      <c r="A10" s="11"/>
      <c r="B10" s="130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0" t="s">
        <v>79</v>
      </c>
      <c r="C14" s="5">
        <v>0</v>
      </c>
      <c r="D14" s="22"/>
    </row>
    <row r="15" spans="1:4" ht="15" customHeight="1" x14ac:dyDescent="0.25">
      <c r="A15" s="11"/>
      <c r="B15" s="130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8.2381725586261993E-3</v>
      </c>
      <c r="D23" s="22"/>
    </row>
    <row r="24" spans="1:4" ht="15" customHeight="1" x14ac:dyDescent="0.25">
      <c r="A24" s="11"/>
      <c r="B24" s="44" t="s">
        <v>121</v>
      </c>
      <c r="C24" s="8">
        <v>8.2381725586261993E-3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/VY6fpuHwRkgr+An5Qfl6SWMpM9nDMMXjITXB7cljrrSVFG6RjF0zHbZ1bOx7j20pMrZD/oHQsZk2tjvvUpfDg==" saltValue="+uzF0+msJ0cDcAR/WZh6k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2026-10-01T08:32:27Z</dcterms:modified>
</cp:coreProperties>
</file>