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Frederikssund AS (V05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G20" i="11" l="1"/>
  <c r="E20" i="11"/>
  <c r="E11" i="11"/>
  <c r="E12" i="11"/>
  <c r="E13" i="11"/>
  <c r="E14" i="11"/>
  <c r="E15" i="11"/>
  <c r="E16" i="11"/>
  <c r="E17" i="11"/>
  <c r="C15" i="19" l="1"/>
  <c r="E33" i="32" l="1"/>
  <c r="E41" i="32" s="1"/>
  <c r="E16" i="27" l="1"/>
  <c r="E18" i="11" l="1"/>
  <c r="E19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20" i="11"/>
  <c r="C10" i="37" s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<sst xmlns="http://schemas.openxmlformats.org/spreadsheetml/2006/main" count="619" uniqueCount="262">
  <si>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</si>
  <si>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</si>
  <si>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</si>
  <si>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</si>
  <si>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</si>
  <si>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</si>
  <si>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</si>
  <si>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</si>
  <si>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</si>
  <si>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</si>
  <si>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</si>
  <si>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</si>
  <si>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</si>
  <si>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</si>
  <si>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</si>
  <si>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</si>
  <si>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</si>
  <si>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</si>
  <si>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</si>
  <si>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</si>
  <si>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</si>
  <si>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</si>
  <si>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</si>
  <si>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</si>
  <si>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</si>
  <si>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</si>
  <si>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</si>
  <si>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</si>
  <si>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</si>
  <si>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</si>
  <si>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</si>
  <si>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</si>
  <si>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</si>
  <si>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</si>
  <si>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</si>
  <si>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</si>
  <si>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</si>
  <si>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</si>
  <si>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</si>
  <si>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</si>
  <si>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</si>
  <si>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</si>
  <si>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</si>
  <si>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</si>
  <si>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</si>
  <si>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</si>
  <si>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</si>
  <si>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</si>
  <si>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</si>
  <si>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</si>
  <si>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</si>
  <si>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</si>
  <si>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</si>
  <si>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</si>
  <si>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</si>
  <si>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</si>
  <si>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</si>
  <si>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</si>
  <si>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</si>
  <si>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</si>
  <si>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</si>
  <si>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</si>
  <si>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</si>
  <si>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</si>
  <si>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</si>
  <si>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</si>
  <si>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</si>
  <si>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</si>
  <si>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</si>
  <si>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</si>
  <si>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</si>
  <si>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</si>
  <si>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</si>
  <si>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</si>
  <si>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</si>
  <si>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</si>
  <si>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</si>
  <si>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</si>
  <si>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</si>
  <si>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</si>
  <si>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</si>
  <si>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</si>
  <si>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</si>
  <si>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</si>
  <si>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</si>
  <si>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</si>
  <si>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</si>
  <si>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</si>
  <si>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</si>
  <si>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</si>
  <si>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</si>
  <si>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</si>
  <si>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</si>
  <si>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</si>
  <si>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</si>
  <si>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</si>
  <si>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</si>
  <si>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</si>
  <si>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</si>
  <si>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</si>
  <si>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</si>
  <si>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</si>
  <si>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</si>
  <si>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</si>
  <si>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</si>
  <si>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</si>
  <si>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</si>
  <si>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</si>
  <si>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</si>
  <si>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</si>
  <si>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</si>
  <si>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</si>
  <si>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</si>
  <si>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</si>
  <si>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</si>
  <si>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</si>
  <si>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</si>
  <si>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</si>
  <si>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</si>
  <si>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</si>
  <si>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</si>
  <si>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</si>
  <si>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</si>
  <si>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</si>
  <si>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</si>
  <si>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</si>
  <si>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</si>
  <si>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</si>
  <si>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</si>
  <si>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</si>
  <si>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</si>
  <si>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</si>
  <si>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</si>
  <si>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</si>
  <si>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</si>
  <si>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</si>
  <si>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</si>
  <si>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</si>
  <si>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</si>
  <si>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</si>
  <si>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</si>
  <si>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</si>
  <si>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</si>
  <si>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</si>
  <si>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</si>
  <si>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</si>
  <si>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</si>
  <si>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</si>
  <si>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</si>
  <si>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</si>
  <si>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</si>
  <si>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</si>
  <si>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</si>
  <si>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</si>
  <si>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</si>
  <si>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</si>
  <si>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</si>
  <si>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</si>
  <si>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</si>
  <si>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</si>
  <si>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</si>
  <si>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</si>
  <si>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</si>
  <si>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</si>
  <si>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</si>
  <si>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</si>
  <si>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</si>
  <si>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</si>
  <si>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</si>
  <si>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</si>
  <si>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</si>
  <si>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</si>
  <si>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</si>
  <si>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</si>
  <si>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</si>
  <si>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</si>
  <si>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</si>
  <si>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</si>
  <si>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</si>
  <si>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</si>
  <si>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</si>
  <si>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</si>
  <si>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</si>
  <si>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</si>
  <si>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</si>
  <si>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</si>
  <si>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</si>
  <si>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</si>
  <si>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</si>
  <si>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</si>
  <si>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</si>
  <si>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</si>
  <si>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</si>
  <si>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</si>
  <si>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</si>
  <si>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</si>
  <si>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</si>
  <si>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</si>
  <si>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</si>
  <si>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</si>
  <si>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</si>
  <si>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</si>
  <si>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</si>
  <si>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</si>
  <si>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</si>
  <si>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</si>
  <si>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</si>
  <si>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</si>
  <si>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</si>
  <si>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</si>
  <si>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</si>
  <si>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</si>
  <si>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</si>
  <si>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</si>
  <si>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</si>
  <si>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</si>
  <si>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</si>
  <si>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</si>
  <si>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</si>
  <si>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</si>
  <si>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</si>
  <si>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</si>
  <si>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</si>
  <si>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</si>
  <si>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</si>
  <si>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</si>
  <si>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</si>
  <si>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</si>
  <si>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</si>
  <si>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</si>
  <si>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</si>
  <si>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</si>
  <si>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</si>
  <si>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</si>
  <si>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</si>
  <si>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</si>
  <si>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</si>
  <si>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</si>
  <si>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</si>
  <si>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</si>
  <si>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</si>
  <si>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</si>
  <si>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</si>
  <si>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</si>
  <si>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Boring (inkl. etablering, forerør, filter og prøvepumpning)</t>
  </si>
  <si>
    <t>30</t>
  </si>
  <si>
    <t>Råvandsstation komplet montering og boringshus/tørbrønd</t>
  </si>
  <si>
    <t>Elanlæg</t>
  </si>
  <si>
    <t>20</t>
  </si>
  <si>
    <t>Hegn</t>
  </si>
  <si>
    <t>15</t>
  </si>
  <si>
    <t>SRO anlæg</t>
  </si>
  <si>
    <t>10</t>
  </si>
  <si>
    <t>Afregningsmålere, elektroniske, maksimal gennemstrømning &gt; 4 m3/t ≤ 15 m3/t</t>
  </si>
  <si>
    <t>Afregningsmålere, mekaniske</t>
  </si>
  <si>
    <t>8</t>
  </si>
  <si>
    <t>Afregningsmålere, elektroniske, maksimal gennemstrømning ≤ 4 m3/t</t>
  </si>
  <si>
    <t>Ø 50mm &lt; Ledningsnet ≤ Ø110 mm</t>
  </si>
  <si>
    <t>75</t>
  </si>
  <si>
    <t>Ledningsnet ≤ Ø50 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</si>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</sst>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2" t="s">
        <v>234</v>
      </c>
      <c r="C10" s="9">
        <v>8339089</v>
      </c>
      <c r="D10" s="14" t="s">
        <v>3</v>
      </c>
      <c r="E10" s="1"/>
      <c r="F10" s="1"/>
    </row>
    <row r="11" spans="1:6" ht="15" customHeight="1" x14ac:dyDescent="0.25">
      <c r="A11" s="1"/>
      <c r="B11" s="52" t="s">
        <v>235</v>
      </c>
      <c r="C11" s="9">
        <v>69109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1493</v>
      </c>
      <c r="D12" s="14" t="s">
        <v>3</v>
      </c>
      <c r="E12" s="1"/>
      <c r="F12" s="1"/>
    </row>
    <row r="13" spans="1:6" x14ac:dyDescent="0.25">
      <c r="A13" s="1"/>
      <c r="B13" s="52" t="s">
        <v>237</v>
      </c>
      <c r="C13" s="9">
        <v>18762</v>
      </c>
      <c r="D13" s="14" t="s">
        <v>3</v>
      </c>
      <c r="E13" s="1"/>
      <c r="F13" s="1"/>
    </row>
    <row r="14" spans="1:6" x14ac:dyDescent="0.25">
      <c r="A14" s="1"/>
      <c r="B14" s="52" t="s">
        <v>238</v>
      </c>
      <c r="C14" s="9">
        <v>94398</v>
      </c>
      <c r="D14" s="14" t="s">
        <v>3</v>
      </c>
      <c r="E14" s="1"/>
      <c r="F14" s="1"/>
    </row>
    <row r="15" spans="1:6" x14ac:dyDescent="0.25">
      <c r="A15" s="1"/>
      <c r="B15" s="48" t="s">
        <v>169</v>
      </c>
      <c r="C15" s="12">
        <f>SUM(C10:C14)</f>
        <v>8522851</v>
      </c>
      <c r="D15" s="13" t="s">
        <v>3</v>
      </c>
      <c r="E15" s="1"/>
      <c r="F15" s="1"/>
    </row>
    <row r="16" spans="1:6" x14ac:dyDescent="0.25">
      <c r="A16" s="1"/>
      <c r="B16" s="48" t="s">
        <v>170</v>
      </c>
      <c r="C16" s="12">
        <f>C15*(1+'Fane 12. Nøgletal'!C13)^2</f>
        <v>8732077.1055428404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-989663.31473333342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1145947.0410131738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156283.72627984034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30399274.911853924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27507122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2892152.9118539244</v>
      </c>
      <c r="F17" s="17" t="s">
        <v>3</v>
      </c>
      <c r="G17" s="1"/>
    </row>
    <row r="18" spans="1:7" x14ac:dyDescent="0.25">
      <c r="A18" s="1"/>
      <c r="B18" s="48"/>
      <c r="C18" s="49"/>
      <c r="D18" s="49"/>
      <c r="E18" s="49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25894328.249444455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26561286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-666957.75055554509</v>
      </c>
      <c r="F25" s="17" t="s">
        <v>3</v>
      </c>
      <c r="G25" s="1"/>
    </row>
    <row r="26" spans="1:7" x14ac:dyDescent="0.25">
      <c r="A26" s="1"/>
      <c r="B26" s="48"/>
      <c r="C26" s="49"/>
      <c r="D26" s="49"/>
      <c r="E26" s="49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26606992.50132668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27381070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-774077.49867331982</v>
      </c>
      <c r="F33" s="17" t="s">
        <v>3</v>
      </c>
      <c r="G33" s="1"/>
    </row>
    <row r="34" spans="1:7" x14ac:dyDescent="0.25">
      <c r="A34" s="1"/>
      <c r="B34" s="48"/>
      <c r="C34" s="49"/>
      <c r="D34" s="49"/>
      <c r="E34" s="49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260</v>
      </c>
      <c r="C37" s="111"/>
      <c r="D37" s="112"/>
      <c r="E37" s="9">
        <v>0</v>
      </c>
      <c r="F37" s="14"/>
      <c r="G37" s="1"/>
    </row>
    <row r="38" spans="1:7" x14ac:dyDescent="0.25">
      <c r="A38" s="1"/>
      <c r="B38" s="110" t="s">
        <v>261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-774077.49867331982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-387038.74933665991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" x14ac:dyDescent="0.25">
      <c r="A10" s="1"/>
      <c r="B10" s="39" t="s">
        <v>244</v>
      </c>
      <c r="C10" s="40" t="s">
        <v>245</v>
      </c>
      <c r="D10" s="9">
        <v>669828</v>
      </c>
      <c r="E10" s="9">
        <f>IFERROR(D10/C10,0)</f>
        <v>22327.599999999999</v>
      </c>
      <c r="F10" s="9">
        <v>0</v>
      </c>
      <c r="G10" s="9">
        <v>10248.370000000001</v>
      </c>
      <c r="H10" s="14" t="s">
        <v>3</v>
      </c>
      <c r="I10" s="1"/>
    </row>
    <row r="11" spans="1:9" ht="39" x14ac:dyDescent="0.25">
      <c r="A11" s="1"/>
      <c r="B11" s="39" t="s">
        <v>246</v>
      </c>
      <c r="C11" s="40" t="s">
        <v>245</v>
      </c>
      <c r="D11" s="9">
        <v>95689.71</v>
      </c>
      <c r="E11" s="9">
        <f t="shared" ref="E11:E17" si="0">IFERROR(D11/C11,0)</f>
        <v>3189.6570000000002</v>
      </c>
      <c r="F11" s="9">
        <v>0</v>
      </c>
      <c r="G11" s="9">
        <v>1464.05</v>
      </c>
      <c r="H11" s="14" t="s">
        <v>3</v>
      </c>
      <c r="I11" s="1"/>
    </row>
    <row r="12" spans="1:9" x14ac:dyDescent="0.25">
      <c r="A12" s="1"/>
      <c r="B12" s="39" t="s">
        <v>247</v>
      </c>
      <c r="C12" s="40" t="s">
        <v>248</v>
      </c>
      <c r="D12" s="9">
        <v>57413.83</v>
      </c>
      <c r="E12" s="9">
        <f t="shared" si="0"/>
        <v>2870.6914999999999</v>
      </c>
      <c r="F12" s="9">
        <v>0</v>
      </c>
      <c r="G12" s="9">
        <v>878.43</v>
      </c>
      <c r="H12" s="14" t="s">
        <v>3</v>
      </c>
      <c r="I12" s="1"/>
    </row>
    <row r="13" spans="1:9" x14ac:dyDescent="0.25">
      <c r="A13" s="1"/>
      <c r="B13" s="39" t="s">
        <v>249</v>
      </c>
      <c r="C13" s="40" t="s">
        <v>250</v>
      </c>
      <c r="D13" s="9">
        <v>19137.939999999999</v>
      </c>
      <c r="E13" s="9">
        <f t="shared" si="0"/>
        <v>1275.8626666666667</v>
      </c>
      <c r="F13" s="9">
        <v>0</v>
      </c>
      <c r="G13" s="9">
        <v>292.81</v>
      </c>
      <c r="H13" s="14" t="s">
        <v>3</v>
      </c>
      <c r="I13" s="1"/>
    </row>
    <row r="14" spans="1:9" x14ac:dyDescent="0.25">
      <c r="A14" s="1"/>
      <c r="B14" s="39" t="s">
        <v>251</v>
      </c>
      <c r="C14" s="40" t="s">
        <v>252</v>
      </c>
      <c r="D14" s="9">
        <v>114827.66</v>
      </c>
      <c r="E14" s="9">
        <f t="shared" si="0"/>
        <v>11482.766</v>
      </c>
      <c r="F14" s="9">
        <v>0</v>
      </c>
      <c r="G14" s="9">
        <v>1756.86</v>
      </c>
      <c r="H14" s="14" t="s">
        <v>3</v>
      </c>
      <c r="I14" s="1"/>
    </row>
    <row r="15" spans="1:9" ht="51.75" x14ac:dyDescent="0.25">
      <c r="A15" s="1"/>
      <c r="B15" s="39" t="s">
        <v>253</v>
      </c>
      <c r="C15" s="40" t="s">
        <v>252</v>
      </c>
      <c r="D15" s="9">
        <v>83993.46</v>
      </c>
      <c r="E15" s="9">
        <f t="shared" si="0"/>
        <v>8399.3460000000014</v>
      </c>
      <c r="F15" s="9">
        <v>0</v>
      </c>
      <c r="G15" s="9">
        <v>1285.0999999999999</v>
      </c>
      <c r="H15" s="14" t="s">
        <v>3</v>
      </c>
      <c r="I15" s="1"/>
    </row>
    <row r="16" spans="1:9" ht="26.25" x14ac:dyDescent="0.25">
      <c r="A16" s="1"/>
      <c r="B16" s="39" t="s">
        <v>254</v>
      </c>
      <c r="C16" s="40" t="s">
        <v>255</v>
      </c>
      <c r="D16" s="9">
        <v>3536.57</v>
      </c>
      <c r="E16" s="9">
        <f t="shared" si="0"/>
        <v>442.07125000000002</v>
      </c>
      <c r="F16" s="9">
        <v>0</v>
      </c>
      <c r="G16" s="9">
        <v>54.11</v>
      </c>
      <c r="H16" s="14" t="s">
        <v>3</v>
      </c>
      <c r="I16" s="1"/>
    </row>
    <row r="17" spans="1:9" ht="39" x14ac:dyDescent="0.25">
      <c r="A17" s="1"/>
      <c r="B17" s="39" t="s">
        <v>256</v>
      </c>
      <c r="C17" s="40" t="s">
        <v>252</v>
      </c>
      <c r="D17" s="9">
        <v>884.14</v>
      </c>
      <c r="E17" s="9">
        <f t="shared" si="0"/>
        <v>88.414000000000001</v>
      </c>
      <c r="F17" s="9">
        <v>0</v>
      </c>
      <c r="G17" s="9">
        <v>13.53</v>
      </c>
      <c r="H17" s="14" t="s">
        <v>3</v>
      </c>
      <c r="I17" s="1"/>
    </row>
    <row r="18" spans="1:9" ht="26.25" x14ac:dyDescent="0.25">
      <c r="A18" s="1"/>
      <c r="B18" s="39" t="s">
        <v>257</v>
      </c>
      <c r="C18" s="40" t="s">
        <v>258</v>
      </c>
      <c r="D18" s="9">
        <v>920550.42</v>
      </c>
      <c r="E18" s="9">
        <f t="shared" ref="E18:E19" si="1">IFERROR(D18/C18,0)</f>
        <v>12274.0056</v>
      </c>
      <c r="F18" s="9">
        <v>0</v>
      </c>
      <c r="G18" s="9">
        <v>14084.42</v>
      </c>
      <c r="H18" s="14" t="s">
        <v>3</v>
      </c>
      <c r="I18" s="1"/>
    </row>
    <row r="19" spans="1:9" x14ac:dyDescent="0.25">
      <c r="A19" s="1"/>
      <c r="B19" s="39" t="s">
        <v>259</v>
      </c>
      <c r="C19" s="40" t="s">
        <v>258</v>
      </c>
      <c r="D19" s="9">
        <v>42451.23</v>
      </c>
      <c r="E19" s="9">
        <f t="shared" si="1"/>
        <v>566.01640000000009</v>
      </c>
      <c r="F19" s="9">
        <v>0</v>
      </c>
      <c r="G19" s="9">
        <v>649.5</v>
      </c>
      <c r="H19" s="14" t="s">
        <v>3</v>
      </c>
      <c r="I19" s="1"/>
    </row>
    <row r="20" spans="1:9" x14ac:dyDescent="0.25">
      <c r="A20" s="1"/>
      <c r="B20" s="96" t="s">
        <v>198</v>
      </c>
      <c r="C20" s="97"/>
      <c r="D20" s="98"/>
      <c r="E20" s="12">
        <f>SUM(E10:E19)</f>
        <v>62916.430416666677</v>
      </c>
      <c r="F20" s="12">
        <f t="shared" ref="F20" si="2">SUM(F10:F19)</f>
        <v>0</v>
      </c>
      <c r="G20" s="12">
        <f>SUM(G10:G19)</f>
        <v>30727.18</v>
      </c>
      <c r="H20" s="13" t="s">
        <v>3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44</v>
      </c>
      <c r="C10" s="22">
        <f>'Fane 8. Anlægsprojekter'!F20</f>
        <v>0</v>
      </c>
      <c r="D10" s="14" t="s">
        <v>3</v>
      </c>
      <c r="E10" s="9">
        <f>SUM('Fane 8. Anlægsprojekter'!E20,'Fane 8. Anlægsprojekter'!G20)</f>
        <v>93643.610416666677</v>
      </c>
      <c r="F10" s="14" t="s">
        <v>3</v>
      </c>
      <c r="G10" s="1"/>
    </row>
    <row r="11" spans="1:7" x14ac:dyDescent="0.25">
      <c r="A11" s="1"/>
      <c r="B11" s="41" t="s">
        <v>241</v>
      </c>
      <c r="C11" s="22">
        <v>44639</v>
      </c>
      <c r="D11" s="14" t="s">
        <v>3</v>
      </c>
      <c r="E11" s="9">
        <v>27481</v>
      </c>
      <c r="F11" s="14" t="s">
        <v>3</v>
      </c>
      <c r="G11" s="1"/>
    </row>
    <row r="12" spans="1:7" x14ac:dyDescent="0.25">
      <c r="A12" s="1"/>
      <c r="B12" s="48" t="s">
        <v>48</v>
      </c>
      <c r="C12" s="12">
        <f>SUM(C10:C11)</f>
        <v>44639</v>
      </c>
      <c r="D12" s="13" t="s">
        <v>3</v>
      </c>
      <c r="E12" s="12">
        <f>SUM(E10:E11)</f>
        <v>121124.61041666668</v>
      </c>
      <c r="F12" s="13" t="s">
        <v>3</v>
      </c>
      <c r="G12" s="1"/>
    </row>
    <row r="13" spans="1:7" x14ac:dyDescent="0.25">
      <c r="A13" s="1"/>
      <c r="B13" s="48" t="s">
        <v>173</v>
      </c>
      <c r="C13" s="12">
        <f>C12*(1+'Fane 12. Nøgletal'!C13)</f>
        <v>45183.595800000003</v>
      </c>
      <c r="D13" s="13" t="s">
        <v>3</v>
      </c>
      <c r="E13" s="12">
        <f>E12*(1+'Fane 12. Nøgletal'!C13)</f>
        <v>122602.33066375001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i/HhgHwuY/SQDtYJSvS1sfSnAz33twUIBiHerf8BjAFZqcuVYXplX0zdk8OnlGGu95ndyQeAJDmzUZkHl+v/A==" saltValue="G5jOyoju+1HD6kmPLrtP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QgZudUO7Kbwju6D2ycjkP7OVQ92IHua5T9IbdKzyB7dlKwo7R+RTHGun5Ym+cpoyG25fVmHeagBvIVT/YuOfA==" saltValue="R8WEnT9v0a01UYlabZlo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51" t="s">
        <v>25</v>
      </c>
      <c r="C9" s="7">
        <f>'Fane 3. Omkostninger i ØR2020'!E20</f>
        <v>19168918.992167313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45183.595800000003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122602.33066375001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235907.80000729903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-361390.2322999594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-205526.55852082686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-266621.04252611345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18739074.885291461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44" t="s">
        <v>12</v>
      </c>
      <c r="C22" s="10">
        <f>'Fane 6. Ikke-påvirkelige omk.'!C16</f>
        <v>8732077.1055428404</v>
      </c>
      <c r="D22" s="11" t="s">
        <v>3</v>
      </c>
      <c r="E22" s="1"/>
    </row>
    <row r="23" spans="1:5" ht="15" customHeight="1" x14ac:dyDescent="0.25">
      <c r="A23" s="1"/>
      <c r="B23" s="48" t="s">
        <v>99</v>
      </c>
      <c r="C23" s="49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9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-387038.74933665991</v>
      </c>
      <c r="D28" s="11" t="s">
        <v>3</v>
      </c>
      <c r="E28" s="1"/>
    </row>
    <row r="29" spans="1:5" x14ac:dyDescent="0.25">
      <c r="A29" s="1"/>
      <c r="B29" s="48" t="s">
        <v>31</v>
      </c>
      <c r="C29" s="32">
        <f>SUM(C20,C22,C26,C28)</f>
        <v>27084113.241497643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51" t="s">
        <v>26</v>
      </c>
      <c r="C9" s="7">
        <f>'Fane 2.1. Økonomisk ramme 2021'!C20</f>
        <v>18739074.885291461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228616.71360055584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-350220.92204328091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-203873.30288408531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-262452.28921569645</v>
      </c>
      <c r="D15" s="8" t="s">
        <v>3</v>
      </c>
      <c r="E15" s="1"/>
    </row>
    <row r="16" spans="1:5" ht="15" customHeight="1" x14ac:dyDescent="0.25">
      <c r="A16" s="1"/>
      <c r="B16" s="43" t="s">
        <v>20</v>
      </c>
      <c r="C16" s="10">
        <f>SUM(C9:C15)</f>
        <v>18151145.084748954</v>
      </c>
      <c r="D16" s="11" t="s">
        <v>3</v>
      </c>
      <c r="E16" s="1"/>
    </row>
    <row r="17" spans="1:5" x14ac:dyDescent="0.25">
      <c r="A17" s="1"/>
      <c r="B17" s="48" t="s">
        <v>12</v>
      </c>
      <c r="C17" s="49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omk.'!C16*(1+'Fane 12. Nøgletal'!C13)</f>
        <v>8838608.4462304637</v>
      </c>
      <c r="D18" s="11" t="s">
        <v>3</v>
      </c>
      <c r="E18" s="1"/>
    </row>
    <row r="19" spans="1:5" ht="15" customHeight="1" x14ac:dyDescent="0.25">
      <c r="A19" s="1"/>
      <c r="B19" s="48" t="s">
        <v>99</v>
      </c>
      <c r="C19" s="49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9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-387038.74933665991</v>
      </c>
      <c r="D24" s="11" t="s">
        <v>3</v>
      </c>
      <c r="E24" s="1"/>
    </row>
    <row r="25" spans="1:5" x14ac:dyDescent="0.25">
      <c r="A25" s="1"/>
      <c r="B25" s="48" t="s">
        <v>32</v>
      </c>
      <c r="C25" s="12">
        <f>SUM(C16,C18,C22,C24)</f>
        <v>26602714.781642757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165</v>
      </c>
      <c r="C8" s="7">
        <f>'Fane 2.2. Økonomisk ramme 2022'!C16</f>
        <v>18151145.084748954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221443.97003393725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-339232.9027251908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-202233.34603568574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-258348.71644766442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17572774.089574352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Nøgletal'!C13)^2</f>
        <v>8946439.4692744743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109</v>
      </c>
      <c r="C22" s="12">
        <f>SUM(C15,C17,C21)</f>
        <v>26519213.558848828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166</v>
      </c>
      <c r="C8" s="7">
        <f>'Fane 2.3. Økonomisk ramme 2023'!C15</f>
        <v>17572774.089574352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214387.84389280711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-328423.53116052889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-200606.58100017466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-254309.30509164699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17003822.516214807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Nøgletal'!C13)^3</f>
        <v>9055586.0307996236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243</v>
      </c>
      <c r="C22" s="12">
        <f>SUM(C15,C17,C21)</f>
        <v>26059408.54701443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167</v>
      </c>
      <c r="C8" s="49"/>
      <c r="D8" s="49"/>
      <c r="E8" s="49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17733081.350349229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1476173.8035000002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123084.88711200001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331194.47102595837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-202862.273109142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-206271.10658885236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-85482.14012188268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19168918.992167313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9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8494904.9286758248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524638</v>
      </c>
      <c r="F28" s="11" t="s">
        <v>3</v>
      </c>
      <c r="G28" s="1"/>
    </row>
    <row r="29" spans="1:7" x14ac:dyDescent="0.2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78141.863139920169</v>
      </c>
      <c r="F30" s="11" t="s">
        <v>3</v>
      </c>
      <c r="G30" s="1"/>
    </row>
    <row r="31" spans="1:7" x14ac:dyDescent="0.25">
      <c r="A31" s="1"/>
      <c r="B31" s="48" t="s">
        <v>232</v>
      </c>
      <c r="C31" s="49"/>
      <c r="D31" s="49"/>
      <c r="E31" s="49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SUM(E30,E26,E28,E22,E20,E32)</f>
        <v>28266603.783983059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8936688.2985880561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178733.76597176114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8869180.5551805217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177383.61110361043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8838688.3124318104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176773.76624863621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8808300.9020136688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1505254.4274289503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206271.10658885236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10230593.090372583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45734.835668760003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205526.55852082686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10193665.144204265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203873.30288408531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10111667.301784286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202233.34603568574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10030329.050008733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200606.58100017466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8574042.1146008968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78023.783242868172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8603917.764166275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78295.651653913112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8669705.1262138188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183306.52407406602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487592.40013978333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81263.255238720711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9415823.6546276398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125509.65938810642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85482.14012188268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9571212.5582153685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124098.07909784776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266621.04252611345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9543719.6078435071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262452.28921569645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9394498.7799150702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258348.71644766442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9247611.0942417085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254309.30509164699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1.0316673891231207E-2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1.846407720292852E-2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2020-10-23T08:42:37Z</dcterms:modified>
</cp:coreProperties>
</file>