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Lyngby-Taarbæk Spildevand AS (S064)\ØR2025\"/>
    </mc:Choice>
  </mc:AlternateContent>
  <xr:revisionPtr revIDLastSave="0" documentId="13_ncr:1_{247C206C-28DE-4627-A08C-C91AA2932F3B}"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9. Korrektion af ØR2023" sheetId="40" r:id="rId12"/>
    <sheet name="Fane 10. Anlægsprojekter (§ 19)" sheetId="11" r:id="rId13"/>
    <sheet name="Fane 8. Skattesagen" sheetId="4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<sst xmlns="http://schemas.openxmlformats.org/spreadsheetml/2006/main" count="556" uniqueCount="242">
  <si>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</si>
  <si>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</si>
  <si>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</si>
  <si>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</si>
  <si>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</si>
  <si>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</si>
  <si>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</si>
  <si>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</si>
  <si>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</si>
  <si>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</si>
  <si>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</si>
  <si>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</si>
  <si>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</si>
  <si>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</si>
  <si>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</si>
  <si>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</si>
  <si>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</si>
  <si>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</si>
  <si>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</si>
  <si>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</si>
  <si>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</si>
  <si>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</si>
  <si>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</si>
  <si>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</si>
  <si>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</si>
  <si>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</si>
  <si>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</si>
  <si>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</si>
  <si>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</si>
  <si>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</si>
  <si>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</si>
  <si>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</si>
  <si>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</si>
  <si>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</si>
  <si>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</si>
  <si>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</si>
  <si>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</si>
  <si>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</si>
  <si>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</si>
  <si>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</si>
  <si>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</si>
  <si>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</si>
  <si>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</si>
  <si>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</si>
  <si>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</si>
  <si>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</si>
  <si>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</si>
  <si>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</si>
  <si>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</si>
  <si>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</si>
  <si>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</si>
  <si>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</si>
  <si>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</si>
  <si>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</si>
  <si>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</si>
  <si>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</si>
  <si>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</si>
  <si>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</si>
  <si>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</si>
  <si>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</si>
  <si>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</si>
  <si>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</si>
  <si>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</si>
  <si>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</si>
  <si>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</si>
  <si>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</si>
  <si>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</si>
  <si>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</si>
  <si>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</si>
  <si>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</si>
  <si>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</si>
  <si>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</si>
  <si>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</si>
  <si>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</si>
  <si>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</si>
  <si>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</si>
  <si>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</si>
  <si>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</si>
  <si>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</si>
  <si>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</si>
  <si>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</si>
  <si>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</si>
  <si>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</si>
  <si>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</si>
  <si>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</si>
  <si>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</si>
  <si>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</si>
  <si>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</si>
  <si>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</si>
  <si>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</si>
  <si>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</si>
  <si>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</si>
  <si>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</si>
  <si>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</si>
  <si>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</si>
  <si>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</si>
  <si>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</si>
  <si>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</si>
  <si>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</si>
  <si>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</si>
  <si>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</si>
  <si>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</si>
  <si>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</si>
  <si>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</si>
  <si>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</si>
  <si>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</si>
  <si>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</si>
  <si>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</si>
  <si>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</si>
  <si>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</si>
  <si>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</si>
  <si>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</si>
  <si>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</si>
  <si>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</si>
  <si>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</si>
  <si>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</si>
  <si>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</si>
  <si>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</si>
  <si>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</si>
  <si>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</si>
  <si>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</si>
  <si>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</si>
  <si>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</si>
  <si>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</si>
  <si>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</si>
  <si>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</si>
  <si>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</si>
  <si>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</si>
  <si>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</si>
  <si>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</si>
  <si>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</si>
  <si>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</si>
  <si>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</si>
  <si>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</si>
  <si>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</si>
  <si>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</si>
  <si>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</si>
  <si>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</si>
  <si>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</si>
  <si>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</si>
  <si>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</si>
  <si>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</si>
  <si>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</si>
  <si>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</si>
  <si>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</si>
  <si>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</si>
  <si>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</si>
  <si>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</si>
  <si>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</si>
  <si>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</si>
  <si>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</si>
  <si>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</si>
  <si>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</si>
  <si>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</si>
  <si>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</si>
  <si>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</si>
  <si>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</si>
  <si>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</si>
  <si>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</si>
  <si>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</si>
  <si>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</si>
  <si>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</si>
  <si>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</si>
  <si>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</si>
  <si>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</si>
  <si>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</si>
  <si>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</si>
  <si>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</si>
  <si>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</si>
  <si>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</si>
  <si>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</si>
  <si>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</si>
  <si>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</si>
  <si>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</si>
  <si>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</si>
  <si>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</si>
  <si>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</si>
  <si>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</si>
  <si>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</si>
  <si>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</si>
  <si>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</si>
  <si>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</si>
  <si>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</si>
  <si>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</si>
  <si>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</si>
  <si>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</si>
  <si>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</si>
  <si>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</si>
  <si>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</si>
  <si>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</si>
  <si>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</si>
  <si>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</si>
  <si>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</si>
  <si>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</si>
  <si>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</si>
  <si>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</si>
  <si>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</si>
  <si>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</si>
  <si>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</si>
  <si>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</si>
  <si>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</si>
  <si>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</si>
  <si>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</si>
  <si>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</si>
  <si>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</si>
  <si>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</si>
  <si>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</si>
  <si>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</si>
  <si>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</si>
  <si>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</si>
  <si>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</si>
  <si>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</si>
  <si>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</si>
  <si>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</si>
  <si>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</si>
  <si>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</si>
  <si>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</si>
  <si>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</si>
  <si>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</si>
  <si>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</si>
  <si>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</si>
  <si>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</si>
  <si>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</si>
  <si>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</si>
  <si>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</si>
  <si>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</si>
  <si>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Afgift til Forsyningssekretariatet</t>
  </si>
  <si>
    <t>Køb af ydelser og produkter fra andre vandselskaber reguleret af vandsektorloven</t>
  </si>
  <si>
    <t>Selskabsskat</t>
  </si>
  <si>
    <t>Ejendomsskatter</t>
  </si>
  <si>
    <t>Gebyr til Miljøstyrelsen</t>
  </si>
  <si>
    <t>Til statusmeddelelse for 2025</t>
  </si>
  <si>
    <t>Drift af LAR-anlæg</t>
  </si>
  <si>
    <t xml:space="preserve">Olieudskillere </t>
  </si>
  <si>
    <t>Ombygning 2 bygværker</t>
  </si>
  <si>
    <t>Ålebækken</t>
  </si>
  <si>
    <t>Letbane</t>
  </si>
  <si>
    <t>Stades Krog - Dæksler</t>
  </si>
  <si>
    <t>Kloakstik 2023</t>
  </si>
  <si>
    <t xml:space="preserve">Lundtoftegårdsvej </t>
  </si>
  <si>
    <t>TV-inspektioner</t>
  </si>
  <si>
    <t>Oprensning af vandløb imellem Malmmosevej og Furesøen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</si>
</sst>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8"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28515625" style="2" customWidth="1"/>
    <col min="4" max="4" width="11.7109375" style="2" customWidth="1"/>
    <col min="5" max="5" width="11.5703125" style="2" customWidth="1"/>
    <col min="6" max="6" width="9.28515625" style="2" customWidth="1"/>
    <col min="7" max="7" width="21.5703125" style="2" customWidth="1"/>
    <col min="8" max="8" width="0" style="2" hidden="1" customWidth="1"/>
    <col min="9"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6" t="s">
        <v>4</v>
      </c>
      <c r="D6" s="86"/>
      <c r="E6" s="86"/>
      <c r="F6" s="86"/>
      <c r="G6" s="3"/>
    </row>
    <row r="7" spans="1:7" ht="15" customHeight="1" x14ac:dyDescent="0.25">
      <c r="A7" s="1"/>
      <c r="B7" s="3"/>
      <c r="C7" s="86"/>
      <c r="D7" s="86"/>
      <c r="E7" s="86"/>
      <c r="F7" s="86"/>
      <c r="G7" s="3"/>
    </row>
    <row r="8" spans="1:7" ht="15.75" x14ac:dyDescent="0.25">
      <c r="A8" s="1"/>
      <c r="B8" s="4"/>
      <c r="C8" s="94" t="s">
        <v>231</v>
      </c>
      <c r="D8" s="94"/>
      <c r="E8" s="94"/>
      <c r="F8" s="94"/>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3" t="s">
        <v>5</v>
      </c>
      <c r="D11" s="93"/>
      <c r="E11" s="93"/>
      <c r="F11" s="93"/>
      <c r="G11" s="5"/>
    </row>
    <row r="12" spans="1:7" x14ac:dyDescent="0.25">
      <c r="A12" s="1"/>
      <c r="B12" s="1"/>
      <c r="C12" s="1"/>
      <c r="D12" s="1"/>
      <c r="E12" s="1"/>
      <c r="F12" s="1"/>
      <c r="G12" s="5"/>
    </row>
    <row r="13" spans="1:7" x14ac:dyDescent="0.25">
      <c r="A13" s="1"/>
      <c r="B13" s="6" t="s">
        <v>6</v>
      </c>
      <c r="C13" s="98" t="s">
        <v>127</v>
      </c>
      <c r="D13" s="99"/>
      <c r="E13" s="99"/>
      <c r="F13" s="100"/>
      <c r="G13" s="5"/>
    </row>
    <row r="14" spans="1:7" x14ac:dyDescent="0.25">
      <c r="A14" s="1"/>
      <c r="B14" s="6" t="s">
        <v>16</v>
      </c>
      <c r="C14" s="83" t="s">
        <v>186</v>
      </c>
      <c r="D14" s="84"/>
      <c r="E14" s="84"/>
      <c r="F14" s="85"/>
      <c r="G14" s="5"/>
    </row>
    <row r="15" spans="1:7" x14ac:dyDescent="0.25">
      <c r="A15" s="1"/>
      <c r="B15" s="6" t="s">
        <v>30</v>
      </c>
      <c r="C15" s="83" t="s">
        <v>149</v>
      </c>
      <c r="D15" s="84"/>
      <c r="E15" s="84"/>
      <c r="F15" s="85"/>
      <c r="G15" s="5"/>
    </row>
    <row r="16" spans="1:7" x14ac:dyDescent="0.25">
      <c r="A16" s="1"/>
      <c r="B16" s="6" t="s">
        <v>31</v>
      </c>
      <c r="C16" s="83" t="s">
        <v>151</v>
      </c>
      <c r="D16" s="84"/>
      <c r="E16" s="84"/>
      <c r="F16" s="85"/>
      <c r="G16" s="5"/>
    </row>
    <row r="17" spans="1:8" x14ac:dyDescent="0.25">
      <c r="A17" s="1"/>
      <c r="B17" s="6" t="s">
        <v>61</v>
      </c>
      <c r="C17" s="83" t="s">
        <v>152</v>
      </c>
      <c r="D17" s="84"/>
      <c r="E17" s="84"/>
      <c r="F17" s="85"/>
      <c r="G17" s="5"/>
    </row>
    <row r="18" spans="1:8" x14ac:dyDescent="0.25">
      <c r="A18" s="1"/>
      <c r="B18" s="6" t="s">
        <v>53</v>
      </c>
      <c r="C18" s="95" t="s">
        <v>45</v>
      </c>
      <c r="D18" s="96"/>
      <c r="E18" s="96"/>
      <c r="F18" s="97"/>
      <c r="G18" s="5"/>
    </row>
    <row r="19" spans="1:8" x14ac:dyDescent="0.25">
      <c r="A19" s="1"/>
      <c r="B19" s="6" t="s">
        <v>54</v>
      </c>
      <c r="C19" s="95" t="s">
        <v>46</v>
      </c>
      <c r="D19" s="96"/>
      <c r="E19" s="96"/>
      <c r="F19" s="97"/>
      <c r="G19" s="5"/>
    </row>
    <row r="20" spans="1:8" x14ac:dyDescent="0.25">
      <c r="A20" s="1"/>
      <c r="B20" s="6" t="s">
        <v>7</v>
      </c>
      <c r="C20" s="95" t="s">
        <v>10</v>
      </c>
      <c r="D20" s="96"/>
      <c r="E20" s="96"/>
      <c r="F20" s="97"/>
      <c r="G20" s="5"/>
    </row>
    <row r="21" spans="1:8" x14ac:dyDescent="0.25">
      <c r="A21" s="1"/>
      <c r="B21" s="6" t="s">
        <v>55</v>
      </c>
      <c r="C21" s="87" t="s">
        <v>12</v>
      </c>
      <c r="D21" s="88"/>
      <c r="E21" s="88"/>
      <c r="F21" s="89"/>
      <c r="G21" s="5"/>
    </row>
    <row r="22" spans="1:8" x14ac:dyDescent="0.25">
      <c r="A22" s="1"/>
      <c r="B22" s="6" t="s">
        <v>39</v>
      </c>
      <c r="C22" s="90" t="s">
        <v>153</v>
      </c>
      <c r="D22" s="91"/>
      <c r="E22" s="91"/>
      <c r="F22" s="92"/>
      <c r="G22" s="5"/>
    </row>
    <row r="23" spans="1:8" x14ac:dyDescent="0.25">
      <c r="A23" s="1"/>
      <c r="B23" s="6" t="s">
        <v>8</v>
      </c>
      <c r="C23" s="90" t="s">
        <v>112</v>
      </c>
      <c r="D23" s="91"/>
      <c r="E23" s="91"/>
      <c r="F23" s="92"/>
      <c r="G23" s="5"/>
    </row>
    <row r="24" spans="1:8" x14ac:dyDescent="0.25">
      <c r="A24" s="1"/>
      <c r="B24" s="6" t="s">
        <v>9</v>
      </c>
      <c r="C24" s="90" t="s">
        <v>154</v>
      </c>
      <c r="D24" s="91"/>
      <c r="E24" s="91"/>
      <c r="F24" s="92"/>
      <c r="G24" s="5"/>
    </row>
    <row r="25" spans="1:8" x14ac:dyDescent="0.25">
      <c r="A25" s="1"/>
      <c r="B25" s="6" t="s">
        <v>97</v>
      </c>
      <c r="C25" s="90" t="s">
        <v>91</v>
      </c>
      <c r="D25" s="91"/>
      <c r="E25" s="91"/>
      <c r="F25" s="92"/>
      <c r="G25" s="1"/>
    </row>
    <row r="26" spans="1:8" x14ac:dyDescent="0.25">
      <c r="A26" s="1"/>
      <c r="B26" s="6" t="s">
        <v>98</v>
      </c>
      <c r="C26" s="90" t="s">
        <v>40</v>
      </c>
      <c r="D26" s="91"/>
      <c r="E26" s="91"/>
      <c r="F26" s="92"/>
      <c r="G26" s="1"/>
    </row>
    <row r="27" spans="1:8" x14ac:dyDescent="0.25">
      <c r="A27" s="1"/>
      <c r="B27" s="6" t="s">
        <v>99</v>
      </c>
      <c r="C27" s="90" t="s">
        <v>41</v>
      </c>
      <c r="D27" s="91"/>
      <c r="E27" s="91"/>
      <c r="F27" s="92"/>
      <c r="G27" s="1"/>
    </row>
    <row r="28" spans="1:8" x14ac:dyDescent="0.25">
      <c r="A28" s="1"/>
      <c r="B28" s="6" t="s">
        <v>15</v>
      </c>
      <c r="C28" s="90" t="s">
        <v>42</v>
      </c>
      <c r="D28" s="91"/>
      <c r="E28" s="91"/>
      <c r="F28" s="92"/>
      <c r="G28" s="1"/>
      <c r="H28" s="2" t="s">
        <v>150</v>
      </c>
    </row>
    <row r="29" spans="1:8" x14ac:dyDescent="0.25">
      <c r="A29" s="1"/>
      <c r="B29" s="6" t="s">
        <v>33</v>
      </c>
      <c r="C29" s="90" t="s">
        <v>68</v>
      </c>
      <c r="D29" s="91"/>
      <c r="E29" s="91"/>
      <c r="F29" s="92"/>
      <c r="G29" s="1"/>
    </row>
    <row r="30" spans="1:8" x14ac:dyDescent="0.25">
      <c r="A30" s="1"/>
      <c r="B30" s="6" t="s">
        <v>34</v>
      </c>
      <c r="C30" s="90" t="s">
        <v>32</v>
      </c>
      <c r="D30" s="91"/>
      <c r="E30" s="91"/>
      <c r="F30" s="92"/>
      <c r="G30" s="1"/>
    </row>
    <row r="31" spans="1:8" x14ac:dyDescent="0.25">
      <c r="A31" s="1"/>
      <c r="B31" s="6" t="s">
        <v>100</v>
      </c>
      <c r="C31" s="101" t="s">
        <v>52</v>
      </c>
      <c r="D31" s="102"/>
      <c r="E31" s="102"/>
      <c r="F31" s="103"/>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Qy/WD6xmKSzsL31zgeYa+sR4C2eOtn2yEzO4C14VQWaWV6mKoWk8eKMyGRDgdXpZADR8MElqda+Ih0KslHd1lA==" saltValue="W/sdK5ksAiWP/fRSLU3QGA=="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226</v>
      </c>
      <c r="C10" s="72">
        <v>96754</v>
      </c>
      <c r="D10" s="14" t="s">
        <v>3</v>
      </c>
      <c r="E10" s="1"/>
    </row>
    <row r="11" spans="1:5" ht="15" customHeight="1" x14ac:dyDescent="0.25">
      <c r="A11" s="1"/>
      <c r="B11" s="71" t="s">
        <v>227</v>
      </c>
      <c r="C11" s="72">
        <v>30884529.949999999</v>
      </c>
      <c r="D11" s="14" t="s">
        <v>3</v>
      </c>
      <c r="E11" s="1"/>
    </row>
    <row r="12" spans="1:5" x14ac:dyDescent="0.25">
      <c r="A12" s="1"/>
      <c r="B12" s="71" t="s">
        <v>228</v>
      </c>
      <c r="C12" s="72">
        <v>3906730</v>
      </c>
      <c r="D12" s="14" t="s">
        <v>3</v>
      </c>
      <c r="E12" s="1"/>
    </row>
    <row r="13" spans="1:5" x14ac:dyDescent="0.25">
      <c r="A13" s="1"/>
      <c r="B13" s="71" t="s">
        <v>229</v>
      </c>
      <c r="C13" s="72">
        <v>341101.66</v>
      </c>
      <c r="D13" s="14" t="s">
        <v>3</v>
      </c>
      <c r="E13" s="1"/>
    </row>
    <row r="14" spans="1:5" x14ac:dyDescent="0.25">
      <c r="A14" s="1"/>
      <c r="B14" s="71" t="s">
        <v>230</v>
      </c>
      <c r="C14" s="72">
        <v>10785</v>
      </c>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35239900.609999999</v>
      </c>
      <c r="D20" s="13" t="s">
        <v>3</v>
      </c>
      <c r="E20" s="1"/>
    </row>
    <row r="21" spans="1:5" x14ac:dyDescent="0.25">
      <c r="A21" s="1"/>
      <c r="B21" s="33" t="s">
        <v>168</v>
      </c>
      <c r="C21" s="12">
        <f>C20*(1+'Fane 15. Nøgletal'!C10)^2</f>
        <v>40067615.109598368</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371800</v>
      </c>
      <c r="D25" s="14" t="s">
        <v>3</v>
      </c>
      <c r="E25" s="1"/>
    </row>
    <row r="26" spans="1:5" x14ac:dyDescent="0.25">
      <c r="A26" s="1"/>
      <c r="B26" s="37" t="s">
        <v>83</v>
      </c>
      <c r="C26" s="9">
        <v>371800</v>
      </c>
      <c r="D26" s="14" t="s">
        <v>3</v>
      </c>
      <c r="E26" s="1"/>
    </row>
    <row r="27" spans="1:5" x14ac:dyDescent="0.25">
      <c r="A27" s="1"/>
      <c r="B27" s="37" t="s">
        <v>148</v>
      </c>
      <c r="C27" s="9">
        <v>371800</v>
      </c>
      <c r="D27" s="14" t="s">
        <v>3</v>
      </c>
      <c r="E27" s="1"/>
    </row>
    <row r="28" spans="1:5" x14ac:dyDescent="0.25">
      <c r="A28" s="1"/>
      <c r="B28" s="34" t="s">
        <v>169</v>
      </c>
      <c r="C28" s="9">
        <v>371800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yqLI3kD/WLVdpdyiNtjmhLjzVaI8jjUwo2YWCNktHV9YwzLng5Hao43YA+eM4NUwtzEL50zHLbBbFdgy9kH1Ww==" saltValue="b0y3K+KoZzacc+wL42cCR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2924753.4780457616</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-7078666.7344754711</v>
      </c>
      <c r="D14" s="14" t="s">
        <v>3</v>
      </c>
      <c r="E14" s="1"/>
    </row>
    <row r="15" spans="1:5" x14ac:dyDescent="0.25">
      <c r="A15" s="1"/>
      <c r="B15" s="65" t="s">
        <v>203</v>
      </c>
      <c r="C15" s="9">
        <v>-7078666.7344754711</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88623864.086429149</v>
      </c>
      <c r="D20" s="14" t="s">
        <v>3</v>
      </c>
      <c r="E20" s="1"/>
    </row>
    <row r="21" spans="1:5" x14ac:dyDescent="0.25">
      <c r="A21" s="1"/>
      <c r="B21" s="65" t="s">
        <v>207</v>
      </c>
      <c r="C21" s="9">
        <v>78665147.300000012</v>
      </c>
      <c r="D21" s="14" t="s">
        <v>3</v>
      </c>
      <c r="E21" s="1"/>
    </row>
    <row r="22" spans="1:5" x14ac:dyDescent="0.25">
      <c r="A22" s="1"/>
      <c r="B22" s="65" t="s">
        <v>29</v>
      </c>
      <c r="C22" s="9">
        <v>0</v>
      </c>
      <c r="D22" s="14" t="s">
        <v>3</v>
      </c>
      <c r="E22" s="1"/>
    </row>
    <row r="23" spans="1:5" x14ac:dyDescent="0.25">
      <c r="A23" s="1"/>
      <c r="B23" s="82" t="s">
        <v>208</v>
      </c>
      <c r="C23" s="57">
        <f>C20-C21-C22</f>
        <v>9958716.786429137</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2880050.0519536659</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7wchjCnH1+t3zycVDt53L0CHRr7PQfHGTYZfDx/F6eFc+RscbFX3nuyqoU2mkxH3vSGce+TgFor01+C7xATT0A==" saltValue="T534nC/sEbFQbGzddrVEtQ=="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215</v>
      </c>
      <c r="C9" s="7">
        <v>0</v>
      </c>
      <c r="D9" s="8" t="s">
        <v>3</v>
      </c>
      <c r="E9" s="1"/>
    </row>
    <row r="10" spans="1:5" ht="14.25" customHeight="1" x14ac:dyDescent="0.25">
      <c r="A10" s="1"/>
      <c r="B10" s="65" t="s">
        <v>172</v>
      </c>
      <c r="C10" s="7">
        <v>0</v>
      </c>
      <c r="D10" s="8" t="s">
        <v>3</v>
      </c>
      <c r="E10" s="1"/>
    </row>
    <row r="11" spans="1:5" ht="14.25" customHeight="1" x14ac:dyDescent="0.25">
      <c r="A11" s="1"/>
      <c r="B11" s="82" t="s">
        <v>48</v>
      </c>
      <c r="C11" s="10">
        <f>C10-C9</f>
        <v>0</v>
      </c>
      <c r="D11" s="11" t="s">
        <v>3</v>
      </c>
      <c r="E11" s="1"/>
    </row>
    <row r="12" spans="1:5" ht="14.25" customHeight="1" x14ac:dyDescent="0.25">
      <c r="A12" s="1"/>
      <c r="B12" s="108" t="s">
        <v>217</v>
      </c>
      <c r="C12" s="109"/>
      <c r="D12" s="110"/>
      <c r="E12" s="1"/>
    </row>
    <row r="13" spans="1:5" ht="26.25" x14ac:dyDescent="0.25">
      <c r="A13" s="1"/>
      <c r="B13" s="79" t="s">
        <v>216</v>
      </c>
      <c r="C13" s="7">
        <v>371800</v>
      </c>
      <c r="D13" s="8" t="s">
        <v>3</v>
      </c>
      <c r="E13" s="1"/>
    </row>
    <row r="14" spans="1:5" ht="14.25" customHeight="1" x14ac:dyDescent="0.25">
      <c r="A14" s="1"/>
      <c r="B14" s="65" t="s">
        <v>173</v>
      </c>
      <c r="C14" s="7">
        <v>20794</v>
      </c>
      <c r="D14" s="8" t="s">
        <v>3</v>
      </c>
      <c r="E14" s="1"/>
    </row>
    <row r="15" spans="1:5" ht="14.25" customHeight="1" x14ac:dyDescent="0.25">
      <c r="A15" s="1"/>
      <c r="B15" s="82" t="s">
        <v>48</v>
      </c>
      <c r="C15" s="10">
        <f>C14-C13</f>
        <v>-351006</v>
      </c>
      <c r="D15" s="11" t="s">
        <v>3</v>
      </c>
      <c r="E15" s="1"/>
    </row>
    <row r="16" spans="1:5" ht="14.25" customHeight="1" x14ac:dyDescent="0.25">
      <c r="A16" s="1"/>
      <c r="B16" s="33" t="s">
        <v>174</v>
      </c>
      <c r="C16" s="12">
        <f>C11+C15</f>
        <v>-351006</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3Rx6FLdNq+FJ4qSvc6tuBJ9YJMuVr7c9y4FqfChdWmmcMiAdwXmBCegil/wD+O45QkZfbToXBkJEAhfctvX+xA==" saltValue="SIb3jVa3yPdZJklws1JgH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28515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2" t="s">
        <v>96</v>
      </c>
      <c r="E9" s="123"/>
      <c r="F9" s="122" t="s">
        <v>2</v>
      </c>
      <c r="G9" s="123"/>
      <c r="H9" s="122" t="s">
        <v>95</v>
      </c>
      <c r="I9" s="123"/>
      <c r="J9" s="122" t="s">
        <v>26</v>
      </c>
      <c r="K9" s="123"/>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6" t="s">
        <v>219</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UMwdcsBAYKn9TJrQEwnUN4N/NuB197hxOLX3HYYxhlL5RaotgXvdmgOxoAIwQOSgYrTh2Pd9/KVxY7QCbm1/6w==" saltValue="vCRgx8GGznDuwlHcgm/QU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28515625" style="56" customWidth="1"/>
    <col min="3" max="3" width="12.5703125" style="56" customWidth="1"/>
    <col min="4" max="4" width="3.28515625" style="56" customWidth="1"/>
    <col min="5" max="5" width="5.28515625" style="56" customWidth="1"/>
    <col min="6" max="16384" width="9.28515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4" t="s">
        <v>102</v>
      </c>
      <c r="C9" s="125"/>
      <c r="D9" s="126"/>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dm/PyOjWd/QluHZLVP6891ox7po/bnYDYz4j7z+e3QMdZtsH4i6/Aqdgt4W14BG4Uk42AVP4sSemfW6H5e6Zw==" saltValue="dHo6rJIJKEFFRHICrGCVd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28515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232</v>
      </c>
      <c r="C11" s="21">
        <v>313834</v>
      </c>
      <c r="D11" s="14" t="s">
        <v>3</v>
      </c>
      <c r="E11" s="9">
        <v>0</v>
      </c>
      <c r="F11" s="14" t="s">
        <v>3</v>
      </c>
      <c r="G11" s="1"/>
    </row>
    <row r="12" spans="1:7" x14ac:dyDescent="0.25">
      <c r="A12" s="1"/>
      <c r="B12" s="24" t="s">
        <v>233</v>
      </c>
      <c r="C12" s="21">
        <v>0</v>
      </c>
      <c r="D12" s="14" t="s">
        <v>3</v>
      </c>
      <c r="E12" s="9">
        <v>329117</v>
      </c>
      <c r="F12" s="14" t="s">
        <v>3</v>
      </c>
      <c r="G12" s="1"/>
    </row>
    <row r="13" spans="1:7" x14ac:dyDescent="0.25">
      <c r="A13" s="1"/>
      <c r="B13" s="24" t="s">
        <v>234</v>
      </c>
      <c r="C13" s="21">
        <v>0</v>
      </c>
      <c r="D13" s="14" t="s">
        <v>3</v>
      </c>
      <c r="E13" s="9">
        <v>7262</v>
      </c>
      <c r="F13" s="14" t="s">
        <v>3</v>
      </c>
      <c r="G13" s="1"/>
    </row>
    <row r="14" spans="1:7" x14ac:dyDescent="0.25">
      <c r="A14" s="1"/>
      <c r="B14" s="24" t="s">
        <v>235</v>
      </c>
      <c r="C14" s="21">
        <v>209299</v>
      </c>
      <c r="D14" s="14" t="s">
        <v>3</v>
      </c>
      <c r="E14" s="9">
        <v>122752</v>
      </c>
      <c r="F14" s="14" t="s">
        <v>3</v>
      </c>
      <c r="G14" s="1"/>
    </row>
    <row r="15" spans="1:7" x14ac:dyDescent="0.25">
      <c r="A15" s="1"/>
      <c r="B15" s="24" t="s">
        <v>236</v>
      </c>
      <c r="C15" s="21">
        <v>0</v>
      </c>
      <c r="D15" s="14" t="s">
        <v>3</v>
      </c>
      <c r="E15" s="9">
        <v>714068</v>
      </c>
      <c r="F15" s="14" t="s">
        <v>3</v>
      </c>
      <c r="G15" s="1"/>
    </row>
    <row r="16" spans="1:7" x14ac:dyDescent="0.25">
      <c r="A16" s="1"/>
      <c r="B16" s="24" t="s">
        <v>237</v>
      </c>
      <c r="C16" s="21">
        <v>0</v>
      </c>
      <c r="D16" s="14" t="s">
        <v>3</v>
      </c>
      <c r="E16" s="9">
        <v>13339</v>
      </c>
      <c r="F16" s="14" t="s">
        <v>3</v>
      </c>
      <c r="G16" s="1"/>
    </row>
    <row r="17" spans="1:7" x14ac:dyDescent="0.25">
      <c r="A17" s="1"/>
      <c r="B17" s="24" t="s">
        <v>238</v>
      </c>
      <c r="C17" s="21">
        <v>376626</v>
      </c>
      <c r="D17" s="14" t="s">
        <v>3</v>
      </c>
      <c r="E17" s="9">
        <v>14066</v>
      </c>
      <c r="F17" s="14" t="s">
        <v>3</v>
      </c>
      <c r="G17" s="1"/>
    </row>
    <row r="18" spans="1:7" x14ac:dyDescent="0.25">
      <c r="A18" s="1"/>
      <c r="B18" s="24" t="s">
        <v>239</v>
      </c>
      <c r="C18" s="21">
        <v>0</v>
      </c>
      <c r="D18" s="14" t="s">
        <v>3</v>
      </c>
      <c r="E18" s="9">
        <v>619281</v>
      </c>
      <c r="F18" s="14" t="s">
        <v>3</v>
      </c>
      <c r="G18" s="1"/>
    </row>
    <row r="19" spans="1:7" x14ac:dyDescent="0.25">
      <c r="A19" s="1"/>
      <c r="B19" s="33" t="s">
        <v>139</v>
      </c>
      <c r="C19" s="12">
        <f>SUM(C10:C18)</f>
        <v>899759</v>
      </c>
      <c r="D19" s="13" t="s">
        <v>3</v>
      </c>
      <c r="E19" s="12">
        <f>SUM(E10:E18)</f>
        <v>1819885</v>
      </c>
      <c r="F19" s="13" t="s">
        <v>3</v>
      </c>
      <c r="G19" s="1"/>
    </row>
    <row r="20" spans="1:7" x14ac:dyDescent="0.25">
      <c r="A20" s="1"/>
      <c r="B20" s="33" t="s">
        <v>175</v>
      </c>
      <c r="C20" s="12">
        <f>C19*(1+'Fane 15. Nøgletal'!C10)</f>
        <v>959413.02170000004</v>
      </c>
      <c r="D20" s="13" t="s">
        <v>3</v>
      </c>
      <c r="E20" s="12">
        <f>E19*(1+'Fane 15. Nøgletal'!C10)</f>
        <v>1940543.3755000001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MFk3jE9BVkZo/z8JuwKSi16zGdCRX4imUxxgf1upfNqsYRoLYf5NiJb65GHCtgfGw5N5Xaue8RiDK6EA37xqxA==" saltValue="pKQBSrJAfBGq9BYr00Bkm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28515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24" t="s">
        <v>240</v>
      </c>
      <c r="C10" s="21">
        <v>394350</v>
      </c>
      <c r="D10" s="14" t="s">
        <v>3</v>
      </c>
      <c r="E10" s="9">
        <v>0</v>
      </c>
      <c r="F10" s="14" t="s">
        <v>3</v>
      </c>
      <c r="G10" s="1"/>
    </row>
    <row r="11" spans="1:7" x14ac:dyDescent="0.25">
      <c r="A11" s="1"/>
      <c r="B11" s="24" t="s">
        <v>241</v>
      </c>
      <c r="C11" s="21">
        <v>120930</v>
      </c>
      <c r="D11" s="14" t="s">
        <v>3</v>
      </c>
      <c r="E11" s="9">
        <v>0</v>
      </c>
      <c r="F11" s="14" t="s">
        <v>3</v>
      </c>
      <c r="G11" s="1"/>
    </row>
    <row r="12" spans="1:7" x14ac:dyDescent="0.25">
      <c r="A12" s="1"/>
      <c r="B12" s="24"/>
      <c r="C12" s="21"/>
      <c r="D12" s="14" t="s">
        <v>3</v>
      </c>
      <c r="E12" s="9"/>
      <c r="F12" s="14" t="s">
        <v>3</v>
      </c>
      <c r="G12" s="1"/>
    </row>
    <row r="13" spans="1:7" x14ac:dyDescent="0.25">
      <c r="A13" s="1"/>
      <c r="B13" s="33" t="s">
        <v>177</v>
      </c>
      <c r="C13" s="12">
        <f>SUM(C10:C12)</f>
        <v>515280</v>
      </c>
      <c r="D13" s="13" t="s">
        <v>3</v>
      </c>
      <c r="E13" s="12">
        <f>SUM(E10:E12)</f>
        <v>0</v>
      </c>
      <c r="F13" s="13" t="s">
        <v>3</v>
      </c>
      <c r="G13" s="1"/>
    </row>
    <row r="14" spans="1:7" x14ac:dyDescent="0.25">
      <c r="A14" s="1"/>
      <c r="B14" s="33" t="s">
        <v>178</v>
      </c>
      <c r="C14" s="12">
        <f>C13*(1+'Fane 15. Nøgletal'!C10)^2</f>
        <v>585871.13914320001</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jnLkUf9jeRTcbzMtKr94eeTofFFFT5ssbcKhhErftaBq1ETiXOeE7adUljEnruDanU1gdKG1txGR7HOaj/VL4A==" saltValue="np1x0CdG0qs/R0skfxC9jA=="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I28sh47GaHufLji3Pm8nTTy8S4WbhV77LpY+fcehEujP2lq1ZEV0jcLJQfK0UiVosWo0W9AZnXR73Wm++ltmFQ==" saltValue="fBdpBh/FESeU2xcJ44eTp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Om74Mt+r120iGojD9LHE2F2SnRXWDtn7NsxcYm2o+j8wwT9gMUf1iW3x434Uvs0LGV35yfMpxJgvkFC2SWIUKw==" saltValue="KEC9Jxzj7QPdPnA5/+6Kig=="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28515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4OspoH7B18ZwfrC2z7ruo7ZjHb/hBe+mvPhqRMJUv69NP273+F0+G7QoPNWN4dWqHSHMtRyQFTbnjK5nL8V7kQ==" saltValue="s1rF+8ZPDfszEy6+oYR/8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76890559.400066853</v>
      </c>
      <c r="D9" s="8" t="s">
        <v>3</v>
      </c>
      <c r="E9" s="1"/>
    </row>
    <row r="10" spans="1:5" ht="17.25" customHeight="1" x14ac:dyDescent="0.25">
      <c r="A10" s="1"/>
      <c r="B10" s="64" t="s">
        <v>35</v>
      </c>
      <c r="C10" s="7">
        <f>'Fane 11.1. Varige tillæg'!C20</f>
        <v>959413.02170000004</v>
      </c>
      <c r="D10" s="8" t="s">
        <v>3</v>
      </c>
      <c r="E10" s="1"/>
    </row>
    <row r="11" spans="1:5" ht="17.25" customHeight="1" x14ac:dyDescent="0.25">
      <c r="A11" s="1"/>
      <c r="B11" s="64" t="s">
        <v>36</v>
      </c>
      <c r="C11" s="9">
        <f>'Fane 11.1. Varige tillæg'!E20</f>
        <v>1940543.3755000001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6405024.3086597612</v>
      </c>
      <c r="D16" s="8" t="s">
        <v>3</v>
      </c>
      <c r="E16" s="1"/>
    </row>
    <row r="17" spans="1:5" ht="17.25" customHeight="1" x14ac:dyDescent="0.25">
      <c r="A17" s="1"/>
      <c r="B17" s="64" t="s">
        <v>10</v>
      </c>
      <c r="C17" s="38">
        <f>-SUM(C9,C10:C16)*'Fane 5. Individuelt eff. krav'!C9</f>
        <v>-1723910.8021185321</v>
      </c>
      <c r="D17" s="8" t="s">
        <v>3</v>
      </c>
      <c r="E17" s="1"/>
    </row>
    <row r="18" spans="1:5" ht="17.25" customHeight="1" x14ac:dyDescent="0.25">
      <c r="A18" s="1"/>
      <c r="B18" s="64" t="s">
        <v>22</v>
      </c>
      <c r="C18" s="38">
        <f>-'Fane 4.1. Gen. krav - drift'!C17</f>
        <v>-307650.06662626407</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84163979.237181813</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40439415.109598368</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585871.13914320001</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-23434.845565727999</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562436.29357747198</v>
      </c>
      <c r="D30" s="11" t="s">
        <v>3</v>
      </c>
      <c r="E30" s="1"/>
    </row>
    <row r="31" spans="1:5" x14ac:dyDescent="0.25">
      <c r="A31" s="1"/>
      <c r="B31" s="33" t="s">
        <v>69</v>
      </c>
      <c r="C31" s="28"/>
      <c r="D31" s="19"/>
      <c r="E31" s="1"/>
    </row>
    <row r="32" spans="1:5" x14ac:dyDescent="0.25">
      <c r="A32" s="1"/>
      <c r="B32" s="31" t="s">
        <v>79</v>
      </c>
      <c r="C32" s="62">
        <f>'Fane 7. Kontrol af ØR2023'!C27</f>
        <v>2880050.0519536659</v>
      </c>
      <c r="D32" s="11" t="s">
        <v>3</v>
      </c>
      <c r="E32" s="1"/>
    </row>
    <row r="33" spans="1:5" ht="15" customHeight="1" x14ac:dyDescent="0.25">
      <c r="A33" s="1"/>
      <c r="B33" s="33" t="s">
        <v>154</v>
      </c>
      <c r="C33" s="28"/>
      <c r="D33" s="19"/>
      <c r="E33" s="1"/>
    </row>
    <row r="34" spans="1:5" x14ac:dyDescent="0.25">
      <c r="A34" s="1"/>
      <c r="B34" s="31" t="s">
        <v>154</v>
      </c>
      <c r="C34" s="10">
        <f>'Fane 9. Korrektion af ØR2023'!C16</f>
        <v>-351006</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127694874.69231132</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nIWjn2hrlrG1gvb7+Jp6ZjBhngpZnebJVBuCHe+v3MYixrsKtc5jTNlkrgkhuDovZRdBeIeQRkuKZaH0mTbVrA==" saltValue="HdhGohmIQtoYahfPFIsiZ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28515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s1dzbqnAAAqq3gHN+SaAScUlKvyxwe28vVpWa3C8irHS5kbKqQUJ/83uqpKtFHuRz2jfmQK7uODgQydNkNSxog==" saltValue="nDuvH7zI+OBlorHr0nqlr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84163979.237181813</v>
      </c>
      <c r="D9" s="8" t="s">
        <v>3</v>
      </c>
      <c r="E9" s="1"/>
    </row>
    <row r="10" spans="1:5" ht="15" customHeight="1" x14ac:dyDescent="0.25">
      <c r="A10" s="1"/>
      <c r="B10" s="26" t="s">
        <v>19</v>
      </c>
      <c r="C10" s="7">
        <f>C9*'Fane 15. Nøgletal'!C10</f>
        <v>5580071.8234251542</v>
      </c>
      <c r="D10" s="8" t="s">
        <v>3</v>
      </c>
      <c r="E10" s="1"/>
    </row>
    <row r="11" spans="1:5" ht="15" customHeight="1" x14ac:dyDescent="0.25">
      <c r="A11" s="1"/>
      <c r="B11" s="26" t="s">
        <v>10</v>
      </c>
      <c r="C11" s="9">
        <f>-SUM(C9:C10)*'Fane 5. Individuelt eff. krav'!C9</f>
        <v>-1794881.0212121394</v>
      </c>
      <c r="D11" s="8" t="s">
        <v>3</v>
      </c>
      <c r="E11" s="1"/>
    </row>
    <row r="12" spans="1:5" ht="15" customHeight="1" x14ac:dyDescent="0.25">
      <c r="A12" s="1"/>
      <c r="B12" s="26" t="s">
        <v>22</v>
      </c>
      <c r="C12" s="9">
        <f>-'Fane 4.1. Gen. krav - drift'!C22</f>
        <v>-321486.32072271372</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87627683.718672112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43095897.99136474</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130723581.71003684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E8OgTgIEdrvjR+GbHlkZIZGObzp3oxhF35sMicTPEiyPmG8P7wBFYlkZsGKRpru3gFz+rj6aPNADbqrHp0UDA==" saltValue="YslEiG2RIsjC59FlvqXRs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87627683.718672112</v>
      </c>
      <c r="D9" s="8" t="s">
        <v>3</v>
      </c>
      <c r="E9" s="1"/>
    </row>
    <row r="10" spans="1:5" ht="15" customHeight="1" x14ac:dyDescent="0.25">
      <c r="A10" s="1"/>
      <c r="B10" s="26" t="s">
        <v>19</v>
      </c>
      <c r="C10" s="7">
        <f>SUM(C9:C9)*'Fane 15. Nøgletal'!C10</f>
        <v>5809715.430547961</v>
      </c>
      <c r="D10" s="8" t="s">
        <v>3</v>
      </c>
      <c r="E10" s="1"/>
    </row>
    <row r="11" spans="1:5" ht="15" customHeight="1" x14ac:dyDescent="0.25">
      <c r="A11" s="1"/>
      <c r="B11" s="26" t="s">
        <v>10</v>
      </c>
      <c r="C11" s="9">
        <f>-SUM(C9:C10)*'Fane 5. Individuelt eff. krav'!C9</f>
        <v>-1868747.9829844015</v>
      </c>
      <c r="D11" s="8" t="s">
        <v>3</v>
      </c>
      <c r="E11" s="1"/>
    </row>
    <row r="12" spans="1:5" ht="15" customHeight="1" x14ac:dyDescent="0.25">
      <c r="A12" s="1"/>
      <c r="B12" s="26" t="s">
        <v>22</v>
      </c>
      <c r="C12" s="9">
        <f>-'Fane 4.1. Gen. krav - drift'!C27</f>
        <v>-335944.84651089704</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91232706.319724768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45928505.688192226</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137161212.00791699</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rQ9QETNNXw27U9B2cIBz9h9g5nBH3c7jGeeIPxTENW6M9T8fhfQIpiC7DeLiWUGOeEGumTNn2zW6/JI243iRWQ==" saltValue="Z/NXCUIXxkxCEyxthqSnIg=="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28515625" style="2" customWidth="1"/>
    <col min="5" max="5" width="5.28515625" style="2" customWidth="1"/>
    <col min="6" max="16384" width="9.28515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91232706.319724768</v>
      </c>
      <c r="D9" s="8" t="s">
        <v>3</v>
      </c>
      <c r="E9" s="1"/>
    </row>
    <row r="10" spans="1:5" ht="15" customHeight="1" x14ac:dyDescent="0.25">
      <c r="A10" s="1"/>
      <c r="B10" s="26" t="s">
        <v>19</v>
      </c>
      <c r="C10" s="7">
        <f>SUM(C9:C9)*'Fane 15. Nøgletal'!C10</f>
        <v>6048728.4289977523</v>
      </c>
      <c r="D10" s="8" t="s">
        <v>3</v>
      </c>
      <c r="E10" s="1"/>
    </row>
    <row r="11" spans="1:5" ht="15" customHeight="1" x14ac:dyDescent="0.25">
      <c r="A11" s="1"/>
      <c r="B11" s="26" t="s">
        <v>10</v>
      </c>
      <c r="C11" s="9">
        <f>-SUM(C9:C10)*'Fane 5. Individuelt eff. krav'!C9</f>
        <v>-1945628.6949744504</v>
      </c>
      <c r="D11" s="8" t="s">
        <v>3</v>
      </c>
      <c r="E11" s="1"/>
    </row>
    <row r="12" spans="1:5" ht="15" customHeight="1" x14ac:dyDescent="0.25">
      <c r="A12" s="1"/>
      <c r="B12" s="26" t="s">
        <v>22</v>
      </c>
      <c r="C12" s="9">
        <f>-'Fane 4.1. Gen. krav - drift'!C32</f>
        <v>-351053.63003787817</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94984752.423710197</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48948915.275319368</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143933667.69902956</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KTSJwFiRviANyy/3fTONfVbj5s9Oxp75agtVDF9Aql2p0hjdbJ343611dYQtNi6+mkIu1D2OzpW6OHMkg1xGhQ==" saltValue="yDU4u/njGasHIs1J9sg1N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28515625" style="2" customWidth="1"/>
    <col min="4" max="4" width="4.28515625" style="2" customWidth="1"/>
    <col min="5" max="5" width="8.42578125" style="2" bestFit="1" customWidth="1"/>
    <col min="6" max="16384" width="9.28515625" style="2" hidden="1"/>
  </cols>
  <sheetData>
    <row r="1" spans="1:5" x14ac:dyDescent="0.25">
      <c r="A1" s="1"/>
      <c r="B1" s="1"/>
      <c r="C1" s="1"/>
      <c r="D1" s="1"/>
      <c r="E1" s="1"/>
    </row>
    <row r="2" spans="1:5" x14ac:dyDescent="0.25">
      <c r="A2" s="1"/>
      <c r="B2" s="1"/>
      <c r="C2" s="1"/>
      <c r="D2" s="1"/>
      <c r="E2" s="1"/>
    </row>
    <row r="3" spans="1:5" ht="25.1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66472947.010388918</v>
      </c>
      <c r="D9" s="8" t="s">
        <v>3</v>
      </c>
      <c r="E9" s="1"/>
    </row>
    <row r="10" spans="1:5" ht="15" customHeight="1" x14ac:dyDescent="0.25">
      <c r="A10" s="1"/>
      <c r="B10" s="64" t="s">
        <v>35</v>
      </c>
      <c r="C10" s="7">
        <v>81439.360799999995</v>
      </c>
      <c r="D10" s="8" t="s">
        <v>3</v>
      </c>
      <c r="E10" s="1"/>
    </row>
    <row r="11" spans="1:5" ht="15" customHeight="1" x14ac:dyDescent="0.25">
      <c r="A11" s="1"/>
      <c r="B11" s="64" t="s">
        <v>36</v>
      </c>
      <c r="C11" s="9">
        <v>6295752.7326400001</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5886291.2395893764</v>
      </c>
      <c r="D16" s="8" t="s">
        <v>3</v>
      </c>
      <c r="E16" s="1"/>
    </row>
    <row r="17" spans="1:5" ht="15" customHeight="1" x14ac:dyDescent="0.25">
      <c r="A17" s="1"/>
      <c r="B17" s="64" t="s">
        <v>10</v>
      </c>
      <c r="C17" s="38">
        <v>-1574728.606868366</v>
      </c>
      <c r="D17" s="8" t="s">
        <v>3</v>
      </c>
      <c r="E17" s="1"/>
    </row>
    <row r="18" spans="1:5" ht="15" customHeight="1" x14ac:dyDescent="0.25">
      <c r="A18" s="1"/>
      <c r="B18" s="64" t="s">
        <v>22</v>
      </c>
      <c r="C18" s="38">
        <v>-271142.33648307552</v>
      </c>
      <c r="D18" s="8" t="s">
        <v>3</v>
      </c>
      <c r="E18" s="1"/>
    </row>
    <row r="19" spans="1:5" ht="15" customHeight="1" x14ac:dyDescent="0.25">
      <c r="A19" s="1"/>
      <c r="B19" s="64" t="s">
        <v>23</v>
      </c>
      <c r="C19" s="38">
        <v>0</v>
      </c>
      <c r="D19" s="8" t="s">
        <v>3</v>
      </c>
      <c r="E19" s="43"/>
    </row>
    <row r="20" spans="1:5" ht="15" customHeight="1" x14ac:dyDescent="0.25">
      <c r="A20" s="1"/>
      <c r="B20" s="82" t="s">
        <v>21</v>
      </c>
      <c r="C20" s="10">
        <v>76890559.400066853</v>
      </c>
      <c r="D20" s="11" t="s">
        <v>3</v>
      </c>
      <c r="E20" s="1"/>
    </row>
    <row r="21" spans="1:5" ht="15" customHeight="1" x14ac:dyDescent="0.25">
      <c r="A21" s="1"/>
      <c r="B21" s="33" t="s">
        <v>12</v>
      </c>
      <c r="C21" s="28"/>
      <c r="D21" s="19"/>
      <c r="E21" s="1"/>
    </row>
    <row r="22" spans="1:5" ht="15" customHeight="1" x14ac:dyDescent="0.25">
      <c r="A22" s="1"/>
      <c r="B22" s="31" t="s">
        <v>12</v>
      </c>
      <c r="C22" s="10">
        <v>36944388.81241069</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-7078666.5</v>
      </c>
      <c r="D32" s="11" t="s">
        <v>3</v>
      </c>
      <c r="E32" s="1"/>
    </row>
    <row r="33" spans="1:5" x14ac:dyDescent="0.25">
      <c r="A33" s="1"/>
      <c r="B33" s="33" t="s">
        <v>128</v>
      </c>
      <c r="C33" s="28"/>
      <c r="D33" s="19"/>
      <c r="E33" s="1"/>
    </row>
    <row r="34" spans="1:5" ht="15.4" customHeight="1" x14ac:dyDescent="0.25">
      <c r="A34" s="1"/>
      <c r="B34" s="31" t="s">
        <v>128</v>
      </c>
      <c r="C34" s="10">
        <v>-371800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106384481.71247754</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zU9AlHnHxq9DFSVTdm/rEXagkfJlI/YpFkWh8/rkJNRsnhWEEsrckkekn9pQMw+r/Qj6vqj09AekNZic9u7OxQ==" saltValue="QdzdFAwFhzV+D5jd/DybLg=="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3.42578125" style="2" customWidth="1"/>
    <col min="5" max="5" width="5.28515625" style="2" customWidth="1"/>
    <col min="6" max="16384" width="9.28515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13469097.163001137</v>
      </c>
      <c r="D9" s="14" t="s">
        <v>3</v>
      </c>
      <c r="E9" s="1"/>
    </row>
    <row r="10" spans="1:5" x14ac:dyDescent="0.25">
      <c r="A10" s="1"/>
      <c r="B10" s="65" t="s">
        <v>125</v>
      </c>
      <c r="C10" s="23">
        <f>('Fane 3. Omkostninger i ØR2024'!C10+'Fane 3. Omkostninger i ØR2024'!C12+'Fane 3. Omkostninger i ØR2024'!C14)*(1+'Fane 15. Nøgletal'!C9)</f>
        <v>88019.661152639994</v>
      </c>
      <c r="D10" s="14" t="s">
        <v>3</v>
      </c>
      <c r="E10" s="1"/>
    </row>
    <row r="11" spans="1:5" x14ac:dyDescent="0.25">
      <c r="A11" s="1"/>
      <c r="B11" s="65" t="s">
        <v>131</v>
      </c>
      <c r="C11" s="23">
        <f>C9*'Fane 15. Nøgletal'!C21+C10*'Fane 15. Nøgletal'!C21</f>
        <v>271142.33648307552</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14359481.226274494</v>
      </c>
      <c r="D15" s="14" t="s">
        <v>3</v>
      </c>
      <c r="E15" s="1"/>
    </row>
    <row r="16" spans="1:5" x14ac:dyDescent="0.25">
      <c r="A16" s="1"/>
      <c r="B16" s="65" t="s">
        <v>184</v>
      </c>
      <c r="C16" s="23">
        <f>('Fane 2.1. Økonomisk ramme 2025'!C10+'Fane 2.1. Økonomisk ramme 2025'!C12+'Fane 2.1. Økonomisk ramme 2025'!C14)*(1+'Fane 15. Nøgletal'!C10)</f>
        <v>1023022.1050387101</v>
      </c>
      <c r="D16" s="14" t="s">
        <v>3</v>
      </c>
      <c r="E16" s="1"/>
    </row>
    <row r="17" spans="1:5" x14ac:dyDescent="0.25">
      <c r="A17" s="1"/>
      <c r="B17" s="65" t="s">
        <v>132</v>
      </c>
      <c r="C17" s="23">
        <f>C15*'Fane 15. Nøgletal'!C21+C16*'Fane 15. Nøgletal'!C21</f>
        <v>307650.06662626407</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16074316.036135685</v>
      </c>
      <c r="D21" s="14" t="s">
        <v>3</v>
      </c>
      <c r="E21" s="1"/>
    </row>
    <row r="22" spans="1:5" x14ac:dyDescent="0.25">
      <c r="A22" s="1"/>
      <c r="B22" s="65" t="s">
        <v>196</v>
      </c>
      <c r="C22" s="23">
        <f>C21*'Fane 15. Nøgletal'!C21</f>
        <v>321486.32072271372</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16797242.325544853</v>
      </c>
      <c r="D26" s="14" t="s">
        <v>3</v>
      </c>
      <c r="E26" s="1"/>
    </row>
    <row r="27" spans="1:5" x14ac:dyDescent="0.25">
      <c r="A27" s="1"/>
      <c r="B27" s="65" t="s">
        <v>194</v>
      </c>
      <c r="C27" s="23">
        <f>C26*'Fane 15. Nøgletal'!C21</f>
        <v>335944.84651089704</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17552681.501893908</v>
      </c>
      <c r="D31" s="14" t="s">
        <v>3</v>
      </c>
      <c r="E31" s="1"/>
    </row>
    <row r="32" spans="1:5" x14ac:dyDescent="0.25">
      <c r="A32" s="1"/>
      <c r="B32" s="65" t="s">
        <v>195</v>
      </c>
      <c r="C32" s="23">
        <f>C31*'Fane 15. Nøgletal'!C21</f>
        <v>351053.63003787817</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9/rKksUyAlohYnHuMODp6r9V8UBBwP511Dc3B9viGTD6ikV3tFuQC/2pRQgopXHcfMcIE7mvrwR7FaLwE9UTIg==" saltValue="pkiCUp1jPD1tqsfp376Hz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1.7109375" style="2" customWidth="1"/>
    <col min="4" max="4" width="3.28515625" style="2" customWidth="1"/>
    <col min="5" max="5" width="5.28515625" style="2" customWidth="1"/>
    <col min="6" max="16384" width="9.28515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63727118.596131921</v>
      </c>
      <c r="D9" s="14" t="s">
        <v>3</v>
      </c>
      <c r="E9" s="1"/>
    </row>
    <row r="10" spans="1:5" x14ac:dyDescent="0.25">
      <c r="A10" s="1"/>
      <c r="B10" s="65" t="s">
        <v>126</v>
      </c>
      <c r="C10" s="23">
        <f>('Fane 3. Omkostninger i ØR2024'!C11+'Fane 3. Omkostninger i ØR2024'!C13+'Fane 3. Omkostninger i ØR2024'!C15)*(1+'Fane 15. Nøgletal'!C9)</f>
        <v>6804449.5534373121</v>
      </c>
      <c r="D10" s="14" t="s">
        <v>3</v>
      </c>
      <c r="E10" s="1"/>
    </row>
    <row r="11" spans="1:5" x14ac:dyDescent="0.25">
      <c r="A11" s="1"/>
      <c r="B11" s="65" t="s">
        <v>135</v>
      </c>
      <c r="C11" s="7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76230518.856054425</v>
      </c>
      <c r="D15" s="14" t="s">
        <v>3</v>
      </c>
      <c r="E15" s="1"/>
    </row>
    <row r="16" spans="1:5" x14ac:dyDescent="0.25">
      <c r="A16" s="1"/>
      <c r="B16" s="65" t="s">
        <v>185</v>
      </c>
      <c r="C16" s="23">
        <f>('Fane 2.1. Økonomisk ramme 2025'!C11+'Fane 2.1. Økonomisk ramme 2025'!C13+'Fane 2.1. Økonomisk ramme 2025'!C15)*(1+'Fane 15. Nøgletal'!C10)</f>
        <v>2069201.4012956501</v>
      </c>
      <c r="D16" s="14" t="s">
        <v>3</v>
      </c>
      <c r="E16" s="1"/>
    </row>
    <row r="17" spans="1:5" x14ac:dyDescent="0.25">
      <c r="A17" s="1"/>
      <c r="B17" s="65" t="s">
        <v>137</v>
      </c>
      <c r="C17" s="7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83490991.710412383</v>
      </c>
      <c r="D21" s="14" t="s">
        <v>3</v>
      </c>
      <c r="E21" s="1"/>
    </row>
    <row r="22" spans="1:5" x14ac:dyDescent="0.25">
      <c r="A22" s="1"/>
      <c r="B22" s="65" t="s">
        <v>197</v>
      </c>
      <c r="C22" s="7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89026444.460812733</v>
      </c>
      <c r="D26" s="14" t="s">
        <v>3</v>
      </c>
      <c r="E26" s="1"/>
    </row>
    <row r="27" spans="1:5" x14ac:dyDescent="0.25">
      <c r="A27" s="1"/>
      <c r="B27" s="65" t="s">
        <v>198</v>
      </c>
      <c r="C27" s="7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94928897.72856462</v>
      </c>
      <c r="D31" s="14" t="s">
        <v>3</v>
      </c>
      <c r="E31" s="1"/>
    </row>
    <row r="32" spans="1:5" x14ac:dyDescent="0.25">
      <c r="A32" s="1"/>
      <c r="B32" s="65" t="s">
        <v>199</v>
      </c>
      <c r="C32" s="7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daNMUiLGIMVnKZr8Q8Z2zesmlVWtUZDkQ58FTnVV++ZsUFhDk2yBMG/285hE6LGX4sPfLkh7zDWGcoWUoIV+kQ==" saltValue="gXvFEYxztJFdecsCGSrUAQ=="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28515625" style="2" customWidth="1"/>
    <col min="3" max="3" width="12.5703125" style="2" customWidth="1"/>
    <col min="4" max="4" width="5.28515625" style="2" customWidth="1"/>
    <col min="5" max="16384" width="9.28515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0.02</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M0HGGpnv0d08UAkjuU1LvzeeUau4CGtpZAGXwrX5LHyenvDdkv22W/xUQ/WKOnuabbHJUcv+sfAwzQdsYe7e6Q==" saltValue="yeMrAk/zt3zwc1GWZDL8D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9. Korrektion af ØR2023</vt:lpstr>
      <vt:lpstr>Fane 10. Anlægsprojekter (§ 19)</vt:lpstr>
      <vt:lpstr>Fane 8. Skattesagen</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2024-10-07T10:24:37Z</dcterms:modified>
</cp:coreProperties>
</file>