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lostrup Spildevand AS (S03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2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E22" i="39"/>
  <c r="C23" i="15" s="1"/>
  <c r="E30" i="39"/>
  <c r="C23" i="22" s="1"/>
  <c r="C14" i="39"/>
  <c r="C26" i="2" s="1"/>
  <c r="E14" i="39"/>
  <c r="C27" i="2" s="1"/>
  <c r="C22" i="39"/>
  <c r="C22" i="15" s="1"/>
  <c r="C22" i="22"/>
  <c r="C22" i="23"/>
  <c r="C23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3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3" i="37" s="1"/>
  <c r="E14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<sst xmlns="http://schemas.openxmlformats.org/spreadsheetml/2006/main" count="706" uniqueCount="285">
  <si>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</si>
  <si>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</si>
  <si>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</si>
  <si>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</si>
  <si>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</si>
  <si>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</si>
  <si>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</si>
  <si>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</si>
  <si>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</si>
  <si>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</si>
  <si>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</si>
  <si>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</si>
  <si>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</si>
  <si>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</si>
  <si>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</si>
  <si>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</si>
  <si>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</si>
  <si>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</si>
  <si>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</si>
  <si>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</si>
  <si>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</si>
  <si>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</si>
  <si>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</si>
  <si>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</si>
  <si>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</si>
  <si>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</si>
  <si>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</si>
  <si>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</si>
  <si>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</si>
  <si>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</si>
  <si>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</si>
  <si>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</si>
  <si>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</si>
  <si>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</si>
  <si>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</si>
  <si>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</si>
  <si>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</si>
  <si>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</si>
  <si>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</si>
  <si>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</si>
  <si>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</si>
  <si>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</si>
  <si>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</si>
  <si>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</si>
  <si>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</si>
  <si>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</si>
  <si>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</si>
  <si>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</si>
  <si>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</si>
  <si>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</si>
  <si>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</si>
  <si>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</si>
  <si>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</si>
  <si>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</si>
  <si>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</si>
  <si>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</si>
  <si>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</si>
  <si>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</si>
  <si>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</si>
  <si>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</si>
  <si>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</si>
  <si>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</si>
  <si>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</si>
  <si>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</si>
  <si>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</si>
  <si>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</si>
  <si>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</si>
  <si>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</si>
  <si>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</si>
  <si>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</si>
  <si>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</si>
  <si>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</si>
  <si>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</si>
  <si>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</si>
  <si>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</si>
  <si>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</si>
  <si>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</si>
  <si>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</si>
  <si>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</si>
  <si>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</si>
  <si>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</si>
  <si>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</si>
  <si>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</si>
  <si>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</si>
  <si>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</si>
  <si>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</si>
  <si>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</si>
  <si>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</si>
  <si>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</si>
  <si>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</si>
  <si>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</si>
  <si>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</si>
  <si>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</si>
  <si>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</si>
  <si>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</si>
  <si>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</si>
  <si>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</si>
  <si>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</si>
  <si>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</si>
  <si>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</si>
  <si>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</si>
  <si>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</si>
  <si>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</si>
  <si>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</si>
  <si>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</si>
  <si>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</si>
  <si>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</si>
  <si>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</si>
  <si>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</si>
  <si>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</si>
  <si>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</si>
  <si>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</si>
  <si>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</si>
  <si>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</si>
  <si>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</si>
  <si>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</si>
  <si>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</si>
  <si>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</si>
  <si>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</si>
  <si>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</si>
  <si>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</si>
  <si>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</si>
  <si>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</si>
  <si>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</si>
  <si>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</si>
  <si>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</si>
  <si>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</si>
  <si>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</si>
  <si>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</si>
  <si>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</si>
  <si>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</si>
  <si>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</si>
  <si>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</si>
  <si>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</si>
  <si>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</si>
  <si>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</si>
  <si>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</si>
  <si>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</si>
  <si>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</si>
  <si>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</si>
  <si>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</si>
  <si>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</si>
  <si>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</si>
  <si>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</si>
  <si>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</si>
  <si>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</si>
  <si>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</si>
  <si>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</si>
  <si>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</si>
  <si>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</si>
  <si>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</si>
  <si>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</si>
  <si>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</si>
  <si>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</si>
  <si>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</si>
  <si>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</si>
  <si>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</si>
  <si>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</si>
  <si>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</si>
  <si>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</si>
  <si>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</si>
  <si>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</si>
  <si>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</si>
  <si>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</si>
  <si>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</si>
  <si>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</si>
  <si>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</si>
  <si>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</si>
  <si>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</si>
  <si>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</si>
  <si>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</si>
  <si>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</si>
  <si>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</si>
  <si>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</si>
  <si>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</si>
  <si>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</si>
  <si>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</si>
  <si>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</si>
  <si>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</si>
  <si>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</si>
  <si>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</si>
  <si>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</si>
  <si>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</si>
  <si>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</si>
  <si>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</si>
  <si>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</si>
  <si>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</si>
  <si>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</si>
  <si>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</si>
  <si>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</si>
  <si>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</si>
  <si>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</si>
  <si>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</si>
  <si>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</si>
  <si>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</si>
  <si>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</si>
  <si>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</si>
  <si>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</si>
  <si>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</si>
  <si>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</si>
  <si>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</si>
  <si>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</si>
  <si>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</si>
  <si>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</si>
  <si>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</si>
  <si>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</si>
  <si>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</si>
  <si>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</si>
  <si>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</si>
  <si>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</si>
  <si>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</si>
  <si>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</si>
  <si>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</si>
  <si>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</si>
  <si>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</si>
  <si>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</si>
  <si>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</si>
  <si>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</si>
  <si>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</si>
  <si>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</si>
  <si>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</si>
  <si>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</si>
  <si>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</si>
  <si>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</si>
  <si>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</si>
  <si>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</si>
  <si>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</si>
  <si>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</si>
  <si>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</si>
  <si>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</si>
  <si>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</si>
  <si>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</si>
  <si>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</si>
  <si>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</si>
  <si>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</si>
  <si>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</si>
  <si>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</si>
  <si>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</si>
  <si>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</si>
  <si>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</si>
  <si>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</si>
  <si>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</si>
  <si>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</si>
  <si>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</si>
  <si>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</si>
  <si>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</si>
  <si>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</si>
  <si>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</si>
  <si>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</si>
  <si>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</si>
  <si>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</si>
  <si>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</si>
  <si>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</si>
  <si>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</si>
  <si>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</si>
  <si>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</si>
  <si>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</si>
  <si>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</si>
  <si>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</si>
  <si>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</si>
  <si>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</si>
  <si>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</si>
  <si>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</si>
  <si>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</si>
  <si>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</si>
  <si>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</si>
  <si>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</si>
  <si>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</si>
  <si>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</si>
  <si>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</si>
  <si>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</si>
  <si>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</si>
  <si>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</si>
  <si>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</si>
  <si>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</si>
  <si>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</si>
  <si>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</si>
  <si>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Harrestrup Å, konkretiseringsplaner mm.</t>
  </si>
  <si>
    <t>Byggemodninger 2020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</si>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</sst>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283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co92a7s6B3FvoMDtE8dDUVxJJBT7hr1eZ71+O2Kg2LI+KUaQzQlaCyBkKY7qVhz2OgM86qj6xUVNijOhkOKaQ==" saltValue="VAUHCJduN3wNwR6IF0rXZ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5" t="s">
        <v>262</v>
      </c>
      <c r="C10" s="9">
        <v>63974</v>
      </c>
      <c r="D10" s="14" t="s">
        <v>3</v>
      </c>
      <c r="E10" s="1"/>
      <c r="F10" s="1"/>
    </row>
    <row r="11" spans="1:6" x14ac:dyDescent="0.25">
      <c r="A11" s="1"/>
      <c r="B11" s="65" t="s">
        <v>263</v>
      </c>
      <c r="C11" s="9">
        <v>12341815</v>
      </c>
      <c r="D11" s="14" t="s">
        <v>3</v>
      </c>
      <c r="E11" s="1"/>
      <c r="F11" s="1"/>
    </row>
    <row r="12" spans="1:6" x14ac:dyDescent="0.25">
      <c r="A12" s="1"/>
      <c r="B12" s="38" t="s">
        <v>209</v>
      </c>
      <c r="C12" s="12">
        <f>SUM(C10:C11)</f>
        <v>12405789</v>
      </c>
      <c r="D12" s="13" t="s">
        <v>3</v>
      </c>
      <c r="E12" s="1"/>
      <c r="F12" s="1"/>
    </row>
    <row r="13" spans="1:6" x14ac:dyDescent="0.25">
      <c r="A13" s="1"/>
      <c r="B13" s="38" t="s">
        <v>210</v>
      </c>
      <c r="C13" s="12">
        <f>C12*(1+'Fane 14. Nøgletal'!C14)^2</f>
        <v>12487802.306442212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99" t="s">
        <v>142</v>
      </c>
      <c r="C16" s="100"/>
      <c r="D16" s="101"/>
      <c r="E16" s="1"/>
      <c r="F16" s="1"/>
    </row>
    <row r="17" spans="1:6" x14ac:dyDescent="0.25">
      <c r="A17" s="1"/>
      <c r="B17" s="65" t="s">
        <v>116</v>
      </c>
      <c r="C17" s="9">
        <v>16337.317699451854</v>
      </c>
      <c r="D17" s="14" t="s">
        <v>3</v>
      </c>
      <c r="E17" s="1"/>
      <c r="F17" s="1"/>
    </row>
    <row r="18" spans="1:6" x14ac:dyDescent="0.25">
      <c r="A18" s="1"/>
      <c r="B18" s="65" t="s">
        <v>117</v>
      </c>
      <c r="C18" s="9">
        <v>16381.602151641531</v>
      </c>
      <c r="D18" s="14" t="s">
        <v>3</v>
      </c>
      <c r="E18" s="1"/>
      <c r="F18" s="1"/>
    </row>
    <row r="19" spans="1:6" x14ac:dyDescent="0.25">
      <c r="A19" s="1"/>
      <c r="B19" s="65" t="s">
        <v>154</v>
      </c>
      <c r="C19" s="9">
        <v>16426.550870614054</v>
      </c>
      <c r="D19" s="14" t="s">
        <v>3</v>
      </c>
      <c r="E19" s="1"/>
      <c r="F19" s="1"/>
    </row>
    <row r="20" spans="1:6" x14ac:dyDescent="0.25">
      <c r="A20" s="1"/>
      <c r="B20" s="65" t="s">
        <v>211</v>
      </c>
      <c r="C20" s="9">
        <v>16472.173820371161</v>
      </c>
      <c r="D20" s="14" t="s">
        <v>3</v>
      </c>
      <c r="E20" s="1"/>
      <c r="F20" s="1"/>
    </row>
    <row r="21" spans="1:6" x14ac:dyDescent="0.25">
      <c r="A21" s="1"/>
      <c r="B21" s="99"/>
      <c r="C21" s="100"/>
      <c r="D21" s="10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99" t="s">
        <v>115</v>
      </c>
      <c r="C24" s="100"/>
      <c r="D24" s="101"/>
      <c r="E24" s="1"/>
      <c r="F24" s="1"/>
    </row>
    <row r="25" spans="1:6" x14ac:dyDescent="0.25">
      <c r="A25" s="1"/>
      <c r="B25" s="65" t="s">
        <v>116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65" t="s">
        <v>117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5" t="s">
        <v>154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5" t="s">
        <v>211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99"/>
      <c r="C29" s="100"/>
      <c r="D29" s="10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hY4dmulW+d8vFW6COlUqvZ+jaYkMLR2fTrhBmuxoqX5+dYflbGL9Z6mTPDNR5i7MFCZFhPGZov2GfLcwLyFC1w==" saltValue="hUb0gWMtETfnTiJsA9yvAw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8" width="9.140625" style="2"/>
    <col min="9" max="9" width="9.85546875" style="2" bestFit="1" customWidth="1"/>
    <col min="10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265</v>
      </c>
      <c r="C8" s="100"/>
      <c r="D8" s="100"/>
      <c r="E8" s="100"/>
      <c r="F8" s="101"/>
      <c r="G8" s="1"/>
    </row>
    <row r="9" spans="1:7" x14ac:dyDescent="0.25">
      <c r="A9" s="1"/>
      <c r="B9" s="104" t="s">
        <v>266</v>
      </c>
      <c r="C9" s="105"/>
      <c r="D9" s="106"/>
      <c r="E9" s="9">
        <v>2145173.8470647931</v>
      </c>
      <c r="F9" s="14" t="s">
        <v>3</v>
      </c>
      <c r="G9" s="1"/>
    </row>
    <row r="10" spans="1:7" x14ac:dyDescent="0.25">
      <c r="A10" s="1"/>
      <c r="B10" s="104" t="s">
        <v>267</v>
      </c>
      <c r="C10" s="105"/>
      <c r="D10" s="106"/>
      <c r="E10" s="9">
        <v>-2802280.1566148214</v>
      </c>
      <c r="F10" s="14" t="s">
        <v>3</v>
      </c>
      <c r="G10" s="1"/>
    </row>
    <row r="11" spans="1:7" x14ac:dyDescent="0.25">
      <c r="A11" s="1"/>
      <c r="B11" s="104" t="s">
        <v>268</v>
      </c>
      <c r="C11" s="105"/>
      <c r="D11" s="106"/>
      <c r="E11" s="9">
        <v>-657106.30955002829</v>
      </c>
      <c r="F11" s="14" t="s">
        <v>3</v>
      </c>
      <c r="G11" s="1"/>
    </row>
    <row r="12" spans="1:7" x14ac:dyDescent="0.25">
      <c r="A12" s="1"/>
      <c r="B12" s="104" t="s">
        <v>269</v>
      </c>
      <c r="C12" s="105"/>
      <c r="D12" s="106"/>
      <c r="E12" s="9">
        <v>1004512.3684339374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9" t="s">
        <v>270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271</v>
      </c>
      <c r="C16" s="100"/>
      <c r="D16" s="100"/>
      <c r="E16" s="100"/>
      <c r="F16" s="101"/>
      <c r="G16" s="1"/>
    </row>
    <row r="17" spans="1:9" x14ac:dyDescent="0.25">
      <c r="A17" s="1"/>
      <c r="B17" s="104" t="s">
        <v>272</v>
      </c>
      <c r="C17" s="105"/>
      <c r="D17" s="106"/>
      <c r="E17" s="9">
        <v>0</v>
      </c>
      <c r="F17" s="14" t="s">
        <v>3</v>
      </c>
      <c r="G17" s="1"/>
    </row>
    <row r="18" spans="1:9" x14ac:dyDescent="0.25">
      <c r="A18" s="1"/>
      <c r="B18" s="104" t="s">
        <v>273</v>
      </c>
      <c r="C18" s="105"/>
      <c r="D18" s="106"/>
      <c r="E18" s="9">
        <v>0</v>
      </c>
      <c r="F18" s="14" t="s">
        <v>3</v>
      </c>
      <c r="G18" s="1"/>
    </row>
    <row r="19" spans="1:9" x14ac:dyDescent="0.25">
      <c r="A19" s="1"/>
      <c r="B19" s="38"/>
      <c r="C19" s="32"/>
      <c r="D19" s="32"/>
      <c r="E19" s="32"/>
      <c r="F19" s="20"/>
      <c r="G19" s="1"/>
    </row>
    <row r="20" spans="1:9" ht="29.25" customHeight="1" x14ac:dyDescent="0.25">
      <c r="A20" s="1"/>
      <c r="B20" s="89" t="s">
        <v>274</v>
      </c>
      <c r="C20" s="90"/>
      <c r="D20" s="90"/>
      <c r="E20" s="90"/>
      <c r="F20" s="91"/>
      <c r="G20" s="1"/>
      <c r="I20" s="49"/>
    </row>
    <row r="21" spans="1:9" x14ac:dyDescent="0.25">
      <c r="A21" s="1"/>
      <c r="B21" s="1"/>
      <c r="C21" s="1"/>
      <c r="D21" s="1"/>
      <c r="E21" s="1"/>
      <c r="F21" s="1"/>
      <c r="G21" s="1"/>
    </row>
    <row r="22" spans="1:9" x14ac:dyDescent="0.25">
      <c r="A22" s="1"/>
      <c r="B22" s="57" t="s">
        <v>213</v>
      </c>
      <c r="C22" s="58"/>
      <c r="D22" s="58"/>
      <c r="E22" s="58"/>
      <c r="F22" s="59"/>
      <c r="G22" s="1"/>
    </row>
    <row r="23" spans="1:9" x14ac:dyDescent="0.25">
      <c r="A23" s="1"/>
      <c r="B23" s="62" t="s">
        <v>214</v>
      </c>
      <c r="C23" s="63"/>
      <c r="D23" s="64"/>
      <c r="E23" s="9">
        <v>31720656.113592327</v>
      </c>
      <c r="F23" s="14" t="s">
        <v>3</v>
      </c>
      <c r="G23" s="1"/>
    </row>
    <row r="24" spans="1:9" x14ac:dyDescent="0.25">
      <c r="A24" s="1"/>
      <c r="B24" s="62" t="s">
        <v>215</v>
      </c>
      <c r="C24" s="63"/>
      <c r="D24" s="64"/>
      <c r="E24" s="9">
        <v>33610385</v>
      </c>
      <c r="F24" s="14" t="s">
        <v>3</v>
      </c>
      <c r="G24" s="1"/>
    </row>
    <row r="25" spans="1:9" x14ac:dyDescent="0.25">
      <c r="A25" s="1"/>
      <c r="B25" s="62" t="s">
        <v>36</v>
      </c>
      <c r="C25" s="63"/>
      <c r="D25" s="64"/>
      <c r="E25" s="9">
        <v>0</v>
      </c>
      <c r="F25" s="14" t="s">
        <v>3</v>
      </c>
      <c r="G25" s="1"/>
    </row>
    <row r="26" spans="1:9" x14ac:dyDescent="0.25">
      <c r="A26" s="1"/>
      <c r="B26" s="60" t="s">
        <v>275</v>
      </c>
      <c r="C26" s="61"/>
      <c r="D26" s="67"/>
      <c r="E26" s="48">
        <f>E23-(E24-E25)</f>
        <v>-1889728.8864076734</v>
      </c>
      <c r="F26" s="17" t="s">
        <v>3</v>
      </c>
      <c r="G26" s="1"/>
    </row>
    <row r="27" spans="1:9" x14ac:dyDescent="0.25">
      <c r="A27" s="1"/>
      <c r="B27" s="38"/>
      <c r="C27" s="32"/>
      <c r="D27" s="32"/>
      <c r="E27" s="32"/>
      <c r="F27" s="20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"/>
      <c r="C29" s="1"/>
      <c r="D29" s="1"/>
      <c r="E29" s="1"/>
      <c r="F29" s="1"/>
      <c r="G29" s="1"/>
    </row>
    <row r="30" spans="1:9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9" x14ac:dyDescent="0.25">
      <c r="A31" s="1"/>
      <c r="B31" s="116" t="s">
        <v>281</v>
      </c>
      <c r="C31" s="117"/>
      <c r="D31" s="118"/>
      <c r="E31" s="9">
        <v>0</v>
      </c>
      <c r="F31" s="14"/>
      <c r="G31" s="1"/>
    </row>
    <row r="32" spans="1:9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-1542322.8275237642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-771161.41376188211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280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e/m0bXL+4toNlQGpaxLIs3eGDhdmtcg2Zc+JHOgXErQH6mlPyfTRwtXYBprWQ3Fm5T38uFzcpIJ6Nj4dF0dZOQ==" saltValue="bYJHg9REI2z1naLE7A1IkQ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16250.702473494226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16199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-51.702473494226069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-51.702473494226069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EuE5TAsQvGuM6gc26K/0sx+b7KM8V30unEJbT0ODTD0UKJx8oVG1hFW6jsvldc2zF0wn+6toRuWyVURJhz79w==" saltValue="f92Ad7zoOq0rjm4fkNPgb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8" t="s">
        <v>282</v>
      </c>
      <c r="C10" s="5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/PPrK9J4wLAGQumUCIlmmMQnsC0XzAeeDkqNdCx5F+lJyx8pcM7KctveYYUbtetJ5W63RDmhHCGRAwY2xWt1g==" saltValue="7XU+SHmGFVfz9aFdgnoKQ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277</v>
      </c>
      <c r="C11" s="22">
        <v>0</v>
      </c>
      <c r="D11" s="14" t="s">
        <v>3</v>
      </c>
      <c r="E11" s="9">
        <v>22572</v>
      </c>
      <c r="F11" s="14" t="s">
        <v>3</v>
      </c>
      <c r="G11" s="1"/>
    </row>
    <row r="12" spans="1:7" x14ac:dyDescent="0.25">
      <c r="A12" s="1"/>
      <c r="B12" s="25" t="s">
        <v>278</v>
      </c>
      <c r="C12" s="22">
        <v>41088</v>
      </c>
      <c r="D12" s="14" t="s">
        <v>3</v>
      </c>
      <c r="E12" s="9">
        <v>28753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41088</v>
      </c>
      <c r="D13" s="13" t="s">
        <v>3</v>
      </c>
      <c r="E13" s="12">
        <f>SUM(E10:E12)</f>
        <v>51325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41223.590400000001</v>
      </c>
      <c r="D14" s="13" t="s">
        <v>3</v>
      </c>
      <c r="E14" s="12">
        <f>E13*(1+'Fane 14. Nøgletal'!C14)</f>
        <v>51494.372500000005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6Q9TyN0MNrhXPIl29lqmaxoOewVu8Zslx9qcAdYKB7XjjYqLDSCwN9BNYe49wU1hpDiseQy3G1HrwcQmJzPRPg==" saltValue="DUmMUrFVkfhYcRB+yvvZC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277</v>
      </c>
      <c r="C10" s="22">
        <v>2122288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2122288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-8896.633328092943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-42445.760000000002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2084636.4002735987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5" t="s">
        <v>18</v>
      </c>
      <c r="C17" s="55" t="s">
        <v>12</v>
      </c>
      <c r="D17" s="56"/>
      <c r="E17" s="55" t="s">
        <v>34</v>
      </c>
      <c r="F17" s="37"/>
      <c r="G17" s="1"/>
    </row>
    <row r="18" spans="1:7" x14ac:dyDescent="0.25">
      <c r="A18" s="1"/>
      <c r="B18" s="25" t="s">
        <v>279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5" t="s">
        <v>18</v>
      </c>
      <c r="C25" s="55" t="s">
        <v>12</v>
      </c>
      <c r="D25" s="56"/>
      <c r="E25" s="55" t="s">
        <v>34</v>
      </c>
      <c r="F25" s="37"/>
      <c r="G25" s="1"/>
    </row>
    <row r="26" spans="1:7" x14ac:dyDescent="0.25">
      <c r="A26" s="1"/>
      <c r="B26" s="25" t="s">
        <v>279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5" t="s">
        <v>18</v>
      </c>
      <c r="C33" s="55" t="s">
        <v>12</v>
      </c>
      <c r="D33" s="56"/>
      <c r="E33" s="55" t="s">
        <v>34</v>
      </c>
      <c r="F33" s="37"/>
      <c r="G33" s="1"/>
    </row>
    <row r="34" spans="1:7" x14ac:dyDescent="0.25">
      <c r="A34" s="1"/>
      <c r="B34" s="25" t="s">
        <v>279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IBaMJHWmow4XHuq2J6FAvM0L7uJEslbVDwmeSsRQOtJG2//T55MmJ5HqCYsWjk04oG3vSWLYw1NaxyUdN3waQ==" saltValue="GNXm7Qq0vR/Z/ylYqLAx0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zwOAUJNESLI6EOvSwEz+YkHcDmIZfOqscfU5WGRtu67E4xy3rEEWQSgvVgjfWHYBf2r5Y/oMN9OQXPVqaZlqw==" saltValue="lYvhoTQxUqwpnxnyFC+FQ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P9abAbLa5xHDfDGF8UfcrhUCGvqHL1FV6ECWtP6m70IjYo9yCtIiPUOI8F+FU07iDeXE6cjBb1myBmkS8sipWw==" saltValue="GBKLxcz19gJEaYWODOQsg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7/T404lCkmncDnWC9giDA6gFY5abqcIjyQHr3PZ6Xgp6Nbvuv2mJxgspIq6T3H83Mv+v6NCQxV1FDHz58KDHg==" saltValue="JUc2i3gMYcX5tjKqq9VPj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1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atVQflcfNeVvnoDx956VlOsFJuv3m5E7jmFIKmdg8VGDkhnIjn4gbfwuiBDaQabEjYVCluOXpTpwSMDa/OpROA==" saltValue="PFNeaQVqSl6I+8hChQIVM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20785686.259960901</v>
      </c>
      <c r="D9" s="8" t="s">
        <v>3</v>
      </c>
      <c r="E9" s="1"/>
    </row>
    <row r="10" spans="1:5" ht="17.100000000000001" customHeight="1" x14ac:dyDescent="0.25">
      <c r="A10" s="1"/>
      <c r="B10" s="54" t="s">
        <v>43</v>
      </c>
      <c r="C10" s="7">
        <f>'Fane 10.1. Varige tillæg'!C14</f>
        <v>41223.590400000001</v>
      </c>
      <c r="D10" s="8" t="s">
        <v>3</v>
      </c>
      <c r="E10" s="1"/>
    </row>
    <row r="11" spans="1:5" ht="17.100000000000001" customHeight="1" x14ac:dyDescent="0.25">
      <c r="A11" s="1"/>
      <c r="B11" s="54" t="s">
        <v>44</v>
      </c>
      <c r="C11" s="9">
        <f>'Fane 10.1. Varige tillæg'!E14</f>
        <v>51494.372500000005</v>
      </c>
      <c r="D11" s="8" t="s">
        <v>3</v>
      </c>
      <c r="E11" s="1"/>
    </row>
    <row r="12" spans="1:5" ht="17.100000000000001" customHeight="1" x14ac:dyDescent="0.25">
      <c r="A12" s="1"/>
      <c r="B12" s="54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4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4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4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4" t="s">
        <v>20</v>
      </c>
      <c r="C16" s="9">
        <f>SUM(C9:C15)*'Fane 14. Nøgletal'!C14</f>
        <v>68898.733935440963</v>
      </c>
      <c r="D16" s="8" t="s">
        <v>3</v>
      </c>
      <c r="E16" s="1"/>
    </row>
    <row r="17" spans="1:5" ht="17.100000000000001" customHeight="1" x14ac:dyDescent="0.25">
      <c r="A17" s="1"/>
      <c r="B17" s="54" t="s">
        <v>10</v>
      </c>
      <c r="C17" s="9">
        <f>-SUM(C9:C16)*'Fane 5. Individuelt eff. krav'!G12</f>
        <v>-87811.114051954384</v>
      </c>
      <c r="D17" s="8" t="s">
        <v>3</v>
      </c>
      <c r="E17" s="1"/>
    </row>
    <row r="18" spans="1:5" ht="17.100000000000001" customHeight="1" x14ac:dyDescent="0.25">
      <c r="A18" s="1"/>
      <c r="B18" s="54" t="s">
        <v>26</v>
      </c>
      <c r="C18" s="9">
        <f>-'Fane 4.1. Gen. krav - drift'!G40</f>
        <v>-132241.13876774028</v>
      </c>
      <c r="D18" s="8" t="s">
        <v>3</v>
      </c>
      <c r="E18" s="1"/>
    </row>
    <row r="19" spans="1:5" ht="17.100000000000001" customHeight="1" x14ac:dyDescent="0.25">
      <c r="A19" s="1"/>
      <c r="B19" s="54" t="s">
        <v>27</v>
      </c>
      <c r="C19" s="9">
        <f>-'Fane 4.2. Gen. krav - anlæg'!G37</f>
        <v>-212817.59606334061</v>
      </c>
      <c r="D19" s="8" t="s">
        <v>3</v>
      </c>
      <c r="E19" s="1"/>
    </row>
    <row r="20" spans="1:5" ht="17.100000000000001" customHeight="1" x14ac:dyDescent="0.25">
      <c r="A20" s="1"/>
      <c r="B20" s="60" t="s">
        <v>22</v>
      </c>
      <c r="C20" s="10">
        <f>SUM(C9:C19)</f>
        <v>20514433.107913304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omk.'!C13+'Fane 6. Ikke-påvirkelige omk.'!C17+'Fane 6. Ikke-påvirkelige omk.'!C25</f>
        <v>12504139.624141663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60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4" t="s">
        <v>89</v>
      </c>
      <c r="C26" s="9">
        <f>'Fane 10.2. Engangstillæg'!C14</f>
        <v>2084636.4002735987</v>
      </c>
      <c r="D26" s="8" t="s">
        <v>3</v>
      </c>
      <c r="E26" s="1"/>
    </row>
    <row r="27" spans="1:5" ht="15" customHeight="1" x14ac:dyDescent="0.25">
      <c r="A27" s="1"/>
      <c r="B27" s="54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60" t="s">
        <v>95</v>
      </c>
      <c r="C28" s="10">
        <f>SUM(C26:C27)</f>
        <v>2084636.4002735987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284</v>
      </c>
      <c r="C30" s="10">
        <f>'Fane 7. Kontrol af ØR2020'!E34</f>
        <v>-771161.41376188211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-51.702473494226069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34331996.016093194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jWWgNXs+adVQsy5sxtsYz66nNE4jFtOSUOZ4jR0//6rBSw6tAJy/NFQShfMWsbeI76Ogs9d+f4CMSksLg37ng==" saltValue="1Kti7TpvbGGXSp6SDZKwH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20514433.107913304</v>
      </c>
      <c r="D9" s="8" t="s">
        <v>3</v>
      </c>
      <c r="E9" s="1"/>
    </row>
    <row r="10" spans="1:5" ht="15" customHeight="1" x14ac:dyDescent="0.25">
      <c r="A10" s="1"/>
      <c r="B10" s="54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4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67697.629256113898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-86280.311757625546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-130023.98383516034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-210359.79969722047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20155466.641879413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Nøgletal'!C14)+'Fane 6. Ikke-påvirkelige omk.'!C18+'Fane 6. Ikke-påvirkelige omk.'!C26</f>
        <v>12545393.656205114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284</v>
      </c>
      <c r="C26" s="10">
        <f>'Fane 7. Kontrol af ØR2020'!E34</f>
        <v>-771161.41376188211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31929698.884322643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4V+SYVu+R0XE5kKnsThO0Aq0cPeciBkGk0o+BItTy2gaY8fBkCifml/IB3zvwIW4N9aV3N13L10iks6mRwcJcA==" saltValue="4ttRWhMx9gb72OWdlheb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20155466.641879413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66513.039918202063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-84770.558188661947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-127844.00172218005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-207930.38802808526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19801434.73385869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Nøgletal'!C14)^2+'Fane 6. Ikke-påvirkelige omk.'!C19+'Fane 6. Ikke-påvirkelige omk.'!C27</f>
        <v>12586784.344702464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32388219.078561153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IsNimg/Z1Rm+Ocyz7Xia0WBVTtfRO98ZNDhWiuGlpj/ENvyjDbr3+S+hBtP3BwceAxxSAd2aFrh1Shv5x86fQ==" saltValue="ZUqS2uFFCZDJzL9uhsoYX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19801434.73385869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65344.734621733674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-83281.558554331714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-125700.56918930598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-205529.033245611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19452268.307491172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Nøgletal'!C14)^3+'Fane 6. Ikke-påvirkelige omk.'!C20+'Fane 6. Ikke-påvirkelige omk.'!C28</f>
        <v>12628312.148371868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32080580.45586304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apMPkRnLWrEuZ+j2DQuTbuosUco/7gZf2O/SqmSdwdoydRjAwscUYe3Vr1hFxkyL6gg1IaT6+07NuuqdN07B0A==" saltValue="vcAbOVZDVjdjqz7zgKsYk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276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18972809.995687805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23298.819599999999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1941111.1229999999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397730.15821476973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0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drift'!G34</f>
        <v>-133654.80262356048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-415609.03391811514</v>
      </c>
      <c r="F19" s="8" t="s">
        <v>3</v>
      </c>
      <c r="G19" s="1"/>
    </row>
    <row r="20" spans="1:7" ht="15" customHeight="1" x14ac:dyDescent="0.25">
      <c r="A20" s="1"/>
      <c r="B20" s="60" t="s">
        <v>22</v>
      </c>
      <c r="C20" s="61"/>
      <c r="D20" s="67"/>
      <c r="E20" s="10">
        <f>SUM(E9:E19)</f>
        <v>20785686.259960901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12449411.377754081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60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328553.15477501415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6" t="s">
        <v>148</v>
      </c>
      <c r="C32" s="97"/>
      <c r="D32" s="98"/>
      <c r="E32" s="10">
        <v>-16208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33547442.792489998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4dGRTc1hmxhh9EvBoxLgwLDDmB1Hoj0QQfQd+Ma8yIMawS5xy+1CBqJZ24X9pPDPC20JWYFx/VW9cIIFOok5w==" saltValue="cdOhFYv6j3oqkOh5fNvPRA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6595718.8470146842</v>
      </c>
      <c r="H6" s="14" t="s">
        <v>3</v>
      </c>
      <c r="I6" s="1"/>
    </row>
    <row r="7" spans="1:9" x14ac:dyDescent="0.25">
      <c r="A7" s="1"/>
      <c r="B7" s="89" t="s">
        <v>145</v>
      </c>
      <c r="C7" s="90"/>
      <c r="D7" s="90"/>
      <c r="E7" s="90"/>
      <c r="F7" s="91"/>
      <c r="G7" s="24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131914.37694029367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6576921.0483006937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-16851.133091707863</v>
      </c>
      <c r="H13" s="14" t="s">
        <v>3</v>
      </c>
      <c r="I13" s="1"/>
    </row>
    <row r="14" spans="1:9" x14ac:dyDescent="0.25">
      <c r="A14" s="1"/>
      <c r="B14" s="89" t="s">
        <v>143</v>
      </c>
      <c r="C14" s="90"/>
      <c r="D14" s="90"/>
      <c r="E14" s="90"/>
      <c r="F14" s="91"/>
      <c r="G14" s="24">
        <v>0</v>
      </c>
      <c r="H14" s="14" t="s">
        <v>3</v>
      </c>
      <c r="I14" s="1"/>
    </row>
    <row r="15" spans="1:9" x14ac:dyDescent="0.25">
      <c r="A15" s="1"/>
      <c r="B15" s="110" t="s">
        <v>48</v>
      </c>
      <c r="C15" s="111"/>
      <c r="D15" s="111"/>
      <c r="E15" s="111"/>
      <c r="F15" s="112"/>
      <c r="G15" s="24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131201.39830417972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6541373.7159506408</v>
      </c>
      <c r="H20" s="14" t="s">
        <v>3</v>
      </c>
      <c r="I20" s="1"/>
    </row>
    <row r="21" spans="1:9" x14ac:dyDescent="0.25">
      <c r="A21" s="1"/>
      <c r="B21" s="110" t="s">
        <v>51</v>
      </c>
      <c r="C21" s="111"/>
      <c r="D21" s="111"/>
      <c r="E21" s="111"/>
      <c r="F21" s="112"/>
      <c r="G21" s="24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130827.47431901282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6536834.0025917711</v>
      </c>
      <c r="H26" s="14" t="s">
        <v>3</v>
      </c>
      <c r="I26" s="1"/>
    </row>
    <row r="27" spans="1:9" x14ac:dyDescent="0.25">
      <c r="A27" s="1"/>
      <c r="B27" s="110" t="s">
        <v>54</v>
      </c>
      <c r="C27" s="111"/>
      <c r="D27" s="111"/>
      <c r="E27" s="111"/>
      <c r="F27" s="112"/>
      <c r="G27" s="24">
        <v>126947.72790810002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133275.63460999742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6659157.0659789043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24">
        <v>23583.065199119999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133654.80262356048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6570697.310138694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41359.628248320005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132241.13876774028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6501199.1917580171</v>
      </c>
      <c r="H44" s="14" t="s">
        <v>3</v>
      </c>
      <c r="I44" s="1"/>
    </row>
    <row r="45" spans="1:9" x14ac:dyDescent="0.25">
      <c r="A45" s="1"/>
      <c r="B45" s="107" t="s">
        <v>237</v>
      </c>
      <c r="C45" s="108"/>
      <c r="D45" s="108"/>
      <c r="E45" s="108"/>
      <c r="F45" s="109"/>
      <c r="G45" s="24">
        <f>G39*(1+'Fane 14. Nøgletal'!C14)</f>
        <v>41496.115021539466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24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130023.98383516034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6392200.0861090021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24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127844.00172218005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7" t="s">
        <v>201</v>
      </c>
      <c r="C58" s="58"/>
      <c r="D58" s="58"/>
      <c r="E58" s="58"/>
      <c r="F58" s="58"/>
      <c r="G58" s="58"/>
      <c r="H58" s="59"/>
      <c r="I58" s="1"/>
    </row>
    <row r="59" spans="1:9" x14ac:dyDescent="0.25">
      <c r="A59" s="1"/>
      <c r="B59" s="62" t="s">
        <v>202</v>
      </c>
      <c r="C59" s="63"/>
      <c r="D59" s="63"/>
      <c r="E59" s="63"/>
      <c r="F59" s="64"/>
      <c r="G59" s="24">
        <f>(G53+G54-G55)*(1+'Fane 14. Nøgletal'!C14)</f>
        <v>6285028.4594652988</v>
      </c>
      <c r="H59" s="14" t="s">
        <v>3</v>
      </c>
      <c r="I59" s="1"/>
    </row>
    <row r="60" spans="1:9" x14ac:dyDescent="0.25">
      <c r="A60" s="1"/>
      <c r="B60" s="62" t="s">
        <v>203</v>
      </c>
      <c r="C60" s="63"/>
      <c r="D60" s="63"/>
      <c r="E60" s="63"/>
      <c r="F60" s="64"/>
      <c r="G60" s="24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2" t="s">
        <v>204</v>
      </c>
      <c r="C61" s="63"/>
      <c r="D61" s="63"/>
      <c r="E61" s="63"/>
      <c r="F61" s="64"/>
      <c r="G61" s="24">
        <f>(G59+G60)*'Fane 14. Nøgletal'!C29</f>
        <v>125700.56918930598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zRKbfkQKKiHwVBKiUey2QLZnOZEaB8k9T4l414rzsZY1wbhGR7EbC4fYFoJe216lCalqyKWzJqB8ciypwxjbhg==" saltValue="UHScEXmaO3H094S5uEtwtw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12723595.711666878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115784.7209761686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12828447.683027798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3343.4076398344109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24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227122.70230481712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12825250.085159166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0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227006.92650731723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12846428.548877291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24">
        <v>4153.95341955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364956.5430652303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12731592.790628474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1964792.6787005998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415609.03391811514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14327902.997647816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51664.303929250011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212817.59606334061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14213499.979541924</v>
      </c>
      <c r="H41" s="14" t="s">
        <v>3</v>
      </c>
      <c r="I41" s="1"/>
    </row>
    <row r="42" spans="1:9" x14ac:dyDescent="0.25">
      <c r="A42" s="1"/>
      <c r="B42" s="47" t="s">
        <v>242</v>
      </c>
      <c r="C42" s="63"/>
      <c r="D42" s="63"/>
      <c r="E42" s="63"/>
      <c r="F42" s="64"/>
      <c r="G42" s="24">
        <f>G36*(1+'Fane 14. Nøgletal'!C14)</f>
        <v>51834.796132216543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24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210359.79969722047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14049350.542438192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24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207930.38802808526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13887096.840919662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24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205529.033245611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V7XcMZMqQ7CcGJy2Ktc3/8tz4xUDWI7yvAEgeULWdJqFASMZ5fsTvlsTlsdB9mYy1WxApMfKQm4K4yEci0lH2Q==" saltValue="8pMvvUlhliIuhEJYR0kLKQ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0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1.0872320331547234E-3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0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4.1920009575010285E-3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HAYZh7rvHWl+GgoVd9LAuv9/BNQRzi7xcCJCCO3d2d0GGoZp/zcJy7+7PtZrteeprSS2pPIeHBbW1Jgaz8CgA==" saltValue="NbrhB6V+dPVgN4TElT8le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2021-09-15T13:36:47Z</dcterms:modified>
</cp:coreProperties>
</file>