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Bording Vandværk a.m.b.a. (V02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<sst xmlns="http://schemas.openxmlformats.org/spreadsheetml/2006/main" count="322" uniqueCount="153">
  <si>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</si>
  <si>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</si>
  <si>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</si>
  <si>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</si>
  <si>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</si>
  <si>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</si>
  <si>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</si>
  <si>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</si>
  <si>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</si>
  <si>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</si>
  <si>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</si>
  <si>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</si>
  <si>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</si>
  <si>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</si>
  <si>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</si>
  <si>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</si>
  <si>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</si>
  <si>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</si>
  <si>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</si>
  <si>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</si>
  <si>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</si>
  <si>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</si>
  <si>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</si>
  <si>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</si>
  <si>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</si>
  <si>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</si>
  <si>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</si>
  <si>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</si>
  <si>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</si>
  <si>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</si>
  <si>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</si>
  <si>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</si>
  <si>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</si>
  <si>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</si>
  <si>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</si>
  <si>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</si>
  <si>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</si>
  <si>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</si>
  <si>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</si>
  <si>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</si>
  <si>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</si>
  <si>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</si>
  <si>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</si>
  <si>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</si>
  <si>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</si>
  <si>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</si>
  <si>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</si>
  <si>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</si>
  <si>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</si>
  <si>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</si>
  <si>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</si>
  <si>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</si>
  <si>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</si>
  <si>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</si>
  <si>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</si>
  <si>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</si>
  <si>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</si>
  <si>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</si>
  <si>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</si>
  <si>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</si>
  <si>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</si>
  <si>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</si>
  <si>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</si>
  <si>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</si>
  <si>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</si>
  <si>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</si>
  <si>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</si>
  <si>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</si>
  <si>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</si>
  <si>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</si>
  <si>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</si>
  <si>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</si>
  <si>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</si>
  <si>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</si>
  <si>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</si>
  <si>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</si>
  <si>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</si>
  <si>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</si>
  <si>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</si>
  <si>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</si>
  <si>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</si>
  <si>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</si>
  <si>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</si>
  <si>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</si>
  <si>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</si>
  <si>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</si>
  <si>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</si>
  <si>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</si>
  <si>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</si>
  <si>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</si>
  <si>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</si>
  <si>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</si>
  <si>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</si>
  <si>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</si>
  <si>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</si>
  <si>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</si>
  <si>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</si>
  <si>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</si>
  <si>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</si>
  <si>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</si>
  <si>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</si>
  <si>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</si>
  <si>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</si>
  <si>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</si>
  <si>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</si>
  <si>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</si>
  <si>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</si>
  <si>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</si>
  <si>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</si>
  <si>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</si>
  <si>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</si>
  <si>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</si>
  <si>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</si>
  <si>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</si>
  <si>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</si>
  <si>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</si>
  <si>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</si>
  <si>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</si>
  <si>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</si>
  <si>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</si>
  <si>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</si>
  <si>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</si>
  <si>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</si>
  <si>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</si>
  <si>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</si>
  <si>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</si>
  <si>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</si>
  <si>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</si>
  <si>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</si>
  <si>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</si>
  <si>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</si>
  <si>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</si>
  <si>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</si>
  <si>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Indregnet fradrag i økonomisk ramme for 2024</t>
  </si>
  <si>
    <t>Faktiske indtægter i 2021</t>
  </si>
  <si>
    <t>Resultat af kontrol med overholdelse af den økonomiske rammer for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</si>
  <si>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</si>
  <si>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</si>
  <si>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</si>
  <si>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</si>
  <si>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</si>
  <si>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</si>
  <si>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</si>
  <si>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</si>
  <si>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</si>
  <si>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</si>
  <si>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</si>
  <si>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</si>
  <si>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</si>
  <si>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</si>
  <si>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</si>
  <si>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Fane 7</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</si>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</sst>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6.6328125" style="2" customWidth="1"/>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8" t="s">
        <v>4</v>
      </c>
      <c r="E6" s="88"/>
      <c r="F6" s="88"/>
      <c r="G6" s="88"/>
      <c r="H6" s="3"/>
      <c r="I6" s="1"/>
    </row>
    <row r="7" spans="1:9" ht="15" customHeight="1" x14ac:dyDescent="0.35">
      <c r="A7" s="1"/>
      <c r="B7" s="1"/>
      <c r="C7" s="3"/>
      <c r="D7" s="88"/>
      <c r="E7" s="88"/>
      <c r="F7" s="88"/>
      <c r="G7" s="88"/>
      <c r="H7" s="3"/>
      <c r="I7" s="1"/>
    </row>
    <row r="8" spans="1:9" ht="15.5" x14ac:dyDescent="0.35">
      <c r="A8" s="1"/>
      <c r="B8" s="1"/>
      <c r="C8" s="4"/>
      <c r="D8" s="90" t="s">
        <v>106</v>
      </c>
      <c r="E8" s="90"/>
      <c r="F8" s="90"/>
      <c r="G8" s="90"/>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9" t="s">
        <v>5</v>
      </c>
      <c r="E11" s="89"/>
      <c r="F11" s="89"/>
      <c r="G11" s="89"/>
      <c r="H11" s="5"/>
      <c r="I11" s="1"/>
    </row>
    <row r="12" spans="1:9" x14ac:dyDescent="0.35">
      <c r="A12" s="1"/>
      <c r="B12" s="1"/>
      <c r="C12" s="1"/>
      <c r="D12" s="1"/>
      <c r="E12" s="1"/>
      <c r="F12" s="1"/>
      <c r="G12" s="1"/>
      <c r="H12" s="1"/>
      <c r="I12" s="1"/>
    </row>
    <row r="13" spans="1:9" x14ac:dyDescent="0.35">
      <c r="A13" s="1"/>
      <c r="B13" s="1"/>
      <c r="C13" s="6" t="s">
        <v>6</v>
      </c>
      <c r="D13" s="85" t="s">
        <v>79</v>
      </c>
      <c r="E13" s="86"/>
      <c r="F13" s="86"/>
      <c r="G13" s="87"/>
      <c r="H13" s="1"/>
      <c r="I13" s="1"/>
    </row>
    <row r="14" spans="1:9" x14ac:dyDescent="0.35">
      <c r="A14" s="1"/>
      <c r="B14" s="1"/>
      <c r="C14" s="6" t="s">
        <v>14</v>
      </c>
      <c r="D14" s="85" t="s">
        <v>111</v>
      </c>
      <c r="E14" s="86"/>
      <c r="F14" s="86"/>
      <c r="G14" s="87"/>
      <c r="H14" s="1"/>
      <c r="I14" s="1"/>
    </row>
    <row r="15" spans="1:9" x14ac:dyDescent="0.35">
      <c r="A15" s="1"/>
      <c r="B15" s="1"/>
      <c r="C15" s="6" t="s">
        <v>28</v>
      </c>
      <c r="D15" s="85" t="s">
        <v>64</v>
      </c>
      <c r="E15" s="86"/>
      <c r="F15" s="86"/>
      <c r="G15" s="87"/>
      <c r="H15" s="1"/>
      <c r="I15" s="1"/>
    </row>
    <row r="16" spans="1:9" x14ac:dyDescent="0.35">
      <c r="A16" s="1"/>
      <c r="B16" s="1"/>
      <c r="C16" s="6" t="s">
        <v>29</v>
      </c>
      <c r="D16" s="85" t="s">
        <v>80</v>
      </c>
      <c r="E16" s="86"/>
      <c r="F16" s="86"/>
      <c r="G16" s="87"/>
      <c r="H16" s="1"/>
      <c r="I16" s="1"/>
    </row>
    <row r="17" spans="1:9" x14ac:dyDescent="0.35">
      <c r="A17" s="1"/>
      <c r="B17" s="1"/>
      <c r="C17" s="6" t="s">
        <v>49</v>
      </c>
      <c r="D17" s="85" t="s">
        <v>81</v>
      </c>
      <c r="E17" s="86"/>
      <c r="F17" s="86"/>
      <c r="G17" s="87"/>
      <c r="H17" s="1"/>
      <c r="I17" s="1"/>
    </row>
    <row r="18" spans="1:9" x14ac:dyDescent="0.35">
      <c r="A18" s="1"/>
      <c r="B18" s="1"/>
      <c r="C18" s="6" t="s">
        <v>7</v>
      </c>
      <c r="D18" s="82" t="s">
        <v>11</v>
      </c>
      <c r="E18" s="83"/>
      <c r="F18" s="83"/>
      <c r="G18" s="84"/>
      <c r="H18" s="1"/>
      <c r="I18" s="1"/>
    </row>
    <row r="19" spans="1:9" x14ac:dyDescent="0.35">
      <c r="A19" s="1"/>
      <c r="B19" s="1"/>
      <c r="C19" s="6" t="s">
        <v>8</v>
      </c>
      <c r="D19" s="76" t="s">
        <v>82</v>
      </c>
      <c r="E19" s="77"/>
      <c r="F19" s="77"/>
      <c r="G19" s="78"/>
      <c r="H19" s="1"/>
      <c r="I19" s="1"/>
    </row>
    <row r="20" spans="1:9" x14ac:dyDescent="0.35">
      <c r="A20" s="1"/>
      <c r="B20" s="1"/>
      <c r="C20" s="6" t="s">
        <v>46</v>
      </c>
      <c r="D20" s="76" t="s">
        <v>114</v>
      </c>
      <c r="E20" s="77"/>
      <c r="F20" s="77"/>
      <c r="G20" s="78"/>
      <c r="H20" s="1"/>
      <c r="I20" s="1"/>
    </row>
    <row r="21" spans="1:9" x14ac:dyDescent="0.35">
      <c r="A21" s="1"/>
      <c r="B21" s="1"/>
      <c r="C21" s="6" t="s">
        <v>151</v>
      </c>
      <c r="D21" s="76" t="s">
        <v>109</v>
      </c>
      <c r="E21" s="77"/>
      <c r="F21" s="77"/>
      <c r="G21" s="78"/>
      <c r="H21" s="1"/>
      <c r="I21" s="1"/>
    </row>
    <row r="22" spans="1:9" x14ac:dyDescent="0.35">
      <c r="A22" s="1"/>
      <c r="B22" s="1"/>
      <c r="C22" s="6" t="s">
        <v>121</v>
      </c>
      <c r="D22" s="76" t="s">
        <v>35</v>
      </c>
      <c r="E22" s="77"/>
      <c r="F22" s="77"/>
      <c r="G22" s="78"/>
      <c r="H22" s="1"/>
      <c r="I22" s="1"/>
    </row>
    <row r="23" spans="1:9" x14ac:dyDescent="0.35">
      <c r="A23" s="1"/>
      <c r="B23" s="1"/>
      <c r="C23" s="6" t="s">
        <v>122</v>
      </c>
      <c r="D23" s="76" t="s">
        <v>36</v>
      </c>
      <c r="E23" s="77"/>
      <c r="F23" s="77"/>
      <c r="G23" s="78"/>
      <c r="H23" s="1"/>
      <c r="I23" s="1"/>
    </row>
    <row r="24" spans="1:9" x14ac:dyDescent="0.35">
      <c r="A24" s="1"/>
      <c r="B24" s="1"/>
      <c r="C24" s="6" t="s">
        <v>9</v>
      </c>
      <c r="D24" s="76" t="s">
        <v>53</v>
      </c>
      <c r="E24" s="77"/>
      <c r="F24" s="77"/>
      <c r="G24" s="78"/>
      <c r="H24" s="1"/>
      <c r="I24" s="1"/>
    </row>
    <row r="25" spans="1:9" x14ac:dyDescent="0.35">
      <c r="A25" s="1"/>
      <c r="B25" s="1"/>
      <c r="C25" s="6" t="s">
        <v>41</v>
      </c>
      <c r="D25" s="76" t="s">
        <v>30</v>
      </c>
      <c r="E25" s="77"/>
      <c r="F25" s="77"/>
      <c r="G25" s="78"/>
      <c r="H25" s="1"/>
      <c r="I25" s="1"/>
    </row>
    <row r="26" spans="1:9" x14ac:dyDescent="0.35">
      <c r="A26" s="1"/>
      <c r="B26" s="1"/>
      <c r="C26" s="6" t="s">
        <v>123</v>
      </c>
      <c r="D26" s="79" t="s">
        <v>47</v>
      </c>
      <c r="E26" s="80"/>
      <c r="F26" s="80"/>
      <c r="G26" s="8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sheetData>
  <sheetProtection algorithmName="SHA-512" hashValue="4KG37ULuqEB22bPj0rf1OC6gFlRW8KtpLvOPlpvEhaqg+3iqsgGILKScm+QP7CcXYvB/IGxK2F9+cvNh8S9nMg==" saltValue="3gz3TfmkrUBOZS/DuWwS1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1" t="s">
        <v>115</v>
      </c>
      <c r="C3" s="91"/>
      <c r="D3" s="91"/>
      <c r="E3" s="91"/>
      <c r="F3" s="91"/>
      <c r="G3" s="91"/>
      <c r="H3" s="91"/>
      <c r="I3" s="91"/>
      <c r="J3" s="91"/>
      <c r="K3" s="91"/>
      <c r="L3" s="1"/>
    </row>
    <row r="4" spans="1:12" ht="15" customHeight="1" x14ac:dyDescent="0.35">
      <c r="A4" s="1"/>
      <c r="B4" s="91"/>
      <c r="C4" s="91"/>
      <c r="D4" s="91"/>
      <c r="E4" s="91"/>
      <c r="F4" s="91"/>
      <c r="G4" s="91"/>
      <c r="H4" s="91"/>
      <c r="I4" s="91"/>
      <c r="J4" s="91"/>
      <c r="K4" s="91"/>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2" t="s">
        <v>102</v>
      </c>
      <c r="C8" s="113"/>
      <c r="D8" s="113"/>
      <c r="E8" s="113"/>
      <c r="F8" s="113"/>
      <c r="G8" s="113"/>
      <c r="H8" s="113"/>
      <c r="I8" s="113"/>
      <c r="J8" s="113"/>
      <c r="K8" s="114"/>
      <c r="L8" s="1"/>
    </row>
    <row r="9" spans="1:12" ht="39.75" customHeight="1" x14ac:dyDescent="0.35">
      <c r="A9" s="1"/>
      <c r="B9" s="49" t="s">
        <v>0</v>
      </c>
      <c r="C9" s="16" t="s">
        <v>1</v>
      </c>
      <c r="D9" s="128" t="s">
        <v>112</v>
      </c>
      <c r="E9" s="129"/>
      <c r="F9" s="128" t="s">
        <v>2</v>
      </c>
      <c r="G9" s="129"/>
      <c r="H9" s="128" t="s">
        <v>113</v>
      </c>
      <c r="I9" s="129"/>
      <c r="J9" s="128" t="s">
        <v>23</v>
      </c>
      <c r="K9" s="129"/>
      <c r="L9" s="1"/>
    </row>
    <row r="10" spans="1:12" x14ac:dyDescent="0.35">
      <c r="A10" s="1"/>
      <c r="B10" s="64" t="s">
        <v>137</v>
      </c>
      <c r="C10" s="30">
        <v>0</v>
      </c>
      <c r="D10" s="8">
        <v>0</v>
      </c>
      <c r="E10" s="12" t="s">
        <v>3</v>
      </c>
      <c r="F10" s="8">
        <f>IFERROR(D10/C10,0)</f>
        <v>0</v>
      </c>
      <c r="G10" s="12" t="s">
        <v>3</v>
      </c>
      <c r="H10" s="8">
        <v>0</v>
      </c>
      <c r="I10" s="12" t="s">
        <v>3</v>
      </c>
      <c r="J10" s="8">
        <v>0</v>
      </c>
      <c r="K10" s="12" t="s">
        <v>3</v>
      </c>
      <c r="L10" s="1"/>
    </row>
    <row r="11" spans="1:12" x14ac:dyDescent="0.35">
      <c r="A11" s="1"/>
      <c r="B11" s="65" t="s">
        <v>103</v>
      </c>
      <c r="C11" s="66"/>
      <c r="D11" s="67"/>
      <c r="E11" s="67"/>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nwdX+/PfWO7wXeA70aWK/Q5Ym51dSnZMR6eJeFrsFW8+TbY/V/djffoncsPDadNjuRRe972LbFbbxjA85yUzaA==" saltValue="DQx0cCeZoaPUIJmn+K06r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116</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4" t="s">
        <v>32</v>
      </c>
      <c r="C8" s="22"/>
      <c r="D8" s="22"/>
      <c r="E8" s="22"/>
      <c r="F8" s="75"/>
      <c r="G8" s="1"/>
    </row>
    <row r="9" spans="1:7" ht="17.25" customHeight="1" x14ac:dyDescent="0.35">
      <c r="A9" s="1"/>
      <c r="B9" s="60" t="s">
        <v>15</v>
      </c>
      <c r="C9" s="60" t="s">
        <v>10</v>
      </c>
      <c r="D9" s="61"/>
      <c r="E9" s="60" t="s">
        <v>24</v>
      </c>
      <c r="F9" s="73"/>
      <c r="G9" s="1"/>
    </row>
    <row r="10" spans="1:7" x14ac:dyDescent="0.35">
      <c r="A10" s="1"/>
      <c r="B10" s="20" t="s">
        <v>138</v>
      </c>
      <c r="C10" s="19">
        <f>'Fane 7. Anlægsprojekter (§ 19)'!H11</f>
        <v>0</v>
      </c>
      <c r="D10" s="12" t="s">
        <v>3</v>
      </c>
      <c r="E10" s="8">
        <f>SUM('Fane 7. Anlægsprojekter (§ 19)'!F11,'Fane 7. Anlægsprojekter (§ 19)'!J11)</f>
        <v>0</v>
      </c>
      <c r="F10" s="12" t="s">
        <v>3</v>
      </c>
      <c r="G10" s="1"/>
    </row>
    <row r="11" spans="1:7" x14ac:dyDescent="0.35">
      <c r="A11" s="1"/>
      <c r="B11" s="20" t="s">
        <v>50</v>
      </c>
      <c r="C11" s="19">
        <v>0</v>
      </c>
      <c r="D11" s="12" t="s">
        <v>3</v>
      </c>
      <c r="E11" s="8">
        <v>0</v>
      </c>
      <c r="F11" s="12" t="s">
        <v>3</v>
      </c>
      <c r="G11" s="1"/>
    </row>
    <row r="12" spans="1:7" x14ac:dyDescent="0.35">
      <c r="A12" s="1"/>
      <c r="B12" s="74" t="s">
        <v>67</v>
      </c>
      <c r="C12" s="10">
        <f>SUM(C10:C11)</f>
        <v>0</v>
      </c>
      <c r="D12" s="11" t="s">
        <v>3</v>
      </c>
      <c r="E12" s="10">
        <f>SUM(E10:E11)</f>
        <v>0</v>
      </c>
      <c r="F12" s="11" t="s">
        <v>3</v>
      </c>
      <c r="G12" s="1"/>
    </row>
    <row r="13" spans="1:7" x14ac:dyDescent="0.35">
      <c r="A13" s="1"/>
      <c r="B13" s="74" t="s">
        <v>99</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wfqt/FDYJHv1swAiDAMJk8YJWqDytmZKH6euRSN29jIbeR1cJh3R6l7RG9zgGj60UNDmIyj1iyt83b1sKUo3Lw==" saltValue="zfnOq03hkh7BCQ+4IDK2x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117</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12" t="s">
        <v>42</v>
      </c>
      <c r="C7" s="113"/>
      <c r="D7" s="113"/>
      <c r="E7" s="113"/>
      <c r="F7" s="114"/>
      <c r="G7" s="1"/>
    </row>
    <row r="8" spans="1:7" x14ac:dyDescent="0.35">
      <c r="A8" s="1"/>
      <c r="B8" s="60" t="s">
        <v>15</v>
      </c>
      <c r="C8" s="60" t="s">
        <v>10</v>
      </c>
      <c r="D8" s="61"/>
      <c r="E8" s="60" t="s">
        <v>24</v>
      </c>
      <c r="F8" s="73"/>
      <c r="G8" s="1"/>
    </row>
    <row r="9" spans="1:7" x14ac:dyDescent="0.35">
      <c r="A9" s="1"/>
      <c r="B9" s="20" t="s">
        <v>139</v>
      </c>
      <c r="C9" s="19">
        <v>0</v>
      </c>
      <c r="D9" s="12" t="s">
        <v>3</v>
      </c>
      <c r="E9" s="19">
        <v>0</v>
      </c>
      <c r="F9" s="12" t="s">
        <v>3</v>
      </c>
      <c r="G9" s="1"/>
    </row>
    <row r="10" spans="1:7" x14ac:dyDescent="0.35">
      <c r="A10" s="1"/>
      <c r="B10" s="74" t="s">
        <v>108</v>
      </c>
      <c r="C10" s="10">
        <f>SUM(C9:C9)</f>
        <v>0</v>
      </c>
      <c r="D10" s="11" t="s">
        <v>3</v>
      </c>
      <c r="E10" s="10">
        <f>SUM(E9:E9)</f>
        <v>0</v>
      </c>
      <c r="F10" s="11" t="s">
        <v>3</v>
      </c>
      <c r="G10" s="1"/>
    </row>
    <row r="11" spans="1:7" x14ac:dyDescent="0.35">
      <c r="A11" s="1"/>
      <c r="B11" s="74"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30"/>
      <c r="C13" s="130"/>
      <c r="D13" s="130"/>
      <c r="E13" s="130"/>
      <c r="F13" s="130"/>
      <c r="G13" s="1"/>
    </row>
    <row r="14" spans="1:7" x14ac:dyDescent="0.35">
      <c r="A14" s="1"/>
      <c r="B14" s="40"/>
      <c r="C14" s="40"/>
      <c r="D14" s="40"/>
      <c r="E14" s="40"/>
      <c r="F14" s="41"/>
      <c r="G14" s="1"/>
    </row>
    <row r="15" spans="1:7" x14ac:dyDescent="0.35">
      <c r="A15" s="1"/>
      <c r="B15" s="42"/>
      <c r="C15" s="43"/>
      <c r="D15" s="44"/>
      <c r="E15" s="43"/>
      <c r="F15" s="44"/>
      <c r="G15" s="1"/>
    </row>
    <row r="16" spans="1:7" x14ac:dyDescent="0.35">
      <c r="A16" s="1"/>
      <c r="B16" s="42"/>
      <c r="C16" s="43"/>
      <c r="D16" s="44"/>
      <c r="E16" s="43"/>
      <c r="F16" s="44"/>
      <c r="G16" s="1"/>
    </row>
    <row r="17" spans="1:7" x14ac:dyDescent="0.35">
      <c r="A17" s="1"/>
      <c r="B17" s="45"/>
      <c r="C17" s="46"/>
      <c r="D17" s="47"/>
      <c r="E17" s="46"/>
      <c r="F17" s="47"/>
      <c r="G17" s="1"/>
    </row>
    <row r="18" spans="1:7" x14ac:dyDescent="0.35">
      <c r="A18" s="1"/>
      <c r="B18" s="45"/>
      <c r="C18" s="46"/>
      <c r="D18" s="47"/>
      <c r="E18" s="46"/>
      <c r="F18" s="47"/>
      <c r="G18" s="1"/>
    </row>
    <row r="19" spans="1:7" x14ac:dyDescent="0.35">
      <c r="A19" s="1"/>
      <c r="B19" s="39"/>
      <c r="C19" s="39"/>
      <c r="D19" s="39"/>
      <c r="E19" s="39"/>
      <c r="F19" s="39"/>
      <c r="G19" s="1"/>
    </row>
    <row r="20" spans="1:7" x14ac:dyDescent="0.35">
      <c r="A20" s="1"/>
      <c r="B20" s="130"/>
      <c r="C20" s="130"/>
      <c r="D20" s="130"/>
      <c r="E20" s="130"/>
      <c r="F20" s="130"/>
      <c r="G20" s="1"/>
    </row>
    <row r="21" spans="1:7" x14ac:dyDescent="0.35">
      <c r="A21" s="1"/>
      <c r="B21" s="40"/>
      <c r="C21" s="40"/>
      <c r="D21" s="40"/>
      <c r="E21" s="40"/>
      <c r="F21" s="41"/>
      <c r="G21" s="1"/>
    </row>
    <row r="22" spans="1:7" x14ac:dyDescent="0.35">
      <c r="A22" s="1"/>
      <c r="B22" s="42"/>
      <c r="C22" s="43"/>
      <c r="D22" s="44"/>
      <c r="E22" s="43"/>
      <c r="F22" s="44"/>
      <c r="G22" s="1"/>
    </row>
    <row r="23" spans="1:7" x14ac:dyDescent="0.35">
      <c r="A23" s="1"/>
      <c r="B23" s="42"/>
      <c r="C23" s="43"/>
      <c r="D23" s="44"/>
      <c r="E23" s="43"/>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0"/>
      <c r="C28" s="40"/>
      <c r="D28" s="40"/>
      <c r="E28" s="40"/>
      <c r="F28" s="41"/>
      <c r="G28" s="1"/>
    </row>
    <row r="29" spans="1:7" x14ac:dyDescent="0.35">
      <c r="A29" s="1"/>
      <c r="B29" s="42"/>
      <c r="C29" s="43"/>
      <c r="D29" s="44"/>
      <c r="E29" s="43"/>
      <c r="F29" s="44"/>
      <c r="G29" s="1"/>
    </row>
    <row r="30" spans="1:7" x14ac:dyDescent="0.35">
      <c r="A30" s="1"/>
      <c r="B30" s="42"/>
      <c r="C30" s="43"/>
      <c r="D30" s="44"/>
      <c r="E30" s="43"/>
      <c r="F30" s="44"/>
      <c r="G30" s="1"/>
    </row>
    <row r="31" spans="1:7" x14ac:dyDescent="0.35">
      <c r="A31" s="1"/>
      <c r="B31" s="45"/>
      <c r="C31" s="46"/>
      <c r="D31" s="47"/>
      <c r="E31" s="46"/>
      <c r="F31" s="47"/>
      <c r="G31" s="1"/>
    </row>
    <row r="32" spans="1:7" x14ac:dyDescent="0.35">
      <c r="A32" s="1"/>
      <c r="B32" s="45"/>
      <c r="C32" s="46"/>
      <c r="D32" s="47"/>
      <c r="E32" s="46"/>
      <c r="F32" s="47"/>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7ACK1YqLQClrxu46hRHjbYOVQTRz+9GX6w3kCE6myshqXrGui9tsRRh80t6PP3i5AHdYS3goI+NSHz/OgVBw6w==" saltValue="i5pMo7XFsRSnel5HkhOjZ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118</v>
      </c>
      <c r="C3" s="93"/>
      <c r="D3" s="93"/>
      <c r="E3" s="93"/>
      <c r="F3" s="93"/>
      <c r="G3" s="1"/>
    </row>
    <row r="4" spans="1:7" ht="25.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2" t="s">
        <v>58</v>
      </c>
      <c r="C8" s="113"/>
      <c r="D8" s="113"/>
      <c r="E8" s="113"/>
      <c r="F8" s="114"/>
      <c r="G8" s="1"/>
    </row>
    <row r="9" spans="1:7" ht="15" customHeight="1" x14ac:dyDescent="0.35">
      <c r="A9" s="1"/>
      <c r="B9" s="72" t="s">
        <v>61</v>
      </c>
      <c r="C9" s="131" t="s">
        <v>10</v>
      </c>
      <c r="D9" s="132"/>
      <c r="E9" s="131" t="s">
        <v>24</v>
      </c>
      <c r="F9" s="132"/>
      <c r="G9" s="1"/>
    </row>
    <row r="10" spans="1:7" x14ac:dyDescent="0.35">
      <c r="A10" s="1"/>
      <c r="B10" s="20" t="s">
        <v>140</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100</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zo8I/O9vstvAnO3rIHhnqCWdbntVI3IcuzpWkaz7ZqQ/Nkc3OFyHcCL/jLVVSFXdWuFy/pZeDLRzWNpgE4qvfQ==" saltValue="kj6nG8fhnQ/ZnY/e9C34p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119</v>
      </c>
      <c r="C3" s="93"/>
      <c r="D3" s="93"/>
      <c r="E3" s="93"/>
      <c r="F3" s="93"/>
      <c r="G3" s="1"/>
    </row>
    <row r="4" spans="1:7" ht="25.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2" t="s">
        <v>40</v>
      </c>
      <c r="C9" s="113"/>
      <c r="D9" s="113"/>
      <c r="E9" s="113"/>
      <c r="F9" s="114"/>
      <c r="G9" s="1"/>
    </row>
    <row r="10" spans="1:7" x14ac:dyDescent="0.35">
      <c r="A10" s="1"/>
      <c r="B10" s="72" t="s">
        <v>16</v>
      </c>
      <c r="C10" s="72" t="s">
        <v>10</v>
      </c>
      <c r="D10" s="73"/>
      <c r="E10" s="72" t="s">
        <v>24</v>
      </c>
      <c r="F10" s="73"/>
      <c r="G10" s="1"/>
    </row>
    <row r="11" spans="1:7" x14ac:dyDescent="0.35">
      <c r="A11" s="1"/>
      <c r="B11" s="20" t="s">
        <v>141</v>
      </c>
      <c r="C11" s="8">
        <v>0</v>
      </c>
      <c r="D11" s="12" t="s">
        <v>3</v>
      </c>
      <c r="E11" s="8">
        <v>0</v>
      </c>
      <c r="F11" s="12" t="s">
        <v>3</v>
      </c>
      <c r="G11" s="1"/>
    </row>
    <row r="12" spans="1:7" x14ac:dyDescent="0.35">
      <c r="A12" s="1"/>
      <c r="B12" s="74" t="s">
        <v>105</v>
      </c>
      <c r="C12" s="10">
        <f>SUM(C11:C11)</f>
        <v>0</v>
      </c>
      <c r="D12" s="11" t="s">
        <v>3</v>
      </c>
      <c r="E12" s="10">
        <f>SUM(E11:E11)</f>
        <v>0</v>
      </c>
      <c r="F12" s="11" t="s">
        <v>3</v>
      </c>
      <c r="G12" s="1"/>
    </row>
    <row r="13" spans="1:7" x14ac:dyDescent="0.35">
      <c r="A13" s="1"/>
      <c r="B13" s="74"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30"/>
      <c r="C15" s="130"/>
      <c r="D15" s="130"/>
      <c r="E15" s="130"/>
      <c r="F15" s="130"/>
      <c r="G15" s="1"/>
    </row>
    <row r="16" spans="1:7" x14ac:dyDescent="0.35">
      <c r="A16" s="1"/>
      <c r="B16" s="41"/>
      <c r="C16" s="41"/>
      <c r="D16" s="41"/>
      <c r="E16" s="41"/>
      <c r="F16" s="41"/>
      <c r="G16" s="1"/>
    </row>
    <row r="17" spans="1:7" x14ac:dyDescent="0.35">
      <c r="A17" s="1"/>
      <c r="B17" s="42"/>
      <c r="C17" s="48"/>
      <c r="D17" s="44"/>
      <c r="E17" s="48"/>
      <c r="F17" s="44"/>
      <c r="G17" s="1"/>
    </row>
    <row r="18" spans="1:7" x14ac:dyDescent="0.35">
      <c r="A18" s="1"/>
      <c r="B18" s="45"/>
      <c r="C18" s="46"/>
      <c r="D18" s="47"/>
      <c r="E18" s="46"/>
      <c r="F18" s="47"/>
      <c r="G18" s="1"/>
    </row>
    <row r="19" spans="1:7" x14ac:dyDescent="0.35">
      <c r="A19" s="1"/>
      <c r="B19" s="45"/>
      <c r="C19" s="46"/>
      <c r="D19" s="47"/>
      <c r="E19" s="46"/>
      <c r="F19" s="47"/>
      <c r="G19" s="1"/>
    </row>
    <row r="20" spans="1:7" x14ac:dyDescent="0.35">
      <c r="A20" s="1"/>
      <c r="B20" s="39"/>
      <c r="C20" s="39"/>
      <c r="D20" s="39"/>
      <c r="E20" s="39"/>
      <c r="F20" s="39"/>
      <c r="G20" s="1"/>
    </row>
    <row r="21" spans="1:7" x14ac:dyDescent="0.35">
      <c r="A21" s="1"/>
      <c r="B21" s="130"/>
      <c r="C21" s="130"/>
      <c r="D21" s="130"/>
      <c r="E21" s="130"/>
      <c r="F21" s="130"/>
      <c r="G21" s="1"/>
    </row>
    <row r="22" spans="1:7" x14ac:dyDescent="0.35">
      <c r="A22" s="1"/>
      <c r="B22" s="41"/>
      <c r="C22" s="41"/>
      <c r="D22" s="41"/>
      <c r="E22" s="41"/>
      <c r="F22" s="41"/>
      <c r="G22" s="1"/>
    </row>
    <row r="23" spans="1:7" x14ac:dyDescent="0.35">
      <c r="A23" s="1"/>
      <c r="B23" s="42"/>
      <c r="C23" s="48"/>
      <c r="D23" s="44"/>
      <c r="E23" s="48"/>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1"/>
      <c r="C28" s="41"/>
      <c r="D28" s="41"/>
      <c r="E28" s="41"/>
      <c r="F28" s="41"/>
      <c r="G28" s="1"/>
    </row>
    <row r="29" spans="1:7" x14ac:dyDescent="0.35">
      <c r="A29" s="1"/>
      <c r="B29" s="42"/>
      <c r="C29" s="48"/>
      <c r="D29" s="44"/>
      <c r="E29" s="48"/>
      <c r="F29" s="44"/>
      <c r="G29" s="1"/>
    </row>
    <row r="30" spans="1:7" x14ac:dyDescent="0.35">
      <c r="A30" s="1"/>
      <c r="B30" s="45"/>
      <c r="C30" s="46"/>
      <c r="D30" s="47"/>
      <c r="E30" s="46"/>
      <c r="F30" s="47"/>
      <c r="G30" s="1"/>
    </row>
    <row r="31" spans="1:7" x14ac:dyDescent="0.35">
      <c r="A31" s="1"/>
      <c r="B31" s="45"/>
      <c r="C31" s="46"/>
      <c r="D31" s="47"/>
      <c r="E31" s="46"/>
      <c r="F31" s="4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lcTTdZs+FnH8yPqRFoHJZNOwwdtowYAnwxzE+0SqfopsEK0kHxejQr5Tpksm1m/cb9YrNbN5O+VZ6hmqX49AxA==" saltValue="0YDSIhVf1dnqmr80ZkP7k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3" t="s">
        <v>120</v>
      </c>
      <c r="C3" s="93"/>
      <c r="D3" s="1"/>
    </row>
    <row r="4" spans="1:4" ht="25.5" customHeight="1" x14ac:dyDescent="0.35">
      <c r="A4" s="1"/>
      <c r="B4" s="93"/>
      <c r="C4" s="93"/>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4" t="s">
        <v>13</v>
      </c>
      <c r="C8" s="75"/>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101</v>
      </c>
      <c r="C15" s="26">
        <v>3.56E-2</v>
      </c>
      <c r="D15" s="1"/>
    </row>
    <row r="16" spans="1:4" x14ac:dyDescent="0.35">
      <c r="A16" s="1"/>
      <c r="B16" s="74"/>
      <c r="C16" s="75"/>
      <c r="D16" s="1"/>
    </row>
    <row r="17" spans="1:4" x14ac:dyDescent="0.35">
      <c r="A17" s="1"/>
      <c r="B17" s="1"/>
      <c r="C17" s="1"/>
      <c r="D17" s="1"/>
    </row>
    <row r="18" spans="1:4" x14ac:dyDescent="0.35">
      <c r="A18" s="1"/>
      <c r="B18" s="1"/>
      <c r="C18" s="1"/>
      <c r="D18" s="1"/>
    </row>
    <row r="19" spans="1:4" x14ac:dyDescent="0.35">
      <c r="A19" s="1"/>
      <c r="B19" s="74" t="s">
        <v>44</v>
      </c>
      <c r="C19" s="75"/>
      <c r="D19" s="1"/>
    </row>
    <row r="20" spans="1:4" x14ac:dyDescent="0.35">
      <c r="A20" s="1"/>
      <c r="B20" s="23" t="s">
        <v>48</v>
      </c>
      <c r="C20" s="21">
        <v>1.7000000000000001E-2</v>
      </c>
      <c r="D20" s="1"/>
    </row>
    <row r="21" spans="1:4" x14ac:dyDescent="0.35">
      <c r="A21" s="1"/>
      <c r="B21" s="133"/>
      <c r="C21" s="134"/>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1"/>
      <c r="B50" s="31"/>
      <c r="C50" s="31"/>
      <c r="D50" s="31"/>
    </row>
    <row r="51" spans="1:4" x14ac:dyDescent="0.35">
      <c r="A51" s="31"/>
      <c r="B51" s="31"/>
      <c r="C51" s="31"/>
      <c r="D51" s="31"/>
    </row>
  </sheetData>
  <sheetProtection algorithmName="SHA-512" hashValue="5uYGutH+6zP08ClwmqfzZCwYPw4ytAXAin+aXhFbW/SuSgHREYb1Ywh24O4TPx8jjxMvnePVVzTTy0yKNz5bPw==" saltValue="wjaN1mhYbN88IwdJOl4dD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83</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5" t="s">
        <v>12</v>
      </c>
      <c r="C8" s="55"/>
      <c r="D8" s="55"/>
      <c r="E8" s="55"/>
      <c r="F8" s="55"/>
      <c r="G8" s="1"/>
    </row>
    <row r="9" spans="1:7" x14ac:dyDescent="0.35">
      <c r="A9" s="1"/>
      <c r="B9" s="63" t="s">
        <v>55</v>
      </c>
      <c r="C9" s="63"/>
      <c r="D9" s="63"/>
      <c r="E9" s="7">
        <f>'Fane 3. Omkostninger i ØR2022'!E16</f>
        <v>2816722.5819495143</v>
      </c>
      <c r="F9" s="63" t="s">
        <v>3</v>
      </c>
      <c r="G9" s="1"/>
    </row>
    <row r="10" spans="1:7" ht="17.25" customHeight="1" x14ac:dyDescent="0.35">
      <c r="A10" s="1"/>
      <c r="B10" s="24" t="s">
        <v>50</v>
      </c>
      <c r="C10" s="63"/>
      <c r="D10" s="63"/>
      <c r="E10" s="7">
        <f>'Fane 8.1. Varige tillæg'!C13+'Fane 8.1. Varige tillæg'!E13</f>
        <v>0</v>
      </c>
      <c r="F10" s="63" t="s">
        <v>3</v>
      </c>
      <c r="G10" s="1"/>
    </row>
    <row r="11" spans="1:7" ht="17.25" customHeight="1" x14ac:dyDescent="0.35">
      <c r="A11" s="1"/>
      <c r="B11" s="24" t="s">
        <v>52</v>
      </c>
      <c r="C11" s="63"/>
      <c r="D11" s="63"/>
      <c r="E11" s="8">
        <f>-('Fane 10. Bortfald'!C13+'Fane 10. Bortfald'!E13)</f>
        <v>0</v>
      </c>
      <c r="F11" s="63" t="s">
        <v>3</v>
      </c>
      <c r="G11" s="1"/>
    </row>
    <row r="12" spans="1:7" ht="17.25" customHeight="1" x14ac:dyDescent="0.35">
      <c r="A12" s="1"/>
      <c r="B12" s="24" t="s">
        <v>54</v>
      </c>
      <c r="C12" s="63"/>
      <c r="D12" s="63"/>
      <c r="E12" s="8">
        <f>'Fane 9. Tilknyttet virksomhed'!C12+'Fane 9. Tilknyttet virksomhed'!E12</f>
        <v>0</v>
      </c>
      <c r="F12" s="63" t="s">
        <v>3</v>
      </c>
      <c r="G12" s="1"/>
    </row>
    <row r="13" spans="1:7" ht="17.25" customHeight="1" x14ac:dyDescent="0.35">
      <c r="A13" s="1"/>
      <c r="B13" s="24" t="s">
        <v>17</v>
      </c>
      <c r="C13" s="63"/>
      <c r="D13" s="63"/>
      <c r="E13" s="8">
        <f>SUM(E9:E12)*'Fane 11. Nøgletal'!C15</f>
        <v>100275.32391740271</v>
      </c>
      <c r="F13" s="63" t="s">
        <v>3</v>
      </c>
      <c r="G13" s="1"/>
    </row>
    <row r="14" spans="1:7" ht="17.25" customHeight="1" x14ac:dyDescent="0.35">
      <c r="A14" s="1"/>
      <c r="B14" s="24" t="s">
        <v>44</v>
      </c>
      <c r="C14" s="63"/>
      <c r="D14" s="63"/>
      <c r="E14" s="8">
        <f>-SUM(E9,E10:E13)*'Fane 11. Nøgletal'!C20</f>
        <v>-49588.964399737597</v>
      </c>
      <c r="F14" s="63" t="s">
        <v>3</v>
      </c>
      <c r="G14" s="1"/>
    </row>
    <row r="15" spans="1:7" ht="15" customHeight="1" x14ac:dyDescent="0.35">
      <c r="A15" s="1"/>
      <c r="B15" s="68" t="s">
        <v>19</v>
      </c>
      <c r="C15" s="29"/>
      <c r="D15" s="29"/>
      <c r="E15" s="9">
        <f>SUM(E9,E10:E14)</f>
        <v>2867408.9414671795</v>
      </c>
      <c r="F15" s="56" t="s">
        <v>3</v>
      </c>
      <c r="G15" s="1"/>
    </row>
    <row r="16" spans="1:7" ht="15" customHeight="1" x14ac:dyDescent="0.35">
      <c r="A16" s="1"/>
      <c r="B16" s="55" t="s">
        <v>11</v>
      </c>
      <c r="C16" s="55"/>
      <c r="D16" s="55"/>
      <c r="E16" s="55"/>
      <c r="F16" s="55"/>
      <c r="G16" s="1"/>
    </row>
    <row r="17" spans="1:7" ht="15" customHeight="1" x14ac:dyDescent="0.35">
      <c r="A17" s="1"/>
      <c r="B17" s="56" t="s">
        <v>11</v>
      </c>
      <c r="C17" s="56"/>
      <c r="D17" s="56"/>
      <c r="E17" s="9">
        <f>'Fane 4. Ikke-påvirkelige omk.'!C14</f>
        <v>1944220.3086412803</v>
      </c>
      <c r="F17" s="56" t="s">
        <v>3</v>
      </c>
      <c r="G17" s="1"/>
    </row>
    <row r="18" spans="1:7" ht="15" customHeight="1" x14ac:dyDescent="0.35">
      <c r="A18" s="1"/>
      <c r="B18" s="55" t="s">
        <v>36</v>
      </c>
      <c r="C18" s="55"/>
      <c r="D18" s="55"/>
      <c r="E18" s="55"/>
      <c r="F18" s="55"/>
      <c r="G18" s="1"/>
    </row>
    <row r="19" spans="1:7" ht="15" customHeight="1" x14ac:dyDescent="0.35">
      <c r="A19" s="1"/>
      <c r="B19" s="24" t="s">
        <v>33</v>
      </c>
      <c r="C19" s="63"/>
      <c r="D19" s="63"/>
      <c r="E19" s="8">
        <f>'Fane 8.2. Engangstillæg'!C11</f>
        <v>0</v>
      </c>
      <c r="F19" s="63" t="s">
        <v>3</v>
      </c>
      <c r="G19" s="1"/>
    </row>
    <row r="20" spans="1:7" x14ac:dyDescent="0.35">
      <c r="A20" s="1"/>
      <c r="B20" s="24" t="s">
        <v>34</v>
      </c>
      <c r="C20" s="63"/>
      <c r="D20" s="63"/>
      <c r="E20" s="8">
        <f>'Fane 8.2. Engangstillæg'!E11</f>
        <v>0</v>
      </c>
      <c r="F20" s="63" t="s">
        <v>3</v>
      </c>
      <c r="G20" s="1"/>
    </row>
    <row r="21" spans="1:7" x14ac:dyDescent="0.35">
      <c r="A21" s="1"/>
      <c r="B21" s="24" t="s">
        <v>107</v>
      </c>
      <c r="C21" s="63"/>
      <c r="D21" s="63"/>
      <c r="E21" s="8">
        <f>-SUM(E19:E20)*'Fane 11. Nøgletal'!C20</f>
        <v>0</v>
      </c>
      <c r="F21" s="63" t="s">
        <v>3</v>
      </c>
      <c r="G21" s="1"/>
    </row>
    <row r="22" spans="1:7" ht="15" customHeight="1" x14ac:dyDescent="0.35">
      <c r="A22" s="1"/>
      <c r="B22" s="68" t="s">
        <v>37</v>
      </c>
      <c r="C22" s="29"/>
      <c r="D22" s="29"/>
      <c r="E22" s="9">
        <f>SUM(E19:E21)</f>
        <v>0</v>
      </c>
      <c r="F22" s="56" t="s">
        <v>3</v>
      </c>
      <c r="G22" s="1"/>
    </row>
    <row r="23" spans="1:7" x14ac:dyDescent="0.35">
      <c r="A23" s="1"/>
      <c r="B23" s="55" t="s">
        <v>62</v>
      </c>
      <c r="C23" s="55"/>
      <c r="D23" s="55"/>
      <c r="E23" s="55"/>
      <c r="F23" s="55"/>
      <c r="G23" s="1"/>
    </row>
    <row r="24" spans="1:7" x14ac:dyDescent="0.35">
      <c r="A24" s="1"/>
      <c r="B24" s="68" t="s">
        <v>63</v>
      </c>
      <c r="C24" s="32"/>
      <c r="D24" s="32"/>
      <c r="E24" s="9">
        <f>'Fane 5. Kontrol af ØR2021'!E30</f>
        <v>0</v>
      </c>
      <c r="F24" s="56" t="s">
        <v>3</v>
      </c>
      <c r="G24" s="1"/>
    </row>
    <row r="25" spans="1:7" x14ac:dyDescent="0.35">
      <c r="A25" s="1"/>
      <c r="B25" s="55" t="s">
        <v>76</v>
      </c>
      <c r="C25" s="55"/>
      <c r="D25" s="55"/>
      <c r="E25" s="55"/>
      <c r="F25" s="55"/>
      <c r="G25" s="1"/>
    </row>
    <row r="26" spans="1:7" x14ac:dyDescent="0.35">
      <c r="A26" s="1"/>
      <c r="B26" s="56" t="s">
        <v>77</v>
      </c>
      <c r="C26" s="56"/>
      <c r="D26" s="56"/>
      <c r="E26" s="9">
        <f>'Fane 6. Skattesagen'!G12</f>
        <v>0</v>
      </c>
      <c r="F26" s="56" t="s">
        <v>3</v>
      </c>
      <c r="G26" s="1"/>
    </row>
    <row r="27" spans="1:7" x14ac:dyDescent="0.35">
      <c r="A27" s="1"/>
      <c r="B27" s="55" t="s">
        <v>39</v>
      </c>
      <c r="C27" s="55"/>
      <c r="D27" s="55"/>
      <c r="E27" s="10">
        <f>SUM(E15:E17:E22:E24:E26)</f>
        <v>4811629.25010846</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1"/>
      <c r="B48" s="31"/>
      <c r="C48" s="31"/>
      <c r="D48" s="31"/>
      <c r="E48" s="31"/>
      <c r="F48" s="31"/>
      <c r="G48" s="31"/>
    </row>
    <row r="49" spans="1:6" x14ac:dyDescent="0.35">
      <c r="A49" s="31"/>
      <c r="B49" s="31"/>
      <c r="C49" s="31"/>
      <c r="D49" s="31"/>
      <c r="E49" s="31"/>
      <c r="F49" s="31"/>
    </row>
  </sheetData>
  <sheetProtection algorithmName="SHA-512" hashValue="I9TgeSmZ0Ms2smONHE0+9vun0GSgQ46yTDSFqBaMjyKrKzWdpxIQkUS92fj7JbQkMZrNWscxPoa9Zt8V0poC8Q==" saltValue="t0X8PcB+YYyeRMXbVoRd7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84</v>
      </c>
      <c r="C3" s="91"/>
      <c r="D3" s="91"/>
      <c r="E3" s="91"/>
      <c r="F3" s="91"/>
      <c r="G3" s="1"/>
    </row>
    <row r="4" spans="1:7" ht="15" customHeight="1" x14ac:dyDescent="0.35">
      <c r="A4" s="1"/>
      <c r="B4" s="91"/>
      <c r="C4" s="91"/>
      <c r="D4" s="91"/>
      <c r="E4" s="91"/>
      <c r="F4" s="91"/>
      <c r="G4" s="1"/>
    </row>
    <row r="5" spans="1:7" x14ac:dyDescent="0.35">
      <c r="A5" s="1"/>
      <c r="B5" s="92"/>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56</v>
      </c>
      <c r="C8" s="63"/>
      <c r="D8" s="63"/>
      <c r="E8" s="7">
        <f>'Fane 2.1. Økonomisk ramme 2023'!E15</f>
        <v>2867408.9414671795</v>
      </c>
      <c r="F8" s="63" t="s">
        <v>3</v>
      </c>
      <c r="G8" s="1"/>
    </row>
    <row r="9" spans="1:7" ht="15" customHeight="1" x14ac:dyDescent="0.35">
      <c r="A9" s="1"/>
      <c r="B9" s="54" t="s">
        <v>17</v>
      </c>
      <c r="C9" s="63"/>
      <c r="D9" s="63"/>
      <c r="E9" s="8">
        <f>SUM(E8:E8)*'Fane 11. Nøgletal'!C15</f>
        <v>102079.75831623159</v>
      </c>
      <c r="F9" s="63" t="s">
        <v>3</v>
      </c>
      <c r="G9" s="1"/>
    </row>
    <row r="10" spans="1:7" ht="15" customHeight="1" x14ac:dyDescent="0.35">
      <c r="A10" s="1"/>
      <c r="B10" s="54" t="s">
        <v>44</v>
      </c>
      <c r="C10" s="63"/>
      <c r="D10" s="63"/>
      <c r="E10" s="8">
        <f>-SUM(E8:E9)*'Fane 11. Nøgletal'!C20</f>
        <v>-50481.307896317987</v>
      </c>
      <c r="F10" s="63" t="s">
        <v>3</v>
      </c>
      <c r="G10" s="1"/>
    </row>
    <row r="11" spans="1:7" ht="15" customHeight="1" x14ac:dyDescent="0.35">
      <c r="A11" s="1"/>
      <c r="B11" s="29" t="s">
        <v>19</v>
      </c>
      <c r="C11" s="29"/>
      <c r="D11" s="29"/>
      <c r="E11" s="9">
        <f>SUM(E8:E10)</f>
        <v>2919007.391887093</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omk.'!C14*(1+'Fane 11. Nøgletal'!C15)</f>
        <v>2013434.55162891</v>
      </c>
      <c r="F13" s="56" t="s">
        <v>3</v>
      </c>
      <c r="G13" s="1"/>
    </row>
    <row r="14" spans="1:7" x14ac:dyDescent="0.35">
      <c r="A14" s="1"/>
      <c r="B14" s="55" t="s">
        <v>62</v>
      </c>
      <c r="C14" s="55"/>
      <c r="D14" s="55"/>
      <c r="E14" s="55"/>
      <c r="F14" s="55"/>
      <c r="G14" s="1"/>
    </row>
    <row r="15" spans="1:7" x14ac:dyDescent="0.35">
      <c r="A15" s="1"/>
      <c r="B15" s="56" t="s">
        <v>78</v>
      </c>
      <c r="C15" s="33"/>
      <c r="D15" s="33"/>
      <c r="E15" s="9">
        <f>'Fane 5. Kontrol af ØR2021'!E30</f>
        <v>0</v>
      </c>
      <c r="F15" s="56" t="s">
        <v>3</v>
      </c>
      <c r="G15" s="1"/>
    </row>
    <row r="16" spans="1:7" x14ac:dyDescent="0.35">
      <c r="A16" s="1"/>
      <c r="B16" s="55" t="s">
        <v>76</v>
      </c>
      <c r="C16" s="55"/>
      <c r="D16" s="55"/>
      <c r="E16" s="55"/>
      <c r="F16" s="55"/>
      <c r="G16" s="1"/>
    </row>
    <row r="17" spans="1:7" x14ac:dyDescent="0.35">
      <c r="A17" s="1"/>
      <c r="B17" s="56" t="s">
        <v>77</v>
      </c>
      <c r="C17" s="56"/>
      <c r="D17" s="56"/>
      <c r="E17" s="9">
        <f>'Fane 6. Skattesagen'!G13</f>
        <v>0</v>
      </c>
      <c r="F17" s="56" t="s">
        <v>3</v>
      </c>
      <c r="G17" s="1"/>
    </row>
    <row r="18" spans="1:7" x14ac:dyDescent="0.35">
      <c r="A18" s="1"/>
      <c r="B18" s="55" t="s">
        <v>57</v>
      </c>
      <c r="C18" s="55"/>
      <c r="D18" s="55"/>
      <c r="E18" s="10">
        <f>SUM(E11,E13,E15,E17)</f>
        <v>4932441.943516003</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Jj5C8ZxgyQpotfuzpAU3qvtgyaqrJ9zZfguGrJDHrhVuZZFjatAjx9KtCSSMU38zSXCcfUagN9S83XYbcepg8Q==" saltValue="xfYICs9GsfCiK3Epdu3uQ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85</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65</v>
      </c>
      <c r="C8" s="63"/>
      <c r="D8" s="63"/>
      <c r="E8" s="7">
        <f>'Fane 2.2. Økonomisk ramme 2024'!E11</f>
        <v>2919007.391887093</v>
      </c>
      <c r="F8" s="63" t="s">
        <v>3</v>
      </c>
      <c r="G8" s="1"/>
    </row>
    <row r="9" spans="1:7" ht="15" customHeight="1" x14ac:dyDescent="0.35">
      <c r="A9" s="1"/>
      <c r="B9" s="54" t="s">
        <v>17</v>
      </c>
      <c r="C9" s="63"/>
      <c r="D9" s="63"/>
      <c r="E9" s="8">
        <f>SUM(E8:E8)*'Fane 11. Nøgletal'!C15</f>
        <v>103916.6631511805</v>
      </c>
      <c r="F9" s="63" t="s">
        <v>3</v>
      </c>
      <c r="G9" s="1"/>
    </row>
    <row r="10" spans="1:7" ht="15" customHeight="1" x14ac:dyDescent="0.35">
      <c r="A10" s="1"/>
      <c r="B10" s="54" t="s">
        <v>44</v>
      </c>
      <c r="C10" s="63"/>
      <c r="D10" s="63"/>
      <c r="E10" s="8">
        <f>-SUM(E8:E9)*'Fane 11. Nøgletal'!C20</f>
        <v>-51389.708935650648</v>
      </c>
      <c r="F10" s="63" t="s">
        <v>3</v>
      </c>
      <c r="G10" s="1"/>
    </row>
    <row r="11" spans="1:7" x14ac:dyDescent="0.35">
      <c r="A11" s="1"/>
      <c r="B11" s="29" t="s">
        <v>19</v>
      </c>
      <c r="C11" s="29"/>
      <c r="D11" s="29"/>
      <c r="E11" s="9">
        <f>SUM(E8:E10)</f>
        <v>2971534.3461026228</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omk.'!C14*(1+'Fane 11. Nøgletal'!C15)^2</f>
        <v>2085112.8216668991</v>
      </c>
      <c r="F13" s="56" t="s">
        <v>3</v>
      </c>
      <c r="G13" s="1"/>
    </row>
    <row r="14" spans="1:7" ht="15" customHeight="1" x14ac:dyDescent="0.35">
      <c r="A14" s="1"/>
      <c r="B14" s="55" t="s">
        <v>62</v>
      </c>
      <c r="C14" s="55"/>
      <c r="D14" s="55"/>
      <c r="E14" s="55"/>
      <c r="F14" s="55"/>
      <c r="G14" s="1"/>
    </row>
    <row r="15" spans="1:7" ht="15" customHeight="1" x14ac:dyDescent="0.35">
      <c r="A15" s="1"/>
      <c r="B15" s="56" t="s">
        <v>63</v>
      </c>
      <c r="C15" s="33"/>
      <c r="D15" s="33"/>
      <c r="E15" s="9">
        <v>0</v>
      </c>
      <c r="F15" s="56" t="s">
        <v>3</v>
      </c>
      <c r="G15" s="1"/>
    </row>
    <row r="16" spans="1:7" ht="15" customHeight="1" x14ac:dyDescent="0.35">
      <c r="A16" s="1"/>
      <c r="B16" s="55" t="s">
        <v>76</v>
      </c>
      <c r="C16" s="55"/>
      <c r="D16" s="55"/>
      <c r="E16" s="55"/>
      <c r="F16" s="55"/>
      <c r="G16" s="1"/>
    </row>
    <row r="17" spans="1:7" ht="15" customHeight="1" x14ac:dyDescent="0.35">
      <c r="A17" s="1"/>
      <c r="B17" s="56" t="s">
        <v>77</v>
      </c>
      <c r="C17" s="56"/>
      <c r="D17" s="56"/>
      <c r="E17" s="9">
        <f>'Fane 6. Skattesagen'!G14</f>
        <v>0</v>
      </c>
      <c r="F17" s="56" t="s">
        <v>3</v>
      </c>
      <c r="G17" s="1"/>
    </row>
    <row r="18" spans="1:7" x14ac:dyDescent="0.35">
      <c r="A18" s="1"/>
      <c r="B18" s="55" t="s">
        <v>66</v>
      </c>
      <c r="C18" s="55"/>
      <c r="D18" s="55"/>
      <c r="E18" s="10">
        <f>SUM(E11,E13,E15,E17)</f>
        <v>5056647.1677695215</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gIG6ROeVYJkZlxtvQ4u/lYtCSS02A134uz3Qvl7Ss91YpxlJoPxGTrL+gThveKr1p0rJvDtirP8UrkVaZqpggA==" saltValue="+ZMUxOGqHBF6+jco1OcX3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86</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87</v>
      </c>
      <c r="C8" s="63"/>
      <c r="D8" s="63"/>
      <c r="E8" s="7">
        <f>'Fane 2.3. Økonomisk ramme 2025'!E11</f>
        <v>2971534.3461026228</v>
      </c>
      <c r="F8" s="63" t="s">
        <v>3</v>
      </c>
      <c r="G8" s="1"/>
    </row>
    <row r="9" spans="1:7" ht="15" customHeight="1" x14ac:dyDescent="0.35">
      <c r="A9" s="1"/>
      <c r="B9" s="54" t="s">
        <v>17</v>
      </c>
      <c r="C9" s="63"/>
      <c r="D9" s="63"/>
      <c r="E9" s="8">
        <f>SUM(E8:E8)*'Fane 11. Nøgletal'!C15</f>
        <v>105786.62272125337</v>
      </c>
      <c r="F9" s="63" t="s">
        <v>3</v>
      </c>
      <c r="G9" s="1"/>
    </row>
    <row r="10" spans="1:7" ht="15" customHeight="1" x14ac:dyDescent="0.35">
      <c r="A10" s="1"/>
      <c r="B10" s="54" t="s">
        <v>44</v>
      </c>
      <c r="C10" s="63"/>
      <c r="D10" s="63"/>
      <c r="E10" s="8">
        <f>-SUM(E8:E9)*'Fane 11. Nøgletal'!C20</f>
        <v>-52314.456470005898</v>
      </c>
      <c r="F10" s="63" t="s">
        <v>3</v>
      </c>
      <c r="G10" s="1"/>
    </row>
    <row r="11" spans="1:7" x14ac:dyDescent="0.35">
      <c r="A11" s="1"/>
      <c r="B11" s="29" t="s">
        <v>19</v>
      </c>
      <c r="C11" s="29"/>
      <c r="D11" s="29"/>
      <c r="E11" s="9">
        <f>SUM(E8:E10)</f>
        <v>3025006.5123538706</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omk.'!C14*(1+'Fane 11. Nøgletal'!C15)^3</f>
        <v>2159342.8381182412</v>
      </c>
      <c r="F13" s="56" t="s">
        <v>3</v>
      </c>
      <c r="G13" s="1"/>
    </row>
    <row r="14" spans="1:7" ht="15" customHeight="1" x14ac:dyDescent="0.35">
      <c r="A14" s="1"/>
      <c r="B14" s="55" t="s">
        <v>62</v>
      </c>
      <c r="C14" s="55"/>
      <c r="D14" s="55"/>
      <c r="E14" s="55"/>
      <c r="F14" s="55"/>
      <c r="G14" s="1"/>
    </row>
    <row r="15" spans="1:7" ht="15" customHeight="1" x14ac:dyDescent="0.35">
      <c r="A15" s="1"/>
      <c r="B15" s="56" t="s">
        <v>63</v>
      </c>
      <c r="C15" s="33"/>
      <c r="D15" s="33"/>
      <c r="E15" s="9">
        <v>0</v>
      </c>
      <c r="F15" s="56" t="s">
        <v>3</v>
      </c>
      <c r="G15" s="1"/>
    </row>
    <row r="16" spans="1:7" ht="15" customHeight="1" x14ac:dyDescent="0.35">
      <c r="A16" s="1"/>
      <c r="B16" s="55" t="s">
        <v>76</v>
      </c>
      <c r="C16" s="55"/>
      <c r="D16" s="55"/>
      <c r="E16" s="55"/>
      <c r="F16" s="55"/>
      <c r="G16" s="1"/>
    </row>
    <row r="17" spans="1:7" ht="15" customHeight="1" x14ac:dyDescent="0.35">
      <c r="A17" s="1"/>
      <c r="B17" s="56" t="s">
        <v>77</v>
      </c>
      <c r="C17" s="56"/>
      <c r="D17" s="56"/>
      <c r="E17" s="9">
        <f>'Fane 6. Skattesagen'!G15</f>
        <v>0</v>
      </c>
      <c r="F17" s="56" t="s">
        <v>3</v>
      </c>
      <c r="G17" s="1"/>
    </row>
    <row r="18" spans="1:7" x14ac:dyDescent="0.35">
      <c r="A18" s="1"/>
      <c r="B18" s="55" t="s">
        <v>88</v>
      </c>
      <c r="C18" s="55"/>
      <c r="D18" s="55"/>
      <c r="E18" s="10">
        <f>SUM(E11,E13,E15,E17)</f>
        <v>5184349.3504721113</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DIJJcYCSNDpcAMjQDLuaGPU08vSgTn4rAmDj8kMV0cOtbIm46+tqEEnxNYxlJurGx+I8WQhQ1lpMU1Q6DtxZTw==" saltValue="vraS0Of9HLXe3EqGiKIrl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89</v>
      </c>
      <c r="C3" s="93"/>
      <c r="D3" s="93"/>
      <c r="E3" s="93"/>
      <c r="F3" s="93"/>
      <c r="G3" s="1"/>
    </row>
    <row r="4" spans="1:7" ht="29.2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5" t="s">
        <v>90</v>
      </c>
      <c r="C8" s="55"/>
      <c r="D8" s="55"/>
      <c r="E8" s="55"/>
      <c r="F8" s="55"/>
      <c r="G8" s="1"/>
    </row>
    <row r="9" spans="1:7" x14ac:dyDescent="0.35">
      <c r="A9" s="1"/>
      <c r="B9" s="94" t="s">
        <v>22</v>
      </c>
      <c r="C9" s="94"/>
      <c r="D9" s="94"/>
      <c r="E9" s="7">
        <v>2830898.0206983592</v>
      </c>
      <c r="F9" s="63" t="s">
        <v>3</v>
      </c>
      <c r="G9" s="1"/>
    </row>
    <row r="10" spans="1:7" x14ac:dyDescent="0.35">
      <c r="A10" s="1"/>
      <c r="B10" s="96" t="s">
        <v>104</v>
      </c>
      <c r="C10" s="97"/>
      <c r="D10" s="98"/>
      <c r="E10" s="7">
        <v>0</v>
      </c>
      <c r="F10" s="63" t="s">
        <v>3</v>
      </c>
      <c r="G10" s="1"/>
    </row>
    <row r="11" spans="1:7" x14ac:dyDescent="0.35">
      <c r="A11" s="1"/>
      <c r="B11" s="95" t="s">
        <v>50</v>
      </c>
      <c r="C11" s="95"/>
      <c r="D11" s="95"/>
      <c r="E11" s="7">
        <v>0</v>
      </c>
      <c r="F11" s="63" t="s">
        <v>3</v>
      </c>
      <c r="G11" s="1"/>
    </row>
    <row r="12" spans="1:7" x14ac:dyDescent="0.35">
      <c r="A12" s="1"/>
      <c r="B12" s="95" t="s">
        <v>54</v>
      </c>
      <c r="C12" s="95"/>
      <c r="D12" s="95"/>
      <c r="E12" s="7">
        <v>0</v>
      </c>
      <c r="F12" s="63" t="s">
        <v>3</v>
      </c>
      <c r="G12" s="1"/>
    </row>
    <row r="13" spans="1:7" x14ac:dyDescent="0.35">
      <c r="A13" s="1"/>
      <c r="B13" s="95" t="s">
        <v>51</v>
      </c>
      <c r="C13" s="95"/>
      <c r="D13" s="95"/>
      <c r="E13" s="8">
        <v>0</v>
      </c>
      <c r="F13" s="63" t="s">
        <v>3</v>
      </c>
      <c r="G13" s="1"/>
    </row>
    <row r="14" spans="1:7" x14ac:dyDescent="0.35">
      <c r="A14" s="1"/>
      <c r="B14" s="95" t="s">
        <v>17</v>
      </c>
      <c r="C14" s="95"/>
      <c r="D14" s="95"/>
      <c r="E14" s="8">
        <f>E9*'Fane 11. Nøgletal'!C13+SUM(E11:E13)*'Fane 11. Nøgletal'!C14</f>
        <v>34536.955852519983</v>
      </c>
      <c r="F14" s="63" t="s">
        <v>3</v>
      </c>
      <c r="G14" s="1"/>
    </row>
    <row r="15" spans="1:7" x14ac:dyDescent="0.35">
      <c r="A15" s="1"/>
      <c r="B15" s="95" t="s">
        <v>44</v>
      </c>
      <c r="C15" s="95"/>
      <c r="D15" s="95"/>
      <c r="E15" s="8">
        <f>-SUM(E9:E14)*'Fane 11. Nøgletal'!C20</f>
        <v>-48712.394601364955</v>
      </c>
      <c r="F15" s="63" t="s">
        <v>3</v>
      </c>
      <c r="G15" s="1"/>
    </row>
    <row r="16" spans="1:7" x14ac:dyDescent="0.35">
      <c r="A16" s="1"/>
      <c r="B16" s="100" t="s">
        <v>19</v>
      </c>
      <c r="C16" s="100"/>
      <c r="D16" s="100"/>
      <c r="E16" s="34">
        <f>SUM(E9:E15)</f>
        <v>2816722.5819495143</v>
      </c>
      <c r="F16" s="35" t="s">
        <v>3</v>
      </c>
      <c r="G16" s="1"/>
    </row>
    <row r="17" spans="1:7" x14ac:dyDescent="0.35">
      <c r="A17" s="1"/>
      <c r="B17" s="101" t="s">
        <v>11</v>
      </c>
      <c r="C17" s="101"/>
      <c r="D17" s="101"/>
      <c r="E17" s="55"/>
      <c r="F17" s="55"/>
      <c r="G17" s="1"/>
    </row>
    <row r="18" spans="1:7" x14ac:dyDescent="0.35">
      <c r="A18" s="1"/>
      <c r="B18" s="102" t="s">
        <v>11</v>
      </c>
      <c r="C18" s="102"/>
      <c r="D18" s="102"/>
      <c r="E18" s="9">
        <v>1856754.1832584003</v>
      </c>
      <c r="F18" s="56" t="s">
        <v>3</v>
      </c>
      <c r="G18" s="1"/>
    </row>
    <row r="19" spans="1:7" ht="15.4" customHeight="1" x14ac:dyDescent="0.35">
      <c r="A19" s="1"/>
      <c r="B19" s="55" t="s">
        <v>36</v>
      </c>
      <c r="C19" s="55"/>
      <c r="D19" s="55"/>
      <c r="E19" s="55"/>
      <c r="F19" s="55"/>
      <c r="G19" s="1"/>
    </row>
    <row r="20" spans="1:7" ht="15.75" customHeight="1" x14ac:dyDescent="0.35">
      <c r="A20" s="1"/>
      <c r="B20" s="103" t="s">
        <v>33</v>
      </c>
      <c r="C20" s="104"/>
      <c r="D20" s="105"/>
      <c r="E20" s="28">
        <v>0</v>
      </c>
      <c r="F20" s="27" t="s">
        <v>3</v>
      </c>
      <c r="G20" s="1"/>
    </row>
    <row r="21" spans="1:7" x14ac:dyDescent="0.35">
      <c r="A21" s="1"/>
      <c r="B21" s="103" t="s">
        <v>34</v>
      </c>
      <c r="C21" s="104"/>
      <c r="D21" s="105"/>
      <c r="E21" s="51">
        <v>0</v>
      </c>
      <c r="F21" s="27" t="s">
        <v>3</v>
      </c>
      <c r="G21" s="1"/>
    </row>
    <row r="22" spans="1:7" x14ac:dyDescent="0.35">
      <c r="A22" s="1"/>
      <c r="B22" s="106" t="s">
        <v>37</v>
      </c>
      <c r="C22" s="107"/>
      <c r="D22" s="108"/>
      <c r="E22" s="9">
        <f>SUM(E20:E21)</f>
        <v>0</v>
      </c>
      <c r="F22" s="9" t="s">
        <v>3</v>
      </c>
      <c r="G22" s="1"/>
    </row>
    <row r="23" spans="1:7" ht="15.75" customHeight="1" x14ac:dyDescent="0.35">
      <c r="A23" s="1"/>
      <c r="B23" s="55" t="s">
        <v>62</v>
      </c>
      <c r="C23" s="55"/>
      <c r="D23" s="55"/>
      <c r="E23" s="55"/>
      <c r="F23" s="55"/>
      <c r="G23" s="1"/>
    </row>
    <row r="24" spans="1:7" x14ac:dyDescent="0.35">
      <c r="A24" s="1"/>
      <c r="B24" s="68" t="s">
        <v>27</v>
      </c>
      <c r="C24" s="29"/>
      <c r="D24" s="29"/>
      <c r="E24" s="9">
        <v>-308839.07020489243</v>
      </c>
      <c r="F24" s="56" t="s">
        <v>3</v>
      </c>
      <c r="G24" s="1"/>
    </row>
    <row r="25" spans="1:7" x14ac:dyDescent="0.35">
      <c r="A25" s="1"/>
      <c r="B25" s="68" t="s">
        <v>63</v>
      </c>
      <c r="C25" s="29"/>
      <c r="D25" s="29"/>
      <c r="E25" s="9">
        <v>0</v>
      </c>
      <c r="F25" s="56" t="s">
        <v>3</v>
      </c>
      <c r="G25" s="1"/>
    </row>
    <row r="26" spans="1:7" x14ac:dyDescent="0.35">
      <c r="A26" s="1"/>
      <c r="B26" s="55" t="s">
        <v>76</v>
      </c>
      <c r="C26" s="55"/>
      <c r="D26" s="55"/>
      <c r="E26" s="55"/>
      <c r="F26" s="55"/>
      <c r="G26" s="1"/>
    </row>
    <row r="27" spans="1:7" x14ac:dyDescent="0.35">
      <c r="A27" s="1"/>
      <c r="B27" s="109" t="s">
        <v>77</v>
      </c>
      <c r="C27" s="110"/>
      <c r="D27" s="111"/>
      <c r="E27" s="9">
        <f>'Fane 6. Skattesagen'!G11</f>
        <v>0</v>
      </c>
      <c r="F27" s="56" t="s">
        <v>3</v>
      </c>
      <c r="G27" s="1"/>
    </row>
    <row r="28" spans="1:7" ht="15" customHeight="1" x14ac:dyDescent="0.35">
      <c r="A28" s="1"/>
      <c r="B28" s="36" t="s">
        <v>150</v>
      </c>
      <c r="C28" s="36"/>
      <c r="D28" s="36"/>
      <c r="E28" s="37">
        <f>E16+E18+E22+E24+E25+E27</f>
        <v>4364637.6950030224</v>
      </c>
      <c r="F28" s="38" t="s">
        <v>3</v>
      </c>
      <c r="G28" s="1"/>
    </row>
    <row r="29" spans="1:7" ht="27" customHeight="1" x14ac:dyDescent="0.35">
      <c r="A29" s="1"/>
      <c r="B29" s="99" t="s">
        <v>91</v>
      </c>
      <c r="C29" s="99"/>
      <c r="D29" s="99"/>
      <c r="E29" s="99"/>
      <c r="F29" s="99"/>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8xrEDTyh1hTR9aE3qCeDKjBkEa9YOdPYLQgrWsqE5GiSUtXE9KwXXJF50UxIQFPn6fFQKxO2buJMe58lwRa/tg==" saltValue="5Lr51GaT/Mio/pjHpfvGv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1" t="s">
        <v>43</v>
      </c>
      <c r="C3" s="91"/>
      <c r="D3" s="91"/>
      <c r="E3" s="1"/>
      <c r="F3" s="1"/>
    </row>
    <row r="4" spans="1:6" ht="15" customHeight="1" x14ac:dyDescent="0.35">
      <c r="A4" s="1"/>
      <c r="B4" s="91"/>
      <c r="C4" s="91"/>
      <c r="D4" s="91"/>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2" t="s">
        <v>92</v>
      </c>
      <c r="C8" s="113"/>
      <c r="D8" s="114"/>
      <c r="E8" s="1"/>
      <c r="F8" s="1"/>
    </row>
    <row r="9" spans="1:6" ht="15" customHeight="1" x14ac:dyDescent="0.35">
      <c r="A9" s="1"/>
      <c r="B9" s="17" t="s">
        <v>25</v>
      </c>
      <c r="C9" s="56" t="s">
        <v>110</v>
      </c>
      <c r="D9" s="56"/>
      <c r="E9" s="1"/>
      <c r="F9" s="1"/>
    </row>
    <row r="10" spans="1:6" x14ac:dyDescent="0.35">
      <c r="A10" s="1"/>
      <c r="B10" s="23" t="s">
        <v>128</v>
      </c>
      <c r="C10" s="8">
        <v>1793282</v>
      </c>
      <c r="D10" s="12" t="s">
        <v>3</v>
      </c>
      <c r="E10" s="1"/>
      <c r="F10" s="1"/>
    </row>
    <row r="11" spans="1:6" x14ac:dyDescent="0.35">
      <c r="A11" s="1"/>
      <c r="B11" s="23" t="s">
        <v>129</v>
      </c>
      <c r="C11" s="8">
        <v>8267</v>
      </c>
      <c r="D11" s="12" t="s">
        <v>3</v>
      </c>
      <c r="E11" s="1"/>
      <c r="F11" s="1"/>
    </row>
    <row r="12" spans="1:6" x14ac:dyDescent="0.35">
      <c r="A12" s="1"/>
      <c r="B12" s="23" t="s">
        <v>130</v>
      </c>
      <c r="C12" s="8">
        <v>11299</v>
      </c>
      <c r="D12" s="12" t="s">
        <v>3</v>
      </c>
      <c r="E12" s="1"/>
      <c r="F12" s="1"/>
    </row>
    <row r="13" spans="1:6" x14ac:dyDescent="0.35">
      <c r="A13" s="1"/>
      <c r="B13" s="74" t="s">
        <v>93</v>
      </c>
      <c r="C13" s="10">
        <f>SUM(C10:C12)</f>
        <v>1812848</v>
      </c>
      <c r="D13" s="11" t="s">
        <v>3</v>
      </c>
      <c r="E13" s="1"/>
      <c r="F13" s="1"/>
    </row>
    <row r="14" spans="1:6" x14ac:dyDescent="0.35">
      <c r="A14" s="1"/>
      <c r="B14" s="74" t="s">
        <v>94</v>
      </c>
      <c r="C14" s="10">
        <f>C13*(1+'Fane 11. Nøgletal'!C15)^2</f>
        <v>1944220.3086412803</v>
      </c>
      <c r="D14" s="11" t="s">
        <v>3</v>
      </c>
      <c r="E14" s="1"/>
      <c r="F14" s="1"/>
    </row>
    <row r="15" spans="1:6" x14ac:dyDescent="0.35">
      <c r="A15" s="1"/>
      <c r="B15" s="14"/>
      <c r="C15" s="13"/>
      <c r="D15" s="13"/>
      <c r="E15" s="1"/>
      <c r="F15" s="1"/>
    </row>
    <row r="16" spans="1:6" x14ac:dyDescent="0.35">
      <c r="A16" s="1"/>
      <c r="B16" s="14"/>
      <c r="C16" s="13"/>
      <c r="D16" s="13"/>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sheetData>
  <sheetProtection algorithmName="SHA-512" hashValue="JfWjw+sDZ2bBDDJbyNHIrPRAVW1V4Vyhm26Vey66RfUotqxM8ccI1pSRx4lh7F3WRaKwD0LbQlJKRYzbPSKMNw==" saltValue="rNrpWEjys2Y0uXYMv9Taw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3" t="s">
        <v>152</v>
      </c>
      <c r="C3" s="93"/>
      <c r="D3" s="93"/>
      <c r="E3" s="93"/>
      <c r="F3" s="93"/>
      <c r="G3" s="1"/>
    </row>
    <row r="4" spans="1:7" ht="15" customHeight="1" x14ac:dyDescent="0.35">
      <c r="A4" s="1"/>
      <c r="B4" s="93"/>
      <c r="C4" s="93"/>
      <c r="D4" s="93"/>
      <c r="E4" s="93"/>
      <c r="F4" s="93"/>
      <c r="G4" s="1"/>
    </row>
    <row r="5" spans="1:7" ht="15" customHeight="1" x14ac:dyDescent="0.35">
      <c r="A5" s="1"/>
      <c r="B5" s="62"/>
      <c r="C5" s="62"/>
      <c r="D5" s="62"/>
      <c r="E5" s="62"/>
      <c r="F5" s="62"/>
      <c r="G5" s="1"/>
    </row>
    <row r="6" spans="1:7" ht="15" customHeight="1" x14ac:dyDescent="0.35">
      <c r="A6" s="1"/>
      <c r="B6" s="62"/>
      <c r="C6" s="62"/>
      <c r="D6" s="62"/>
      <c r="E6" s="62"/>
      <c r="F6" s="62"/>
      <c r="G6" s="1"/>
    </row>
    <row r="7" spans="1:7" x14ac:dyDescent="0.35">
      <c r="A7" s="1"/>
      <c r="B7" s="1"/>
      <c r="C7" s="1"/>
      <c r="D7" s="1"/>
      <c r="E7" s="1"/>
      <c r="F7" s="1"/>
      <c r="G7" s="1"/>
    </row>
    <row r="8" spans="1:7" x14ac:dyDescent="0.35">
      <c r="A8" s="1"/>
      <c r="B8" s="112" t="s">
        <v>72</v>
      </c>
      <c r="C8" s="113"/>
      <c r="D8" s="113"/>
      <c r="E8" s="113"/>
      <c r="F8" s="114"/>
      <c r="G8" s="1"/>
    </row>
    <row r="9" spans="1:7" x14ac:dyDescent="0.35">
      <c r="A9" s="1"/>
      <c r="B9" s="119" t="s">
        <v>95</v>
      </c>
      <c r="C9" s="120"/>
      <c r="D9" s="121"/>
      <c r="E9" s="8">
        <v>1336447.3600317147</v>
      </c>
      <c r="F9" s="12" t="s">
        <v>3</v>
      </c>
      <c r="G9" s="1"/>
    </row>
    <row r="10" spans="1:7" x14ac:dyDescent="0.35">
      <c r="A10" s="1"/>
      <c r="B10" s="119" t="s">
        <v>131</v>
      </c>
      <c r="C10" s="120"/>
      <c r="D10" s="121"/>
      <c r="E10" s="8">
        <v>1336447.3600317147</v>
      </c>
      <c r="F10" s="12" t="s">
        <v>3</v>
      </c>
      <c r="G10" s="1"/>
    </row>
    <row r="11" spans="1:7" x14ac:dyDescent="0.35">
      <c r="A11" s="1"/>
      <c r="B11" s="74"/>
      <c r="C11" s="22"/>
      <c r="D11" s="22"/>
      <c r="E11" s="22"/>
      <c r="F11" s="75"/>
      <c r="G11" s="1"/>
    </row>
    <row r="12" spans="1:7" ht="68.25" customHeight="1" x14ac:dyDescent="0.35">
      <c r="A12" s="1"/>
      <c r="B12" s="125" t="s">
        <v>132</v>
      </c>
      <c r="C12" s="126"/>
      <c r="D12" s="126"/>
      <c r="E12" s="126"/>
      <c r="F12" s="127"/>
      <c r="G12" s="1"/>
    </row>
    <row r="13" spans="1:7" ht="27" customHeight="1" x14ac:dyDescent="0.35">
      <c r="A13" s="1"/>
      <c r="B13" s="1"/>
      <c r="C13" s="1"/>
      <c r="D13" s="1"/>
      <c r="E13" s="1"/>
      <c r="F13" s="1"/>
      <c r="G13" s="1"/>
    </row>
    <row r="14" spans="1:7" ht="28.5" customHeight="1" x14ac:dyDescent="0.35">
      <c r="A14" s="1"/>
      <c r="B14" s="112" t="s">
        <v>73</v>
      </c>
      <c r="C14" s="113"/>
      <c r="D14" s="113"/>
      <c r="E14" s="113"/>
      <c r="F14" s="114"/>
      <c r="G14" s="1"/>
    </row>
    <row r="15" spans="1:7" x14ac:dyDescent="0.35">
      <c r="A15" s="1"/>
      <c r="B15" s="119" t="s">
        <v>96</v>
      </c>
      <c r="C15" s="120"/>
      <c r="D15" s="121"/>
      <c r="E15" s="8">
        <v>0</v>
      </c>
      <c r="F15" s="12" t="s">
        <v>3</v>
      </c>
      <c r="G15" s="1"/>
    </row>
    <row r="16" spans="1:7" x14ac:dyDescent="0.35">
      <c r="A16" s="1"/>
      <c r="B16" s="119" t="s">
        <v>133</v>
      </c>
      <c r="C16" s="120"/>
      <c r="D16" s="121"/>
      <c r="E16" s="8">
        <v>0</v>
      </c>
      <c r="F16" s="12" t="s">
        <v>3</v>
      </c>
      <c r="G16" s="1"/>
    </row>
    <row r="17" spans="1:7" x14ac:dyDescent="0.35">
      <c r="A17" s="1"/>
      <c r="B17" s="74"/>
      <c r="C17" s="22"/>
      <c r="D17" s="22"/>
      <c r="E17" s="22"/>
      <c r="F17" s="75"/>
      <c r="G17" s="1"/>
    </row>
    <row r="18" spans="1:7" ht="31.5" customHeight="1" x14ac:dyDescent="0.35">
      <c r="A18" s="1"/>
      <c r="B18" s="125" t="s">
        <v>74</v>
      </c>
      <c r="C18" s="126"/>
      <c r="D18" s="126"/>
      <c r="E18" s="126"/>
      <c r="F18" s="127"/>
      <c r="G18" s="1"/>
    </row>
    <row r="19" spans="1:7" ht="28.5" customHeight="1" x14ac:dyDescent="0.35">
      <c r="A19" s="1"/>
      <c r="B19" s="1"/>
      <c r="C19" s="1"/>
      <c r="D19" s="1"/>
      <c r="E19" s="1"/>
      <c r="F19" s="1"/>
      <c r="G19" s="1"/>
    </row>
    <row r="20" spans="1:7" ht="28.5" customHeight="1" x14ac:dyDescent="0.35">
      <c r="A20" s="1"/>
      <c r="B20" s="65" t="s">
        <v>97</v>
      </c>
      <c r="C20" s="66"/>
      <c r="D20" s="66"/>
      <c r="E20" s="66"/>
      <c r="F20" s="67"/>
      <c r="G20" s="1"/>
    </row>
    <row r="21" spans="1:7" x14ac:dyDescent="0.35">
      <c r="A21" s="1"/>
      <c r="B21" s="69" t="s">
        <v>98</v>
      </c>
      <c r="C21" s="70"/>
      <c r="D21" s="71"/>
      <c r="E21" s="8">
        <v>4512179.5010677073</v>
      </c>
      <c r="F21" s="12" t="s">
        <v>3</v>
      </c>
      <c r="G21" s="1"/>
    </row>
    <row r="22" spans="1:7" x14ac:dyDescent="0.35">
      <c r="A22" s="1"/>
      <c r="B22" s="69" t="s">
        <v>134</v>
      </c>
      <c r="C22" s="70"/>
      <c r="D22" s="71"/>
      <c r="E22" s="8">
        <v>3576749</v>
      </c>
      <c r="F22" s="12" t="s">
        <v>3</v>
      </c>
      <c r="G22" s="1"/>
    </row>
    <row r="23" spans="1:7" x14ac:dyDescent="0.35">
      <c r="A23" s="1"/>
      <c r="B23" s="69" t="s">
        <v>26</v>
      </c>
      <c r="C23" s="70"/>
      <c r="D23" s="71"/>
      <c r="E23" s="8">
        <v>0</v>
      </c>
      <c r="F23" s="12" t="s">
        <v>3</v>
      </c>
      <c r="G23" s="1"/>
    </row>
    <row r="24" spans="1:7" x14ac:dyDescent="0.35">
      <c r="A24" s="1"/>
      <c r="B24" s="57" t="s">
        <v>135</v>
      </c>
      <c r="C24" s="58"/>
      <c r="D24" s="59"/>
      <c r="E24" s="52">
        <f>E21-(E22-E23)</f>
        <v>935430.50106770732</v>
      </c>
      <c r="F24" s="15" t="s">
        <v>3</v>
      </c>
      <c r="G24" s="1"/>
    </row>
    <row r="25" spans="1:7" x14ac:dyDescent="0.35">
      <c r="A25" s="1"/>
      <c r="B25" s="74"/>
      <c r="C25" s="22"/>
      <c r="D25" s="22"/>
      <c r="E25" s="22">
        <v>0</v>
      </c>
      <c r="F25" s="75"/>
      <c r="G25" s="1"/>
    </row>
    <row r="26" spans="1:7" ht="33.75" customHeight="1" x14ac:dyDescent="0.35">
      <c r="A26" s="1"/>
      <c r="B26" s="1"/>
      <c r="C26" s="1"/>
      <c r="D26" s="1"/>
      <c r="E26" s="1"/>
      <c r="F26" s="1"/>
      <c r="G26" s="1"/>
    </row>
    <row r="27" spans="1:7" ht="28.5" customHeight="1" x14ac:dyDescent="0.35">
      <c r="A27" s="1"/>
      <c r="B27" s="112" t="s">
        <v>136</v>
      </c>
      <c r="C27" s="113"/>
      <c r="D27" s="113"/>
      <c r="E27" s="113"/>
      <c r="F27" s="114"/>
      <c r="G27" s="1"/>
    </row>
    <row r="28" spans="1:7" x14ac:dyDescent="0.35">
      <c r="A28" s="1"/>
      <c r="B28" s="122" t="s">
        <v>62</v>
      </c>
      <c r="C28" s="123"/>
      <c r="D28" s="124"/>
      <c r="E28" s="8">
        <f>IF(AND(E9&gt;0,E24&gt;0),0,IF(AND(E9&lt;0,E24&lt;0),E15+E16+E24,IF(AND(E9&lt;0,E24&gt;0),E15+E16,IF(AND(E9&gt;0,E24&lt;0,E10=0),E24,IF(AND(E9&gt;0,E24&lt;0,ABS(E10)&gt;ABS(E24)),0,IF(AND(E9&gt;0,E24&lt;0,ABS(E10)&lt;ABS(E24)),(E10-ABS(E24)),"fejl"))))))</f>
        <v>0</v>
      </c>
      <c r="F28" s="12" t="s">
        <v>3</v>
      </c>
      <c r="G28" s="1"/>
    </row>
    <row r="29" spans="1:7" x14ac:dyDescent="0.35">
      <c r="A29" s="1"/>
      <c r="B29" s="122" t="s">
        <v>45</v>
      </c>
      <c r="C29" s="123"/>
      <c r="D29" s="124"/>
      <c r="E29" s="8">
        <v>2</v>
      </c>
      <c r="F29" s="12" t="s">
        <v>18</v>
      </c>
      <c r="G29" s="1"/>
    </row>
    <row r="30" spans="1:7" x14ac:dyDescent="0.35">
      <c r="A30" s="1"/>
      <c r="B30" s="115" t="s">
        <v>75</v>
      </c>
      <c r="C30" s="115"/>
      <c r="D30" s="115"/>
      <c r="E30" s="9">
        <f>E28/E29</f>
        <v>0</v>
      </c>
      <c r="F30" s="15" t="s">
        <v>3</v>
      </c>
      <c r="G30" s="1"/>
    </row>
    <row r="31" spans="1:7" x14ac:dyDescent="0.35">
      <c r="A31" s="1"/>
      <c r="B31" s="116"/>
      <c r="C31" s="117"/>
      <c r="D31" s="117"/>
      <c r="E31" s="117"/>
      <c r="F31" s="118"/>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1"/>
      <c r="C37" s="31"/>
      <c r="D37" s="31"/>
      <c r="E37" s="31"/>
      <c r="F37" s="31"/>
    </row>
    <row r="38" spans="1:7" x14ac:dyDescent="0.35">
      <c r="A38" s="31"/>
      <c r="B38" s="31"/>
      <c r="C38" s="31"/>
      <c r="D38" s="31"/>
      <c r="E38" s="31"/>
      <c r="F38" s="31"/>
      <c r="G38" s="31"/>
    </row>
    <row r="39" spans="1:7" x14ac:dyDescent="0.35">
      <c r="A39" s="31"/>
      <c r="B39" s="31"/>
      <c r="C39" s="31"/>
      <c r="D39" s="31"/>
      <c r="E39" s="31"/>
      <c r="F39" s="31"/>
      <c r="G39" s="31"/>
    </row>
    <row r="40" spans="1:7" x14ac:dyDescent="0.35">
      <c r="A40" s="31"/>
      <c r="B40" s="31"/>
      <c r="C40" s="31"/>
      <c r="D40" s="31"/>
      <c r="E40" s="31"/>
      <c r="F40" s="31"/>
      <c r="G40" s="31"/>
    </row>
    <row r="41" spans="1:7" x14ac:dyDescent="0.35">
      <c r="A41" s="31"/>
      <c r="B41" s="31"/>
      <c r="C41" s="31"/>
      <c r="D41" s="31"/>
      <c r="E41" s="31"/>
      <c r="F41" s="31"/>
      <c r="G41" s="31"/>
    </row>
    <row r="42" spans="1:7" x14ac:dyDescent="0.35">
      <c r="A42" s="31"/>
      <c r="B42" s="31"/>
      <c r="C42" s="31"/>
      <c r="D42" s="31"/>
      <c r="E42" s="31"/>
      <c r="F42" s="31"/>
      <c r="G42" s="31"/>
    </row>
    <row r="43" spans="1:7" x14ac:dyDescent="0.35">
      <c r="A43" s="31"/>
      <c r="B43" s="31"/>
      <c r="C43" s="31"/>
      <c r="D43" s="31"/>
      <c r="E43" s="31"/>
      <c r="F43" s="31"/>
      <c r="G43" s="31"/>
    </row>
    <row r="44" spans="1:7" x14ac:dyDescent="0.35">
      <c r="A44" s="31"/>
      <c r="B44" s="31"/>
      <c r="C44" s="31"/>
      <c r="D44" s="31"/>
      <c r="E44" s="31"/>
      <c r="F44" s="31"/>
      <c r="G44" s="31"/>
    </row>
    <row r="45" spans="1:7" x14ac:dyDescent="0.35">
      <c r="A45" s="31"/>
      <c r="B45" s="31"/>
      <c r="C45" s="31"/>
      <c r="D45" s="31"/>
      <c r="E45" s="31"/>
      <c r="F45" s="31"/>
      <c r="G45" s="31"/>
    </row>
  </sheetData>
  <sheetProtection algorithmName="SHA-512" hashValue="P0iRSrnk3CEP++tX/4mM9ctLeqOTZK0QIwGMACVwCORuqvjgvGWYTAGJEuC4s8K/CUUJZZ+8W8zrZGOsX5o8qg==" saltValue="4p7DYdCZNsm/Z6yIs4Nv5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50" customWidth="1"/>
    <col min="2" max="2" width="22.54296875" style="50" customWidth="1"/>
    <col min="3" max="3" width="8.26953125" style="50" customWidth="1"/>
    <col min="4" max="6" width="10.7265625" style="50" customWidth="1"/>
    <col min="7" max="7" width="11.1796875" style="50" customWidth="1"/>
    <col min="8" max="8" width="3.26953125" style="50" customWidth="1"/>
    <col min="9" max="9" width="4.81640625" style="50" customWidth="1"/>
    <col min="10" max="16384" width="9.1796875" style="50"/>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1" t="s">
        <v>127</v>
      </c>
      <c r="C3" s="91"/>
      <c r="D3" s="91"/>
      <c r="E3" s="91"/>
      <c r="F3" s="91"/>
      <c r="G3" s="91"/>
      <c r="H3" s="91"/>
      <c r="I3" s="1"/>
    </row>
    <row r="4" spans="1:9" ht="15" customHeight="1" x14ac:dyDescent="0.35">
      <c r="A4" s="1"/>
      <c r="B4" s="91"/>
      <c r="C4" s="91"/>
      <c r="D4" s="91"/>
      <c r="E4" s="91"/>
      <c r="F4" s="91"/>
      <c r="G4" s="91"/>
      <c r="H4" s="9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2" t="s">
        <v>124</v>
      </c>
      <c r="C8" s="113"/>
      <c r="D8" s="113"/>
      <c r="E8" s="113"/>
      <c r="F8" s="113"/>
      <c r="G8" s="113"/>
      <c r="H8" s="114"/>
      <c r="I8" s="1"/>
    </row>
    <row r="9" spans="1:9" ht="15" customHeight="1" x14ac:dyDescent="0.35">
      <c r="A9" s="1"/>
      <c r="B9" s="109" t="s">
        <v>125</v>
      </c>
      <c r="C9" s="110"/>
      <c r="D9" s="110"/>
      <c r="E9" s="110"/>
      <c r="F9" s="110"/>
      <c r="G9" s="110"/>
      <c r="H9" s="111"/>
      <c r="I9" s="1"/>
    </row>
    <row r="10" spans="1:9" x14ac:dyDescent="0.35">
      <c r="A10" s="1"/>
      <c r="B10" s="96" t="s">
        <v>142</v>
      </c>
      <c r="C10" s="97"/>
      <c r="D10" s="97"/>
      <c r="E10" s="97"/>
      <c r="F10" s="98"/>
      <c r="G10" s="53">
        <v>0</v>
      </c>
      <c r="H10" s="8" t="s">
        <v>3</v>
      </c>
      <c r="I10" s="1"/>
    </row>
    <row r="11" spans="1:9" x14ac:dyDescent="0.35">
      <c r="A11" s="1"/>
      <c r="B11" s="96" t="s">
        <v>143</v>
      </c>
      <c r="C11" s="97"/>
      <c r="D11" s="97"/>
      <c r="E11" s="97"/>
      <c r="F11" s="98"/>
      <c r="G11" s="53">
        <v>0</v>
      </c>
      <c r="H11" s="8" t="s">
        <v>3</v>
      </c>
      <c r="I11" s="1"/>
    </row>
    <row r="12" spans="1:9" x14ac:dyDescent="0.35">
      <c r="A12" s="1"/>
      <c r="B12" s="96" t="s">
        <v>144</v>
      </c>
      <c r="C12" s="97"/>
      <c r="D12" s="97"/>
      <c r="E12" s="97"/>
      <c r="F12" s="98"/>
      <c r="G12" s="8">
        <v>0</v>
      </c>
      <c r="H12" s="8" t="s">
        <v>3</v>
      </c>
      <c r="I12" s="1"/>
    </row>
    <row r="13" spans="1:9" x14ac:dyDescent="0.35">
      <c r="A13" s="1"/>
      <c r="B13" s="96" t="s">
        <v>145</v>
      </c>
      <c r="C13" s="97"/>
      <c r="D13" s="97"/>
      <c r="E13" s="97"/>
      <c r="F13" s="98"/>
      <c r="G13" s="8">
        <v>0</v>
      </c>
      <c r="H13" s="8" t="s">
        <v>3</v>
      </c>
      <c r="I13" s="1"/>
    </row>
    <row r="14" spans="1:9" x14ac:dyDescent="0.35">
      <c r="A14" s="1"/>
      <c r="B14" s="96" t="s">
        <v>146</v>
      </c>
      <c r="C14" s="97"/>
      <c r="D14" s="97"/>
      <c r="E14" s="97"/>
      <c r="F14" s="98"/>
      <c r="G14" s="8">
        <v>0</v>
      </c>
      <c r="H14" s="8" t="s">
        <v>3</v>
      </c>
      <c r="I14" s="1"/>
    </row>
    <row r="15" spans="1:9" x14ac:dyDescent="0.35">
      <c r="A15" s="1"/>
      <c r="B15" s="96" t="s">
        <v>147</v>
      </c>
      <c r="C15" s="97"/>
      <c r="D15" s="97"/>
      <c r="E15" s="97"/>
      <c r="F15" s="98"/>
      <c r="G15" s="8">
        <v>0</v>
      </c>
      <c r="H15" s="8" t="s">
        <v>3</v>
      </c>
      <c r="I15" s="1"/>
    </row>
    <row r="16" spans="1:9" x14ac:dyDescent="0.35">
      <c r="A16" s="1"/>
      <c r="B16" s="96" t="s">
        <v>148</v>
      </c>
      <c r="C16" s="97"/>
      <c r="D16" s="97"/>
      <c r="E16" s="97"/>
      <c r="F16" s="98"/>
      <c r="G16" s="8">
        <v>0</v>
      </c>
      <c r="H16" s="8" t="s">
        <v>3</v>
      </c>
      <c r="I16" s="1"/>
    </row>
    <row r="17" spans="1:9" x14ac:dyDescent="0.35">
      <c r="A17" s="1"/>
      <c r="B17" s="96" t="s">
        <v>149</v>
      </c>
      <c r="C17" s="97"/>
      <c r="D17" s="97"/>
      <c r="E17" s="97"/>
      <c r="F17" s="98"/>
      <c r="G17" s="8">
        <v>0</v>
      </c>
      <c r="H17" s="8" t="s">
        <v>3</v>
      </c>
      <c r="I17" s="1"/>
    </row>
    <row r="18" spans="1:9" x14ac:dyDescent="0.35">
      <c r="A18" s="1"/>
      <c r="B18" s="112" t="s">
        <v>126</v>
      </c>
      <c r="C18" s="113"/>
      <c r="D18" s="113"/>
      <c r="E18" s="113"/>
      <c r="F18" s="114"/>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yZXYegcrN64l5FOL3v0swxJc77TJmx6z9HLxT7RQT7DWIB4XL0mOEjg13e+IOx+z4MOAjGSiPm4kG+thGczHnw==" saltValue="W5FIwnS4PLBpfHkglJ09C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2022-08-11T18:29:23Z</dcterms:modified>
</cp:coreProperties>
</file>