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AND\Sagsbehandling\Tillæg\ØR26\Tillæg til meromkostninger\V162 - Silkeborg Vand\"/>
    </mc:Choice>
  </mc:AlternateContent>
  <xr:revisionPtr revIDLastSave="0" documentId="13_ncr:1_{46914143-5A93-460A-9822-E97BB38E2A7E}" xr6:coauthVersionLast="36" xr6:coauthVersionMax="36" xr10:uidLastSave="{00000000-0000-0000-0000-000000000000}"/>
  <bookViews>
    <workbookView xWindow="0" yWindow="0" windowWidth="28800" windowHeight="12105" xr2:uid="{1657FFAA-5B6A-4DCB-8F33-FDC9CDA89458}"/>
  </bookViews>
  <sheets>
    <sheet name="Opgørelse af omkostninger i ØR" sheetId="1" r:id="rId1"/>
    <sheet name="Priskorrektion og krav" sheetId="2" r:id="rId2"/>
    <sheet name="Distributionsanlæg (fra POLKA)" sheetId="4" r:id="rId3"/>
    <sheet name="Distributionsanlæg (erstattet)" sheetId="6" r:id="rId4"/>
  </sheets>
  <externalReferences>
    <externalReference r:id="rId5"/>
    <externalReference r:id="rId6"/>
  </externalReferences>
  <definedNames>
    <definedName name="_xlnm._FilterDatabase" localSheetId="3" hidden="1">'Distributionsanlæg (erstattet)'!#REF!</definedName>
    <definedName name="_xlnm._FilterDatabase" localSheetId="2" hidden="1">'Distributionsanlæg (fra POLKA)'!#REF!</definedName>
    <definedName name="_xlnm._FilterDatabase" localSheetId="0" hidden="1">'Opgørelse af omkostninger i ØR'!$A$1:$H$17</definedName>
    <definedName name="_xlnm.Print_Area" localSheetId="3">'Distributionsanlæg (erstattet)'!$A$1:$CQ$387</definedName>
    <definedName name="_xlnm.Print_Area" localSheetId="2">'Distributionsanlæg (fra POLKA)'!$A$1:$CQ$387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387" i="6" l="1"/>
  <c r="CR386" i="6"/>
  <c r="C386" i="6"/>
  <c r="AJ386" i="6" s="1"/>
  <c r="BG386" i="6" s="1"/>
  <c r="CD386" i="6" s="1"/>
  <c r="CR385" i="6"/>
  <c r="C385" i="6"/>
  <c r="CR384" i="6"/>
  <c r="C384" i="6"/>
  <c r="CR383" i="6"/>
  <c r="AA383" i="6"/>
  <c r="C383" i="6"/>
  <c r="AJ383" i="6" s="1"/>
  <c r="BG383" i="6" s="1"/>
  <c r="CD383" i="6" s="1"/>
  <c r="CR382" i="6"/>
  <c r="AA382" i="6"/>
  <c r="C382" i="6"/>
  <c r="CR381" i="6"/>
  <c r="BF381" i="6"/>
  <c r="CC381" i="6" s="1"/>
  <c r="AJ381" i="6"/>
  <c r="BG381" i="6" s="1"/>
  <c r="CD381" i="6" s="1"/>
  <c r="AA381" i="6"/>
  <c r="C381" i="6"/>
  <c r="AI381" i="6" s="1"/>
  <c r="CR380" i="6"/>
  <c r="CR378" i="6"/>
  <c r="Z378" i="6"/>
  <c r="C378" i="6"/>
  <c r="CR376" i="6"/>
  <c r="AJ376" i="6"/>
  <c r="BG376" i="6" s="1"/>
  <c r="CD376" i="6" s="1"/>
  <c r="Z376" i="6"/>
  <c r="AI376" i="6" s="1"/>
  <c r="BF376" i="6" s="1"/>
  <c r="CC376" i="6" s="1"/>
  <c r="C376" i="6"/>
  <c r="CR375" i="6"/>
  <c r="Z375" i="6"/>
  <c r="AJ375" i="6" s="1"/>
  <c r="BG375" i="6" s="1"/>
  <c r="CD375" i="6" s="1"/>
  <c r="C375" i="6"/>
  <c r="CR374" i="6"/>
  <c r="Z374" i="6"/>
  <c r="C374" i="6"/>
  <c r="CR372" i="6"/>
  <c r="Z372" i="6"/>
  <c r="C372" i="6"/>
  <c r="AJ372" i="6" s="1"/>
  <c r="BG372" i="6" s="1"/>
  <c r="CD372" i="6" s="1"/>
  <c r="CR371" i="6"/>
  <c r="CR369" i="6"/>
  <c r="Z369" i="6"/>
  <c r="AL369" i="6" s="1"/>
  <c r="BI369" i="6" s="1"/>
  <c r="CF369" i="6" s="1"/>
  <c r="C369" i="6"/>
  <c r="CR367" i="6"/>
  <c r="Z367" i="6"/>
  <c r="AL367" i="6" s="1"/>
  <c r="BI367" i="6" s="1"/>
  <c r="CF367" i="6" s="1"/>
  <c r="C367" i="6"/>
  <c r="CR366" i="6"/>
  <c r="Z366" i="6"/>
  <c r="C366" i="6"/>
  <c r="CR365" i="6"/>
  <c r="Z365" i="6"/>
  <c r="AL365" i="6" s="1"/>
  <c r="BI365" i="6" s="1"/>
  <c r="CF365" i="6" s="1"/>
  <c r="C365" i="6"/>
  <c r="CR363" i="6"/>
  <c r="Z363" i="6"/>
  <c r="AL363" i="6" s="1"/>
  <c r="BI363" i="6" s="1"/>
  <c r="CF363" i="6" s="1"/>
  <c r="C363" i="6"/>
  <c r="CR362" i="6"/>
  <c r="CR360" i="6"/>
  <c r="Z360" i="6"/>
  <c r="C360" i="6"/>
  <c r="AL360" i="6" s="1"/>
  <c r="BI360" i="6" s="1"/>
  <c r="CF360" i="6" s="1"/>
  <c r="CR358" i="6"/>
  <c r="Z358" i="6"/>
  <c r="AJ358" i="6" s="1"/>
  <c r="BG358" i="6" s="1"/>
  <c r="CD358" i="6" s="1"/>
  <c r="C358" i="6"/>
  <c r="CR357" i="6"/>
  <c r="Z357" i="6"/>
  <c r="C357" i="6"/>
  <c r="CR356" i="6"/>
  <c r="Z356" i="6"/>
  <c r="C356" i="6"/>
  <c r="CR354" i="6"/>
  <c r="Z354" i="6"/>
  <c r="C354" i="6"/>
  <c r="CR353" i="6"/>
  <c r="CR351" i="6"/>
  <c r="AL351" i="6"/>
  <c r="BI351" i="6" s="1"/>
  <c r="CF351" i="6" s="1"/>
  <c r="Z351" i="6"/>
  <c r="C351" i="6"/>
  <c r="CR349" i="6"/>
  <c r="Z349" i="6"/>
  <c r="C349" i="6"/>
  <c r="CR348" i="6"/>
  <c r="Z348" i="6"/>
  <c r="C348" i="6"/>
  <c r="CR347" i="6"/>
  <c r="AI347" i="6"/>
  <c r="BF347" i="6" s="1"/>
  <c r="CC347" i="6" s="1"/>
  <c r="AA347" i="6"/>
  <c r="AX347" i="6" s="1"/>
  <c r="BU347" i="6" s="1"/>
  <c r="Z347" i="6"/>
  <c r="C347" i="6"/>
  <c r="CR345" i="6"/>
  <c r="Z345" i="6"/>
  <c r="C345" i="6"/>
  <c r="CR344" i="6"/>
  <c r="CR342" i="6"/>
  <c r="Z342" i="6"/>
  <c r="C342" i="6"/>
  <c r="CR340" i="6"/>
  <c r="Z340" i="6"/>
  <c r="AJ340" i="6" s="1"/>
  <c r="BG340" i="6" s="1"/>
  <c r="CD340" i="6" s="1"/>
  <c r="C340" i="6"/>
  <c r="AL340" i="6" s="1"/>
  <c r="BI340" i="6" s="1"/>
  <c r="CF340" i="6" s="1"/>
  <c r="CR339" i="6"/>
  <c r="Z339" i="6"/>
  <c r="C339" i="6"/>
  <c r="CR338" i="6"/>
  <c r="Z338" i="6"/>
  <c r="C338" i="6"/>
  <c r="AL338" i="6" s="1"/>
  <c r="BI338" i="6" s="1"/>
  <c r="CF338" i="6" s="1"/>
  <c r="CR336" i="6"/>
  <c r="Z336" i="6"/>
  <c r="C336" i="6"/>
  <c r="CR335" i="6"/>
  <c r="CR333" i="6"/>
  <c r="Z333" i="6"/>
  <c r="C333" i="6"/>
  <c r="CR331" i="6"/>
  <c r="AX331" i="6"/>
  <c r="AI331" i="6"/>
  <c r="BF331" i="6" s="1"/>
  <c r="CC331" i="6" s="1"/>
  <c r="Z331" i="6"/>
  <c r="C331" i="6"/>
  <c r="AA331" i="6" s="1"/>
  <c r="CR330" i="6"/>
  <c r="Z330" i="6"/>
  <c r="C330" i="6"/>
  <c r="CR329" i="6"/>
  <c r="Z329" i="6"/>
  <c r="C329" i="6"/>
  <c r="CR327" i="6"/>
  <c r="Z327" i="6"/>
  <c r="C327" i="6"/>
  <c r="CR326" i="6"/>
  <c r="CR324" i="6"/>
  <c r="Z324" i="6"/>
  <c r="AL324" i="6" s="1"/>
  <c r="BI324" i="6" s="1"/>
  <c r="CF324" i="6" s="1"/>
  <c r="C324" i="6"/>
  <c r="CR322" i="6"/>
  <c r="Z322" i="6"/>
  <c r="C322" i="6"/>
  <c r="CR321" i="6"/>
  <c r="Z321" i="6"/>
  <c r="AJ321" i="6" s="1"/>
  <c r="BG321" i="6" s="1"/>
  <c r="CD321" i="6" s="1"/>
  <c r="C321" i="6"/>
  <c r="CR320" i="6"/>
  <c r="Z320" i="6"/>
  <c r="C320" i="6"/>
  <c r="CR318" i="6"/>
  <c r="Z318" i="6"/>
  <c r="AL318" i="6" s="1"/>
  <c r="BI318" i="6" s="1"/>
  <c r="CF318" i="6" s="1"/>
  <c r="C318" i="6"/>
  <c r="CR317" i="6"/>
  <c r="CR315" i="6"/>
  <c r="Z315" i="6"/>
  <c r="AA315" i="6" s="1"/>
  <c r="C315" i="6"/>
  <c r="CR313" i="6"/>
  <c r="Z313" i="6"/>
  <c r="C313" i="6"/>
  <c r="CR312" i="6"/>
  <c r="AA312" i="6"/>
  <c r="Z312" i="6"/>
  <c r="C312" i="6"/>
  <c r="CR311" i="6"/>
  <c r="Z311" i="6"/>
  <c r="C311" i="6"/>
  <c r="CR309" i="6"/>
  <c r="AA309" i="6"/>
  <c r="AX309" i="6" s="1"/>
  <c r="BU309" i="6" s="1"/>
  <c r="Z309" i="6"/>
  <c r="C309" i="6"/>
  <c r="CR308" i="6"/>
  <c r="CR306" i="6"/>
  <c r="Z306" i="6"/>
  <c r="C306" i="6"/>
  <c r="CR304" i="6"/>
  <c r="Z304" i="6"/>
  <c r="AJ304" i="6" s="1"/>
  <c r="BG304" i="6" s="1"/>
  <c r="CD304" i="6" s="1"/>
  <c r="C304" i="6"/>
  <c r="CR303" i="6"/>
  <c r="Z303" i="6"/>
  <c r="AI303" i="6" s="1"/>
  <c r="BF303" i="6" s="1"/>
  <c r="CC303" i="6" s="1"/>
  <c r="C303" i="6"/>
  <c r="AJ303" i="6" s="1"/>
  <c r="BG303" i="6" s="1"/>
  <c r="CD303" i="6" s="1"/>
  <c r="CR302" i="6"/>
  <c r="AA302" i="6"/>
  <c r="Z302" i="6"/>
  <c r="AJ302" i="6" s="1"/>
  <c r="BG302" i="6" s="1"/>
  <c r="CD302" i="6" s="1"/>
  <c r="C302" i="6"/>
  <c r="CR300" i="6"/>
  <c r="Z300" i="6"/>
  <c r="C300" i="6"/>
  <c r="CR299" i="6"/>
  <c r="CR297" i="6"/>
  <c r="Z297" i="6"/>
  <c r="C297" i="6"/>
  <c r="CR295" i="6"/>
  <c r="Z295" i="6"/>
  <c r="C295" i="6"/>
  <c r="CR294" i="6"/>
  <c r="Z294" i="6"/>
  <c r="C294" i="6"/>
  <c r="CR293" i="6"/>
  <c r="AA293" i="6"/>
  <c r="Z293" i="6"/>
  <c r="C293" i="6"/>
  <c r="CR291" i="6"/>
  <c r="Z291" i="6"/>
  <c r="C291" i="6"/>
  <c r="CR290" i="6"/>
  <c r="CR288" i="6"/>
  <c r="AJ288" i="6"/>
  <c r="BG288" i="6" s="1"/>
  <c r="CD288" i="6" s="1"/>
  <c r="Z288" i="6"/>
  <c r="C288" i="6"/>
  <c r="CR286" i="6"/>
  <c r="AL286" i="6"/>
  <c r="BI286" i="6" s="1"/>
  <c r="CF286" i="6" s="1"/>
  <c r="Z286" i="6"/>
  <c r="C286" i="6"/>
  <c r="CR285" i="6"/>
  <c r="Z285" i="6"/>
  <c r="C285" i="6"/>
  <c r="CR284" i="6"/>
  <c r="AL284" i="6"/>
  <c r="BI284" i="6" s="1"/>
  <c r="CF284" i="6" s="1"/>
  <c r="AJ284" i="6"/>
  <c r="BG284" i="6" s="1"/>
  <c r="CD284" i="6" s="1"/>
  <c r="Z284" i="6"/>
  <c r="C284" i="6"/>
  <c r="CR282" i="6"/>
  <c r="Z282" i="6"/>
  <c r="AJ282" i="6" s="1"/>
  <c r="BG282" i="6" s="1"/>
  <c r="CD282" i="6" s="1"/>
  <c r="C282" i="6"/>
  <c r="CR281" i="6"/>
  <c r="CR279" i="6"/>
  <c r="AA279" i="6"/>
  <c r="Z279" i="6"/>
  <c r="C279" i="6"/>
  <c r="CR277" i="6"/>
  <c r="AI277" i="6"/>
  <c r="BF277" i="6" s="1"/>
  <c r="CC277" i="6" s="1"/>
  <c r="Z277" i="6"/>
  <c r="C277" i="6"/>
  <c r="CR276" i="6"/>
  <c r="Z276" i="6"/>
  <c r="C276" i="6"/>
  <c r="CR275" i="6"/>
  <c r="Z275" i="6"/>
  <c r="AA275" i="6" s="1"/>
  <c r="AX275" i="6" s="1"/>
  <c r="BU275" i="6" s="1"/>
  <c r="C275" i="6"/>
  <c r="CR273" i="6"/>
  <c r="Z273" i="6"/>
  <c r="C273" i="6"/>
  <c r="CR272" i="6"/>
  <c r="CR270" i="6"/>
  <c r="Z270" i="6"/>
  <c r="C270" i="6"/>
  <c r="CR268" i="6"/>
  <c r="Z268" i="6"/>
  <c r="C268" i="6"/>
  <c r="CR267" i="6"/>
  <c r="AL267" i="6"/>
  <c r="BI267" i="6" s="1"/>
  <c r="CF267" i="6" s="1"/>
  <c r="AJ267" i="6"/>
  <c r="BG267" i="6" s="1"/>
  <c r="CD267" i="6" s="1"/>
  <c r="Z267" i="6"/>
  <c r="AA267" i="6" s="1"/>
  <c r="C267" i="6"/>
  <c r="AI267" i="6" s="1"/>
  <c r="BF267" i="6" s="1"/>
  <c r="CC267" i="6" s="1"/>
  <c r="CR266" i="6"/>
  <c r="Z266" i="6"/>
  <c r="C266" i="6"/>
  <c r="CR264" i="6"/>
  <c r="AI264" i="6"/>
  <c r="BF264" i="6" s="1"/>
  <c r="CC264" i="6" s="1"/>
  <c r="AA264" i="6"/>
  <c r="Z264" i="6"/>
  <c r="AL264" i="6" s="1"/>
  <c r="BI264" i="6" s="1"/>
  <c r="CF264" i="6" s="1"/>
  <c r="C264" i="6"/>
  <c r="CR263" i="6"/>
  <c r="CR261" i="6"/>
  <c r="Z261" i="6"/>
  <c r="C261" i="6"/>
  <c r="CR259" i="6"/>
  <c r="AJ259" i="6"/>
  <c r="BG259" i="6" s="1"/>
  <c r="CD259" i="6" s="1"/>
  <c r="Z259" i="6"/>
  <c r="C259" i="6"/>
  <c r="AA259" i="6" s="1"/>
  <c r="CR258" i="6"/>
  <c r="Z258" i="6"/>
  <c r="AA258" i="6" s="1"/>
  <c r="C258" i="6"/>
  <c r="CR257" i="6"/>
  <c r="Z257" i="6"/>
  <c r="C257" i="6"/>
  <c r="AA257" i="6" s="1"/>
  <c r="CR255" i="6"/>
  <c r="Z255" i="6"/>
  <c r="C255" i="6"/>
  <c r="CR254" i="6"/>
  <c r="CR252" i="6"/>
  <c r="Z252" i="6"/>
  <c r="C252" i="6"/>
  <c r="CR250" i="6"/>
  <c r="Z250" i="6"/>
  <c r="C250" i="6"/>
  <c r="CR249" i="6"/>
  <c r="AL249" i="6"/>
  <c r="BI249" i="6" s="1"/>
  <c r="CF249" i="6" s="1"/>
  <c r="Z249" i="6"/>
  <c r="AA249" i="6" s="1"/>
  <c r="AX249" i="6" s="1"/>
  <c r="BU249" i="6" s="1"/>
  <c r="C249" i="6"/>
  <c r="CR248" i="6"/>
  <c r="AJ248" i="6"/>
  <c r="BG248" i="6" s="1"/>
  <c r="CD248" i="6" s="1"/>
  <c r="Z248" i="6"/>
  <c r="AI248" i="6" s="1"/>
  <c r="BF248" i="6" s="1"/>
  <c r="CC248" i="6" s="1"/>
  <c r="C248" i="6"/>
  <c r="AL248" i="6" s="1"/>
  <c r="BI248" i="6" s="1"/>
  <c r="CF248" i="6" s="1"/>
  <c r="CR246" i="6"/>
  <c r="AL246" i="6"/>
  <c r="BI246" i="6" s="1"/>
  <c r="CF246" i="6" s="1"/>
  <c r="Z246" i="6"/>
  <c r="AA246" i="6" s="1"/>
  <c r="AX246" i="6" s="1"/>
  <c r="BU246" i="6" s="1"/>
  <c r="C246" i="6"/>
  <c r="CR245" i="6"/>
  <c r="CR243" i="6"/>
  <c r="Z243" i="6"/>
  <c r="C243" i="6"/>
  <c r="CR241" i="6"/>
  <c r="Z241" i="6"/>
  <c r="AM241" i="6" s="1"/>
  <c r="C241" i="6"/>
  <c r="CR240" i="6"/>
  <c r="Z240" i="6"/>
  <c r="C240" i="6"/>
  <c r="AJ240" i="6" s="1"/>
  <c r="BG240" i="6" s="1"/>
  <c r="CD240" i="6" s="1"/>
  <c r="CR239" i="6"/>
  <c r="AJ239" i="6"/>
  <c r="BG239" i="6" s="1"/>
  <c r="CD239" i="6" s="1"/>
  <c r="AA239" i="6"/>
  <c r="Z239" i="6"/>
  <c r="C239" i="6"/>
  <c r="CR237" i="6"/>
  <c r="AJ237" i="6"/>
  <c r="BG237" i="6" s="1"/>
  <c r="CD237" i="6" s="1"/>
  <c r="Z237" i="6"/>
  <c r="AI237" i="6" s="1"/>
  <c r="BF237" i="6" s="1"/>
  <c r="CC237" i="6" s="1"/>
  <c r="C237" i="6"/>
  <c r="CR236" i="6"/>
  <c r="CR234" i="6"/>
  <c r="Z234" i="6"/>
  <c r="C234" i="6"/>
  <c r="CR232" i="6"/>
  <c r="Z232" i="6"/>
  <c r="AJ232" i="6" s="1"/>
  <c r="BG232" i="6" s="1"/>
  <c r="CD232" i="6" s="1"/>
  <c r="C232" i="6"/>
  <c r="CR231" i="6"/>
  <c r="AL231" i="6"/>
  <c r="BI231" i="6" s="1"/>
  <c r="CF231" i="6" s="1"/>
  <c r="AJ231" i="6"/>
  <c r="BG231" i="6" s="1"/>
  <c r="CD231" i="6" s="1"/>
  <c r="Z231" i="6"/>
  <c r="C231" i="6"/>
  <c r="CR230" i="6"/>
  <c r="Z230" i="6"/>
  <c r="AU230" i="6" s="1"/>
  <c r="C230" i="6"/>
  <c r="CR228" i="6"/>
  <c r="AL228" i="6"/>
  <c r="BI228" i="6" s="1"/>
  <c r="CF228" i="6" s="1"/>
  <c r="AJ228" i="6"/>
  <c r="BG228" i="6" s="1"/>
  <c r="CD228" i="6" s="1"/>
  <c r="Z228" i="6"/>
  <c r="C228" i="6"/>
  <c r="CR227" i="6"/>
  <c r="CR225" i="6"/>
  <c r="Z225" i="6"/>
  <c r="C225" i="6"/>
  <c r="CR223" i="6"/>
  <c r="Z223" i="6"/>
  <c r="AI223" i="6" s="1"/>
  <c r="BF223" i="6" s="1"/>
  <c r="CC223" i="6" s="1"/>
  <c r="C223" i="6"/>
  <c r="AJ223" i="6" s="1"/>
  <c r="BG223" i="6" s="1"/>
  <c r="CD223" i="6" s="1"/>
  <c r="CR222" i="6"/>
  <c r="Z222" i="6"/>
  <c r="C222" i="6"/>
  <c r="CR221" i="6"/>
  <c r="Z221" i="6"/>
  <c r="AI221" i="6" s="1"/>
  <c r="BF221" i="6" s="1"/>
  <c r="CC221" i="6" s="1"/>
  <c r="C221" i="6"/>
  <c r="AA221" i="6" s="1"/>
  <c r="CR219" i="6"/>
  <c r="Z219" i="6"/>
  <c r="AA219" i="6" s="1"/>
  <c r="AX219" i="6" s="1"/>
  <c r="C219" i="6"/>
  <c r="CR218" i="6"/>
  <c r="CR216" i="6"/>
  <c r="Z216" i="6"/>
  <c r="C216" i="6"/>
  <c r="CR214" i="6"/>
  <c r="AL214" i="6"/>
  <c r="BI214" i="6" s="1"/>
  <c r="CF214" i="6" s="1"/>
  <c r="Z214" i="6"/>
  <c r="C214" i="6"/>
  <c r="CR213" i="6"/>
  <c r="Z213" i="6"/>
  <c r="AL213" i="6" s="1"/>
  <c r="BI213" i="6" s="1"/>
  <c r="CF213" i="6" s="1"/>
  <c r="C213" i="6"/>
  <c r="AJ213" i="6" s="1"/>
  <c r="BG213" i="6" s="1"/>
  <c r="CD213" i="6" s="1"/>
  <c r="CR212" i="6"/>
  <c r="Z212" i="6"/>
  <c r="C212" i="6"/>
  <c r="CR210" i="6"/>
  <c r="Z210" i="6"/>
  <c r="AL210" i="6" s="1"/>
  <c r="BI210" i="6" s="1"/>
  <c r="CF210" i="6" s="1"/>
  <c r="C210" i="6"/>
  <c r="CR209" i="6"/>
  <c r="CR207" i="6"/>
  <c r="Z207" i="6"/>
  <c r="AA207" i="6" s="1"/>
  <c r="C207" i="6"/>
  <c r="CR205" i="6"/>
  <c r="Z205" i="6"/>
  <c r="C205" i="6"/>
  <c r="CR204" i="6"/>
  <c r="Z204" i="6"/>
  <c r="AJ204" i="6" s="1"/>
  <c r="BG204" i="6" s="1"/>
  <c r="CD204" i="6" s="1"/>
  <c r="C204" i="6"/>
  <c r="CR203" i="6"/>
  <c r="Z203" i="6"/>
  <c r="C203" i="6"/>
  <c r="CR201" i="6"/>
  <c r="Z201" i="6"/>
  <c r="C201" i="6"/>
  <c r="CR200" i="6"/>
  <c r="CR198" i="6"/>
  <c r="Z198" i="6"/>
  <c r="C198" i="6"/>
  <c r="CR196" i="6"/>
  <c r="Z196" i="6"/>
  <c r="AL196" i="6" s="1"/>
  <c r="BI196" i="6" s="1"/>
  <c r="CF196" i="6" s="1"/>
  <c r="C196" i="6"/>
  <c r="AJ196" i="6" s="1"/>
  <c r="BG196" i="6" s="1"/>
  <c r="CD196" i="6" s="1"/>
  <c r="CR195" i="6"/>
  <c r="Z195" i="6"/>
  <c r="C195" i="6"/>
  <c r="CR194" i="6"/>
  <c r="Z194" i="6"/>
  <c r="AU194" i="6" s="1"/>
  <c r="C194" i="6"/>
  <c r="CR192" i="6"/>
  <c r="Z192" i="6"/>
  <c r="AJ192" i="6" s="1"/>
  <c r="BG192" i="6" s="1"/>
  <c r="CD192" i="6" s="1"/>
  <c r="C192" i="6"/>
  <c r="CR191" i="6"/>
  <c r="CR189" i="6"/>
  <c r="Z189" i="6"/>
  <c r="C189" i="6"/>
  <c r="CR187" i="6"/>
  <c r="AJ187" i="6"/>
  <c r="BG187" i="6" s="1"/>
  <c r="CD187" i="6" s="1"/>
  <c r="AI187" i="6"/>
  <c r="BF187" i="6" s="1"/>
  <c r="CC187" i="6" s="1"/>
  <c r="Z187" i="6"/>
  <c r="C187" i="6"/>
  <c r="CR186" i="6"/>
  <c r="Z186" i="6"/>
  <c r="C186" i="6"/>
  <c r="CR185" i="6"/>
  <c r="CC185" i="6"/>
  <c r="Z185" i="6"/>
  <c r="C185" i="6"/>
  <c r="AI185" i="6" s="1"/>
  <c r="BF185" i="6" s="1"/>
  <c r="CR183" i="6"/>
  <c r="Z183" i="6"/>
  <c r="C183" i="6"/>
  <c r="CR182" i="6"/>
  <c r="CR180" i="6"/>
  <c r="Z180" i="6"/>
  <c r="AL180" i="6" s="1"/>
  <c r="BI180" i="6" s="1"/>
  <c r="CF180" i="6" s="1"/>
  <c r="C180" i="6"/>
  <c r="AJ180" i="6" s="1"/>
  <c r="BG180" i="6" s="1"/>
  <c r="CD180" i="6" s="1"/>
  <c r="CR178" i="6"/>
  <c r="Z178" i="6"/>
  <c r="AL178" i="6" s="1"/>
  <c r="BI178" i="6" s="1"/>
  <c r="CF178" i="6" s="1"/>
  <c r="C178" i="6"/>
  <c r="AJ178" i="6" s="1"/>
  <c r="BG178" i="6" s="1"/>
  <c r="CD178" i="6" s="1"/>
  <c r="CR177" i="6"/>
  <c r="Z177" i="6"/>
  <c r="C177" i="6"/>
  <c r="AL177" i="6" s="1"/>
  <c r="BI177" i="6" s="1"/>
  <c r="CF177" i="6" s="1"/>
  <c r="CR176" i="6"/>
  <c r="Z176" i="6"/>
  <c r="AJ176" i="6" s="1"/>
  <c r="BG176" i="6" s="1"/>
  <c r="CD176" i="6" s="1"/>
  <c r="C176" i="6"/>
  <c r="CR174" i="6"/>
  <c r="Z174" i="6"/>
  <c r="AJ174" i="6" s="1"/>
  <c r="BG174" i="6" s="1"/>
  <c r="CD174" i="6" s="1"/>
  <c r="C174" i="6"/>
  <c r="CR173" i="6"/>
  <c r="CR171" i="6"/>
  <c r="AJ171" i="6"/>
  <c r="BG171" i="6" s="1"/>
  <c r="CD171" i="6" s="1"/>
  <c r="Z171" i="6"/>
  <c r="C171" i="6"/>
  <c r="CR169" i="6"/>
  <c r="Z169" i="6"/>
  <c r="AJ169" i="6" s="1"/>
  <c r="BG169" i="6" s="1"/>
  <c r="CD169" i="6" s="1"/>
  <c r="C169" i="6"/>
  <c r="CR168" i="6"/>
  <c r="Z168" i="6"/>
  <c r="C168" i="6"/>
  <c r="CR167" i="6"/>
  <c r="AA167" i="6"/>
  <c r="Z167" i="6"/>
  <c r="C167" i="6"/>
  <c r="CR165" i="6"/>
  <c r="Z165" i="6"/>
  <c r="C165" i="6"/>
  <c r="CR164" i="6"/>
  <c r="CR162" i="6"/>
  <c r="Z162" i="6"/>
  <c r="C162" i="6"/>
  <c r="CR160" i="6"/>
  <c r="Z160" i="6"/>
  <c r="C160" i="6"/>
  <c r="CR159" i="6"/>
  <c r="Z159" i="6"/>
  <c r="C159" i="6"/>
  <c r="CR158" i="6"/>
  <c r="Z158" i="6"/>
  <c r="AI158" i="6" s="1"/>
  <c r="BF158" i="6" s="1"/>
  <c r="CC158" i="6" s="1"/>
  <c r="C158" i="6"/>
  <c r="AL158" i="6" s="1"/>
  <c r="BI158" i="6" s="1"/>
  <c r="CF158" i="6" s="1"/>
  <c r="CR156" i="6"/>
  <c r="Z156" i="6"/>
  <c r="C156" i="6"/>
  <c r="CR155" i="6"/>
  <c r="CR153" i="6"/>
  <c r="Z153" i="6"/>
  <c r="AJ153" i="6" s="1"/>
  <c r="BG153" i="6" s="1"/>
  <c r="CD153" i="6" s="1"/>
  <c r="C153" i="6"/>
  <c r="CR151" i="6"/>
  <c r="Z151" i="6"/>
  <c r="C151" i="6"/>
  <c r="CR150" i="6"/>
  <c r="Z150" i="6"/>
  <c r="C150" i="6"/>
  <c r="CR149" i="6"/>
  <c r="Z149" i="6"/>
  <c r="C149" i="6"/>
  <c r="CR147" i="6"/>
  <c r="AU147" i="6"/>
  <c r="AO147" i="6"/>
  <c r="Z147" i="6"/>
  <c r="C147" i="6"/>
  <c r="CR146" i="6"/>
  <c r="CR144" i="6"/>
  <c r="Z144" i="6"/>
  <c r="C144" i="6"/>
  <c r="CR142" i="6"/>
  <c r="Z142" i="6"/>
  <c r="C142" i="6"/>
  <c r="CR141" i="6"/>
  <c r="Z141" i="6"/>
  <c r="AA141" i="6" s="1"/>
  <c r="C141" i="6"/>
  <c r="CR140" i="6"/>
  <c r="Z140" i="6"/>
  <c r="AI140" i="6" s="1"/>
  <c r="BF140" i="6" s="1"/>
  <c r="CC140" i="6" s="1"/>
  <c r="C140" i="6"/>
  <c r="CR138" i="6"/>
  <c r="Z138" i="6"/>
  <c r="AP138" i="6" s="1"/>
  <c r="C138" i="6"/>
  <c r="CR137" i="6"/>
  <c r="CR135" i="6"/>
  <c r="Z135" i="6"/>
  <c r="AL135" i="6" s="1"/>
  <c r="BI135" i="6" s="1"/>
  <c r="CF135" i="6" s="1"/>
  <c r="C135" i="6"/>
  <c r="AP135" i="6" s="1"/>
  <c r="CR133" i="6"/>
  <c r="Z133" i="6"/>
  <c r="AN133" i="6" s="1"/>
  <c r="C133" i="6"/>
  <c r="CR132" i="6"/>
  <c r="Z132" i="6"/>
  <c r="AP132" i="6" s="1"/>
  <c r="C132" i="6"/>
  <c r="CR131" i="6"/>
  <c r="Z131" i="6"/>
  <c r="AL131" i="6" s="1"/>
  <c r="BI131" i="6" s="1"/>
  <c r="CF131" i="6" s="1"/>
  <c r="C131" i="6"/>
  <c r="CR129" i="6"/>
  <c r="Z129" i="6"/>
  <c r="C129" i="6"/>
  <c r="AL129" i="6" s="1"/>
  <c r="BI129" i="6" s="1"/>
  <c r="CF129" i="6" s="1"/>
  <c r="CR128" i="6"/>
  <c r="CR126" i="6"/>
  <c r="Z126" i="6"/>
  <c r="C126" i="6"/>
  <c r="CR124" i="6"/>
  <c r="Z124" i="6"/>
  <c r="AA124" i="6" s="1"/>
  <c r="C124" i="6"/>
  <c r="CR123" i="6"/>
  <c r="Z123" i="6"/>
  <c r="C123" i="6"/>
  <c r="CR122" i="6"/>
  <c r="Z122" i="6"/>
  <c r="AI122" i="6" s="1"/>
  <c r="BF122" i="6" s="1"/>
  <c r="CC122" i="6" s="1"/>
  <c r="C122" i="6"/>
  <c r="AP122" i="6" s="1"/>
  <c r="CR120" i="6"/>
  <c r="Z120" i="6"/>
  <c r="AA120" i="6" s="1"/>
  <c r="AX120" i="6" s="1"/>
  <c r="C120" i="6"/>
  <c r="CR119" i="6"/>
  <c r="CR117" i="6"/>
  <c r="Z117" i="6"/>
  <c r="AP117" i="6" s="1"/>
  <c r="C117" i="6"/>
  <c r="CR115" i="6"/>
  <c r="Z115" i="6"/>
  <c r="C115" i="6"/>
  <c r="CR114" i="6"/>
  <c r="Z114" i="6"/>
  <c r="C114" i="6"/>
  <c r="CR113" i="6"/>
  <c r="Z113" i="6"/>
  <c r="C113" i="6"/>
  <c r="CR111" i="6"/>
  <c r="Z111" i="6"/>
  <c r="C111" i="6"/>
  <c r="CR110" i="6"/>
  <c r="CR109" i="6"/>
  <c r="C109" i="6"/>
  <c r="AM109" i="6" s="1"/>
  <c r="CR108" i="6"/>
  <c r="C108" i="6"/>
  <c r="CR107" i="6"/>
  <c r="C107" i="6"/>
  <c r="AL107" i="6" s="1"/>
  <c r="BI107" i="6" s="1"/>
  <c r="CF107" i="6" s="1"/>
  <c r="CR106" i="6"/>
  <c r="C106" i="6"/>
  <c r="AL106" i="6" s="1"/>
  <c r="BI106" i="6" s="1"/>
  <c r="CF106" i="6" s="1"/>
  <c r="CR105" i="6"/>
  <c r="C105" i="6"/>
  <c r="AN105" i="6" s="1"/>
  <c r="CR104" i="6"/>
  <c r="CR103" i="6"/>
  <c r="C103" i="6"/>
  <c r="CR101" i="6"/>
  <c r="AP101" i="6"/>
  <c r="AO101" i="6"/>
  <c r="BL101" i="6" s="1"/>
  <c r="CI101" i="6" s="1"/>
  <c r="AI101" i="6"/>
  <c r="BF101" i="6" s="1"/>
  <c r="CC101" i="6" s="1"/>
  <c r="AA101" i="6"/>
  <c r="AX101" i="6" s="1"/>
  <c r="C101" i="6"/>
  <c r="AL101" i="6" s="1"/>
  <c r="BI101" i="6" s="1"/>
  <c r="CF101" i="6" s="1"/>
  <c r="CR100" i="6"/>
  <c r="C100" i="6"/>
  <c r="AJ100" i="6" s="1"/>
  <c r="BG100" i="6" s="1"/>
  <c r="CD100" i="6" s="1"/>
  <c r="CR98" i="6"/>
  <c r="C98" i="6"/>
  <c r="CR97" i="6"/>
  <c r="AP97" i="6"/>
  <c r="AO97" i="6"/>
  <c r="C97" i="6"/>
  <c r="CR95" i="6"/>
  <c r="CC95" i="6"/>
  <c r="AV95" i="6"/>
  <c r="AU95" i="6"/>
  <c r="AL95" i="6"/>
  <c r="BI95" i="6" s="1"/>
  <c r="CF95" i="6" s="1"/>
  <c r="AJ95" i="6"/>
  <c r="BG95" i="6" s="1"/>
  <c r="CD95" i="6" s="1"/>
  <c r="C95" i="6"/>
  <c r="AI95" i="6" s="1"/>
  <c r="BF95" i="6" s="1"/>
  <c r="CR94" i="6"/>
  <c r="AL94" i="6"/>
  <c r="BI94" i="6" s="1"/>
  <c r="CF94" i="6" s="1"/>
  <c r="C94" i="6"/>
  <c r="AA94" i="6" s="1"/>
  <c r="CR93" i="6"/>
  <c r="C93" i="6"/>
  <c r="CR92" i="6"/>
  <c r="C92" i="6"/>
  <c r="CR91" i="6"/>
  <c r="AN91" i="6"/>
  <c r="C91" i="6"/>
  <c r="AL91" i="6" s="1"/>
  <c r="BI91" i="6" s="1"/>
  <c r="CF91" i="6" s="1"/>
  <c r="CR90" i="6"/>
  <c r="C90" i="6"/>
  <c r="AU90" i="6" s="1"/>
  <c r="CR89" i="6"/>
  <c r="C89" i="6"/>
  <c r="AJ89" i="6" s="1"/>
  <c r="BG89" i="6" s="1"/>
  <c r="CD89" i="6" s="1"/>
  <c r="CR88" i="6"/>
  <c r="AO88" i="6"/>
  <c r="AL88" i="6"/>
  <c r="BI88" i="6" s="1"/>
  <c r="CF88" i="6" s="1"/>
  <c r="C88" i="6"/>
  <c r="CR87" i="6"/>
  <c r="C87" i="6"/>
  <c r="AJ87" i="6" s="1"/>
  <c r="BG87" i="6" s="1"/>
  <c r="CD87" i="6" s="1"/>
  <c r="CR86" i="6"/>
  <c r="BI86" i="6"/>
  <c r="CF86" i="6" s="1"/>
  <c r="AU86" i="6"/>
  <c r="AT86" i="6"/>
  <c r="AL86" i="6"/>
  <c r="AJ86" i="6"/>
  <c r="BG86" i="6" s="1"/>
  <c r="CD86" i="6" s="1"/>
  <c r="AI86" i="6"/>
  <c r="BF86" i="6" s="1"/>
  <c r="CC86" i="6" s="1"/>
  <c r="AA86" i="6"/>
  <c r="C86" i="6"/>
  <c r="CR85" i="6"/>
  <c r="C85" i="6"/>
  <c r="AJ85" i="6" s="1"/>
  <c r="BG85" i="6" s="1"/>
  <c r="CD85" i="6" s="1"/>
  <c r="CR84" i="6"/>
  <c r="C84" i="6"/>
  <c r="AA84" i="6" s="1"/>
  <c r="AX84" i="6" s="1"/>
  <c r="CR83" i="6"/>
  <c r="BI83" i="6"/>
  <c r="CF83" i="6" s="1"/>
  <c r="AK83" i="6"/>
  <c r="AJ83" i="6"/>
  <c r="BG83" i="6" s="1"/>
  <c r="CD83" i="6" s="1"/>
  <c r="AI83" i="6"/>
  <c r="BF83" i="6" s="1"/>
  <c r="CC83" i="6" s="1"/>
  <c r="C83" i="6"/>
  <c r="AL83" i="6" s="1"/>
  <c r="CR82" i="6"/>
  <c r="AP82" i="6"/>
  <c r="AJ82" i="6"/>
  <c r="BG82" i="6" s="1"/>
  <c r="CD82" i="6" s="1"/>
  <c r="C82" i="6"/>
  <c r="AI82" i="6" s="1"/>
  <c r="BF82" i="6" s="1"/>
  <c r="CC82" i="6" s="1"/>
  <c r="CR81" i="6"/>
  <c r="C81" i="6"/>
  <c r="AJ81" i="6" s="1"/>
  <c r="BG81" i="6" s="1"/>
  <c r="CD81" i="6" s="1"/>
  <c r="CR80" i="6"/>
  <c r="C80" i="6"/>
  <c r="AT80" i="6" s="1"/>
  <c r="BQ80" i="6" s="1"/>
  <c r="CN80" i="6" s="1"/>
  <c r="CR79" i="6"/>
  <c r="CR78" i="6"/>
  <c r="C78" i="6"/>
  <c r="CR76" i="6"/>
  <c r="C76" i="6"/>
  <c r="CR75" i="6"/>
  <c r="C75" i="6"/>
  <c r="AJ75" i="6" s="1"/>
  <c r="BG75" i="6" s="1"/>
  <c r="CD75" i="6" s="1"/>
  <c r="CR73" i="6"/>
  <c r="C73" i="6"/>
  <c r="CR72" i="6"/>
  <c r="AO72" i="6"/>
  <c r="C72" i="6"/>
  <c r="AA72" i="6" s="1"/>
  <c r="CR70" i="6"/>
  <c r="C70" i="6"/>
  <c r="AL70" i="6" s="1"/>
  <c r="BI70" i="6" s="1"/>
  <c r="CF70" i="6" s="1"/>
  <c r="CR69" i="6"/>
  <c r="C69" i="6"/>
  <c r="AA69" i="6" s="1"/>
  <c r="AX69" i="6" s="1"/>
  <c r="CR68" i="6"/>
  <c r="C68" i="6"/>
  <c r="I67" i="6"/>
  <c r="CR67" i="6" s="1"/>
  <c r="C67" i="6"/>
  <c r="CR66" i="6"/>
  <c r="AU66" i="6"/>
  <c r="BR66" i="6" s="1"/>
  <c r="CO66" i="6" s="1"/>
  <c r="AT66" i="6"/>
  <c r="BQ66" i="6" s="1"/>
  <c r="CN66" i="6" s="1"/>
  <c r="AI66" i="6"/>
  <c r="BF66" i="6" s="1"/>
  <c r="CC66" i="6" s="1"/>
  <c r="AA66" i="6"/>
  <c r="C66" i="6"/>
  <c r="AL66" i="6" s="1"/>
  <c r="BI66" i="6" s="1"/>
  <c r="CF66" i="6" s="1"/>
  <c r="CR65" i="6"/>
  <c r="AT65" i="6"/>
  <c r="BQ65" i="6" s="1"/>
  <c r="CN65" i="6" s="1"/>
  <c r="AI65" i="6"/>
  <c r="BF65" i="6" s="1"/>
  <c r="CC65" i="6" s="1"/>
  <c r="C65" i="6"/>
  <c r="AL65" i="6" s="1"/>
  <c r="BI65" i="6" s="1"/>
  <c r="CF65" i="6" s="1"/>
  <c r="CR64" i="6"/>
  <c r="AP64" i="6"/>
  <c r="BM64" i="6" s="1"/>
  <c r="CJ64" i="6" s="1"/>
  <c r="AO64" i="6"/>
  <c r="C64" i="6"/>
  <c r="CR63" i="6"/>
  <c r="C63" i="6"/>
  <c r="AA63" i="6" s="1"/>
  <c r="AX63" i="6" s="1"/>
  <c r="BU63" i="6" s="1"/>
  <c r="G62" i="6"/>
  <c r="C62" i="6"/>
  <c r="AP62" i="6" s="1"/>
  <c r="BM62" i="6" s="1"/>
  <c r="CJ62" i="6" s="1"/>
  <c r="CR61" i="6"/>
  <c r="AN61" i="6"/>
  <c r="BK61" i="6" s="1"/>
  <c r="CH61" i="6" s="1"/>
  <c r="AI61" i="6"/>
  <c r="BF61" i="6" s="1"/>
  <c r="CC61" i="6" s="1"/>
  <c r="C61" i="6"/>
  <c r="AU61" i="6" s="1"/>
  <c r="CR60" i="6"/>
  <c r="AU60" i="6"/>
  <c r="BR60" i="6" s="1"/>
  <c r="CO60" i="6" s="1"/>
  <c r="AT60" i="6"/>
  <c r="C60" i="6"/>
  <c r="CR59" i="6"/>
  <c r="AU59" i="6"/>
  <c r="AN59" i="6"/>
  <c r="AM59" i="6"/>
  <c r="AL59" i="6"/>
  <c r="BI59" i="6" s="1"/>
  <c r="CF59" i="6" s="1"/>
  <c r="AI59" i="6"/>
  <c r="BF59" i="6" s="1"/>
  <c r="CC59" i="6" s="1"/>
  <c r="AA59" i="6"/>
  <c r="AX59" i="6" s="1"/>
  <c r="C59" i="6"/>
  <c r="AJ59" i="6" s="1"/>
  <c r="BG59" i="6" s="1"/>
  <c r="CD59" i="6" s="1"/>
  <c r="CR58" i="6"/>
  <c r="AL58" i="6"/>
  <c r="BI58" i="6" s="1"/>
  <c r="CF58" i="6" s="1"/>
  <c r="AK58" i="6"/>
  <c r="BH58" i="6" s="1"/>
  <c r="CE58" i="6" s="1"/>
  <c r="C58" i="6"/>
  <c r="AI58" i="6" s="1"/>
  <c r="BF58" i="6" s="1"/>
  <c r="CC58" i="6" s="1"/>
  <c r="CR57" i="6"/>
  <c r="AJ57" i="6"/>
  <c r="BG57" i="6" s="1"/>
  <c r="CD57" i="6" s="1"/>
  <c r="AI57" i="6"/>
  <c r="BF57" i="6" s="1"/>
  <c r="CC57" i="6" s="1"/>
  <c r="C57" i="6"/>
  <c r="AA57" i="6" s="1"/>
  <c r="AX57" i="6" s="1"/>
  <c r="BU57" i="6" s="1"/>
  <c r="CR56" i="6"/>
  <c r="C56" i="6"/>
  <c r="CR55" i="6"/>
  <c r="C55" i="6"/>
  <c r="AU55" i="6" s="1"/>
  <c r="CR54" i="6"/>
  <c r="CR53" i="6"/>
  <c r="AM53" i="6"/>
  <c r="C53" i="6"/>
  <c r="AL53" i="6" s="1"/>
  <c r="BI53" i="6" s="1"/>
  <c r="CF53" i="6" s="1"/>
  <c r="CR51" i="6"/>
  <c r="AT51" i="6"/>
  <c r="AL51" i="6"/>
  <c r="BI51" i="6" s="1"/>
  <c r="CF51" i="6" s="1"/>
  <c r="AJ51" i="6"/>
  <c r="BG51" i="6" s="1"/>
  <c r="CD51" i="6" s="1"/>
  <c r="AI51" i="6"/>
  <c r="BF51" i="6" s="1"/>
  <c r="CC51" i="6" s="1"/>
  <c r="AA51" i="6"/>
  <c r="C51" i="6"/>
  <c r="CR50" i="6"/>
  <c r="C50" i="6"/>
  <c r="AT50" i="6" s="1"/>
  <c r="CR48" i="6"/>
  <c r="C48" i="6"/>
  <c r="AL48" i="6" s="1"/>
  <c r="BI48" i="6" s="1"/>
  <c r="CF48" i="6" s="1"/>
  <c r="CR47" i="6"/>
  <c r="C47" i="6"/>
  <c r="CR45" i="6"/>
  <c r="C45" i="6"/>
  <c r="CR44" i="6"/>
  <c r="C44" i="6"/>
  <c r="AP44" i="6" s="1"/>
  <c r="CR43" i="6"/>
  <c r="AK43" i="6"/>
  <c r="AI43" i="6"/>
  <c r="BF43" i="6" s="1"/>
  <c r="CC43" i="6" s="1"/>
  <c r="C43" i="6"/>
  <c r="AJ43" i="6" s="1"/>
  <c r="BG43" i="6" s="1"/>
  <c r="CD43" i="6" s="1"/>
  <c r="CR42" i="6"/>
  <c r="AL42" i="6"/>
  <c r="BI42" i="6" s="1"/>
  <c r="CF42" i="6" s="1"/>
  <c r="AK42" i="6"/>
  <c r="BH42" i="6" s="1"/>
  <c r="CE42" i="6" s="1"/>
  <c r="C42" i="6"/>
  <c r="CR41" i="6"/>
  <c r="AJ41" i="6"/>
  <c r="BG41" i="6" s="1"/>
  <c r="CD41" i="6" s="1"/>
  <c r="C41" i="6"/>
  <c r="AT41" i="6" s="1"/>
  <c r="CR40" i="6"/>
  <c r="C40" i="6"/>
  <c r="AA40" i="6" s="1"/>
  <c r="CR39" i="6"/>
  <c r="C39" i="6"/>
  <c r="AA39" i="6" s="1"/>
  <c r="CR38" i="6"/>
  <c r="C38" i="6"/>
  <c r="AL38" i="6" s="1"/>
  <c r="BI38" i="6" s="1"/>
  <c r="CF38" i="6" s="1"/>
  <c r="CR37" i="6"/>
  <c r="H37" i="6"/>
  <c r="C37" i="6"/>
  <c r="AO37" i="6" s="1"/>
  <c r="AP36" i="6"/>
  <c r="AO36" i="6"/>
  <c r="BL36" i="6" s="1"/>
  <c r="CI36" i="6" s="1"/>
  <c r="AN36" i="6"/>
  <c r="BK36" i="6" s="1"/>
  <c r="CH36" i="6" s="1"/>
  <c r="AA36" i="6"/>
  <c r="J36" i="6"/>
  <c r="CR36" i="6" s="1"/>
  <c r="C36" i="6"/>
  <c r="CR35" i="6"/>
  <c r="C35" i="6"/>
  <c r="AV35" i="6" s="1"/>
  <c r="BS35" i="6" s="1"/>
  <c r="CP35" i="6" s="1"/>
  <c r="CR34" i="6"/>
  <c r="C34" i="6"/>
  <c r="AJ34" i="6" s="1"/>
  <c r="BG34" i="6" s="1"/>
  <c r="CD34" i="6" s="1"/>
  <c r="CR33" i="6"/>
  <c r="AO33" i="6"/>
  <c r="AL33" i="6"/>
  <c r="BI33" i="6" s="1"/>
  <c r="CF33" i="6" s="1"/>
  <c r="AI33" i="6"/>
  <c r="BF33" i="6" s="1"/>
  <c r="CC33" i="6" s="1"/>
  <c r="AA33" i="6"/>
  <c r="C33" i="6"/>
  <c r="AJ33" i="6" s="1"/>
  <c r="BG33" i="6" s="1"/>
  <c r="CD33" i="6" s="1"/>
  <c r="CR32" i="6"/>
  <c r="C32" i="6"/>
  <c r="CR31" i="6"/>
  <c r="BG31" i="6"/>
  <c r="CD31" i="6" s="1"/>
  <c r="AT31" i="6"/>
  <c r="BQ31" i="6" s="1"/>
  <c r="CN31" i="6" s="1"/>
  <c r="AI31" i="6"/>
  <c r="BF31" i="6" s="1"/>
  <c r="CC31" i="6" s="1"/>
  <c r="AA31" i="6"/>
  <c r="AX31" i="6" s="1"/>
  <c r="C31" i="6"/>
  <c r="AJ31" i="6" s="1"/>
  <c r="CR30" i="6"/>
  <c r="AL30" i="6"/>
  <c r="BI30" i="6" s="1"/>
  <c r="CF30" i="6" s="1"/>
  <c r="J30" i="6"/>
  <c r="C30" i="6"/>
  <c r="AI30" i="6" s="1"/>
  <c r="BF30" i="6" s="1"/>
  <c r="CC30" i="6" s="1"/>
  <c r="CR29" i="6"/>
  <c r="CR28" i="6"/>
  <c r="AI28" i="6"/>
  <c r="BF28" i="6" s="1"/>
  <c r="CC28" i="6" s="1"/>
  <c r="AA28" i="6"/>
  <c r="AX28" i="6" s="1"/>
  <c r="BU28" i="6" s="1"/>
  <c r="C28" i="6"/>
  <c r="AL28" i="6" s="1"/>
  <c r="BI28" i="6" s="1"/>
  <c r="CF28" i="6" s="1"/>
  <c r="CR26" i="6"/>
  <c r="AN26" i="6"/>
  <c r="AM26" i="6"/>
  <c r="AA26" i="6"/>
  <c r="AX26" i="6" s="1"/>
  <c r="C26" i="6"/>
  <c r="AP26" i="6" s="1"/>
  <c r="BM26" i="6" s="1"/>
  <c r="CJ26" i="6" s="1"/>
  <c r="CR25" i="6"/>
  <c r="AU25" i="6"/>
  <c r="BR25" i="6" s="1"/>
  <c r="CO25" i="6" s="1"/>
  <c r="C25" i="6"/>
  <c r="AT25" i="6" s="1"/>
  <c r="CR23" i="6"/>
  <c r="AT23" i="6"/>
  <c r="BQ23" i="6" s="1"/>
  <c r="CN23" i="6" s="1"/>
  <c r="AM23" i="6"/>
  <c r="AL23" i="6"/>
  <c r="BI23" i="6" s="1"/>
  <c r="CF23" i="6" s="1"/>
  <c r="AI23" i="6"/>
  <c r="BF23" i="6" s="1"/>
  <c r="CC23" i="6" s="1"/>
  <c r="AA23" i="6"/>
  <c r="AX23" i="6" s="1"/>
  <c r="BU23" i="6" s="1"/>
  <c r="C23" i="6"/>
  <c r="AJ23" i="6" s="1"/>
  <c r="BG23" i="6" s="1"/>
  <c r="CD23" i="6" s="1"/>
  <c r="CR22" i="6"/>
  <c r="C22" i="6"/>
  <c r="CR20" i="6"/>
  <c r="C20" i="6"/>
  <c r="CR19" i="6"/>
  <c r="C19" i="6"/>
  <c r="AI19" i="6" s="1"/>
  <c r="BF19" i="6" s="1"/>
  <c r="CC19" i="6" s="1"/>
  <c r="CR18" i="6"/>
  <c r="C18" i="6"/>
  <c r="AI18" i="6" s="1"/>
  <c r="BF18" i="6" s="1"/>
  <c r="CC18" i="6" s="1"/>
  <c r="CR17" i="6"/>
  <c r="C17" i="6"/>
  <c r="CR16" i="6"/>
  <c r="C16" i="6"/>
  <c r="AU16" i="6" s="1"/>
  <c r="CR15" i="6"/>
  <c r="C15" i="6"/>
  <c r="CR14" i="6"/>
  <c r="AU14" i="6"/>
  <c r="BR14" i="6" s="1"/>
  <c r="CO14" i="6" s="1"/>
  <c r="AT14" i="6"/>
  <c r="BQ14" i="6" s="1"/>
  <c r="CN14" i="6" s="1"/>
  <c r="AL14" i="6"/>
  <c r="BI14" i="6" s="1"/>
  <c r="CF14" i="6" s="1"/>
  <c r="AK14" i="6"/>
  <c r="AI14" i="6"/>
  <c r="BF14" i="6" s="1"/>
  <c r="CC14" i="6" s="1"/>
  <c r="AA14" i="6"/>
  <c r="AX14" i="6" s="1"/>
  <c r="BU14" i="6" s="1"/>
  <c r="C14" i="6"/>
  <c r="AJ14" i="6" s="1"/>
  <c r="BG14" i="6" s="1"/>
  <c r="CD14" i="6" s="1"/>
  <c r="CR13" i="6"/>
  <c r="AV13" i="6"/>
  <c r="BS13" i="6" s="1"/>
  <c r="CP13" i="6" s="1"/>
  <c r="AU13" i="6"/>
  <c r="BR13" i="6" s="1"/>
  <c r="CO13" i="6" s="1"/>
  <c r="AT13" i="6"/>
  <c r="BQ13" i="6" s="1"/>
  <c r="CN13" i="6" s="1"/>
  <c r="AL13" i="6"/>
  <c r="BI13" i="6" s="1"/>
  <c r="CF13" i="6" s="1"/>
  <c r="C13" i="6"/>
  <c r="AI13" i="6" s="1"/>
  <c r="BF13" i="6" s="1"/>
  <c r="CC13" i="6" s="1"/>
  <c r="CR12" i="6"/>
  <c r="AT12" i="6"/>
  <c r="BQ12" i="6" s="1"/>
  <c r="CN12" i="6" s="1"/>
  <c r="AL12" i="6"/>
  <c r="BI12" i="6" s="1"/>
  <c r="CF12" i="6" s="1"/>
  <c r="AJ12" i="6"/>
  <c r="BG12" i="6" s="1"/>
  <c r="CD12" i="6" s="1"/>
  <c r="AI12" i="6"/>
  <c r="BF12" i="6" s="1"/>
  <c r="CC12" i="6" s="1"/>
  <c r="AA12" i="6"/>
  <c r="C12" i="6"/>
  <c r="CR11" i="6"/>
  <c r="AK11" i="6"/>
  <c r="C11" i="6"/>
  <c r="AL11" i="6" s="1"/>
  <c r="BI11" i="6" s="1"/>
  <c r="CF11" i="6" s="1"/>
  <c r="CR10" i="6"/>
  <c r="AA10" i="6"/>
  <c r="AX10" i="6" s="1"/>
  <c r="BU10" i="6" s="1"/>
  <c r="C10" i="6"/>
  <c r="CR9" i="6"/>
  <c r="AP9" i="6"/>
  <c r="AO9" i="6"/>
  <c r="C9" i="6"/>
  <c r="AL9" i="6" s="1"/>
  <c r="BI9" i="6" s="1"/>
  <c r="CF9" i="6" s="1"/>
  <c r="CR8" i="6"/>
  <c r="C8" i="6"/>
  <c r="AA8" i="6" s="1"/>
  <c r="CR7" i="6"/>
  <c r="AP7" i="6"/>
  <c r="AO7" i="6"/>
  <c r="C7" i="6"/>
  <c r="AL7" i="6" s="1"/>
  <c r="BI7" i="6" s="1"/>
  <c r="CF7" i="6" s="1"/>
  <c r="CR6" i="6"/>
  <c r="AU6" i="6"/>
  <c r="C6" i="6"/>
  <c r="AJ6" i="6" s="1"/>
  <c r="BG6" i="6" s="1"/>
  <c r="CD6" i="6" s="1"/>
  <c r="CR5" i="6"/>
  <c r="AM5" i="6"/>
  <c r="BJ5" i="6" s="1"/>
  <c r="CG5" i="6" s="1"/>
  <c r="C5" i="6"/>
  <c r="AI5" i="6" s="1"/>
  <c r="BF5" i="6" s="1"/>
  <c r="CC5" i="6" s="1"/>
  <c r="CJ3" i="6"/>
  <c r="CI3" i="6"/>
  <c r="CH3" i="6"/>
  <c r="CG3" i="6"/>
  <c r="CE3" i="6"/>
  <c r="BV3" i="6"/>
  <c r="BW3" i="6" s="1"/>
  <c r="BX3" i="6" s="1"/>
  <c r="BY3" i="6" s="1"/>
  <c r="BZ3" i="6" s="1"/>
  <c r="CA3" i="6" s="1"/>
  <c r="CB3" i="6" s="1"/>
  <c r="BJ3" i="6"/>
  <c r="BH3" i="6"/>
  <c r="BA3" i="6"/>
  <c r="BB3" i="6" s="1"/>
  <c r="BC3" i="6" s="1"/>
  <c r="BD3" i="6" s="1"/>
  <c r="BE3" i="6" s="1"/>
  <c r="AZ3" i="6"/>
  <c r="AY3" i="6"/>
  <c r="AV3" i="6"/>
  <c r="AM3" i="6"/>
  <c r="AK3" i="6"/>
  <c r="AE3" i="6"/>
  <c r="AF3" i="6" s="1"/>
  <c r="AG3" i="6" s="1"/>
  <c r="AH3" i="6" s="1"/>
  <c r="AC3" i="6"/>
  <c r="AD3" i="6" s="1"/>
  <c r="AB3" i="6"/>
  <c r="X3" i="6"/>
  <c r="W3" i="6"/>
  <c r="Q3" i="6"/>
  <c r="AN23" i="6" s="1"/>
  <c r="P3" i="6"/>
  <c r="AM31" i="6" s="1"/>
  <c r="N3" i="6"/>
  <c r="E3" i="6"/>
  <c r="CJ2" i="6"/>
  <c r="CK2" i="6" s="1"/>
  <c r="CI2" i="6"/>
  <c r="CH2" i="6"/>
  <c r="BN2" i="6"/>
  <c r="BM2" i="6"/>
  <c r="BM3" i="6" s="1"/>
  <c r="BL2" i="6"/>
  <c r="BL3" i="6" s="1"/>
  <c r="BK2" i="6"/>
  <c r="BK3" i="6" s="1"/>
  <c r="AN2" i="6"/>
  <c r="AN3" i="6" s="1"/>
  <c r="Y2" i="6"/>
  <c r="Y3" i="6" s="1"/>
  <c r="X2" i="6"/>
  <c r="T2" i="6"/>
  <c r="S2" i="6"/>
  <c r="S3" i="6" s="1"/>
  <c r="AP321" i="6" s="1"/>
  <c r="R2" i="6"/>
  <c r="R3" i="6" s="1"/>
  <c r="Q2" i="6"/>
  <c r="CR387" i="4"/>
  <c r="CR386" i="4"/>
  <c r="C386" i="4"/>
  <c r="AJ386" i="4" s="1"/>
  <c r="BG386" i="4" s="1"/>
  <c r="CD386" i="4" s="1"/>
  <c r="CR385" i="4"/>
  <c r="AL385" i="4"/>
  <c r="BI385" i="4" s="1"/>
  <c r="CF385" i="4" s="1"/>
  <c r="AJ385" i="4"/>
  <c r="BG385" i="4" s="1"/>
  <c r="CD385" i="4" s="1"/>
  <c r="C385" i="4"/>
  <c r="AI385" i="4" s="1"/>
  <c r="BF385" i="4" s="1"/>
  <c r="CC385" i="4" s="1"/>
  <c r="CR384" i="4"/>
  <c r="AI384" i="4"/>
  <c r="BF384" i="4" s="1"/>
  <c r="CC384" i="4" s="1"/>
  <c r="AA384" i="4"/>
  <c r="C384" i="4"/>
  <c r="AT384" i="4" s="1"/>
  <c r="CR383" i="4"/>
  <c r="AL383" i="4"/>
  <c r="BI383" i="4" s="1"/>
  <c r="CF383" i="4" s="1"/>
  <c r="AA383" i="4"/>
  <c r="C383" i="4"/>
  <c r="AJ383" i="4" s="1"/>
  <c r="BG383" i="4" s="1"/>
  <c r="CD383" i="4" s="1"/>
  <c r="CR382" i="4"/>
  <c r="C382" i="4"/>
  <c r="CR381" i="4"/>
  <c r="C381" i="4"/>
  <c r="CR380" i="4"/>
  <c r="CR378" i="4"/>
  <c r="AA378" i="4"/>
  <c r="Z378" i="4"/>
  <c r="C378" i="4"/>
  <c r="CR376" i="4"/>
  <c r="Z376" i="4"/>
  <c r="C376" i="4"/>
  <c r="CR375" i="4"/>
  <c r="Z375" i="4"/>
  <c r="C375" i="4"/>
  <c r="CR374" i="4"/>
  <c r="Z374" i="4"/>
  <c r="AA374" i="4" s="1"/>
  <c r="C374" i="4"/>
  <c r="CR372" i="4"/>
  <c r="BI372" i="4"/>
  <c r="CF372" i="4" s="1"/>
  <c r="AL372" i="4"/>
  <c r="AI372" i="4"/>
  <c r="BF372" i="4" s="1"/>
  <c r="CC372" i="4" s="1"/>
  <c r="Z372" i="4"/>
  <c r="AA372" i="4" s="1"/>
  <c r="C372" i="4"/>
  <c r="CR371" i="4"/>
  <c r="CR369" i="4"/>
  <c r="BU369" i="4"/>
  <c r="AA369" i="4"/>
  <c r="AX369" i="4" s="1"/>
  <c r="Z369" i="4"/>
  <c r="C369" i="4"/>
  <c r="CR367" i="4"/>
  <c r="AA367" i="4"/>
  <c r="Z367" i="4"/>
  <c r="AJ367" i="4" s="1"/>
  <c r="BG367" i="4" s="1"/>
  <c r="CD367" i="4" s="1"/>
  <c r="C367" i="4"/>
  <c r="CR366" i="4"/>
  <c r="AI366" i="4"/>
  <c r="BF366" i="4" s="1"/>
  <c r="CC366" i="4" s="1"/>
  <c r="Z366" i="4"/>
  <c r="C366" i="4"/>
  <c r="CR365" i="4"/>
  <c r="Z365" i="4"/>
  <c r="C365" i="4"/>
  <c r="CR363" i="4"/>
  <c r="AI363" i="4"/>
  <c r="BF363" i="4" s="1"/>
  <c r="CC363" i="4" s="1"/>
  <c r="Z363" i="4"/>
  <c r="C363" i="4"/>
  <c r="CR362" i="4"/>
  <c r="CR360" i="4"/>
  <c r="AJ360" i="4"/>
  <c r="BG360" i="4" s="1"/>
  <c r="CD360" i="4" s="1"/>
  <c r="Z360" i="4"/>
  <c r="AI360" i="4" s="1"/>
  <c r="BF360" i="4" s="1"/>
  <c r="CC360" i="4" s="1"/>
  <c r="C360" i="4"/>
  <c r="CR358" i="4"/>
  <c r="Z358" i="4"/>
  <c r="C358" i="4"/>
  <c r="CR357" i="4"/>
  <c r="AJ357" i="4"/>
  <c r="BG357" i="4" s="1"/>
  <c r="CD357" i="4" s="1"/>
  <c r="AA357" i="4"/>
  <c r="Z357" i="4"/>
  <c r="AI357" i="4" s="1"/>
  <c r="BF357" i="4" s="1"/>
  <c r="CC357" i="4" s="1"/>
  <c r="C357" i="4"/>
  <c r="CR356" i="4"/>
  <c r="Z356" i="4"/>
  <c r="C356" i="4"/>
  <c r="AI356" i="4" s="1"/>
  <c r="BF356" i="4" s="1"/>
  <c r="CC356" i="4" s="1"/>
  <c r="CR354" i="4"/>
  <c r="Z354" i="4"/>
  <c r="C354" i="4"/>
  <c r="CR353" i="4"/>
  <c r="CR351" i="4"/>
  <c r="AL351" i="4"/>
  <c r="BI351" i="4" s="1"/>
  <c r="CF351" i="4" s="1"/>
  <c r="AJ351" i="4"/>
  <c r="BG351" i="4" s="1"/>
  <c r="CD351" i="4" s="1"/>
  <c r="AI351" i="4"/>
  <c r="BF351" i="4" s="1"/>
  <c r="CC351" i="4" s="1"/>
  <c r="Z351" i="4"/>
  <c r="AA351" i="4" s="1"/>
  <c r="C351" i="4"/>
  <c r="CR349" i="4"/>
  <c r="AT349" i="4"/>
  <c r="AL349" i="4"/>
  <c r="BI349" i="4" s="1"/>
  <c r="CF349" i="4" s="1"/>
  <c r="AJ349" i="4"/>
  <c r="BG349" i="4" s="1"/>
  <c r="CD349" i="4" s="1"/>
  <c r="AI349" i="4"/>
  <c r="BF349" i="4" s="1"/>
  <c r="CC349" i="4" s="1"/>
  <c r="Z349" i="4"/>
  <c r="AA349" i="4" s="1"/>
  <c r="C349" i="4"/>
  <c r="CR348" i="4"/>
  <c r="CF348" i="4"/>
  <c r="AL348" i="4"/>
  <c r="BI348" i="4" s="1"/>
  <c r="AJ348" i="4"/>
  <c r="BG348" i="4" s="1"/>
  <c r="CD348" i="4" s="1"/>
  <c r="AI348" i="4"/>
  <c r="BF348" i="4" s="1"/>
  <c r="CC348" i="4" s="1"/>
  <c r="Z348" i="4"/>
  <c r="AA348" i="4" s="1"/>
  <c r="C348" i="4"/>
  <c r="CR347" i="4"/>
  <c r="BG347" i="4"/>
  <c r="CD347" i="4" s="1"/>
  <c r="AL347" i="4"/>
  <c r="BI347" i="4" s="1"/>
  <c r="CF347" i="4" s="1"/>
  <c r="AJ347" i="4"/>
  <c r="AI347" i="4"/>
  <c r="BF347" i="4" s="1"/>
  <c r="CC347" i="4" s="1"/>
  <c r="Z347" i="4"/>
  <c r="AA347" i="4" s="1"/>
  <c r="C347" i="4"/>
  <c r="CR345" i="4"/>
  <c r="AL345" i="4"/>
  <c r="BI345" i="4" s="1"/>
  <c r="CF345" i="4" s="1"/>
  <c r="AJ345" i="4"/>
  <c r="BG345" i="4" s="1"/>
  <c r="CD345" i="4" s="1"/>
  <c r="AI345" i="4"/>
  <c r="BF345" i="4" s="1"/>
  <c r="CC345" i="4" s="1"/>
  <c r="AA345" i="4"/>
  <c r="Z345" i="4"/>
  <c r="C345" i="4"/>
  <c r="CR344" i="4"/>
  <c r="CR342" i="4"/>
  <c r="Z342" i="4"/>
  <c r="C342" i="4"/>
  <c r="CR340" i="4"/>
  <c r="Z340" i="4"/>
  <c r="C340" i="4"/>
  <c r="CR339" i="4"/>
  <c r="Z339" i="4"/>
  <c r="C339" i="4"/>
  <c r="AI339" i="4" s="1"/>
  <c r="BF339" i="4" s="1"/>
  <c r="CC339" i="4" s="1"/>
  <c r="CR338" i="4"/>
  <c r="AA338" i="4"/>
  <c r="Z338" i="4"/>
  <c r="C338" i="4"/>
  <c r="CR336" i="4"/>
  <c r="Z336" i="4"/>
  <c r="C336" i="4"/>
  <c r="AJ336" i="4" s="1"/>
  <c r="BG336" i="4" s="1"/>
  <c r="CD336" i="4" s="1"/>
  <c r="CR335" i="4"/>
  <c r="CR333" i="4"/>
  <c r="Z333" i="4"/>
  <c r="AI333" i="4" s="1"/>
  <c r="BF333" i="4" s="1"/>
  <c r="CC333" i="4" s="1"/>
  <c r="C333" i="4"/>
  <c r="CR331" i="4"/>
  <c r="Z331" i="4"/>
  <c r="C331" i="4"/>
  <c r="AA331" i="4" s="1"/>
  <c r="CR330" i="4"/>
  <c r="Z330" i="4"/>
  <c r="C330" i="4"/>
  <c r="CR329" i="4"/>
  <c r="Z329" i="4"/>
  <c r="C329" i="4"/>
  <c r="CR327" i="4"/>
  <c r="AI327" i="4"/>
  <c r="BF327" i="4" s="1"/>
  <c r="CC327" i="4" s="1"/>
  <c r="Z327" i="4"/>
  <c r="C327" i="4"/>
  <c r="CR326" i="4"/>
  <c r="CR324" i="4"/>
  <c r="Z324" i="4"/>
  <c r="C324" i="4"/>
  <c r="CR322" i="4"/>
  <c r="AL322" i="4"/>
  <c r="BI322" i="4" s="1"/>
  <c r="CF322" i="4" s="1"/>
  <c r="Z322" i="4"/>
  <c r="AJ322" i="4" s="1"/>
  <c r="BG322" i="4" s="1"/>
  <c r="CD322" i="4" s="1"/>
  <c r="C322" i="4"/>
  <c r="CR321" i="4"/>
  <c r="Z321" i="4"/>
  <c r="C321" i="4"/>
  <c r="CR320" i="4"/>
  <c r="AJ320" i="4"/>
  <c r="BG320" i="4" s="1"/>
  <c r="CD320" i="4" s="1"/>
  <c r="Z320" i="4"/>
  <c r="C320" i="4"/>
  <c r="CR318" i="4"/>
  <c r="Z318" i="4"/>
  <c r="C318" i="4"/>
  <c r="CR317" i="4"/>
  <c r="CR315" i="4"/>
  <c r="Z315" i="4"/>
  <c r="C315" i="4"/>
  <c r="CR313" i="4"/>
  <c r="Z313" i="4"/>
  <c r="C313" i="4"/>
  <c r="CR312" i="4"/>
  <c r="Z312" i="4"/>
  <c r="C312" i="4"/>
  <c r="CR311" i="4"/>
  <c r="Z311" i="4"/>
  <c r="C311" i="4"/>
  <c r="CR309" i="4"/>
  <c r="Z309" i="4"/>
  <c r="C309" i="4"/>
  <c r="CR308" i="4"/>
  <c r="CR306" i="4"/>
  <c r="AL306" i="4"/>
  <c r="BI306" i="4" s="1"/>
  <c r="CF306" i="4" s="1"/>
  <c r="Z306" i="4"/>
  <c r="C306" i="4"/>
  <c r="CR304" i="4"/>
  <c r="Z304" i="4"/>
  <c r="C304" i="4"/>
  <c r="CR303" i="4"/>
  <c r="Z303" i="4"/>
  <c r="C303" i="4"/>
  <c r="CR302" i="4"/>
  <c r="AJ302" i="4"/>
  <c r="BG302" i="4" s="1"/>
  <c r="CD302" i="4" s="1"/>
  <c r="Z302" i="4"/>
  <c r="AT302" i="4" s="1"/>
  <c r="C302" i="4"/>
  <c r="CR300" i="4"/>
  <c r="AI300" i="4"/>
  <c r="BF300" i="4" s="1"/>
  <c r="CC300" i="4" s="1"/>
  <c r="AA300" i="4"/>
  <c r="Z300" i="4"/>
  <c r="AJ300" i="4" s="1"/>
  <c r="BG300" i="4" s="1"/>
  <c r="CD300" i="4" s="1"/>
  <c r="C300" i="4"/>
  <c r="CR299" i="4"/>
  <c r="CR297" i="4"/>
  <c r="Z297" i="4"/>
  <c r="C297" i="4"/>
  <c r="AL297" i="4" s="1"/>
  <c r="BI297" i="4" s="1"/>
  <c r="CF297" i="4" s="1"/>
  <c r="CR295" i="4"/>
  <c r="AL295" i="4"/>
  <c r="BI295" i="4" s="1"/>
  <c r="CF295" i="4" s="1"/>
  <c r="Z295" i="4"/>
  <c r="C295" i="4"/>
  <c r="AK295" i="4" s="1"/>
  <c r="CR294" i="4"/>
  <c r="Z294" i="4"/>
  <c r="C294" i="4"/>
  <c r="CR293" i="4"/>
  <c r="Z293" i="4"/>
  <c r="C293" i="4"/>
  <c r="CR291" i="4"/>
  <c r="Z291" i="4"/>
  <c r="C291" i="4"/>
  <c r="CR290" i="4"/>
  <c r="CR288" i="4"/>
  <c r="Z288" i="4"/>
  <c r="C288" i="4"/>
  <c r="CR286" i="4"/>
  <c r="Z286" i="4"/>
  <c r="C286" i="4"/>
  <c r="CR285" i="4"/>
  <c r="AI285" i="4"/>
  <c r="BF285" i="4" s="1"/>
  <c r="CC285" i="4" s="1"/>
  <c r="Z285" i="4"/>
  <c r="AL285" i="4" s="1"/>
  <c r="BI285" i="4" s="1"/>
  <c r="CF285" i="4" s="1"/>
  <c r="C285" i="4"/>
  <c r="CR284" i="4"/>
  <c r="Z284" i="4"/>
  <c r="C284" i="4"/>
  <c r="CR282" i="4"/>
  <c r="BU282" i="4"/>
  <c r="BG282" i="4"/>
  <c r="CD282" i="4" s="1"/>
  <c r="AL282" i="4"/>
  <c r="BI282" i="4" s="1"/>
  <c r="CF282" i="4" s="1"/>
  <c r="AA282" i="4"/>
  <c r="AX282" i="4" s="1"/>
  <c r="Z282" i="4"/>
  <c r="AJ282" i="4" s="1"/>
  <c r="C282" i="4"/>
  <c r="CR281" i="4"/>
  <c r="CR279" i="4"/>
  <c r="Z279" i="4"/>
  <c r="AJ279" i="4" s="1"/>
  <c r="BG279" i="4" s="1"/>
  <c r="CD279" i="4" s="1"/>
  <c r="C279" i="4"/>
  <c r="CR277" i="4"/>
  <c r="Z277" i="4"/>
  <c r="C277" i="4"/>
  <c r="AL277" i="4" s="1"/>
  <c r="BI277" i="4" s="1"/>
  <c r="CF277" i="4" s="1"/>
  <c r="CR276" i="4"/>
  <c r="Z276" i="4"/>
  <c r="AL276" i="4" s="1"/>
  <c r="BI276" i="4" s="1"/>
  <c r="CF276" i="4" s="1"/>
  <c r="C276" i="4"/>
  <c r="CR275" i="4"/>
  <c r="Z275" i="4"/>
  <c r="C275" i="4"/>
  <c r="CR273" i="4"/>
  <c r="AJ273" i="4"/>
  <c r="BG273" i="4" s="1"/>
  <c r="CD273" i="4" s="1"/>
  <c r="Z273" i="4"/>
  <c r="AT273" i="4" s="1"/>
  <c r="C273" i="4"/>
  <c r="CR272" i="4"/>
  <c r="CR270" i="4"/>
  <c r="Z270" i="4"/>
  <c r="C270" i="4"/>
  <c r="CR268" i="4"/>
  <c r="Z268" i="4"/>
  <c r="C268" i="4"/>
  <c r="CR267" i="4"/>
  <c r="Z267" i="4"/>
  <c r="C267" i="4"/>
  <c r="CR266" i="4"/>
  <c r="Z266" i="4"/>
  <c r="C266" i="4"/>
  <c r="CR264" i="4"/>
  <c r="Z264" i="4"/>
  <c r="C264" i="4"/>
  <c r="CR263" i="4"/>
  <c r="CR261" i="4"/>
  <c r="AL261" i="4"/>
  <c r="BI261" i="4" s="1"/>
  <c r="CF261" i="4" s="1"/>
  <c r="AI261" i="4"/>
  <c r="BF261" i="4" s="1"/>
  <c r="CC261" i="4" s="1"/>
  <c r="Z261" i="4"/>
  <c r="C261" i="4"/>
  <c r="CR259" i="4"/>
  <c r="Z259" i="4"/>
  <c r="C259" i="4"/>
  <c r="CR258" i="4"/>
  <c r="Z258" i="4"/>
  <c r="C258" i="4"/>
  <c r="CR257" i="4"/>
  <c r="Z257" i="4"/>
  <c r="C257" i="4"/>
  <c r="CR255" i="4"/>
  <c r="Z255" i="4"/>
  <c r="C255" i="4"/>
  <c r="CR254" i="4"/>
  <c r="CR252" i="4"/>
  <c r="AI252" i="4"/>
  <c r="BF252" i="4" s="1"/>
  <c r="CC252" i="4" s="1"/>
  <c r="Z252" i="4"/>
  <c r="AL252" i="4" s="1"/>
  <c r="BI252" i="4" s="1"/>
  <c r="CF252" i="4" s="1"/>
  <c r="C252" i="4"/>
  <c r="AA252" i="4" s="1"/>
  <c r="CR250" i="4"/>
  <c r="AL250" i="4"/>
  <c r="BI250" i="4" s="1"/>
  <c r="CF250" i="4" s="1"/>
  <c r="AA250" i="4"/>
  <c r="Z250" i="4"/>
  <c r="AI250" i="4" s="1"/>
  <c r="BF250" i="4" s="1"/>
  <c r="CC250" i="4" s="1"/>
  <c r="C250" i="4"/>
  <c r="CR249" i="4"/>
  <c r="Z249" i="4"/>
  <c r="C249" i="4"/>
  <c r="CR248" i="4"/>
  <c r="AI248" i="4"/>
  <c r="BF248" i="4" s="1"/>
  <c r="CC248" i="4" s="1"/>
  <c r="Z248" i="4"/>
  <c r="AJ248" i="4" s="1"/>
  <c r="BG248" i="4" s="1"/>
  <c r="CD248" i="4" s="1"/>
  <c r="C248" i="4"/>
  <c r="AA248" i="4" s="1"/>
  <c r="CR246" i="4"/>
  <c r="AJ246" i="4"/>
  <c r="BG246" i="4" s="1"/>
  <c r="CD246" i="4" s="1"/>
  <c r="Z246" i="4"/>
  <c r="C246" i="4"/>
  <c r="CR245" i="4"/>
  <c r="CR243" i="4"/>
  <c r="Z243" i="4"/>
  <c r="C243" i="4"/>
  <c r="AI243" i="4" s="1"/>
  <c r="BF243" i="4" s="1"/>
  <c r="CC243" i="4" s="1"/>
  <c r="CR241" i="4"/>
  <c r="AL241" i="4"/>
  <c r="BI241" i="4" s="1"/>
  <c r="CF241" i="4" s="1"/>
  <c r="Z241" i="4"/>
  <c r="AT241" i="4" s="1"/>
  <c r="C241" i="4"/>
  <c r="AK241" i="4" s="1"/>
  <c r="CR240" i="4"/>
  <c r="AK240" i="4"/>
  <c r="Z240" i="4"/>
  <c r="AL240" i="4" s="1"/>
  <c r="BI240" i="4" s="1"/>
  <c r="CF240" i="4" s="1"/>
  <c r="C240" i="4"/>
  <c r="AJ240" i="4" s="1"/>
  <c r="BG240" i="4" s="1"/>
  <c r="CD240" i="4" s="1"/>
  <c r="CR239" i="4"/>
  <c r="AL239" i="4"/>
  <c r="BI239" i="4" s="1"/>
  <c r="CF239" i="4" s="1"/>
  <c r="AJ239" i="4"/>
  <c r="BG239" i="4" s="1"/>
  <c r="CD239" i="4" s="1"/>
  <c r="Z239" i="4"/>
  <c r="AK239" i="4" s="1"/>
  <c r="C239" i="4"/>
  <c r="CR237" i="4"/>
  <c r="Z237" i="4"/>
  <c r="C237" i="4"/>
  <c r="CR236" i="4"/>
  <c r="CR234" i="4"/>
  <c r="Z234" i="4"/>
  <c r="C234" i="4"/>
  <c r="CR232" i="4"/>
  <c r="Z232" i="4"/>
  <c r="C232" i="4"/>
  <c r="AI232" i="4" s="1"/>
  <c r="BF232" i="4" s="1"/>
  <c r="CC232" i="4" s="1"/>
  <c r="CR231" i="4"/>
  <c r="Z231" i="4"/>
  <c r="C231" i="4"/>
  <c r="CR230" i="4"/>
  <c r="AK230" i="4"/>
  <c r="Z230" i="4"/>
  <c r="C230" i="4"/>
  <c r="CR228" i="4"/>
  <c r="Z228" i="4"/>
  <c r="C228" i="4"/>
  <c r="CR227" i="4"/>
  <c r="CR225" i="4"/>
  <c r="AI225" i="4"/>
  <c r="BF225" i="4" s="1"/>
  <c r="CC225" i="4" s="1"/>
  <c r="Z225" i="4"/>
  <c r="AA225" i="4" s="1"/>
  <c r="C225" i="4"/>
  <c r="CR223" i="4"/>
  <c r="Z223" i="4"/>
  <c r="AA223" i="4" s="1"/>
  <c r="C223" i="4"/>
  <c r="CR222" i="4"/>
  <c r="BG222" i="4"/>
  <c r="CD222" i="4" s="1"/>
  <c r="AL222" i="4"/>
  <c r="BI222" i="4" s="1"/>
  <c r="CF222" i="4" s="1"/>
  <c r="AJ222" i="4"/>
  <c r="AI222" i="4"/>
  <c r="BF222" i="4" s="1"/>
  <c r="CC222" i="4" s="1"/>
  <c r="Z222" i="4"/>
  <c r="AA222" i="4" s="1"/>
  <c r="C222" i="4"/>
  <c r="CR221" i="4"/>
  <c r="BG221" i="4"/>
  <c r="CD221" i="4" s="1"/>
  <c r="AL221" i="4"/>
  <c r="BI221" i="4" s="1"/>
  <c r="CF221" i="4" s="1"/>
  <c r="AJ221" i="4"/>
  <c r="AA221" i="4"/>
  <c r="Z221" i="4"/>
  <c r="AI221" i="4" s="1"/>
  <c r="BF221" i="4" s="1"/>
  <c r="CC221" i="4" s="1"/>
  <c r="C221" i="4"/>
  <c r="CR219" i="4"/>
  <c r="AL219" i="4"/>
  <c r="BI219" i="4" s="1"/>
  <c r="CF219" i="4" s="1"/>
  <c r="AJ219" i="4"/>
  <c r="BG219" i="4" s="1"/>
  <c r="CD219" i="4" s="1"/>
  <c r="AA219" i="4"/>
  <c r="Z219" i="4"/>
  <c r="AI219" i="4" s="1"/>
  <c r="BF219" i="4" s="1"/>
  <c r="CC219" i="4" s="1"/>
  <c r="C219" i="4"/>
  <c r="CR218" i="4"/>
  <c r="CR216" i="4"/>
  <c r="Z216" i="4"/>
  <c r="AI216" i="4" s="1"/>
  <c r="BF216" i="4" s="1"/>
  <c r="CC216" i="4" s="1"/>
  <c r="C216" i="4"/>
  <c r="CR214" i="4"/>
  <c r="Z214" i="4"/>
  <c r="C214" i="4"/>
  <c r="AA214" i="4" s="1"/>
  <c r="CR213" i="4"/>
  <c r="Z213" i="4"/>
  <c r="C213" i="4"/>
  <c r="CR212" i="4"/>
  <c r="CC212" i="4"/>
  <c r="AA212" i="4"/>
  <c r="Z212" i="4"/>
  <c r="AI212" i="4" s="1"/>
  <c r="BF212" i="4" s="1"/>
  <c r="C212" i="4"/>
  <c r="CR210" i="4"/>
  <c r="AA210" i="4"/>
  <c r="AX210" i="4" s="1"/>
  <c r="Z210" i="4"/>
  <c r="C210" i="4"/>
  <c r="CR209" i="4"/>
  <c r="CR207" i="4"/>
  <c r="AI207" i="4"/>
  <c r="BF207" i="4" s="1"/>
  <c r="CC207" i="4" s="1"/>
  <c r="Z207" i="4"/>
  <c r="AJ207" i="4" s="1"/>
  <c r="BG207" i="4" s="1"/>
  <c r="CD207" i="4" s="1"/>
  <c r="C207" i="4"/>
  <c r="AA207" i="4" s="1"/>
  <c r="CR205" i="4"/>
  <c r="Z205" i="4"/>
  <c r="C205" i="4"/>
  <c r="AA205" i="4" s="1"/>
  <c r="CR204" i="4"/>
  <c r="AL204" i="4"/>
  <c r="BI204" i="4" s="1"/>
  <c r="CF204" i="4" s="1"/>
  <c r="AJ204" i="4"/>
  <c r="BG204" i="4" s="1"/>
  <c r="CD204" i="4" s="1"/>
  <c r="Z204" i="4"/>
  <c r="C204" i="4"/>
  <c r="CR203" i="4"/>
  <c r="Z203" i="4"/>
  <c r="C203" i="4"/>
  <c r="CR201" i="4"/>
  <c r="Z201" i="4"/>
  <c r="C201" i="4"/>
  <c r="CR200" i="4"/>
  <c r="CR198" i="4"/>
  <c r="AA198" i="4"/>
  <c r="Z198" i="4"/>
  <c r="AI198" i="4" s="1"/>
  <c r="BF198" i="4" s="1"/>
  <c r="CC198" i="4" s="1"/>
  <c r="C198" i="4"/>
  <c r="CR196" i="4"/>
  <c r="Z196" i="4"/>
  <c r="C196" i="4"/>
  <c r="CR195" i="4"/>
  <c r="Z195" i="4"/>
  <c r="AI195" i="4" s="1"/>
  <c r="BF195" i="4" s="1"/>
  <c r="CC195" i="4" s="1"/>
  <c r="C195" i="4"/>
  <c r="CR194" i="4"/>
  <c r="Z194" i="4"/>
  <c r="C194" i="4"/>
  <c r="CR192" i="4"/>
  <c r="Z192" i="4"/>
  <c r="C192" i="4"/>
  <c r="CR191" i="4"/>
  <c r="CR189" i="4"/>
  <c r="AI189" i="4"/>
  <c r="BF189" i="4" s="1"/>
  <c r="CC189" i="4" s="1"/>
  <c r="Z189" i="4"/>
  <c r="C189" i="4"/>
  <c r="CR187" i="4"/>
  <c r="Z187" i="4"/>
  <c r="C187" i="4"/>
  <c r="CR186" i="4"/>
  <c r="AA186" i="4"/>
  <c r="Z186" i="4"/>
  <c r="C186" i="4"/>
  <c r="CR185" i="4"/>
  <c r="AK185" i="4"/>
  <c r="Z185" i="4"/>
  <c r="C185" i="4"/>
  <c r="AJ185" i="4" s="1"/>
  <c r="BG185" i="4" s="1"/>
  <c r="CD185" i="4" s="1"/>
  <c r="CR183" i="4"/>
  <c r="Z183" i="4"/>
  <c r="C183" i="4"/>
  <c r="CR182" i="4"/>
  <c r="CR180" i="4"/>
  <c r="Z180" i="4"/>
  <c r="AA180" i="4" s="1"/>
  <c r="C180" i="4"/>
  <c r="CR178" i="4"/>
  <c r="Z178" i="4"/>
  <c r="C178" i="4"/>
  <c r="CR177" i="4"/>
  <c r="Z177" i="4"/>
  <c r="C177" i="4"/>
  <c r="AI177" i="4" s="1"/>
  <c r="BF177" i="4" s="1"/>
  <c r="CC177" i="4" s="1"/>
  <c r="CR176" i="4"/>
  <c r="Z176" i="4"/>
  <c r="C176" i="4"/>
  <c r="CR174" i="4"/>
  <c r="AT174" i="4"/>
  <c r="Z174" i="4"/>
  <c r="C174" i="4"/>
  <c r="AI174" i="4" s="1"/>
  <c r="BF174" i="4" s="1"/>
  <c r="CC174" i="4" s="1"/>
  <c r="CR173" i="4"/>
  <c r="CR171" i="4"/>
  <c r="AL171" i="4"/>
  <c r="BI171" i="4" s="1"/>
  <c r="CF171" i="4" s="1"/>
  <c r="AK171" i="4"/>
  <c r="BH171" i="4" s="1"/>
  <c r="CE171" i="4" s="1"/>
  <c r="Z171" i="4"/>
  <c r="C171" i="4"/>
  <c r="AJ171" i="4" s="1"/>
  <c r="BG171" i="4" s="1"/>
  <c r="CD171" i="4" s="1"/>
  <c r="CR169" i="4"/>
  <c r="Z169" i="4"/>
  <c r="C169" i="4"/>
  <c r="CR168" i="4"/>
  <c r="AJ168" i="4"/>
  <c r="BG168" i="4" s="1"/>
  <c r="CD168" i="4" s="1"/>
  <c r="Z168" i="4"/>
  <c r="AI168" i="4" s="1"/>
  <c r="BF168" i="4" s="1"/>
  <c r="CC168" i="4" s="1"/>
  <c r="C168" i="4"/>
  <c r="CR167" i="4"/>
  <c r="Z167" i="4"/>
  <c r="C167" i="4"/>
  <c r="CR165" i="4"/>
  <c r="Z165" i="4"/>
  <c r="C165" i="4"/>
  <c r="CR164" i="4"/>
  <c r="CR162" i="4"/>
  <c r="Z162" i="4"/>
  <c r="C162" i="4"/>
  <c r="CR160" i="4"/>
  <c r="Z160" i="4"/>
  <c r="C160" i="4"/>
  <c r="CR159" i="4"/>
  <c r="AA159" i="4"/>
  <c r="Z159" i="4"/>
  <c r="C159" i="4"/>
  <c r="CR158" i="4"/>
  <c r="Z158" i="4"/>
  <c r="C158" i="4"/>
  <c r="CR156" i="4"/>
  <c r="AK156" i="4"/>
  <c r="AI156" i="4"/>
  <c r="BF156" i="4" s="1"/>
  <c r="CC156" i="4" s="1"/>
  <c r="Z156" i="4"/>
  <c r="AT156" i="4" s="1"/>
  <c r="C156" i="4"/>
  <c r="CR155" i="4"/>
  <c r="CR153" i="4"/>
  <c r="AJ153" i="4"/>
  <c r="BG153" i="4" s="1"/>
  <c r="CD153" i="4" s="1"/>
  <c r="AA153" i="4"/>
  <c r="Z153" i="4"/>
  <c r="AL153" i="4" s="1"/>
  <c r="BI153" i="4" s="1"/>
  <c r="CF153" i="4" s="1"/>
  <c r="C153" i="4"/>
  <c r="CR151" i="4"/>
  <c r="AL151" i="4"/>
  <c r="BI151" i="4" s="1"/>
  <c r="CF151" i="4" s="1"/>
  <c r="AJ151" i="4"/>
  <c r="BG151" i="4" s="1"/>
  <c r="CD151" i="4" s="1"/>
  <c r="AA151" i="4"/>
  <c r="AX151" i="4" s="1"/>
  <c r="Z151" i="4"/>
  <c r="AT151" i="4" s="1"/>
  <c r="C151" i="4"/>
  <c r="CR150" i="4"/>
  <c r="AL150" i="4"/>
  <c r="BI150" i="4" s="1"/>
  <c r="CF150" i="4" s="1"/>
  <c r="Z150" i="4"/>
  <c r="C150" i="4"/>
  <c r="AJ150" i="4" s="1"/>
  <c r="BG150" i="4" s="1"/>
  <c r="CD150" i="4" s="1"/>
  <c r="CR149" i="4"/>
  <c r="AT149" i="4"/>
  <c r="Z149" i="4"/>
  <c r="AL149" i="4" s="1"/>
  <c r="BI149" i="4" s="1"/>
  <c r="CF149" i="4" s="1"/>
  <c r="C149" i="4"/>
  <c r="CR147" i="4"/>
  <c r="AX147" i="4"/>
  <c r="AL147" i="4"/>
  <c r="BI147" i="4" s="1"/>
  <c r="CF147" i="4" s="1"/>
  <c r="AA147" i="4"/>
  <c r="Z147" i="4"/>
  <c r="AK147" i="4" s="1"/>
  <c r="C147" i="4"/>
  <c r="CR146" i="4"/>
  <c r="CR144" i="4"/>
  <c r="Z144" i="4"/>
  <c r="C144" i="4"/>
  <c r="CR142" i="4"/>
  <c r="Z142" i="4"/>
  <c r="C142" i="4"/>
  <c r="CR141" i="4"/>
  <c r="BI141" i="4"/>
  <c r="CF141" i="4" s="1"/>
  <c r="AL141" i="4"/>
  <c r="Z141" i="4"/>
  <c r="C141" i="4"/>
  <c r="CR140" i="4"/>
  <c r="AL140" i="4"/>
  <c r="BI140" i="4" s="1"/>
  <c r="CF140" i="4" s="1"/>
  <c r="AA140" i="4"/>
  <c r="Z140" i="4"/>
  <c r="AT140" i="4" s="1"/>
  <c r="BQ140" i="4" s="1"/>
  <c r="CN140" i="4" s="1"/>
  <c r="C140" i="4"/>
  <c r="CR138" i="4"/>
  <c r="Z138" i="4"/>
  <c r="C138" i="4"/>
  <c r="CR137" i="4"/>
  <c r="CR135" i="4"/>
  <c r="Z135" i="4"/>
  <c r="C135" i="4"/>
  <c r="CR133" i="4"/>
  <c r="Z133" i="4"/>
  <c r="C133" i="4"/>
  <c r="AT133" i="4" s="1"/>
  <c r="CR132" i="4"/>
  <c r="Z132" i="4"/>
  <c r="AT132" i="4" s="1"/>
  <c r="C132" i="4"/>
  <c r="CR131" i="4"/>
  <c r="Z131" i="4"/>
  <c r="C131" i="4"/>
  <c r="CR129" i="4"/>
  <c r="Z129" i="4"/>
  <c r="C129" i="4"/>
  <c r="CR128" i="4"/>
  <c r="CR126" i="4"/>
  <c r="AJ126" i="4"/>
  <c r="BG126" i="4" s="1"/>
  <c r="CD126" i="4" s="1"/>
  <c r="AI126" i="4"/>
  <c r="BF126" i="4" s="1"/>
  <c r="CC126" i="4" s="1"/>
  <c r="Z126" i="4"/>
  <c r="AK126" i="4" s="1"/>
  <c r="C126" i="4"/>
  <c r="CR124" i="4"/>
  <c r="AT124" i="4"/>
  <c r="AJ124" i="4"/>
  <c r="BG124" i="4" s="1"/>
  <c r="CD124" i="4" s="1"/>
  <c r="AI124" i="4"/>
  <c r="BF124" i="4" s="1"/>
  <c r="CC124" i="4" s="1"/>
  <c r="AA124" i="4"/>
  <c r="Z124" i="4"/>
  <c r="AK124" i="4" s="1"/>
  <c r="C124" i="4"/>
  <c r="CR123" i="4"/>
  <c r="Z123" i="4"/>
  <c r="C123" i="4"/>
  <c r="CR122" i="4"/>
  <c r="Z122" i="4"/>
  <c r="AL122" i="4" s="1"/>
  <c r="BI122" i="4" s="1"/>
  <c r="CF122" i="4" s="1"/>
  <c r="C122" i="4"/>
  <c r="CR120" i="4"/>
  <c r="AL120" i="4"/>
  <c r="BI120" i="4" s="1"/>
  <c r="CF120" i="4" s="1"/>
  <c r="Z120" i="4"/>
  <c r="C120" i="4"/>
  <c r="CR119" i="4"/>
  <c r="CR117" i="4"/>
  <c r="Z117" i="4"/>
  <c r="C117" i="4"/>
  <c r="CR115" i="4"/>
  <c r="Z115" i="4"/>
  <c r="C115" i="4"/>
  <c r="CR114" i="4"/>
  <c r="Z114" i="4"/>
  <c r="C114" i="4"/>
  <c r="CR113" i="4"/>
  <c r="Z113" i="4"/>
  <c r="C113" i="4"/>
  <c r="CR111" i="4"/>
  <c r="AI111" i="4"/>
  <c r="BF111" i="4" s="1"/>
  <c r="CC111" i="4" s="1"/>
  <c r="Z111" i="4"/>
  <c r="C111" i="4"/>
  <c r="CR110" i="4"/>
  <c r="CR109" i="4"/>
  <c r="AJ109" i="4"/>
  <c r="BG109" i="4" s="1"/>
  <c r="CD109" i="4" s="1"/>
  <c r="AA109" i="4"/>
  <c r="C109" i="4"/>
  <c r="AI109" i="4" s="1"/>
  <c r="BF109" i="4" s="1"/>
  <c r="CC109" i="4" s="1"/>
  <c r="CR108" i="4"/>
  <c r="C108" i="4"/>
  <c r="AA108" i="4" s="1"/>
  <c r="AX108" i="4" s="1"/>
  <c r="O107" i="4"/>
  <c r="N107" i="4"/>
  <c r="C107" i="4"/>
  <c r="M106" i="4"/>
  <c r="L106" i="4"/>
  <c r="K106" i="4"/>
  <c r="C106" i="4"/>
  <c r="CF105" i="4"/>
  <c r="AT105" i="4"/>
  <c r="AL105" i="4"/>
  <c r="BI105" i="4" s="1"/>
  <c r="W105" i="4"/>
  <c r="V105" i="4"/>
  <c r="O105" i="4"/>
  <c r="N105" i="4"/>
  <c r="AK105" i="4" s="1"/>
  <c r="M105" i="4"/>
  <c r="AJ105" i="4" s="1"/>
  <c r="BG105" i="4" s="1"/>
  <c r="CD105" i="4" s="1"/>
  <c r="L105" i="4"/>
  <c r="AI105" i="4" s="1"/>
  <c r="BF105" i="4" s="1"/>
  <c r="CC105" i="4" s="1"/>
  <c r="K105" i="4"/>
  <c r="J105" i="4"/>
  <c r="I105" i="4"/>
  <c r="H105" i="4"/>
  <c r="C105" i="4"/>
  <c r="AA105" i="4" s="1"/>
  <c r="AX105" i="4" s="1"/>
  <c r="BU105" i="4" s="1"/>
  <c r="CR104" i="4"/>
  <c r="CR103" i="4"/>
  <c r="C103" i="4"/>
  <c r="CR101" i="4"/>
  <c r="AJ101" i="4"/>
  <c r="BG101" i="4" s="1"/>
  <c r="CD101" i="4" s="1"/>
  <c r="C101" i="4"/>
  <c r="CR100" i="4"/>
  <c r="C100" i="4"/>
  <c r="CR98" i="4"/>
  <c r="AA98" i="4"/>
  <c r="C98" i="4"/>
  <c r="CR97" i="4"/>
  <c r="C97" i="4"/>
  <c r="CR95" i="4"/>
  <c r="AL95" i="4"/>
  <c r="BI95" i="4" s="1"/>
  <c r="CF95" i="4" s="1"/>
  <c r="AJ95" i="4"/>
  <c r="BG95" i="4" s="1"/>
  <c r="CD95" i="4" s="1"/>
  <c r="AI95" i="4"/>
  <c r="BF95" i="4" s="1"/>
  <c r="CC95" i="4" s="1"/>
  <c r="AA95" i="4"/>
  <c r="AX95" i="4" s="1"/>
  <c r="BU95" i="4" s="1"/>
  <c r="C95" i="4"/>
  <c r="CR94" i="4"/>
  <c r="C94" i="4"/>
  <c r="CR93" i="4"/>
  <c r="C93" i="4"/>
  <c r="CR92" i="4"/>
  <c r="CF92" i="4"/>
  <c r="AL92" i="4"/>
  <c r="BI92" i="4" s="1"/>
  <c r="AA92" i="4"/>
  <c r="AX92" i="4" s="1"/>
  <c r="BU92" i="4" s="1"/>
  <c r="C92" i="4"/>
  <c r="CR91" i="4"/>
  <c r="C91" i="4"/>
  <c r="AL91" i="4" s="1"/>
  <c r="BI91" i="4" s="1"/>
  <c r="CF91" i="4" s="1"/>
  <c r="CR90" i="4"/>
  <c r="AI90" i="4"/>
  <c r="BF90" i="4" s="1"/>
  <c r="CC90" i="4" s="1"/>
  <c r="AA90" i="4"/>
  <c r="C90" i="4"/>
  <c r="AJ90" i="4" s="1"/>
  <c r="BG90" i="4" s="1"/>
  <c r="CD90" i="4" s="1"/>
  <c r="CR89" i="4"/>
  <c r="BI89" i="4"/>
  <c r="CF89" i="4" s="1"/>
  <c r="AX89" i="4"/>
  <c r="AL89" i="4"/>
  <c r="AI89" i="4"/>
  <c r="BF89" i="4" s="1"/>
  <c r="CC89" i="4" s="1"/>
  <c r="AA89" i="4"/>
  <c r="C89" i="4"/>
  <c r="AJ89" i="4" s="1"/>
  <c r="BG89" i="4" s="1"/>
  <c r="CD89" i="4" s="1"/>
  <c r="CR88" i="4"/>
  <c r="C88" i="4"/>
  <c r="AL88" i="4" s="1"/>
  <c r="BI88" i="4" s="1"/>
  <c r="CF88" i="4" s="1"/>
  <c r="CR87" i="4"/>
  <c r="CF87" i="4"/>
  <c r="AA87" i="4"/>
  <c r="AX87" i="4" s="1"/>
  <c r="C87" i="4"/>
  <c r="AL87" i="4" s="1"/>
  <c r="BI87" i="4" s="1"/>
  <c r="CR86" i="4"/>
  <c r="AX86" i="4"/>
  <c r="BU86" i="4" s="1"/>
  <c r="AL86" i="4"/>
  <c r="BI86" i="4" s="1"/>
  <c r="CF86" i="4" s="1"/>
  <c r="AA86" i="4"/>
  <c r="C86" i="4"/>
  <c r="CR85" i="4"/>
  <c r="AL85" i="4"/>
  <c r="BI85" i="4" s="1"/>
  <c r="CF85" i="4" s="1"/>
  <c r="AK85" i="4"/>
  <c r="C85" i="4"/>
  <c r="CR84" i="4"/>
  <c r="BU84" i="4"/>
  <c r="AT84" i="4"/>
  <c r="AL84" i="4"/>
  <c r="BI84" i="4" s="1"/>
  <c r="CF84" i="4" s="1"/>
  <c r="AI84" i="4"/>
  <c r="BF84" i="4" s="1"/>
  <c r="CC84" i="4" s="1"/>
  <c r="AA84" i="4"/>
  <c r="AX84" i="4" s="1"/>
  <c r="C84" i="4"/>
  <c r="AJ84" i="4" s="1"/>
  <c r="BG84" i="4" s="1"/>
  <c r="CD84" i="4" s="1"/>
  <c r="CR83" i="4"/>
  <c r="AT83" i="4"/>
  <c r="AL83" i="4"/>
  <c r="BI83" i="4" s="1"/>
  <c r="CF83" i="4" s="1"/>
  <c r="AJ83" i="4"/>
  <c r="BG83" i="4" s="1"/>
  <c r="CD83" i="4" s="1"/>
  <c r="AA83" i="4"/>
  <c r="C83" i="4"/>
  <c r="AI83" i="4" s="1"/>
  <c r="BF83" i="4" s="1"/>
  <c r="CC83" i="4" s="1"/>
  <c r="CR82" i="4"/>
  <c r="BI82" i="4"/>
  <c r="CF82" i="4" s="1"/>
  <c r="AL82" i="4"/>
  <c r="AI82" i="4"/>
  <c r="BF82" i="4" s="1"/>
  <c r="CC82" i="4" s="1"/>
  <c r="AA82" i="4"/>
  <c r="C82" i="4"/>
  <c r="AJ82" i="4" s="1"/>
  <c r="BG82" i="4" s="1"/>
  <c r="CD82" i="4" s="1"/>
  <c r="CR81" i="4"/>
  <c r="AK81" i="4"/>
  <c r="BH81" i="4" s="1"/>
  <c r="CE81" i="4" s="1"/>
  <c r="AI81" i="4"/>
  <c r="BF81" i="4" s="1"/>
  <c r="CC81" i="4" s="1"/>
  <c r="AA81" i="4"/>
  <c r="AX81" i="4" s="1"/>
  <c r="C81" i="4"/>
  <c r="AJ81" i="4" s="1"/>
  <c r="BG81" i="4" s="1"/>
  <c r="CD81" i="4" s="1"/>
  <c r="CR80" i="4"/>
  <c r="C80" i="4"/>
  <c r="CR79" i="4"/>
  <c r="AL78" i="4"/>
  <c r="BI78" i="4" s="1"/>
  <c r="CF78" i="4" s="1"/>
  <c r="AK78" i="4"/>
  <c r="BH78" i="4" s="1"/>
  <c r="CE78" i="4" s="1"/>
  <c r="AJ78" i="4"/>
  <c r="BG78" i="4" s="1"/>
  <c r="CD78" i="4" s="1"/>
  <c r="M78" i="4"/>
  <c r="L78" i="4"/>
  <c r="J78" i="4"/>
  <c r="G78" i="4"/>
  <c r="CR78" i="4" s="1"/>
  <c r="C78" i="4"/>
  <c r="CR76" i="4"/>
  <c r="M76" i="4"/>
  <c r="L76" i="4"/>
  <c r="J76" i="4"/>
  <c r="G76" i="4"/>
  <c r="C76" i="4"/>
  <c r="CR75" i="4"/>
  <c r="AL75" i="4"/>
  <c r="BI75" i="4" s="1"/>
  <c r="CF75" i="4" s="1"/>
  <c r="C75" i="4"/>
  <c r="AA75" i="4" s="1"/>
  <c r="CR73" i="4"/>
  <c r="AK73" i="4"/>
  <c r="BH73" i="4" s="1"/>
  <c r="CE73" i="4" s="1"/>
  <c r="AA73" i="4"/>
  <c r="AX73" i="4" s="1"/>
  <c r="BU73" i="4" s="1"/>
  <c r="C73" i="4"/>
  <c r="CR72" i="4"/>
  <c r="C72" i="4"/>
  <c r="CR70" i="4"/>
  <c r="C70" i="4"/>
  <c r="CR69" i="4"/>
  <c r="AL69" i="4"/>
  <c r="BI69" i="4" s="1"/>
  <c r="CF69" i="4" s="1"/>
  <c r="AK69" i="4"/>
  <c r="C69" i="4"/>
  <c r="CR68" i="4"/>
  <c r="C68" i="4"/>
  <c r="AK68" i="4" s="1"/>
  <c r="CR67" i="4"/>
  <c r="AT67" i="4"/>
  <c r="BQ67" i="4" s="1"/>
  <c r="CN67" i="4" s="1"/>
  <c r="AL67" i="4"/>
  <c r="BI67" i="4" s="1"/>
  <c r="CF67" i="4" s="1"/>
  <c r="AK67" i="4"/>
  <c r="AJ67" i="4"/>
  <c r="BG67" i="4" s="1"/>
  <c r="CD67" i="4" s="1"/>
  <c r="AA67" i="4"/>
  <c r="C67" i="4"/>
  <c r="AI67" i="4" s="1"/>
  <c r="BF67" i="4" s="1"/>
  <c r="CC67" i="4" s="1"/>
  <c r="CR66" i="4"/>
  <c r="AT66" i="4"/>
  <c r="C66" i="4"/>
  <c r="CR65" i="4"/>
  <c r="C65" i="4"/>
  <c r="CR64" i="4"/>
  <c r="C64" i="4"/>
  <c r="CR63" i="4"/>
  <c r="C63" i="4"/>
  <c r="AJ63" i="4" s="1"/>
  <c r="BG63" i="4" s="1"/>
  <c r="CD63" i="4" s="1"/>
  <c r="CR62" i="4"/>
  <c r="C62" i="4"/>
  <c r="CR61" i="4"/>
  <c r="C61" i="4"/>
  <c r="CR60" i="4"/>
  <c r="C60" i="4"/>
  <c r="AJ60" i="4" s="1"/>
  <c r="BG60" i="4" s="1"/>
  <c r="CD60" i="4" s="1"/>
  <c r="CR59" i="4"/>
  <c r="AI59" i="4"/>
  <c r="BF59" i="4" s="1"/>
  <c r="CC59" i="4" s="1"/>
  <c r="C59" i="4"/>
  <c r="CR58" i="4"/>
  <c r="C58" i="4"/>
  <c r="CR57" i="4"/>
  <c r="AT57" i="4"/>
  <c r="AL57" i="4"/>
  <c r="BI57" i="4" s="1"/>
  <c r="CF57" i="4" s="1"/>
  <c r="AJ57" i="4"/>
  <c r="BG57" i="4" s="1"/>
  <c r="CD57" i="4" s="1"/>
  <c r="AA57" i="4"/>
  <c r="AX57" i="4" s="1"/>
  <c r="BU57" i="4" s="1"/>
  <c r="C57" i="4"/>
  <c r="AI57" i="4" s="1"/>
  <c r="BF57" i="4" s="1"/>
  <c r="CC57" i="4" s="1"/>
  <c r="CR56" i="4"/>
  <c r="C56" i="4"/>
  <c r="AJ56" i="4" s="1"/>
  <c r="BG56" i="4" s="1"/>
  <c r="CD56" i="4" s="1"/>
  <c r="CR55" i="4"/>
  <c r="C55" i="4"/>
  <c r="CR54" i="4"/>
  <c r="M53" i="4"/>
  <c r="L53" i="4"/>
  <c r="K53" i="4"/>
  <c r="J53" i="4"/>
  <c r="I53" i="4"/>
  <c r="H53" i="4"/>
  <c r="G53" i="4"/>
  <c r="F53" i="4"/>
  <c r="C53" i="4"/>
  <c r="M51" i="4"/>
  <c r="L51" i="4"/>
  <c r="AI51" i="4" s="1"/>
  <c r="BF51" i="4" s="1"/>
  <c r="CC51" i="4" s="1"/>
  <c r="K51" i="4"/>
  <c r="J51" i="4"/>
  <c r="I51" i="4"/>
  <c r="H51" i="4"/>
  <c r="G51" i="4"/>
  <c r="F51" i="4"/>
  <c r="C51" i="4"/>
  <c r="AL51" i="4" s="1"/>
  <c r="BI51" i="4" s="1"/>
  <c r="CF51" i="4" s="1"/>
  <c r="CR50" i="4"/>
  <c r="C50" i="4"/>
  <c r="CR48" i="4"/>
  <c r="C48" i="4"/>
  <c r="CR47" i="4"/>
  <c r="AA47" i="4"/>
  <c r="C47" i="4"/>
  <c r="AK47" i="4" s="1"/>
  <c r="CR45" i="4"/>
  <c r="C45" i="4"/>
  <c r="AK45" i="4" s="1"/>
  <c r="BH45" i="4" s="1"/>
  <c r="CE45" i="4" s="1"/>
  <c r="CR44" i="4"/>
  <c r="AL44" i="4"/>
  <c r="BI44" i="4" s="1"/>
  <c r="CF44" i="4" s="1"/>
  <c r="AA44" i="4"/>
  <c r="AX44" i="4" s="1"/>
  <c r="BU44" i="4" s="1"/>
  <c r="C44" i="4"/>
  <c r="CR43" i="4"/>
  <c r="C43" i="4"/>
  <c r="AA43" i="4" s="1"/>
  <c r="AX43" i="4" s="1"/>
  <c r="I42" i="4"/>
  <c r="C42" i="4"/>
  <c r="CR41" i="4"/>
  <c r="AT41" i="4"/>
  <c r="AJ41" i="4"/>
  <c r="BG41" i="4" s="1"/>
  <c r="CD41" i="4" s="1"/>
  <c r="C41" i="4"/>
  <c r="CR40" i="4"/>
  <c r="AJ40" i="4"/>
  <c r="BG40" i="4" s="1"/>
  <c r="CD40" i="4" s="1"/>
  <c r="C40" i="4"/>
  <c r="AT40" i="4" s="1"/>
  <c r="CR39" i="4"/>
  <c r="C39" i="4"/>
  <c r="CR38" i="4"/>
  <c r="AO38" i="4"/>
  <c r="AL38" i="4"/>
  <c r="BI38" i="4" s="1"/>
  <c r="CF38" i="4" s="1"/>
  <c r="AA38" i="4"/>
  <c r="AX38" i="4" s="1"/>
  <c r="C38" i="4"/>
  <c r="AI38" i="4" s="1"/>
  <c r="BF38" i="4" s="1"/>
  <c r="CC38" i="4" s="1"/>
  <c r="CR37" i="4"/>
  <c r="AT37" i="4"/>
  <c r="BQ37" i="4" s="1"/>
  <c r="CN37" i="4" s="1"/>
  <c r="I37" i="4"/>
  <c r="H37" i="4"/>
  <c r="C37" i="4"/>
  <c r="AT36" i="4"/>
  <c r="AA36" i="4"/>
  <c r="AX36" i="4" s="1"/>
  <c r="J36" i="4"/>
  <c r="I36" i="4"/>
  <c r="H36" i="4"/>
  <c r="G36" i="4"/>
  <c r="CR36" i="4" s="1"/>
  <c r="C36" i="4"/>
  <c r="BG35" i="4"/>
  <c r="CD35" i="4" s="1"/>
  <c r="AO35" i="4"/>
  <c r="AL35" i="4"/>
  <c r="BI35" i="4" s="1"/>
  <c r="CF35" i="4" s="1"/>
  <c r="AJ35" i="4"/>
  <c r="AI35" i="4"/>
  <c r="BF35" i="4" s="1"/>
  <c r="CC35" i="4" s="1"/>
  <c r="AA35" i="4"/>
  <c r="AX35" i="4" s="1"/>
  <c r="H35" i="4"/>
  <c r="G35" i="4"/>
  <c r="CR35" i="4" s="1"/>
  <c r="C35" i="4"/>
  <c r="AP35" i="4" s="1"/>
  <c r="CR34" i="4"/>
  <c r="C34" i="4"/>
  <c r="AL33" i="4"/>
  <c r="BI33" i="4" s="1"/>
  <c r="CF33" i="4" s="1"/>
  <c r="AJ33" i="4"/>
  <c r="BG33" i="4" s="1"/>
  <c r="CD33" i="4" s="1"/>
  <c r="K33" i="4"/>
  <c r="CR33" i="4" s="1"/>
  <c r="C33" i="4"/>
  <c r="AT33" i="4" s="1"/>
  <c r="BQ33" i="4" s="1"/>
  <c r="CN33" i="4" s="1"/>
  <c r="AT32" i="4"/>
  <c r="V32" i="4"/>
  <c r="O32" i="4"/>
  <c r="N32" i="4"/>
  <c r="C32" i="4"/>
  <c r="AA32" i="4" s="1"/>
  <c r="AM31" i="4"/>
  <c r="W31" i="4"/>
  <c r="O31" i="4"/>
  <c r="M31" i="4"/>
  <c r="L31" i="4"/>
  <c r="AI31" i="4" s="1"/>
  <c r="BF31" i="4" s="1"/>
  <c r="CC31" i="4" s="1"/>
  <c r="K31" i="4"/>
  <c r="G31" i="4"/>
  <c r="C31" i="4"/>
  <c r="BI30" i="4"/>
  <c r="CF30" i="4" s="1"/>
  <c r="AT30" i="4"/>
  <c r="AL30" i="4"/>
  <c r="AI30" i="4"/>
  <c r="BF30" i="4" s="1"/>
  <c r="CC30" i="4" s="1"/>
  <c r="AA30" i="4"/>
  <c r="W30" i="4"/>
  <c r="V30" i="4"/>
  <c r="T30" i="4"/>
  <c r="R30" i="4"/>
  <c r="O30" i="4"/>
  <c r="N30" i="4"/>
  <c r="AK30" i="4" s="1"/>
  <c r="M30" i="4"/>
  <c r="AJ30" i="4" s="1"/>
  <c r="BG30" i="4" s="1"/>
  <c r="CD30" i="4" s="1"/>
  <c r="L30" i="4"/>
  <c r="K30" i="4"/>
  <c r="J30" i="4"/>
  <c r="C30" i="4"/>
  <c r="CR29" i="4"/>
  <c r="M28" i="4"/>
  <c r="L28" i="4"/>
  <c r="K28" i="4"/>
  <c r="G28" i="4"/>
  <c r="CR28" i="4" s="1"/>
  <c r="C28" i="4"/>
  <c r="AN28" i="4" s="1"/>
  <c r="AL26" i="4"/>
  <c r="BI26" i="4" s="1"/>
  <c r="CF26" i="4" s="1"/>
  <c r="Y26" i="4"/>
  <c r="W26" i="4"/>
  <c r="U26" i="4"/>
  <c r="O26" i="4"/>
  <c r="N26" i="4"/>
  <c r="M26" i="4"/>
  <c r="L26" i="4"/>
  <c r="K26" i="4"/>
  <c r="J26" i="4"/>
  <c r="I26" i="4"/>
  <c r="G26" i="4"/>
  <c r="CR26" i="4" s="1"/>
  <c r="C26" i="4"/>
  <c r="AA26" i="4" s="1"/>
  <c r="CR25" i="4"/>
  <c r="C25" i="4"/>
  <c r="CR23" i="4"/>
  <c r="C23" i="4"/>
  <c r="AT23" i="4" s="1"/>
  <c r="BQ23" i="4" s="1"/>
  <c r="CN23" i="4" s="1"/>
  <c r="CR22" i="4"/>
  <c r="C22" i="4"/>
  <c r="CR20" i="4"/>
  <c r="AN20" i="4"/>
  <c r="AK20" i="4"/>
  <c r="BH20" i="4" s="1"/>
  <c r="CE20" i="4" s="1"/>
  <c r="AJ20" i="4"/>
  <c r="BG20" i="4" s="1"/>
  <c r="CD20" i="4" s="1"/>
  <c r="AA20" i="4"/>
  <c r="AX20" i="4" s="1"/>
  <c r="C20" i="4"/>
  <c r="AL20" i="4" s="1"/>
  <c r="BI20" i="4" s="1"/>
  <c r="CF20" i="4" s="1"/>
  <c r="CR19" i="4"/>
  <c r="AL19" i="4"/>
  <c r="BI19" i="4" s="1"/>
  <c r="CF19" i="4" s="1"/>
  <c r="AJ19" i="4"/>
  <c r="BG19" i="4" s="1"/>
  <c r="CD19" i="4" s="1"/>
  <c r="AI19" i="4"/>
  <c r="BF19" i="4" s="1"/>
  <c r="CC19" i="4" s="1"/>
  <c r="AA19" i="4"/>
  <c r="AX19" i="4" s="1"/>
  <c r="BU19" i="4" s="1"/>
  <c r="C19" i="4"/>
  <c r="AT19" i="4" s="1"/>
  <c r="CR18" i="4"/>
  <c r="C18" i="4"/>
  <c r="CR17" i="4"/>
  <c r="C17" i="4"/>
  <c r="AP17" i="4" s="1"/>
  <c r="CR16" i="4"/>
  <c r="AQ16" i="4"/>
  <c r="AL16" i="4"/>
  <c r="BI16" i="4" s="1"/>
  <c r="CF16" i="4" s="1"/>
  <c r="AJ16" i="4"/>
  <c r="BG16" i="4" s="1"/>
  <c r="CD16" i="4" s="1"/>
  <c r="AI16" i="4"/>
  <c r="BF16" i="4" s="1"/>
  <c r="CC16" i="4" s="1"/>
  <c r="AA16" i="4"/>
  <c r="AX16" i="4" s="1"/>
  <c r="BU16" i="4" s="1"/>
  <c r="C16" i="4"/>
  <c r="AN16" i="4" s="1"/>
  <c r="CR15" i="4"/>
  <c r="AT15" i="4"/>
  <c r="BQ15" i="4" s="1"/>
  <c r="CN15" i="4" s="1"/>
  <c r="AL15" i="4"/>
  <c r="BI15" i="4" s="1"/>
  <c r="CF15" i="4" s="1"/>
  <c r="AK15" i="4"/>
  <c r="BH15" i="4" s="1"/>
  <c r="CE15" i="4" s="1"/>
  <c r="AJ15" i="4"/>
  <c r="BG15" i="4" s="1"/>
  <c r="CD15" i="4" s="1"/>
  <c r="AI15" i="4"/>
  <c r="BF15" i="4" s="1"/>
  <c r="CC15" i="4" s="1"/>
  <c r="AA15" i="4"/>
  <c r="AX15" i="4" s="1"/>
  <c r="BU15" i="4" s="1"/>
  <c r="C15" i="4"/>
  <c r="CR14" i="4"/>
  <c r="BI14" i="4"/>
  <c r="CF14" i="4" s="1"/>
  <c r="AT14" i="4"/>
  <c r="BQ14" i="4" s="1"/>
  <c r="CN14" i="4" s="1"/>
  <c r="AL14" i="4"/>
  <c r="AJ14" i="4"/>
  <c r="BG14" i="4" s="1"/>
  <c r="CD14" i="4" s="1"/>
  <c r="C14" i="4"/>
  <c r="CR13" i="4"/>
  <c r="AT13" i="4"/>
  <c r="BQ13" i="4" s="1"/>
  <c r="CN13" i="4" s="1"/>
  <c r="AI13" i="4"/>
  <c r="BF13" i="4" s="1"/>
  <c r="CC13" i="4" s="1"/>
  <c r="C13" i="4"/>
  <c r="CR12" i="4"/>
  <c r="BI12" i="4"/>
  <c r="CF12" i="4" s="1"/>
  <c r="AQ12" i="4"/>
  <c r="AP12" i="4"/>
  <c r="AO12" i="4"/>
  <c r="AJ12" i="4"/>
  <c r="BG12" i="4" s="1"/>
  <c r="CD12" i="4" s="1"/>
  <c r="AB12" i="4"/>
  <c r="AA12" i="4"/>
  <c r="AX12" i="4" s="1"/>
  <c r="C12" i="4"/>
  <c r="AL12" i="4" s="1"/>
  <c r="G11" i="4"/>
  <c r="C11" i="4"/>
  <c r="AL11" i="4" s="1"/>
  <c r="BI11" i="4" s="1"/>
  <c r="CF11" i="4" s="1"/>
  <c r="CR10" i="4"/>
  <c r="AQ10" i="4"/>
  <c r="AP10" i="4"/>
  <c r="AB10" i="4"/>
  <c r="C10" i="4"/>
  <c r="AL10" i="4" s="1"/>
  <c r="BI10" i="4" s="1"/>
  <c r="CF10" i="4" s="1"/>
  <c r="CR9" i="4"/>
  <c r="C9" i="4"/>
  <c r="CR8" i="4"/>
  <c r="C8" i="4"/>
  <c r="CR7" i="4"/>
  <c r="AM7" i="4"/>
  <c r="BJ7" i="4" s="1"/>
  <c r="CG7" i="4" s="1"/>
  <c r="K7" i="4"/>
  <c r="C7" i="4"/>
  <c r="AN7" i="4" s="1"/>
  <c r="BK7" i="4" s="1"/>
  <c r="CH7" i="4" s="1"/>
  <c r="Y6" i="4"/>
  <c r="W6" i="4"/>
  <c r="O6" i="4"/>
  <c r="N6" i="4"/>
  <c r="M6" i="4"/>
  <c r="L6" i="4"/>
  <c r="K6" i="4"/>
  <c r="J6" i="4"/>
  <c r="I6" i="4"/>
  <c r="G6" i="4"/>
  <c r="C6" i="4"/>
  <c r="Y5" i="4"/>
  <c r="O5" i="4"/>
  <c r="N5" i="4"/>
  <c r="M5" i="4"/>
  <c r="L5" i="4"/>
  <c r="K5" i="4"/>
  <c r="J5" i="4"/>
  <c r="I5" i="4"/>
  <c r="G5" i="4"/>
  <c r="C5" i="4"/>
  <c r="AL5" i="4" s="1"/>
  <c r="BI5" i="4" s="1"/>
  <c r="CF5" i="4" s="1"/>
  <c r="CG3" i="4"/>
  <c r="CE3" i="4"/>
  <c r="CB3" i="4"/>
  <c r="BY3" i="4"/>
  <c r="BZ3" i="4" s="1"/>
  <c r="CA3" i="4" s="1"/>
  <c r="BX3" i="4"/>
  <c r="BW3" i="4"/>
  <c r="BV3" i="4"/>
  <c r="BJ3" i="4"/>
  <c r="BH3" i="4"/>
  <c r="BD3" i="4"/>
  <c r="BE3" i="4" s="1"/>
  <c r="BC3" i="4"/>
  <c r="AY3" i="4"/>
  <c r="AZ3" i="4" s="1"/>
  <c r="BA3" i="4" s="1"/>
  <c r="BB3" i="4" s="1"/>
  <c r="AV3" i="4"/>
  <c r="AO3" i="4"/>
  <c r="AN3" i="4"/>
  <c r="AM3" i="4"/>
  <c r="AK3" i="4"/>
  <c r="AB3" i="4"/>
  <c r="AC3" i="4" s="1"/>
  <c r="AD3" i="4" s="1"/>
  <c r="AE3" i="4" s="1"/>
  <c r="AF3" i="4" s="1"/>
  <c r="AG3" i="4" s="1"/>
  <c r="AH3" i="4" s="1"/>
  <c r="W3" i="4"/>
  <c r="AT258" i="4" s="1"/>
  <c r="T3" i="4"/>
  <c r="S3" i="4"/>
  <c r="R3" i="4"/>
  <c r="AO60" i="4" s="1"/>
  <c r="Q3" i="4"/>
  <c r="P3" i="4"/>
  <c r="N3" i="4"/>
  <c r="E3" i="4"/>
  <c r="CJ2" i="4"/>
  <c r="CI2" i="4"/>
  <c r="CI3" i="4" s="1"/>
  <c r="CH2" i="4"/>
  <c r="CH3" i="4" s="1"/>
  <c r="BM2" i="4"/>
  <c r="BM3" i="4" s="1"/>
  <c r="BL2" i="4"/>
  <c r="BL3" i="4" s="1"/>
  <c r="BK2" i="4"/>
  <c r="BK3" i="4" s="1"/>
  <c r="AP2" i="4"/>
  <c r="AP3" i="4" s="1"/>
  <c r="AO2" i="4"/>
  <c r="AN2" i="4"/>
  <c r="X2" i="4"/>
  <c r="Y2" i="4" s="1"/>
  <c r="Y3" i="4" s="1"/>
  <c r="T2" i="4"/>
  <c r="U2" i="4" s="1"/>
  <c r="S2" i="4"/>
  <c r="R2" i="4"/>
  <c r="Q2" i="4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E21" i="2"/>
  <c r="D21" i="2"/>
  <c r="F20" i="1"/>
  <c r="D20" i="1"/>
  <c r="F4" i="1"/>
  <c r="F5" i="1"/>
  <c r="F6" i="1"/>
  <c r="F7" i="1"/>
  <c r="F8" i="1"/>
  <c r="F9" i="1"/>
  <c r="F10" i="1"/>
  <c r="F12" i="1"/>
  <c r="F13" i="1"/>
  <c r="F14" i="1"/>
  <c r="F15" i="1"/>
  <c r="F16" i="1"/>
  <c r="F17" i="1"/>
  <c r="F2" i="1"/>
  <c r="D8" i="2"/>
  <c r="D2" i="2"/>
  <c r="B2" i="2"/>
  <c r="C9" i="2" s="1"/>
  <c r="D11" i="1"/>
  <c r="F11" i="1" s="1"/>
  <c r="D10" i="1"/>
  <c r="D8" i="1"/>
  <c r="D3" i="1"/>
  <c r="F3" i="1" s="1"/>
  <c r="D2" i="1"/>
  <c r="AK5" i="6" l="1"/>
  <c r="AI6" i="6"/>
  <c r="BF6" i="6" s="1"/>
  <c r="CC6" i="6" s="1"/>
  <c r="AU7" i="6"/>
  <c r="BR7" i="6" s="1"/>
  <c r="CO7" i="6" s="1"/>
  <c r="AL25" i="6"/>
  <c r="BI25" i="6" s="1"/>
  <c r="CF25" i="6" s="1"/>
  <c r="AO26" i="6"/>
  <c r="BL26" i="6" s="1"/>
  <c r="CI26" i="6" s="1"/>
  <c r="AJ28" i="6"/>
  <c r="BG28" i="6" s="1"/>
  <c r="CD28" i="6" s="1"/>
  <c r="AA30" i="6"/>
  <c r="AX30" i="6" s="1"/>
  <c r="BU30" i="6" s="1"/>
  <c r="AL31" i="6"/>
  <c r="BI31" i="6" s="1"/>
  <c r="CF31" i="6" s="1"/>
  <c r="AP34" i="6"/>
  <c r="AA41" i="6"/>
  <c r="AX41" i="6" s="1"/>
  <c r="BU41" i="6" s="1"/>
  <c r="AL43" i="6"/>
  <c r="BI43" i="6" s="1"/>
  <c r="CF43" i="6" s="1"/>
  <c r="AJ53" i="6"/>
  <c r="BG53" i="6" s="1"/>
  <c r="CD53" i="6" s="1"/>
  <c r="AJ72" i="6"/>
  <c r="BG72" i="6" s="1"/>
  <c r="CD72" i="6" s="1"/>
  <c r="AO75" i="6"/>
  <c r="BL75" i="6" s="1"/>
  <c r="CI75" i="6" s="1"/>
  <c r="AK80" i="6"/>
  <c r="AA90" i="6"/>
  <c r="AI94" i="6"/>
  <c r="BF94" i="6" s="1"/>
  <c r="CC94" i="6" s="1"/>
  <c r="AO105" i="6"/>
  <c r="AT123" i="6"/>
  <c r="AJ147" i="6"/>
  <c r="BG147" i="6" s="1"/>
  <c r="CD147" i="6" s="1"/>
  <c r="AA158" i="6"/>
  <c r="AX158" i="6" s="1"/>
  <c r="AT176" i="6"/>
  <c r="AJ210" i="6"/>
  <c r="BG210" i="6" s="1"/>
  <c r="CD210" i="6" s="1"/>
  <c r="AL232" i="6"/>
  <c r="BI232" i="6" s="1"/>
  <c r="CF232" i="6" s="1"/>
  <c r="AA237" i="6"/>
  <c r="AX237" i="6" s="1"/>
  <c r="BU237" i="6" s="1"/>
  <c r="AI246" i="6"/>
  <c r="BF246" i="6" s="1"/>
  <c r="CC246" i="6" s="1"/>
  <c r="AA248" i="6"/>
  <c r="AX248" i="6" s="1"/>
  <c r="BU248" i="6" s="1"/>
  <c r="AI249" i="6"/>
  <c r="BF249" i="6" s="1"/>
  <c r="CC249" i="6" s="1"/>
  <c r="AI302" i="6"/>
  <c r="BF302" i="6" s="1"/>
  <c r="CC302" i="6" s="1"/>
  <c r="AI366" i="6"/>
  <c r="BF366" i="6" s="1"/>
  <c r="CC366" i="6" s="1"/>
  <c r="AL5" i="6"/>
  <c r="BI5" i="6" s="1"/>
  <c r="CF5" i="6" s="1"/>
  <c r="AO6" i="6"/>
  <c r="BL6" i="6" s="1"/>
  <c r="CI6" i="6" s="1"/>
  <c r="AJ13" i="6"/>
  <c r="BG13" i="6" s="1"/>
  <c r="CD13" i="6" s="1"/>
  <c r="AJ30" i="6"/>
  <c r="BG30" i="6" s="1"/>
  <c r="CD30" i="6" s="1"/>
  <c r="AN31" i="6"/>
  <c r="AI41" i="6"/>
  <c r="BF41" i="6" s="1"/>
  <c r="CC41" i="6" s="1"/>
  <c r="AK72" i="6"/>
  <c r="AV83" i="6"/>
  <c r="AJ94" i="6"/>
  <c r="BG94" i="6" s="1"/>
  <c r="CD94" i="6" s="1"/>
  <c r="AJ117" i="6"/>
  <c r="BG117" i="6" s="1"/>
  <c r="CD117" i="6" s="1"/>
  <c r="AU176" i="6"/>
  <c r="AJ246" i="6"/>
  <c r="BG246" i="6" s="1"/>
  <c r="CD246" i="6" s="1"/>
  <c r="AJ249" i="6"/>
  <c r="BG249" i="6" s="1"/>
  <c r="CD249" i="6" s="1"/>
  <c r="AA291" i="6"/>
  <c r="AA313" i="6"/>
  <c r="AL336" i="6"/>
  <c r="BI336" i="6" s="1"/>
  <c r="CF336" i="6" s="1"/>
  <c r="AT5" i="6"/>
  <c r="AT30" i="6"/>
  <c r="BQ30" i="6" s="1"/>
  <c r="CN30" i="6" s="1"/>
  <c r="AA35" i="6"/>
  <c r="AX35" i="6" s="1"/>
  <c r="AI38" i="6"/>
  <c r="BF38" i="6" s="1"/>
  <c r="CC38" i="6" s="1"/>
  <c r="AL40" i="6"/>
  <c r="BI40" i="6" s="1"/>
  <c r="CF40" i="6" s="1"/>
  <c r="AL41" i="6"/>
  <c r="BI41" i="6" s="1"/>
  <c r="CF41" i="6" s="1"/>
  <c r="AJ44" i="6"/>
  <c r="BG44" i="6" s="1"/>
  <c r="CD44" i="6" s="1"/>
  <c r="AT70" i="6"/>
  <c r="AA81" i="6"/>
  <c r="AA89" i="6"/>
  <c r="AX89" i="6" s="1"/>
  <c r="AA106" i="6"/>
  <c r="AI107" i="6"/>
  <c r="BF107" i="6" s="1"/>
  <c r="CC107" i="6" s="1"/>
  <c r="AA109" i="6"/>
  <c r="AL132" i="6"/>
  <c r="BI132" i="6" s="1"/>
  <c r="CF132" i="6" s="1"/>
  <c r="AA138" i="6"/>
  <c r="AX138" i="6" s="1"/>
  <c r="BU138" i="6" s="1"/>
  <c r="AJ194" i="6"/>
  <c r="BG194" i="6" s="1"/>
  <c r="CD194" i="6" s="1"/>
  <c r="AI204" i="6"/>
  <c r="BF204" i="6" s="1"/>
  <c r="CC204" i="6" s="1"/>
  <c r="AJ230" i="6"/>
  <c r="BG230" i="6" s="1"/>
  <c r="CD230" i="6" s="1"/>
  <c r="AA304" i="6"/>
  <c r="AA318" i="6"/>
  <c r="AI321" i="6"/>
  <c r="BF321" i="6" s="1"/>
  <c r="CC321" i="6" s="1"/>
  <c r="AA369" i="6"/>
  <c r="AI375" i="6"/>
  <c r="BF375" i="6" s="1"/>
  <c r="CC375" i="6" s="1"/>
  <c r="AL381" i="6"/>
  <c r="BI381" i="6" s="1"/>
  <c r="CF381" i="6" s="1"/>
  <c r="AL383" i="6"/>
  <c r="BI383" i="6" s="1"/>
  <c r="CF383" i="6" s="1"/>
  <c r="AA386" i="6"/>
  <c r="AX386" i="6" s="1"/>
  <c r="AU5" i="6"/>
  <c r="AI35" i="6"/>
  <c r="BF35" i="6" s="1"/>
  <c r="CC35" i="6" s="1"/>
  <c r="AJ38" i="6"/>
  <c r="BG38" i="6" s="1"/>
  <c r="CD38" i="6" s="1"/>
  <c r="AN40" i="6"/>
  <c r="AO44" i="6"/>
  <c r="BL44" i="6" s="1"/>
  <c r="CI44" i="6" s="1"/>
  <c r="AA62" i="6"/>
  <c r="AX62" i="6" s="1"/>
  <c r="AJ66" i="6"/>
  <c r="BG66" i="6" s="1"/>
  <c r="CD66" i="6" s="1"/>
  <c r="AU70" i="6"/>
  <c r="BR70" i="6" s="1"/>
  <c r="CO70" i="6" s="1"/>
  <c r="AI81" i="6"/>
  <c r="BF81" i="6" s="1"/>
  <c r="CC81" i="6" s="1"/>
  <c r="AI89" i="6"/>
  <c r="BF89" i="6" s="1"/>
  <c r="CC89" i="6" s="1"/>
  <c r="AA91" i="6"/>
  <c r="AX91" i="6" s="1"/>
  <c r="BU91" i="6" s="1"/>
  <c r="AI106" i="6"/>
  <c r="BF106" i="6" s="1"/>
  <c r="CC106" i="6" s="1"/>
  <c r="AJ107" i="6"/>
  <c r="BG107" i="6" s="1"/>
  <c r="CD107" i="6" s="1"/>
  <c r="AI109" i="6"/>
  <c r="BF109" i="6" s="1"/>
  <c r="CC109" i="6" s="1"/>
  <c r="AA122" i="6"/>
  <c r="AX122" i="6" s="1"/>
  <c r="BU122" i="6" s="1"/>
  <c r="AJ135" i="6"/>
  <c r="BG135" i="6" s="1"/>
  <c r="CD135" i="6" s="1"/>
  <c r="AI138" i="6"/>
  <c r="BF138" i="6" s="1"/>
  <c r="CC138" i="6" s="1"/>
  <c r="AL194" i="6"/>
  <c r="BI194" i="6" s="1"/>
  <c r="CF194" i="6" s="1"/>
  <c r="AJ214" i="6"/>
  <c r="BG214" i="6" s="1"/>
  <c r="CD214" i="6" s="1"/>
  <c r="AA223" i="6"/>
  <c r="AX223" i="6" s="1"/>
  <c r="AL230" i="6"/>
  <c r="BI230" i="6" s="1"/>
  <c r="CF230" i="6" s="1"/>
  <c r="AJ264" i="6"/>
  <c r="BG264" i="6" s="1"/>
  <c r="CD264" i="6" s="1"/>
  <c r="AI304" i="6"/>
  <c r="BF304" i="6" s="1"/>
  <c r="CC304" i="6" s="1"/>
  <c r="AJ365" i="6"/>
  <c r="BG365" i="6" s="1"/>
  <c r="CD365" i="6" s="1"/>
  <c r="AI367" i="6"/>
  <c r="BF367" i="6" s="1"/>
  <c r="CC367" i="6" s="1"/>
  <c r="AI369" i="6"/>
  <c r="BF369" i="6" s="1"/>
  <c r="CC369" i="6" s="1"/>
  <c r="AI386" i="6"/>
  <c r="BF386" i="6" s="1"/>
  <c r="CC386" i="6" s="1"/>
  <c r="AK35" i="6"/>
  <c r="AT38" i="6"/>
  <c r="AP40" i="6"/>
  <c r="AA43" i="6"/>
  <c r="AX43" i="6" s="1"/>
  <c r="BU43" i="6" s="1"/>
  <c r="AO81" i="6"/>
  <c r="AL84" i="6"/>
  <c r="BI84" i="6" s="1"/>
  <c r="CF84" i="6" s="1"/>
  <c r="AI91" i="6"/>
  <c r="BF91" i="6" s="1"/>
  <c r="CC91" i="6" s="1"/>
  <c r="AJ106" i="6"/>
  <c r="BG106" i="6" s="1"/>
  <c r="CD106" i="6" s="1"/>
  <c r="AJ109" i="6"/>
  <c r="BG109" i="6" s="1"/>
  <c r="CD109" i="6" s="1"/>
  <c r="AL138" i="6"/>
  <c r="BI138" i="6" s="1"/>
  <c r="CF138" i="6" s="1"/>
  <c r="AO149" i="6"/>
  <c r="AL176" i="6"/>
  <c r="BI176" i="6" s="1"/>
  <c r="CF176" i="6" s="1"/>
  <c r="AA185" i="6"/>
  <c r="AX185" i="6" s="1"/>
  <c r="AI219" i="6"/>
  <c r="BF219" i="6" s="1"/>
  <c r="CC219" i="6" s="1"/>
  <c r="AT230" i="6"/>
  <c r="AI232" i="6"/>
  <c r="BF232" i="6" s="1"/>
  <c r="CC232" i="6" s="1"/>
  <c r="AJ367" i="6"/>
  <c r="BG367" i="6" s="1"/>
  <c r="CD367" i="6" s="1"/>
  <c r="AJ369" i="6"/>
  <c r="BG369" i="6" s="1"/>
  <c r="CD369" i="6" s="1"/>
  <c r="AL386" i="6"/>
  <c r="BI386" i="6" s="1"/>
  <c r="CF386" i="6" s="1"/>
  <c r="AL109" i="6"/>
  <c r="BI109" i="6" s="1"/>
  <c r="CF109" i="6" s="1"/>
  <c r="AN138" i="6"/>
  <c r="AA320" i="6"/>
  <c r="AJ5" i="6"/>
  <c r="BG5" i="6" s="1"/>
  <c r="CD5" i="6" s="1"/>
  <c r="AA6" i="6"/>
  <c r="AX6" i="6" s="1"/>
  <c r="AT7" i="6"/>
  <c r="AP11" i="6"/>
  <c r="AO34" i="6"/>
  <c r="AI75" i="6"/>
  <c r="BF75" i="6" s="1"/>
  <c r="CC75" i="6" s="1"/>
  <c r="AL120" i="6"/>
  <c r="BI120" i="6" s="1"/>
  <c r="CF120" i="6" s="1"/>
  <c r="AT131" i="6"/>
  <c r="AO133" i="6"/>
  <c r="AL160" i="6"/>
  <c r="BI160" i="6" s="1"/>
  <c r="CF160" i="6" s="1"/>
  <c r="AA76" i="4"/>
  <c r="AX76" i="4" s="1"/>
  <c r="AL76" i="4"/>
  <c r="BI76" i="4" s="1"/>
  <c r="CF76" i="4" s="1"/>
  <c r="AI267" i="4"/>
  <c r="BF267" i="4" s="1"/>
  <c r="CC267" i="4" s="1"/>
  <c r="AA267" i="4"/>
  <c r="AX267" i="4" s="1"/>
  <c r="AA294" i="6"/>
  <c r="AI294" i="6"/>
  <c r="BF294" i="6" s="1"/>
  <c r="CC294" i="6" s="1"/>
  <c r="AL385" i="6"/>
  <c r="BI385" i="6" s="1"/>
  <c r="CF385" i="6" s="1"/>
  <c r="AJ385" i="6"/>
  <c r="BG385" i="6" s="1"/>
  <c r="CD385" i="6" s="1"/>
  <c r="AI385" i="6"/>
  <c r="BF385" i="6" s="1"/>
  <c r="CC385" i="6" s="1"/>
  <c r="AA385" i="6"/>
  <c r="AX385" i="6" s="1"/>
  <c r="BU385" i="6" s="1"/>
  <c r="AI36" i="4"/>
  <c r="BF36" i="4" s="1"/>
  <c r="CC36" i="4" s="1"/>
  <c r="AJ36" i="4"/>
  <c r="BG36" i="4" s="1"/>
  <c r="CD36" i="4" s="1"/>
  <c r="AJ37" i="4"/>
  <c r="BG37" i="4" s="1"/>
  <c r="CD37" i="4" s="1"/>
  <c r="AK37" i="4"/>
  <c r="AA37" i="4"/>
  <c r="AX37" i="4" s="1"/>
  <c r="BU37" i="4" s="1"/>
  <c r="AT42" i="4"/>
  <c r="AK42" i="4"/>
  <c r="AJ42" i="4"/>
  <c r="BG42" i="4" s="1"/>
  <c r="CD42" i="4" s="1"/>
  <c r="AJ70" i="4"/>
  <c r="BG70" i="4" s="1"/>
  <c r="CD70" i="4" s="1"/>
  <c r="AI70" i="4"/>
  <c r="BF70" i="4" s="1"/>
  <c r="CC70" i="4" s="1"/>
  <c r="AA70" i="4"/>
  <c r="AA91" i="4"/>
  <c r="AL106" i="4"/>
  <c r="BI106" i="4" s="1"/>
  <c r="CF106" i="4" s="1"/>
  <c r="AK106" i="4"/>
  <c r="AA106" i="4"/>
  <c r="AL187" i="4"/>
  <c r="BI187" i="4" s="1"/>
  <c r="CF187" i="4" s="1"/>
  <c r="AI187" i="4"/>
  <c r="BF187" i="4" s="1"/>
  <c r="CC187" i="4" s="1"/>
  <c r="AK187" i="4"/>
  <c r="AJ187" i="4"/>
  <c r="BG187" i="4" s="1"/>
  <c r="CD187" i="4" s="1"/>
  <c r="AA187" i="4"/>
  <c r="AJ201" i="4"/>
  <c r="BG201" i="4" s="1"/>
  <c r="CD201" i="4" s="1"/>
  <c r="AA201" i="4"/>
  <c r="AJ264" i="4"/>
  <c r="BG264" i="4" s="1"/>
  <c r="CD264" i="4" s="1"/>
  <c r="AI264" i="4"/>
  <c r="BF264" i="4" s="1"/>
  <c r="CC264" i="4" s="1"/>
  <c r="AU20" i="6"/>
  <c r="AL20" i="6"/>
  <c r="BI20" i="6" s="1"/>
  <c r="CF20" i="6" s="1"/>
  <c r="AJ20" i="6"/>
  <c r="BG20" i="6" s="1"/>
  <c r="CD20" i="6" s="1"/>
  <c r="AI20" i="6"/>
  <c r="BF20" i="6" s="1"/>
  <c r="CC20" i="6" s="1"/>
  <c r="AA20" i="6"/>
  <c r="AT20" i="6"/>
  <c r="BQ20" i="6" s="1"/>
  <c r="CN20" i="6" s="1"/>
  <c r="AT156" i="6"/>
  <c r="BQ156" i="6" s="1"/>
  <c r="CN156" i="6" s="1"/>
  <c r="AJ156" i="6"/>
  <c r="BG156" i="6" s="1"/>
  <c r="CD156" i="6" s="1"/>
  <c r="AL50" i="4"/>
  <c r="BI50" i="4" s="1"/>
  <c r="CF50" i="4" s="1"/>
  <c r="AJ50" i="4"/>
  <c r="BG50" i="4" s="1"/>
  <c r="CD50" i="4" s="1"/>
  <c r="AI48" i="4"/>
  <c r="BF48" i="4" s="1"/>
  <c r="CC48" i="4" s="1"/>
  <c r="AM48" i="4"/>
  <c r="AL48" i="4"/>
  <c r="BI48" i="4" s="1"/>
  <c r="CF48" i="4" s="1"/>
  <c r="AA48" i="4"/>
  <c r="AX48" i="4" s="1"/>
  <c r="BU48" i="4" s="1"/>
  <c r="AL108" i="4"/>
  <c r="BI108" i="4" s="1"/>
  <c r="CF108" i="4" s="1"/>
  <c r="AT108" i="4"/>
  <c r="AI108" i="4"/>
  <c r="BF108" i="4" s="1"/>
  <c r="CC108" i="4" s="1"/>
  <c r="AL6" i="4"/>
  <c r="BI6" i="4" s="1"/>
  <c r="CF6" i="4" s="1"/>
  <c r="AI58" i="4"/>
  <c r="BF58" i="4" s="1"/>
  <c r="CC58" i="4" s="1"/>
  <c r="AJ58" i="4"/>
  <c r="BG58" i="4" s="1"/>
  <c r="CD58" i="4" s="1"/>
  <c r="AA58" i="4"/>
  <c r="AX58" i="4" s="1"/>
  <c r="AJ68" i="4"/>
  <c r="BG68" i="4" s="1"/>
  <c r="CD68" i="4" s="1"/>
  <c r="AA42" i="4"/>
  <c r="AT48" i="4"/>
  <c r="AA51" i="4"/>
  <c r="AL58" i="4"/>
  <c r="BI58" i="4" s="1"/>
  <c r="CF58" i="4" s="1"/>
  <c r="AO17" i="6"/>
  <c r="BL17" i="6" s="1"/>
  <c r="CI17" i="6" s="1"/>
  <c r="AN17" i="6"/>
  <c r="BK17" i="6" s="1"/>
  <c r="CH17" i="6" s="1"/>
  <c r="AJ17" i="6"/>
  <c r="BG17" i="6" s="1"/>
  <c r="CD17" i="6" s="1"/>
  <c r="AI17" i="6"/>
  <c r="BF17" i="6" s="1"/>
  <c r="CC17" i="6" s="1"/>
  <c r="AL151" i="6"/>
  <c r="BI151" i="6" s="1"/>
  <c r="CF151" i="6" s="1"/>
  <c r="AJ212" i="6"/>
  <c r="BG212" i="6" s="1"/>
  <c r="CD212" i="6" s="1"/>
  <c r="AL212" i="6"/>
  <c r="BI212" i="6" s="1"/>
  <c r="CF212" i="6" s="1"/>
  <c r="AA5" i="4"/>
  <c r="AX5" i="4" s="1"/>
  <c r="BU5" i="4" s="1"/>
  <c r="AT5" i="4"/>
  <c r="AL8" i="4"/>
  <c r="BI8" i="4" s="1"/>
  <c r="CF8" i="4" s="1"/>
  <c r="AP8" i="4"/>
  <c r="BM8" i="4" s="1"/>
  <c r="CJ8" i="4" s="1"/>
  <c r="AL63" i="4"/>
  <c r="BI63" i="4" s="1"/>
  <c r="CF63" i="4" s="1"/>
  <c r="AI68" i="4"/>
  <c r="BF68" i="4" s="1"/>
  <c r="CC68" i="4" s="1"/>
  <c r="AA68" i="4"/>
  <c r="AX68" i="4" s="1"/>
  <c r="AT68" i="4"/>
  <c r="BQ68" i="4" s="1"/>
  <c r="CN68" i="4" s="1"/>
  <c r="AT91" i="4"/>
  <c r="AJ91" i="4"/>
  <c r="BG91" i="4" s="1"/>
  <c r="CD91" i="4" s="1"/>
  <c r="AI91" i="4"/>
  <c r="BF91" i="4" s="1"/>
  <c r="CC91" i="4" s="1"/>
  <c r="AT135" i="4"/>
  <c r="AA135" i="4"/>
  <c r="AX135" i="4" s="1"/>
  <c r="BU135" i="4" s="1"/>
  <c r="AI165" i="4"/>
  <c r="BF165" i="4" s="1"/>
  <c r="CC165" i="4" s="1"/>
  <c r="AA165" i="4"/>
  <c r="AK14" i="4"/>
  <c r="BH14" i="4" s="1"/>
  <c r="CE14" i="4" s="1"/>
  <c r="AA14" i="4"/>
  <c r="AI37" i="4"/>
  <c r="BF37" i="4" s="1"/>
  <c r="CC37" i="4" s="1"/>
  <c r="AI41" i="4"/>
  <c r="BF41" i="4" s="1"/>
  <c r="CC41" i="4" s="1"/>
  <c r="AL41" i="4"/>
  <c r="BI41" i="4" s="1"/>
  <c r="CF41" i="4" s="1"/>
  <c r="AK41" i="4"/>
  <c r="AL68" i="4"/>
  <c r="BI68" i="4" s="1"/>
  <c r="CF68" i="4" s="1"/>
  <c r="AI78" i="4"/>
  <c r="BF78" i="4" s="1"/>
  <c r="CC78" i="4" s="1"/>
  <c r="AA78" i="4"/>
  <c r="AT78" i="4"/>
  <c r="BQ78" i="4" s="1"/>
  <c r="CN78" i="4" s="1"/>
  <c r="AL101" i="4"/>
  <c r="BI101" i="4" s="1"/>
  <c r="CF101" i="4" s="1"/>
  <c r="AK101" i="4"/>
  <c r="BH101" i="4" s="1"/>
  <c r="CE101" i="4" s="1"/>
  <c r="AT115" i="4"/>
  <c r="AL115" i="4"/>
  <c r="BI115" i="4" s="1"/>
  <c r="CF115" i="4" s="1"/>
  <c r="AJ115" i="4"/>
  <c r="BG115" i="4" s="1"/>
  <c r="CD115" i="4" s="1"/>
  <c r="AA115" i="4"/>
  <c r="AX115" i="4" s="1"/>
  <c r="BU115" i="4" s="1"/>
  <c r="AT123" i="4"/>
  <c r="AJ123" i="4"/>
  <c r="BG123" i="4" s="1"/>
  <c r="CD123" i="4" s="1"/>
  <c r="AI132" i="4"/>
  <c r="BF132" i="4" s="1"/>
  <c r="CC132" i="4" s="1"/>
  <c r="AL234" i="4"/>
  <c r="BI234" i="4" s="1"/>
  <c r="CF234" i="4" s="1"/>
  <c r="AJ234" i="4"/>
  <c r="BG234" i="4" s="1"/>
  <c r="CD234" i="4" s="1"/>
  <c r="AA234" i="4"/>
  <c r="AJ268" i="4"/>
  <c r="BG268" i="4" s="1"/>
  <c r="CD268" i="4" s="1"/>
  <c r="AA268" i="4"/>
  <c r="AL268" i="4"/>
  <c r="BI268" i="4" s="1"/>
  <c r="CF268" i="4" s="1"/>
  <c r="AI43" i="4"/>
  <c r="BF43" i="4" s="1"/>
  <c r="CC43" i="4" s="1"/>
  <c r="AL43" i="4"/>
  <c r="BI43" i="4" s="1"/>
  <c r="CF43" i="4" s="1"/>
  <c r="AJ43" i="4"/>
  <c r="BG43" i="4" s="1"/>
  <c r="CD43" i="4" s="1"/>
  <c r="AL60" i="4"/>
  <c r="BI60" i="4" s="1"/>
  <c r="CF60" i="4" s="1"/>
  <c r="AI60" i="4"/>
  <c r="BF60" i="4" s="1"/>
  <c r="CC60" i="4" s="1"/>
  <c r="AA60" i="4"/>
  <c r="AT8" i="4"/>
  <c r="AJ48" i="4"/>
  <c r="BG48" i="4" s="1"/>
  <c r="CD48" i="4" s="1"/>
  <c r="AL25" i="4"/>
  <c r="BI25" i="4" s="1"/>
  <c r="CF25" i="4" s="1"/>
  <c r="AK25" i="4"/>
  <c r="AI25" i="4"/>
  <c r="BF25" i="4" s="1"/>
  <c r="CC25" i="4" s="1"/>
  <c r="AA25" i="4"/>
  <c r="AI28" i="4"/>
  <c r="BF28" i="4" s="1"/>
  <c r="CC28" i="4" s="1"/>
  <c r="AJ25" i="4"/>
  <c r="BG25" i="4" s="1"/>
  <c r="CD25" i="4" s="1"/>
  <c r="AI26" i="4"/>
  <c r="BF26" i="4" s="1"/>
  <c r="CC26" i="4" s="1"/>
  <c r="AI42" i="4"/>
  <c r="BF42" i="4" s="1"/>
  <c r="CC42" i="4" s="1"/>
  <c r="AJ51" i="4"/>
  <c r="BG51" i="4" s="1"/>
  <c r="CD51" i="4" s="1"/>
  <c r="AL61" i="4"/>
  <c r="BI61" i="4" s="1"/>
  <c r="CF61" i="4" s="1"/>
  <c r="AK61" i="4"/>
  <c r="AK5" i="4"/>
  <c r="AI11" i="4"/>
  <c r="BF11" i="4" s="1"/>
  <c r="CC11" i="4" s="1"/>
  <c r="AI14" i="4"/>
  <c r="BF14" i="4" s="1"/>
  <c r="CC14" i="4" s="1"/>
  <c r="AT25" i="4"/>
  <c r="AJ26" i="4"/>
  <c r="BG26" i="4" s="1"/>
  <c r="CD26" i="4" s="1"/>
  <c r="AM28" i="4"/>
  <c r="AM32" i="4"/>
  <c r="AL37" i="4"/>
  <c r="BI37" i="4" s="1"/>
  <c r="CF37" i="4" s="1"/>
  <c r="AA41" i="4"/>
  <c r="AX41" i="4" s="1"/>
  <c r="AL42" i="4"/>
  <c r="BI42" i="4" s="1"/>
  <c r="CF42" i="4" s="1"/>
  <c r="AJ44" i="4"/>
  <c r="BG44" i="4" s="1"/>
  <c r="CD44" i="4" s="1"/>
  <c r="AI44" i="4"/>
  <c r="BF44" i="4" s="1"/>
  <c r="CC44" i="4" s="1"/>
  <c r="AA65" i="4"/>
  <c r="AX65" i="4" s="1"/>
  <c r="AL65" i="4"/>
  <c r="BI65" i="4" s="1"/>
  <c r="CF65" i="4" s="1"/>
  <c r="AT92" i="4"/>
  <c r="AJ92" i="4"/>
  <c r="BG92" i="4" s="1"/>
  <c r="CD92" i="4" s="1"/>
  <c r="AI92" i="4"/>
  <c r="BF92" i="4" s="1"/>
  <c r="CC92" i="4" s="1"/>
  <c r="AA101" i="4"/>
  <c r="AX101" i="4" s="1"/>
  <c r="BU101" i="4" s="1"/>
  <c r="AJ106" i="4"/>
  <c r="BG106" i="4" s="1"/>
  <c r="CD106" i="4" s="1"/>
  <c r="AA113" i="4"/>
  <c r="AL113" i="4"/>
  <c r="BI113" i="4" s="1"/>
  <c r="CF113" i="4" s="1"/>
  <c r="AI123" i="4"/>
  <c r="BF123" i="4" s="1"/>
  <c r="CC123" i="4" s="1"/>
  <c r="AL189" i="4"/>
  <c r="BI189" i="4" s="1"/>
  <c r="CF189" i="4" s="1"/>
  <c r="AA189" i="4"/>
  <c r="AJ189" i="4"/>
  <c r="BG189" i="4" s="1"/>
  <c r="CD189" i="4" s="1"/>
  <c r="AA194" i="4"/>
  <c r="AX194" i="4" s="1"/>
  <c r="AL321" i="4"/>
  <c r="BI321" i="4" s="1"/>
  <c r="CF321" i="4" s="1"/>
  <c r="AK321" i="4"/>
  <c r="AJ321" i="4"/>
  <c r="BG321" i="4" s="1"/>
  <c r="CD321" i="4" s="1"/>
  <c r="AJ69" i="6"/>
  <c r="BG69" i="6" s="1"/>
  <c r="CD69" i="6" s="1"/>
  <c r="AO69" i="6"/>
  <c r="BL69" i="6" s="1"/>
  <c r="CI69" i="6" s="1"/>
  <c r="AL69" i="6"/>
  <c r="BI69" i="6" s="1"/>
  <c r="CF69" i="6" s="1"/>
  <c r="AI69" i="6"/>
  <c r="BF69" i="6" s="1"/>
  <c r="CC69" i="6" s="1"/>
  <c r="AI107" i="4"/>
  <c r="BF107" i="4" s="1"/>
  <c r="CC107" i="4" s="1"/>
  <c r="AL107" i="4"/>
  <c r="BI107" i="4" s="1"/>
  <c r="CF107" i="4" s="1"/>
  <c r="AK107" i="4"/>
  <c r="AJ107" i="4"/>
  <c r="BG107" i="4" s="1"/>
  <c r="CD107" i="4" s="1"/>
  <c r="AA107" i="4"/>
  <c r="AI138" i="4"/>
  <c r="BF138" i="4" s="1"/>
  <c r="CC138" i="4" s="1"/>
  <c r="AA138" i="4"/>
  <c r="AL183" i="4"/>
  <c r="BI183" i="4" s="1"/>
  <c r="CF183" i="4" s="1"/>
  <c r="AA183" i="4"/>
  <c r="AJ183" i="4"/>
  <c r="BG183" i="4" s="1"/>
  <c r="CD183" i="4" s="1"/>
  <c r="AL203" i="4"/>
  <c r="BI203" i="4" s="1"/>
  <c r="CF203" i="4" s="1"/>
  <c r="AA203" i="4"/>
  <c r="AJ203" i="4"/>
  <c r="BG203" i="4" s="1"/>
  <c r="CD203" i="4" s="1"/>
  <c r="AI203" i="4"/>
  <c r="BF203" i="4" s="1"/>
  <c r="CC203" i="4" s="1"/>
  <c r="AL13" i="4"/>
  <c r="BI13" i="4" s="1"/>
  <c r="CF13" i="4" s="1"/>
  <c r="AJ13" i="4"/>
  <c r="BG13" i="4" s="1"/>
  <c r="CD13" i="4" s="1"/>
  <c r="AK26" i="4"/>
  <c r="BH26" i="4" s="1"/>
  <c r="CE26" i="4" s="1"/>
  <c r="AA31" i="4"/>
  <c r="AL31" i="4"/>
  <c r="BI31" i="4" s="1"/>
  <c r="CF31" i="4" s="1"/>
  <c r="AN31" i="4"/>
  <c r="AK33" i="4"/>
  <c r="BH33" i="4" s="1"/>
  <c r="CE33" i="4" s="1"/>
  <c r="AI33" i="4"/>
  <c r="BF33" i="4" s="1"/>
  <c r="CC33" i="4" s="1"/>
  <c r="AA33" i="4"/>
  <c r="AX33" i="4" s="1"/>
  <c r="AL36" i="4"/>
  <c r="BI36" i="4" s="1"/>
  <c r="CF36" i="4" s="1"/>
  <c r="AA50" i="4"/>
  <c r="AX50" i="4" s="1"/>
  <c r="BU50" i="4" s="1"/>
  <c r="AL73" i="4"/>
  <c r="BI73" i="4" s="1"/>
  <c r="CF73" i="4" s="1"/>
  <c r="AJ73" i="4"/>
  <c r="BG73" i="4" s="1"/>
  <c r="CD73" i="4" s="1"/>
  <c r="AI73" i="4"/>
  <c r="BF73" i="4" s="1"/>
  <c r="CC73" i="4" s="1"/>
  <c r="AL98" i="4"/>
  <c r="BI98" i="4" s="1"/>
  <c r="CF98" i="4" s="1"/>
  <c r="AK98" i="4"/>
  <c r="AJ131" i="4"/>
  <c r="BG131" i="4" s="1"/>
  <c r="CD131" i="4" s="1"/>
  <c r="AT131" i="4"/>
  <c r="AA131" i="4"/>
  <c r="AI183" i="4"/>
  <c r="BF183" i="4" s="1"/>
  <c r="CC183" i="4" s="1"/>
  <c r="AP43" i="4"/>
  <c r="AJ31" i="4"/>
  <c r="BG31" i="4" s="1"/>
  <c r="CD31" i="4" s="1"/>
  <c r="AL81" i="4"/>
  <c r="BI81" i="4" s="1"/>
  <c r="CF81" i="4" s="1"/>
  <c r="AL109" i="4"/>
  <c r="BI109" i="4" s="1"/>
  <c r="CF109" i="4" s="1"/>
  <c r="AK135" i="4"/>
  <c r="BH135" i="4" s="1"/>
  <c r="CE135" i="4" s="1"/>
  <c r="AL165" i="4"/>
  <c r="BI165" i="4" s="1"/>
  <c r="CF165" i="4" s="1"/>
  <c r="AJ165" i="4"/>
  <c r="BG165" i="4" s="1"/>
  <c r="CD165" i="4" s="1"/>
  <c r="AA176" i="4"/>
  <c r="AL201" i="4"/>
  <c r="BI201" i="4" s="1"/>
  <c r="CF201" i="4" s="1"/>
  <c r="AI201" i="4"/>
  <c r="BF201" i="4" s="1"/>
  <c r="CC201" i="4" s="1"/>
  <c r="AL243" i="4"/>
  <c r="BI243" i="4" s="1"/>
  <c r="CF243" i="4" s="1"/>
  <c r="AL267" i="4"/>
  <c r="BI267" i="4" s="1"/>
  <c r="CF267" i="4" s="1"/>
  <c r="AJ267" i="4"/>
  <c r="BG267" i="4" s="1"/>
  <c r="CD267" i="4" s="1"/>
  <c r="AJ324" i="4"/>
  <c r="BG324" i="4" s="1"/>
  <c r="CD324" i="4" s="1"/>
  <c r="AL375" i="4"/>
  <c r="BI375" i="4" s="1"/>
  <c r="CF375" i="4" s="1"/>
  <c r="AI375" i="4"/>
  <c r="BF375" i="4" s="1"/>
  <c r="CC375" i="4" s="1"/>
  <c r="AA375" i="4"/>
  <c r="AL378" i="4"/>
  <c r="BI378" i="4" s="1"/>
  <c r="CF378" i="4" s="1"/>
  <c r="AJ378" i="4"/>
  <c r="BG378" i="4" s="1"/>
  <c r="CD378" i="4" s="1"/>
  <c r="AI378" i="4"/>
  <c r="BF378" i="4" s="1"/>
  <c r="CC378" i="4" s="1"/>
  <c r="AJ98" i="6"/>
  <c r="BG98" i="6" s="1"/>
  <c r="CD98" i="6" s="1"/>
  <c r="AL98" i="6"/>
  <c r="BI98" i="6" s="1"/>
  <c r="CF98" i="6" s="1"/>
  <c r="AI98" i="6"/>
  <c r="BF98" i="6" s="1"/>
  <c r="CC98" i="6" s="1"/>
  <c r="AA98" i="6"/>
  <c r="AX98" i="6" s="1"/>
  <c r="AL126" i="6"/>
  <c r="BI126" i="6" s="1"/>
  <c r="CF126" i="6" s="1"/>
  <c r="AJ126" i="6"/>
  <c r="BG126" i="6" s="1"/>
  <c r="CD126" i="6" s="1"/>
  <c r="AI126" i="6"/>
  <c r="BF126" i="6" s="1"/>
  <c r="CC126" i="6" s="1"/>
  <c r="AA126" i="6"/>
  <c r="AX126" i="6" s="1"/>
  <c r="AT26" i="4"/>
  <c r="BQ26" i="4" s="1"/>
  <c r="CN26" i="4" s="1"/>
  <c r="AI106" i="4"/>
  <c r="BF106" i="4" s="1"/>
  <c r="CC106" i="4" s="1"/>
  <c r="AL158" i="4"/>
  <c r="BI158" i="4" s="1"/>
  <c r="CF158" i="4" s="1"/>
  <c r="AL186" i="4"/>
  <c r="BI186" i="4" s="1"/>
  <c r="CF186" i="4" s="1"/>
  <c r="AI186" i="4"/>
  <c r="BF186" i="4" s="1"/>
  <c r="CC186" i="4" s="1"/>
  <c r="AI258" i="4"/>
  <c r="BF258" i="4" s="1"/>
  <c r="CC258" i="4" s="1"/>
  <c r="AL313" i="4"/>
  <c r="BI313" i="4" s="1"/>
  <c r="CF313" i="4" s="1"/>
  <c r="AL18" i="6"/>
  <c r="BI18" i="6" s="1"/>
  <c r="CF18" i="6" s="1"/>
  <c r="AA18" i="6"/>
  <c r="AX18" i="6" s="1"/>
  <c r="BU18" i="6" s="1"/>
  <c r="AP18" i="6"/>
  <c r="AT67" i="6"/>
  <c r="BQ67" i="6" s="1"/>
  <c r="CN67" i="6" s="1"/>
  <c r="AL67" i="6"/>
  <c r="BI67" i="6" s="1"/>
  <c r="CF67" i="6" s="1"/>
  <c r="AJ67" i="6"/>
  <c r="BG67" i="6" s="1"/>
  <c r="CD67" i="6" s="1"/>
  <c r="AI67" i="6"/>
  <c r="BF67" i="6" s="1"/>
  <c r="CC67" i="6" s="1"/>
  <c r="AA67" i="6"/>
  <c r="AI87" i="6"/>
  <c r="BF87" i="6" s="1"/>
  <c r="CC87" i="6" s="1"/>
  <c r="AU87" i="6"/>
  <c r="BR87" i="6" s="1"/>
  <c r="CO87" i="6" s="1"/>
  <c r="AL87" i="6"/>
  <c r="BI87" i="6" s="1"/>
  <c r="CF87" i="6" s="1"/>
  <c r="AJ160" i="6"/>
  <c r="BG160" i="6" s="1"/>
  <c r="CD160" i="6" s="1"/>
  <c r="AJ165" i="6"/>
  <c r="BG165" i="6" s="1"/>
  <c r="CD165" i="6" s="1"/>
  <c r="AI165" i="6"/>
  <c r="BF165" i="6" s="1"/>
  <c r="CC165" i="6" s="1"/>
  <c r="AI205" i="6"/>
  <c r="BF205" i="6" s="1"/>
  <c r="CC205" i="6" s="1"/>
  <c r="AA205" i="6"/>
  <c r="AX205" i="6" s="1"/>
  <c r="AI250" i="6"/>
  <c r="BF250" i="6" s="1"/>
  <c r="CC250" i="6" s="1"/>
  <c r="AI22" i="6"/>
  <c r="BF22" i="6" s="1"/>
  <c r="CC22" i="6" s="1"/>
  <c r="AL22" i="6"/>
  <c r="BI22" i="6" s="1"/>
  <c r="CF22" i="6" s="1"/>
  <c r="AJ22" i="6"/>
  <c r="BG22" i="6" s="1"/>
  <c r="CD22" i="6" s="1"/>
  <c r="AL32" i="6"/>
  <c r="BI32" i="6" s="1"/>
  <c r="CF32" i="6" s="1"/>
  <c r="AK32" i="6"/>
  <c r="AJ198" i="6"/>
  <c r="BG198" i="6" s="1"/>
  <c r="CD198" i="6" s="1"/>
  <c r="AL198" i="6"/>
  <c r="BI198" i="6" s="1"/>
  <c r="CF198" i="6" s="1"/>
  <c r="AM250" i="6"/>
  <c r="AL250" i="6"/>
  <c r="BI250" i="6" s="1"/>
  <c r="CF250" i="6" s="1"/>
  <c r="AJ250" i="6"/>
  <c r="BG250" i="6" s="1"/>
  <c r="CD250" i="6" s="1"/>
  <c r="AA250" i="6"/>
  <c r="AX250" i="6" s="1"/>
  <c r="AA270" i="6"/>
  <c r="AL270" i="6"/>
  <c r="BI270" i="6" s="1"/>
  <c r="CF270" i="6" s="1"/>
  <c r="AI270" i="6"/>
  <c r="BF270" i="6" s="1"/>
  <c r="CC270" i="6" s="1"/>
  <c r="AB40" i="4"/>
  <c r="AJ5" i="4"/>
  <c r="BG5" i="4" s="1"/>
  <c r="CD5" i="4" s="1"/>
  <c r="AJ38" i="4"/>
  <c r="BG38" i="4" s="1"/>
  <c r="CD38" i="4" s="1"/>
  <c r="AT47" i="4"/>
  <c r="AK57" i="4"/>
  <c r="AI87" i="4"/>
  <c r="BF87" i="4" s="1"/>
  <c r="CC87" i="4" s="1"/>
  <c r="AK89" i="4"/>
  <c r="BH89" i="4" s="1"/>
  <c r="CE89" i="4" s="1"/>
  <c r="AL90" i="4"/>
  <c r="BI90" i="4" s="1"/>
  <c r="CF90" i="4" s="1"/>
  <c r="AJ147" i="4"/>
  <c r="BG147" i="4" s="1"/>
  <c r="CD147" i="4" s="1"/>
  <c r="AA149" i="4"/>
  <c r="AX149" i="4" s="1"/>
  <c r="BU149" i="4" s="1"/>
  <c r="AT165" i="4"/>
  <c r="BQ165" i="4" s="1"/>
  <c r="CN165" i="4" s="1"/>
  <c r="AK168" i="4"/>
  <c r="AL185" i="4"/>
  <c r="BI185" i="4" s="1"/>
  <c r="CF185" i="4" s="1"/>
  <c r="AI185" i="4"/>
  <c r="BF185" i="4" s="1"/>
  <c r="CC185" i="4" s="1"/>
  <c r="AJ186" i="4"/>
  <c r="BG186" i="4" s="1"/>
  <c r="CD186" i="4" s="1"/>
  <c r="AK201" i="4"/>
  <c r="AJ205" i="4"/>
  <c r="BG205" i="4" s="1"/>
  <c r="CD205" i="4" s="1"/>
  <c r="AL207" i="4"/>
  <c r="BI207" i="4" s="1"/>
  <c r="CF207" i="4" s="1"/>
  <c r="AI223" i="4"/>
  <c r="BF223" i="4" s="1"/>
  <c r="CC223" i="4" s="1"/>
  <c r="AJ225" i="4"/>
  <c r="BG225" i="4" s="1"/>
  <c r="CD225" i="4" s="1"/>
  <c r="AT232" i="4"/>
  <c r="AJ266" i="4"/>
  <c r="BG266" i="4" s="1"/>
  <c r="CD266" i="4" s="1"/>
  <c r="AI266" i="4"/>
  <c r="BF266" i="4" s="1"/>
  <c r="CC266" i="4" s="1"/>
  <c r="AO18" i="6"/>
  <c r="AJ32" i="6"/>
  <c r="BG32" i="6" s="1"/>
  <c r="CD32" i="6" s="1"/>
  <c r="AU67" i="6"/>
  <c r="BR67" i="6" s="1"/>
  <c r="CO67" i="6" s="1"/>
  <c r="AN73" i="6"/>
  <c r="BK73" i="6" s="1"/>
  <c r="CH73" i="6" s="1"/>
  <c r="AM73" i="6"/>
  <c r="AL73" i="6"/>
  <c r="BI73" i="6" s="1"/>
  <c r="CF73" i="6" s="1"/>
  <c r="AO78" i="6"/>
  <c r="AN78" i="6"/>
  <c r="AJ78" i="6"/>
  <c r="BG78" i="6" s="1"/>
  <c r="CD78" i="6" s="1"/>
  <c r="AA78" i="6"/>
  <c r="AL285" i="6"/>
  <c r="BI285" i="6" s="1"/>
  <c r="CF285" i="6" s="1"/>
  <c r="AJ285" i="6"/>
  <c r="BG285" i="6" s="1"/>
  <c r="CD285" i="6" s="1"/>
  <c r="AJ333" i="6"/>
  <c r="BG333" i="6" s="1"/>
  <c r="CD333" i="6" s="1"/>
  <c r="AI333" i="6"/>
  <c r="BF333" i="6" s="1"/>
  <c r="CC333" i="6" s="1"/>
  <c r="AA333" i="6"/>
  <c r="AL378" i="6"/>
  <c r="BI378" i="6" s="1"/>
  <c r="CF378" i="6" s="1"/>
  <c r="AJ378" i="6"/>
  <c r="BG378" i="6" s="1"/>
  <c r="CD378" i="6" s="1"/>
  <c r="AI378" i="6"/>
  <c r="BF378" i="6" s="1"/>
  <c r="CC378" i="6" s="1"/>
  <c r="AA378" i="6"/>
  <c r="AX378" i="6" s="1"/>
  <c r="AI133" i="4"/>
  <c r="BF133" i="4" s="1"/>
  <c r="CC133" i="4" s="1"/>
  <c r="AJ149" i="4"/>
  <c r="BG149" i="4" s="1"/>
  <c r="CD149" i="4" s="1"/>
  <c r="AA150" i="4"/>
  <c r="AX150" i="4" s="1"/>
  <c r="BU150" i="4" s="1"/>
  <c r="AL168" i="4"/>
  <c r="BI168" i="4" s="1"/>
  <c r="CF168" i="4" s="1"/>
  <c r="AA171" i="4"/>
  <c r="AA185" i="4"/>
  <c r="AK186" i="4"/>
  <c r="AI205" i="4"/>
  <c r="BF205" i="4" s="1"/>
  <c r="CC205" i="4" s="1"/>
  <c r="AJ223" i="4"/>
  <c r="BG223" i="4" s="1"/>
  <c r="CD223" i="4" s="1"/>
  <c r="AL225" i="4"/>
  <c r="BI225" i="4" s="1"/>
  <c r="CF225" i="4" s="1"/>
  <c r="AJ230" i="4"/>
  <c r="BG230" i="4" s="1"/>
  <c r="CD230" i="4" s="1"/>
  <c r="AI230" i="4"/>
  <c r="BF230" i="4" s="1"/>
  <c r="CC230" i="4" s="1"/>
  <c r="AJ232" i="4"/>
  <c r="BG232" i="4" s="1"/>
  <c r="CD232" i="4" s="1"/>
  <c r="AT275" i="4"/>
  <c r="AJ275" i="4"/>
  <c r="BG275" i="4" s="1"/>
  <c r="CD275" i="4" s="1"/>
  <c r="AJ306" i="4"/>
  <c r="BG306" i="4" s="1"/>
  <c r="CD306" i="4" s="1"/>
  <c r="AA306" i="4"/>
  <c r="AV16" i="6"/>
  <c r="BS16" i="6" s="1"/>
  <c r="CP16" i="6" s="1"/>
  <c r="AP16" i="6"/>
  <c r="BM16" i="6" s="1"/>
  <c r="CJ16" i="6" s="1"/>
  <c r="AO16" i="6"/>
  <c r="AI16" i="6"/>
  <c r="BF16" i="6" s="1"/>
  <c r="CC16" i="6" s="1"/>
  <c r="AA16" i="6"/>
  <c r="AX16" i="6" s="1"/>
  <c r="BU16" i="6" s="1"/>
  <c r="AL63" i="6"/>
  <c r="BI63" i="6" s="1"/>
  <c r="CF63" i="6" s="1"/>
  <c r="AJ63" i="6"/>
  <c r="BG63" i="6" s="1"/>
  <c r="CD63" i="6" s="1"/>
  <c r="AI63" i="6"/>
  <c r="BF63" i="6" s="1"/>
  <c r="CC63" i="6" s="1"/>
  <c r="AI68" i="6"/>
  <c r="BF68" i="6" s="1"/>
  <c r="CC68" i="6" s="1"/>
  <c r="AU68" i="6"/>
  <c r="BR68" i="6" s="1"/>
  <c r="CO68" i="6" s="1"/>
  <c r="AL68" i="6"/>
  <c r="BI68" i="6" s="1"/>
  <c r="CF68" i="6" s="1"/>
  <c r="AK68" i="6"/>
  <c r="AJ68" i="6"/>
  <c r="BG68" i="6" s="1"/>
  <c r="CD68" i="6" s="1"/>
  <c r="AP103" i="6"/>
  <c r="AL103" i="6"/>
  <c r="BI103" i="6" s="1"/>
  <c r="CF103" i="6" s="1"/>
  <c r="AK103" i="6"/>
  <c r="BH103" i="6" s="1"/>
  <c r="CE103" i="6" s="1"/>
  <c r="AL216" i="6"/>
  <c r="BI216" i="6" s="1"/>
  <c r="CF216" i="6" s="1"/>
  <c r="AJ225" i="6"/>
  <c r="BG225" i="6" s="1"/>
  <c r="CD225" i="6" s="1"/>
  <c r="AI225" i="6"/>
  <c r="BF225" i="6" s="1"/>
  <c r="CC225" i="6" s="1"/>
  <c r="AI252" i="6"/>
  <c r="BF252" i="6" s="1"/>
  <c r="CC252" i="6" s="1"/>
  <c r="AL342" i="6"/>
  <c r="BI342" i="6" s="1"/>
  <c r="CF342" i="6" s="1"/>
  <c r="AJ342" i="6"/>
  <c r="BG342" i="6" s="1"/>
  <c r="CD342" i="6" s="1"/>
  <c r="AL384" i="6"/>
  <c r="BI384" i="6" s="1"/>
  <c r="CF384" i="6" s="1"/>
  <c r="AJ384" i="6"/>
  <c r="BG384" i="6" s="1"/>
  <c r="CD384" i="6" s="1"/>
  <c r="AI384" i="6"/>
  <c r="BF384" i="6" s="1"/>
  <c r="CC384" i="6" s="1"/>
  <c r="AA384" i="6"/>
  <c r="AX384" i="6" s="1"/>
  <c r="BU384" i="6" s="1"/>
  <c r="AK204" i="4"/>
  <c r="AI204" i="4"/>
  <c r="BF204" i="4" s="1"/>
  <c r="CC204" i="4" s="1"/>
  <c r="AA204" i="4"/>
  <c r="AL205" i="4"/>
  <c r="BI205" i="4" s="1"/>
  <c r="CF205" i="4" s="1"/>
  <c r="AL223" i="4"/>
  <c r="BI223" i="4" s="1"/>
  <c r="CF223" i="4" s="1"/>
  <c r="AL376" i="4"/>
  <c r="BI376" i="4" s="1"/>
  <c r="CF376" i="4" s="1"/>
  <c r="AI376" i="4"/>
  <c r="BF376" i="4" s="1"/>
  <c r="CC376" i="4" s="1"/>
  <c r="AA376" i="4"/>
  <c r="AL381" i="4"/>
  <c r="BI381" i="4" s="1"/>
  <c r="CF381" i="4" s="1"/>
  <c r="AI381" i="4"/>
  <c r="BF381" i="4" s="1"/>
  <c r="CC381" i="4" s="1"/>
  <c r="AA381" i="4"/>
  <c r="AX381" i="4" s="1"/>
  <c r="BU381" i="4" s="1"/>
  <c r="AJ56" i="6"/>
  <c r="BG56" i="6" s="1"/>
  <c r="CD56" i="6" s="1"/>
  <c r="AL56" i="6"/>
  <c r="BI56" i="6" s="1"/>
  <c r="CF56" i="6" s="1"/>
  <c r="AI56" i="6"/>
  <c r="BF56" i="6" s="1"/>
  <c r="CC56" i="6" s="1"/>
  <c r="AA56" i="6"/>
  <c r="AX56" i="6" s="1"/>
  <c r="BU56" i="6" s="1"/>
  <c r="AT144" i="6"/>
  <c r="BQ144" i="6" s="1"/>
  <c r="CN144" i="6" s="1"/>
  <c r="AL144" i="6"/>
  <c r="BI144" i="6" s="1"/>
  <c r="CF144" i="6" s="1"/>
  <c r="AJ144" i="6"/>
  <c r="BG144" i="6" s="1"/>
  <c r="CD144" i="6" s="1"/>
  <c r="AI144" i="6"/>
  <c r="BF144" i="6" s="1"/>
  <c r="CC144" i="6" s="1"/>
  <c r="AA144" i="6"/>
  <c r="AJ189" i="6"/>
  <c r="BG189" i="6" s="1"/>
  <c r="CD189" i="6" s="1"/>
  <c r="AI189" i="6"/>
  <c r="BF189" i="6" s="1"/>
  <c r="CC189" i="6" s="1"/>
  <c r="AL252" i="6"/>
  <c r="BI252" i="6" s="1"/>
  <c r="CF252" i="6" s="1"/>
  <c r="AJ252" i="6"/>
  <c r="BG252" i="6" s="1"/>
  <c r="CD252" i="6" s="1"/>
  <c r="AA252" i="6"/>
  <c r="AX252" i="6" s="1"/>
  <c r="BU252" i="6" s="1"/>
  <c r="AJ279" i="6"/>
  <c r="BG279" i="6" s="1"/>
  <c r="CD279" i="6" s="1"/>
  <c r="AI279" i="6"/>
  <c r="BF279" i="6" s="1"/>
  <c r="CC279" i="6" s="1"/>
  <c r="AL339" i="6"/>
  <c r="BI339" i="6" s="1"/>
  <c r="CF339" i="6" s="1"/>
  <c r="AJ339" i="6"/>
  <c r="BG339" i="6" s="1"/>
  <c r="CD339" i="6" s="1"/>
  <c r="AL273" i="4"/>
  <c r="BI273" i="4" s="1"/>
  <c r="CF273" i="4" s="1"/>
  <c r="AL320" i="4"/>
  <c r="BI320" i="4" s="1"/>
  <c r="CF320" i="4" s="1"/>
  <c r="AJ384" i="4"/>
  <c r="BG384" i="4" s="1"/>
  <c r="CD384" i="4" s="1"/>
  <c r="AN5" i="6"/>
  <c r="AK6" i="6"/>
  <c r="AO14" i="6"/>
  <c r="AO23" i="6"/>
  <c r="BL23" i="6" s="1"/>
  <c r="CI23" i="6" s="1"/>
  <c r="AO31" i="6"/>
  <c r="AL57" i="6"/>
  <c r="BI57" i="6" s="1"/>
  <c r="CF57" i="6" s="1"/>
  <c r="AP75" i="6"/>
  <c r="BM75" i="6" s="1"/>
  <c r="CJ75" i="6" s="1"/>
  <c r="AL122" i="6"/>
  <c r="BI122" i="6" s="1"/>
  <c r="CF122" i="6" s="1"/>
  <c r="AL284" i="4"/>
  <c r="BI284" i="4" s="1"/>
  <c r="CF284" i="4" s="1"/>
  <c r="AL291" i="4"/>
  <c r="BI291" i="4" s="1"/>
  <c r="CF291" i="4" s="1"/>
  <c r="AJ333" i="4"/>
  <c r="BG333" i="4" s="1"/>
  <c r="CD333" i="4" s="1"/>
  <c r="AI354" i="4"/>
  <c r="BF354" i="4" s="1"/>
  <c r="CC354" i="4" s="1"/>
  <c r="AJ372" i="4"/>
  <c r="BG372" i="4" s="1"/>
  <c r="CD372" i="4" s="1"/>
  <c r="AL374" i="4"/>
  <c r="BI374" i="4" s="1"/>
  <c r="CF374" i="4" s="1"/>
  <c r="AL384" i="4"/>
  <c r="BI384" i="4" s="1"/>
  <c r="CF384" i="4" s="1"/>
  <c r="AL6" i="6"/>
  <c r="BI6" i="6" s="1"/>
  <c r="CF6" i="6" s="1"/>
  <c r="AO57" i="6"/>
  <c r="AM6" i="6"/>
  <c r="AJ327" i="4"/>
  <c r="BG327" i="4" s="1"/>
  <c r="CD327" i="4" s="1"/>
  <c r="AL386" i="4"/>
  <c r="BI386" i="4" s="1"/>
  <c r="CF386" i="4" s="1"/>
  <c r="AN6" i="6"/>
  <c r="BK6" i="6" s="1"/>
  <c r="CH6" i="6" s="1"/>
  <c r="AA9" i="6"/>
  <c r="AX9" i="6" s="1"/>
  <c r="AA38" i="6"/>
  <c r="AX38" i="6" s="1"/>
  <c r="BU38" i="6" s="1"/>
  <c r="AL159" i="6"/>
  <c r="BI159" i="6" s="1"/>
  <c r="CF159" i="6" s="1"/>
  <c r="AT6" i="6"/>
  <c r="BQ6" i="6" s="1"/>
  <c r="CN6" i="6" s="1"/>
  <c r="AA55" i="6"/>
  <c r="AX55" i="6" s="1"/>
  <c r="AJ58" i="6"/>
  <c r="BG58" i="6" s="1"/>
  <c r="CD58" i="6" s="1"/>
  <c r="AP70" i="6"/>
  <c r="AA75" i="6"/>
  <c r="AP111" i="6"/>
  <c r="AL174" i="6"/>
  <c r="BI174" i="6" s="1"/>
  <c r="CF174" i="6" s="1"/>
  <c r="AL192" i="6"/>
  <c r="BI192" i="6" s="1"/>
  <c r="CF192" i="6" s="1"/>
  <c r="AI276" i="6"/>
  <c r="BF276" i="6" s="1"/>
  <c r="CC276" i="6" s="1"/>
  <c r="AL39" i="6"/>
  <c r="BI39" i="6" s="1"/>
  <c r="CF39" i="6" s="1"/>
  <c r="AI39" i="6"/>
  <c r="BF39" i="6" s="1"/>
  <c r="CC39" i="6" s="1"/>
  <c r="AJ39" i="6"/>
  <c r="BG39" i="6" s="1"/>
  <c r="CD39" i="6" s="1"/>
  <c r="AU39" i="6"/>
  <c r="AP39" i="6"/>
  <c r="BM39" i="6" s="1"/>
  <c r="CJ39" i="6" s="1"/>
  <c r="AO39" i="6"/>
  <c r="BL39" i="6" s="1"/>
  <c r="CI39" i="6" s="1"/>
  <c r="AB386" i="6"/>
  <c r="AY386" i="6" s="1"/>
  <c r="BV386" i="6" s="1"/>
  <c r="AB384" i="6"/>
  <c r="AB385" i="6"/>
  <c r="AY385" i="6" s="1"/>
  <c r="AB381" i="6"/>
  <c r="AY381" i="6" s="1"/>
  <c r="BV381" i="6" s="1"/>
  <c r="AY374" i="6"/>
  <c r="BV374" i="6" s="1"/>
  <c r="AY339" i="6"/>
  <c r="BV339" i="6" s="1"/>
  <c r="AB376" i="6"/>
  <c r="AY376" i="6" s="1"/>
  <c r="BV376" i="6" s="1"/>
  <c r="AB360" i="6"/>
  <c r="AY360" i="6" s="1"/>
  <c r="BV360" i="6" s="1"/>
  <c r="AB339" i="6"/>
  <c r="AB374" i="6"/>
  <c r="AB340" i="6"/>
  <c r="AY340" i="6" s="1"/>
  <c r="BV340" i="6" s="1"/>
  <c r="AB372" i="6"/>
  <c r="AY372" i="6" s="1"/>
  <c r="BV372" i="6" s="1"/>
  <c r="AB367" i="6"/>
  <c r="AY367" i="6" s="1"/>
  <c r="BV367" i="6" s="1"/>
  <c r="AB342" i="6"/>
  <c r="AY342" i="6" s="1"/>
  <c r="BV342" i="6" s="1"/>
  <c r="AB336" i="6"/>
  <c r="AY336" i="6" s="1"/>
  <c r="BV336" i="6" s="1"/>
  <c r="AB383" i="6"/>
  <c r="AY383" i="6" s="1"/>
  <c r="BV383" i="6" s="1"/>
  <c r="AB382" i="6"/>
  <c r="AY382" i="6" s="1"/>
  <c r="BV382" i="6" s="1"/>
  <c r="AB375" i="6"/>
  <c r="AY375" i="6" s="1"/>
  <c r="BV375" i="6" s="1"/>
  <c r="AY321" i="6"/>
  <c r="BV321" i="6" s="1"/>
  <c r="AB369" i="6"/>
  <c r="AY369" i="6" s="1"/>
  <c r="BV369" i="6" s="1"/>
  <c r="AB363" i="6"/>
  <c r="AY363" i="6" s="1"/>
  <c r="BV363" i="6" s="1"/>
  <c r="AB358" i="6"/>
  <c r="AY358" i="6" s="1"/>
  <c r="BV358" i="6" s="1"/>
  <c r="AB378" i="6"/>
  <c r="AB356" i="6"/>
  <c r="AY356" i="6" s="1"/>
  <c r="BV356" i="6" s="1"/>
  <c r="AB321" i="6"/>
  <c r="AB234" i="6"/>
  <c r="AY194" i="6"/>
  <c r="BV194" i="6" s="1"/>
  <c r="AB288" i="6"/>
  <c r="AY288" i="6" s="1"/>
  <c r="BV288" i="6" s="1"/>
  <c r="AB286" i="6"/>
  <c r="AY286" i="6" s="1"/>
  <c r="BV286" i="6" s="1"/>
  <c r="AB285" i="6"/>
  <c r="AY285" i="6" s="1"/>
  <c r="BV285" i="6" s="1"/>
  <c r="AB249" i="6"/>
  <c r="AY249" i="6" s="1"/>
  <c r="AB246" i="6"/>
  <c r="AY246" i="6" s="1"/>
  <c r="AB230" i="6"/>
  <c r="AY230" i="6" s="1"/>
  <c r="BV230" i="6" s="1"/>
  <c r="AB216" i="6"/>
  <c r="AY216" i="6" s="1"/>
  <c r="BV216" i="6" s="1"/>
  <c r="AB270" i="6"/>
  <c r="AY270" i="6" s="1"/>
  <c r="BV270" i="6" s="1"/>
  <c r="AB261" i="6"/>
  <c r="AY261" i="6" s="1"/>
  <c r="BV261" i="6" s="1"/>
  <c r="AB252" i="6"/>
  <c r="AY252" i="6" s="1"/>
  <c r="AB231" i="6"/>
  <c r="AY231" i="6" s="1"/>
  <c r="BV231" i="6" s="1"/>
  <c r="AB268" i="6"/>
  <c r="AY268" i="6" s="1"/>
  <c r="BV268" i="6" s="1"/>
  <c r="AB259" i="6"/>
  <c r="AY259" i="6" s="1"/>
  <c r="BV259" i="6" s="1"/>
  <c r="AB232" i="6"/>
  <c r="AY232" i="6" s="1"/>
  <c r="BV232" i="6" s="1"/>
  <c r="AB174" i="6"/>
  <c r="AY174" i="6" s="1"/>
  <c r="BV174" i="6" s="1"/>
  <c r="AY117" i="6"/>
  <c r="BV117" i="6" s="1"/>
  <c r="AB275" i="6"/>
  <c r="AB267" i="6"/>
  <c r="AY267" i="6" s="1"/>
  <c r="BV267" i="6" s="1"/>
  <c r="AB250" i="6"/>
  <c r="AY250" i="6" s="1"/>
  <c r="BV250" i="6" s="1"/>
  <c r="AB194" i="6"/>
  <c r="AB196" i="6"/>
  <c r="AY196" i="6" s="1"/>
  <c r="BV196" i="6" s="1"/>
  <c r="AB266" i="6"/>
  <c r="AY266" i="6" s="1"/>
  <c r="BV266" i="6" s="1"/>
  <c r="AB214" i="6"/>
  <c r="AY214" i="6" s="1"/>
  <c r="BV214" i="6" s="1"/>
  <c r="AB203" i="6"/>
  <c r="AY203" i="6" s="1"/>
  <c r="BV203" i="6" s="1"/>
  <c r="AB192" i="6"/>
  <c r="AY192" i="6" s="1"/>
  <c r="BV192" i="6" s="1"/>
  <c r="AB180" i="6"/>
  <c r="AY180" i="6" s="1"/>
  <c r="BV180" i="6" s="1"/>
  <c r="AB159" i="6"/>
  <c r="AY159" i="6" s="1"/>
  <c r="BV159" i="6" s="1"/>
  <c r="AB195" i="6"/>
  <c r="AY195" i="6" s="1"/>
  <c r="BV195" i="6" s="1"/>
  <c r="AB219" i="6"/>
  <c r="AY219" i="6" s="1"/>
  <c r="BV219" i="6" s="1"/>
  <c r="AB213" i="6"/>
  <c r="AY213" i="6" s="1"/>
  <c r="BV213" i="6" s="1"/>
  <c r="AB210" i="6"/>
  <c r="AY210" i="6" s="1"/>
  <c r="BV210" i="6" s="1"/>
  <c r="AB198" i="6"/>
  <c r="AY198" i="6" s="1"/>
  <c r="BV198" i="6" s="1"/>
  <c r="AB160" i="6"/>
  <c r="AY160" i="6" s="1"/>
  <c r="BV160" i="6" s="1"/>
  <c r="AB158" i="6"/>
  <c r="AY158" i="6" s="1"/>
  <c r="BV158" i="6" s="1"/>
  <c r="AB138" i="6"/>
  <c r="AB133" i="6"/>
  <c r="AY133" i="6" s="1"/>
  <c r="BV133" i="6" s="1"/>
  <c r="AB122" i="6"/>
  <c r="AY122" i="6" s="1"/>
  <c r="AB255" i="6"/>
  <c r="AY255" i="6" s="1"/>
  <c r="BV255" i="6" s="1"/>
  <c r="AB228" i="6"/>
  <c r="AY228" i="6" s="1"/>
  <c r="BV228" i="6" s="1"/>
  <c r="AB177" i="6"/>
  <c r="AY177" i="6" s="1"/>
  <c r="BV177" i="6" s="1"/>
  <c r="AB168" i="6"/>
  <c r="AY168" i="6" s="1"/>
  <c r="BV168" i="6" s="1"/>
  <c r="AB165" i="6"/>
  <c r="AY165" i="6" s="1"/>
  <c r="BV165" i="6" s="1"/>
  <c r="AB117" i="6"/>
  <c r="AB97" i="6"/>
  <c r="AB88" i="6"/>
  <c r="AB80" i="6"/>
  <c r="AY80" i="6" s="1"/>
  <c r="BV80" i="6" s="1"/>
  <c r="AB73" i="6"/>
  <c r="AY73" i="6" s="1"/>
  <c r="BV73" i="6" s="1"/>
  <c r="AB284" i="6"/>
  <c r="AY284" i="6" s="1"/>
  <c r="BV284" i="6" s="1"/>
  <c r="AY234" i="6"/>
  <c r="BV234" i="6" s="1"/>
  <c r="AB189" i="6"/>
  <c r="AB105" i="6"/>
  <c r="AB98" i="6"/>
  <c r="AY98" i="6" s="1"/>
  <c r="BV98" i="6" s="1"/>
  <c r="AY97" i="6"/>
  <c r="BV97" i="6" s="1"/>
  <c r="AB89" i="6"/>
  <c r="AY89" i="6" s="1"/>
  <c r="BV89" i="6" s="1"/>
  <c r="AY88" i="6"/>
  <c r="BV88" i="6" s="1"/>
  <c r="AB81" i="6"/>
  <c r="AB75" i="6"/>
  <c r="AB282" i="6"/>
  <c r="AY282" i="6" s="1"/>
  <c r="BV282" i="6" s="1"/>
  <c r="AB257" i="6"/>
  <c r="AY257" i="6" s="1"/>
  <c r="BV257" i="6" s="1"/>
  <c r="AB264" i="6"/>
  <c r="AY264" i="6" s="1"/>
  <c r="BV264" i="6" s="1"/>
  <c r="AB225" i="6"/>
  <c r="AY225" i="6" s="1"/>
  <c r="BV225" i="6" s="1"/>
  <c r="AB153" i="6"/>
  <c r="AY153" i="6" s="1"/>
  <c r="BV153" i="6" s="1"/>
  <c r="AB101" i="6"/>
  <c r="AB69" i="6"/>
  <c r="AY69" i="6" s="1"/>
  <c r="BV69" i="6" s="1"/>
  <c r="AB59" i="6"/>
  <c r="AB43" i="6"/>
  <c r="AB33" i="6"/>
  <c r="AY33" i="6" s="1"/>
  <c r="BV33" i="6" s="1"/>
  <c r="AB258" i="6"/>
  <c r="AY258" i="6" s="1"/>
  <c r="BV258" i="6" s="1"/>
  <c r="AB212" i="6"/>
  <c r="AY212" i="6" s="1"/>
  <c r="BV212" i="6" s="1"/>
  <c r="AB115" i="6"/>
  <c r="AY115" i="6" s="1"/>
  <c r="BV115" i="6" s="1"/>
  <c r="AB92" i="6"/>
  <c r="AY92" i="6" s="1"/>
  <c r="BV92" i="6" s="1"/>
  <c r="AB85" i="6"/>
  <c r="AY85" i="6" s="1"/>
  <c r="BV85" i="6" s="1"/>
  <c r="AB82" i="6"/>
  <c r="AY82" i="6" s="1"/>
  <c r="BV82" i="6" s="1"/>
  <c r="AB76" i="6"/>
  <c r="AY76" i="6" s="1"/>
  <c r="BV76" i="6" s="1"/>
  <c r="AB70" i="6"/>
  <c r="AY70" i="6" s="1"/>
  <c r="BV70" i="6" s="1"/>
  <c r="AB60" i="6"/>
  <c r="AB279" i="6"/>
  <c r="AY279" i="6" s="1"/>
  <c r="BV279" i="6" s="1"/>
  <c r="AB176" i="6"/>
  <c r="AY176" i="6" s="1"/>
  <c r="BV176" i="6" s="1"/>
  <c r="AB169" i="6"/>
  <c r="AY169" i="6" s="1"/>
  <c r="BV169" i="6" s="1"/>
  <c r="AB147" i="6"/>
  <c r="AY147" i="6" s="1"/>
  <c r="BV147" i="6" s="1"/>
  <c r="AB107" i="6"/>
  <c r="AY107" i="6" s="1"/>
  <c r="BV107" i="6" s="1"/>
  <c r="AB86" i="6"/>
  <c r="AY86" i="6" s="1"/>
  <c r="BV86" i="6" s="1"/>
  <c r="AB72" i="6"/>
  <c r="AY72" i="6" s="1"/>
  <c r="BV72" i="6" s="1"/>
  <c r="AB62" i="6"/>
  <c r="AB61" i="6"/>
  <c r="AY61" i="6" s="1"/>
  <c r="BV61" i="6" s="1"/>
  <c r="AY60" i="6"/>
  <c r="BV60" i="6" s="1"/>
  <c r="AB45" i="6"/>
  <c r="AB37" i="6"/>
  <c r="AY37" i="6" s="1"/>
  <c r="BV37" i="6" s="1"/>
  <c r="AB36" i="6"/>
  <c r="AY36" i="6" s="1"/>
  <c r="BV36" i="6" s="1"/>
  <c r="AB35" i="6"/>
  <c r="AY189" i="6"/>
  <c r="BV189" i="6" s="1"/>
  <c r="AB95" i="6"/>
  <c r="AY95" i="6" s="1"/>
  <c r="BV95" i="6" s="1"/>
  <c r="AB63" i="6"/>
  <c r="AY63" i="6" s="1"/>
  <c r="BV63" i="6" s="1"/>
  <c r="AB57" i="6"/>
  <c r="AY45" i="6"/>
  <c r="BV45" i="6" s="1"/>
  <c r="AB31" i="6"/>
  <c r="AY31" i="6" s="1"/>
  <c r="BV31" i="6" s="1"/>
  <c r="AB23" i="6"/>
  <c r="AY23" i="6" s="1"/>
  <c r="BV23" i="6" s="1"/>
  <c r="AB14" i="6"/>
  <c r="AY14" i="6" s="1"/>
  <c r="AB6" i="6"/>
  <c r="AY6" i="6" s="1"/>
  <c r="BV6" i="6" s="1"/>
  <c r="AB248" i="6"/>
  <c r="AB132" i="6"/>
  <c r="AY132" i="6" s="1"/>
  <c r="BV132" i="6" s="1"/>
  <c r="AB91" i="6"/>
  <c r="AB67" i="6"/>
  <c r="AB66" i="6"/>
  <c r="AY66" i="6" s="1"/>
  <c r="BV66" i="6" s="1"/>
  <c r="AB50" i="6"/>
  <c r="AY50" i="6" s="1"/>
  <c r="BV50" i="6" s="1"/>
  <c r="AB41" i="6"/>
  <c r="AB34" i="6"/>
  <c r="AY34" i="6" s="1"/>
  <c r="BV34" i="6" s="1"/>
  <c r="AB25" i="6"/>
  <c r="AB15" i="6"/>
  <c r="AY15" i="6" s="1"/>
  <c r="BV15" i="6" s="1"/>
  <c r="AB7" i="6"/>
  <c r="AB171" i="6"/>
  <c r="AY171" i="6" s="1"/>
  <c r="BV171" i="6" s="1"/>
  <c r="AY138" i="6"/>
  <c r="AY105" i="6"/>
  <c r="BV105" i="6" s="1"/>
  <c r="AB103" i="6"/>
  <c r="AY103" i="6" s="1"/>
  <c r="BV103" i="6" s="1"/>
  <c r="AY101" i="6"/>
  <c r="BV101" i="6" s="1"/>
  <c r="AB94" i="6"/>
  <c r="AY94" i="6" s="1"/>
  <c r="BV94" i="6" s="1"/>
  <c r="AB78" i="6"/>
  <c r="AY75" i="6"/>
  <c r="BV75" i="6" s="1"/>
  <c r="AB38" i="6"/>
  <c r="AY38" i="6" s="1"/>
  <c r="BV38" i="6" s="1"/>
  <c r="AB26" i="6"/>
  <c r="AY26" i="6" s="1"/>
  <c r="BV26" i="6" s="1"/>
  <c r="AY25" i="6"/>
  <c r="BV25" i="6" s="1"/>
  <c r="AB16" i="6"/>
  <c r="AY16" i="6" s="1"/>
  <c r="BV16" i="6" s="1"/>
  <c r="AB8" i="6"/>
  <c r="AY7" i="6"/>
  <c r="BV7" i="6" s="1"/>
  <c r="AB162" i="6"/>
  <c r="AY162" i="6" s="1"/>
  <c r="BV162" i="6" s="1"/>
  <c r="AB144" i="6"/>
  <c r="AY144" i="6" s="1"/>
  <c r="BV144" i="6" s="1"/>
  <c r="AB108" i="6"/>
  <c r="AY108" i="6" s="1"/>
  <c r="BV108" i="6" s="1"/>
  <c r="AB90" i="6"/>
  <c r="AY90" i="6" s="1"/>
  <c r="BV90" i="6" s="1"/>
  <c r="AB58" i="6"/>
  <c r="AY58" i="6" s="1"/>
  <c r="BV58" i="6" s="1"/>
  <c r="AB48" i="6"/>
  <c r="AB28" i="6"/>
  <c r="AY28" i="6" s="1"/>
  <c r="AB239" i="6"/>
  <c r="AY239" i="6" s="1"/>
  <c r="BV239" i="6" s="1"/>
  <c r="AB223" i="6"/>
  <c r="AY223" i="6" s="1"/>
  <c r="BV223" i="6" s="1"/>
  <c r="AY78" i="6"/>
  <c r="BV78" i="6" s="1"/>
  <c r="AY57" i="6"/>
  <c r="BV57" i="6" s="1"/>
  <c r="AB32" i="6"/>
  <c r="AY32" i="6" s="1"/>
  <c r="BV32" i="6" s="1"/>
  <c r="AB13" i="6"/>
  <c r="AY13" i="6" s="1"/>
  <c r="BV13" i="6" s="1"/>
  <c r="AB109" i="6"/>
  <c r="AY109" i="6" s="1"/>
  <c r="BV109" i="6" s="1"/>
  <c r="AB93" i="6"/>
  <c r="AY93" i="6" s="1"/>
  <c r="BV93" i="6" s="1"/>
  <c r="AY81" i="6"/>
  <c r="BV81" i="6" s="1"/>
  <c r="AB68" i="6"/>
  <c r="AY68" i="6" s="1"/>
  <c r="BV68" i="6" s="1"/>
  <c r="AB56" i="6"/>
  <c r="AB53" i="6"/>
  <c r="AY53" i="6" s="1"/>
  <c r="BV53" i="6" s="1"/>
  <c r="AB47" i="6"/>
  <c r="AY47" i="6" s="1"/>
  <c r="BV47" i="6" s="1"/>
  <c r="AB40" i="6"/>
  <c r="AY40" i="6" s="1"/>
  <c r="BV40" i="6" s="1"/>
  <c r="AB19" i="6"/>
  <c r="AB10" i="6"/>
  <c r="AY10" i="6" s="1"/>
  <c r="BV10" i="6" s="1"/>
  <c r="F3" i="6"/>
  <c r="AB240" i="6"/>
  <c r="AY240" i="6" s="1"/>
  <c r="BV240" i="6" s="1"/>
  <c r="AB167" i="6"/>
  <c r="AY167" i="6" s="1"/>
  <c r="BV167" i="6" s="1"/>
  <c r="AB100" i="6"/>
  <c r="AY100" i="6" s="1"/>
  <c r="BV100" i="6" s="1"/>
  <c r="AY91" i="6"/>
  <c r="AB83" i="6"/>
  <c r="AY83" i="6" s="1"/>
  <c r="BV83" i="6" s="1"/>
  <c r="AB64" i="6"/>
  <c r="AY64" i="6" s="1"/>
  <c r="BV64" i="6" s="1"/>
  <c r="AB51" i="6"/>
  <c r="AY51" i="6" s="1"/>
  <c r="BV51" i="6" s="1"/>
  <c r="AB42" i="6"/>
  <c r="AY42" i="6" s="1"/>
  <c r="BV42" i="6" s="1"/>
  <c r="AB178" i="6"/>
  <c r="AY178" i="6" s="1"/>
  <c r="BV178" i="6" s="1"/>
  <c r="AB120" i="6"/>
  <c r="AY120" i="6" s="1"/>
  <c r="BV120" i="6" s="1"/>
  <c r="AB18" i="6"/>
  <c r="AY18" i="6" s="1"/>
  <c r="BV18" i="6" s="1"/>
  <c r="AB17" i="6"/>
  <c r="AY17" i="6" s="1"/>
  <c r="BV17" i="6" s="1"/>
  <c r="AB11" i="6"/>
  <c r="AY11" i="6" s="1"/>
  <c r="BV11" i="6" s="1"/>
  <c r="AB30" i="6"/>
  <c r="AY30" i="6" s="1"/>
  <c r="AB12" i="6"/>
  <c r="AY12" i="6" s="1"/>
  <c r="BV12" i="6" s="1"/>
  <c r="AB9" i="6"/>
  <c r="AY9" i="6" s="1"/>
  <c r="BV9" i="6" s="1"/>
  <c r="AB84" i="6"/>
  <c r="AY84" i="6" s="1"/>
  <c r="AY67" i="6"/>
  <c r="BV67" i="6" s="1"/>
  <c r="AB65" i="6"/>
  <c r="AY65" i="6" s="1"/>
  <c r="BV65" i="6" s="1"/>
  <c r="AB44" i="6"/>
  <c r="AY44" i="6" s="1"/>
  <c r="BV44" i="6" s="1"/>
  <c r="AB185" i="6"/>
  <c r="AY62" i="6"/>
  <c r="BV62" i="6" s="1"/>
  <c r="AB5" i="6"/>
  <c r="AY5" i="6" s="1"/>
  <c r="BV5" i="6" s="1"/>
  <c r="AB39" i="6"/>
  <c r="AY39" i="6" s="1"/>
  <c r="BV39" i="6" s="1"/>
  <c r="AB87" i="6"/>
  <c r="AY87" i="6" s="1"/>
  <c r="BV87" i="6" s="1"/>
  <c r="AY43" i="6"/>
  <c r="AB20" i="6"/>
  <c r="AY20" i="6" s="1"/>
  <c r="BV20" i="6" s="1"/>
  <c r="AY19" i="6"/>
  <c r="BV19" i="6" s="1"/>
  <c r="AB151" i="6"/>
  <c r="AY151" i="6" s="1"/>
  <c r="BV151" i="6" s="1"/>
  <c r="AX39" i="6"/>
  <c r="AI47" i="6"/>
  <c r="BF47" i="6" s="1"/>
  <c r="CC47" i="6" s="1"/>
  <c r="AT47" i="6"/>
  <c r="AA47" i="6"/>
  <c r="AO47" i="6"/>
  <c r="AN47" i="6"/>
  <c r="BK47" i="6" s="1"/>
  <c r="CH47" i="6" s="1"/>
  <c r="AL47" i="6"/>
  <c r="BI47" i="6" s="1"/>
  <c r="CF47" i="6" s="1"/>
  <c r="AY48" i="6"/>
  <c r="BV48" i="6" s="1"/>
  <c r="AJ15" i="6"/>
  <c r="BG15" i="6" s="1"/>
  <c r="CD15" i="6" s="1"/>
  <c r="AI15" i="6"/>
  <c r="BF15" i="6" s="1"/>
  <c r="CC15" i="6" s="1"/>
  <c r="AA15" i="6"/>
  <c r="AL15" i="6"/>
  <c r="BI15" i="6" s="1"/>
  <c r="CF15" i="6" s="1"/>
  <c r="AO15" i="6"/>
  <c r="BL15" i="6" s="1"/>
  <c r="CI15" i="6" s="1"/>
  <c r="AJ47" i="6"/>
  <c r="BG47" i="6" s="1"/>
  <c r="CD47" i="6" s="1"/>
  <c r="AJ93" i="6"/>
  <c r="BG93" i="6" s="1"/>
  <c r="CD93" i="6" s="1"/>
  <c r="AI93" i="6"/>
  <c r="BF93" i="6" s="1"/>
  <c r="CC93" i="6" s="1"/>
  <c r="AL93" i="6"/>
  <c r="BI93" i="6" s="1"/>
  <c r="CF93" i="6" s="1"/>
  <c r="AA93" i="6"/>
  <c r="AT93" i="6"/>
  <c r="AX8" i="6"/>
  <c r="AP15" i="6"/>
  <c r="BM15" i="6" s="1"/>
  <c r="CJ15" i="6" s="1"/>
  <c r="BU62" i="6"/>
  <c r="BO2" i="6"/>
  <c r="BN3" i="6"/>
  <c r="AY8" i="6"/>
  <c r="BV8" i="6" s="1"/>
  <c r="AL45" i="6"/>
  <c r="BI45" i="6" s="1"/>
  <c r="CF45" i="6" s="1"/>
  <c r="AJ45" i="6"/>
  <c r="BG45" i="6" s="1"/>
  <c r="CD45" i="6" s="1"/>
  <c r="AA45" i="6"/>
  <c r="AI45" i="6"/>
  <c r="BF45" i="6" s="1"/>
  <c r="CC45" i="6" s="1"/>
  <c r="AU45" i="6"/>
  <c r="AP45" i="6"/>
  <c r="AB55" i="6"/>
  <c r="AY55" i="6" s="1"/>
  <c r="BU69" i="6"/>
  <c r="T3" i="6"/>
  <c r="U2" i="6"/>
  <c r="BU6" i="6"/>
  <c r="AL10" i="6"/>
  <c r="BI10" i="6" s="1"/>
  <c r="CF10" i="6" s="1"/>
  <c r="AO10" i="6"/>
  <c r="AJ10" i="6"/>
  <c r="BG10" i="6" s="1"/>
  <c r="CD10" i="6" s="1"/>
  <c r="AI10" i="6"/>
  <c r="BF10" i="6" s="1"/>
  <c r="CC10" i="6" s="1"/>
  <c r="AB22" i="6"/>
  <c r="AY22" i="6" s="1"/>
  <c r="BV22" i="6" s="1"/>
  <c r="AX33" i="6"/>
  <c r="AK45" i="6"/>
  <c r="AY56" i="6"/>
  <c r="BV56" i="6" s="1"/>
  <c r="AB106" i="6"/>
  <c r="AY106" i="6" s="1"/>
  <c r="BV106" i="6" s="1"/>
  <c r="BU26" i="6"/>
  <c r="AO142" i="6"/>
  <c r="AU142" i="6"/>
  <c r="AM142" i="6"/>
  <c r="AP142" i="6"/>
  <c r="AN142" i="6"/>
  <c r="AC142" i="6"/>
  <c r="AV142" i="6"/>
  <c r="BS142" i="6" s="1"/>
  <c r="CP142" i="6" s="1"/>
  <c r="AT142" i="6"/>
  <c r="BQ142" i="6" s="1"/>
  <c r="CN142" i="6" s="1"/>
  <c r="AB142" i="6"/>
  <c r="AY142" i="6" s="1"/>
  <c r="BV142" i="6" s="1"/>
  <c r="AA142" i="6"/>
  <c r="AL142" i="6"/>
  <c r="BI142" i="6" s="1"/>
  <c r="CF142" i="6" s="1"/>
  <c r="AK142" i="6"/>
  <c r="AJ142" i="6"/>
  <c r="BG142" i="6" s="1"/>
  <c r="CD142" i="6" s="1"/>
  <c r="AI142" i="6"/>
  <c r="BF142" i="6" s="1"/>
  <c r="CC142" i="6" s="1"/>
  <c r="AL76" i="6"/>
  <c r="BI76" i="6" s="1"/>
  <c r="CF76" i="6" s="1"/>
  <c r="AA76" i="6"/>
  <c r="AI76" i="6"/>
  <c r="BF76" i="6" s="1"/>
  <c r="CC76" i="6" s="1"/>
  <c r="AJ76" i="6"/>
  <c r="BG76" i="6" s="1"/>
  <c r="CD76" i="6" s="1"/>
  <c r="AL8" i="6"/>
  <c r="BI8" i="6" s="1"/>
  <c r="CF8" i="6" s="1"/>
  <c r="AJ8" i="6"/>
  <c r="BG8" i="6" s="1"/>
  <c r="CD8" i="6" s="1"/>
  <c r="AU8" i="6"/>
  <c r="AL19" i="6"/>
  <c r="BI19" i="6" s="1"/>
  <c r="CF19" i="6" s="1"/>
  <c r="AA19" i="6"/>
  <c r="AX36" i="6"/>
  <c r="AI42" i="6"/>
  <c r="BF42" i="6" s="1"/>
  <c r="CC42" i="6" s="1"/>
  <c r="AA42" i="6"/>
  <c r="AJ42" i="6"/>
  <c r="BG42" i="6" s="1"/>
  <c r="CD42" i="6" s="1"/>
  <c r="AT42" i="6"/>
  <c r="AX51" i="6"/>
  <c r="BU55" i="6"/>
  <c r="AL105" i="6"/>
  <c r="BI105" i="6" s="1"/>
  <c r="CF105" i="6" s="1"/>
  <c r="AJ105" i="6"/>
  <c r="BG105" i="6" s="1"/>
  <c r="CD105" i="6" s="1"/>
  <c r="AI105" i="6"/>
  <c r="BF105" i="6" s="1"/>
  <c r="CC105" i="6" s="1"/>
  <c r="AA105" i="6"/>
  <c r="AX124" i="6"/>
  <c r="AK381" i="6"/>
  <c r="BH381" i="6" s="1"/>
  <c r="CE381" i="6" s="1"/>
  <c r="AK385" i="6"/>
  <c r="BH385" i="6" s="1"/>
  <c r="CE385" i="6" s="1"/>
  <c r="AK384" i="6"/>
  <c r="BH384" i="6" s="1"/>
  <c r="CE384" i="6" s="1"/>
  <c r="AK339" i="6"/>
  <c r="BH339" i="6" s="1"/>
  <c r="CE339" i="6" s="1"/>
  <c r="AK369" i="6"/>
  <c r="AK358" i="6"/>
  <c r="BH358" i="6" s="1"/>
  <c r="CE358" i="6" s="1"/>
  <c r="AK382" i="6"/>
  <c r="AK378" i="6"/>
  <c r="BH378" i="6" s="1"/>
  <c r="CE378" i="6" s="1"/>
  <c r="BH369" i="6"/>
  <c r="CE369" i="6" s="1"/>
  <c r="AK336" i="6"/>
  <c r="BH336" i="6" s="1"/>
  <c r="CE336" i="6" s="1"/>
  <c r="AK386" i="6"/>
  <c r="BH386" i="6" s="1"/>
  <c r="CE386" i="6" s="1"/>
  <c r="AK383" i="6"/>
  <c r="BH383" i="6" s="1"/>
  <c r="CE383" i="6" s="1"/>
  <c r="AK304" i="6"/>
  <c r="BH304" i="6" s="1"/>
  <c r="CE304" i="6" s="1"/>
  <c r="AK363" i="6"/>
  <c r="BH363" i="6" s="1"/>
  <c r="CE363" i="6" s="1"/>
  <c r="AK367" i="6"/>
  <c r="BH367" i="6" s="1"/>
  <c r="CE367" i="6" s="1"/>
  <c r="BH382" i="6"/>
  <c r="CE382" i="6" s="1"/>
  <c r="AK356" i="6"/>
  <c r="AK303" i="6"/>
  <c r="BH303" i="6" s="1"/>
  <c r="CE303" i="6" s="1"/>
  <c r="AK288" i="6"/>
  <c r="AK340" i="6"/>
  <c r="BH340" i="6" s="1"/>
  <c r="CE340" i="6" s="1"/>
  <c r="AK342" i="6"/>
  <c r="BH342" i="6" s="1"/>
  <c r="CE342" i="6" s="1"/>
  <c r="BH264" i="6"/>
  <c r="CE264" i="6" s="1"/>
  <c r="AK234" i="6"/>
  <c r="BH234" i="6" s="1"/>
  <c r="CE234" i="6" s="1"/>
  <c r="AK348" i="6"/>
  <c r="BH348" i="6" s="1"/>
  <c r="CE348" i="6" s="1"/>
  <c r="AK324" i="6"/>
  <c r="BH324" i="6" s="1"/>
  <c r="CE324" i="6" s="1"/>
  <c r="AK302" i="6"/>
  <c r="BH302" i="6" s="1"/>
  <c r="CE302" i="6" s="1"/>
  <c r="AK264" i="6"/>
  <c r="AK240" i="6"/>
  <c r="BH240" i="6" s="1"/>
  <c r="CE240" i="6" s="1"/>
  <c r="AK214" i="6"/>
  <c r="AK198" i="6"/>
  <c r="AK239" i="6"/>
  <c r="BH239" i="6" s="1"/>
  <c r="CE239" i="6" s="1"/>
  <c r="AK228" i="6"/>
  <c r="BH228" i="6" s="1"/>
  <c r="CE228" i="6" s="1"/>
  <c r="AK221" i="6"/>
  <c r="BH221" i="6" s="1"/>
  <c r="CE221" i="6" s="1"/>
  <c r="AK216" i="6"/>
  <c r="BH216" i="6" s="1"/>
  <c r="CE216" i="6" s="1"/>
  <c r="AK186" i="6"/>
  <c r="BH186" i="6" s="1"/>
  <c r="CE186" i="6" s="1"/>
  <c r="AK282" i="6"/>
  <c r="BH282" i="6" s="1"/>
  <c r="CE282" i="6" s="1"/>
  <c r="AK249" i="6"/>
  <c r="BH249" i="6" s="1"/>
  <c r="CE249" i="6" s="1"/>
  <c r="AK246" i="6"/>
  <c r="BH246" i="6" s="1"/>
  <c r="CE246" i="6" s="1"/>
  <c r="AK230" i="6"/>
  <c r="BH230" i="6" s="1"/>
  <c r="CE230" i="6" s="1"/>
  <c r="AK349" i="6"/>
  <c r="BH349" i="6" s="1"/>
  <c r="CE349" i="6" s="1"/>
  <c r="BH288" i="6"/>
  <c r="CE288" i="6" s="1"/>
  <c r="AK267" i="6"/>
  <c r="BH267" i="6" s="1"/>
  <c r="CE267" i="6" s="1"/>
  <c r="AK351" i="6"/>
  <c r="BH351" i="6" s="1"/>
  <c r="CE351" i="6" s="1"/>
  <c r="AK286" i="6"/>
  <c r="AK266" i="6"/>
  <c r="BH266" i="6" s="1"/>
  <c r="CE266" i="6" s="1"/>
  <c r="BH356" i="6"/>
  <c r="CE356" i="6" s="1"/>
  <c r="AK275" i="6"/>
  <c r="BH275" i="6" s="1"/>
  <c r="CE275" i="6" s="1"/>
  <c r="AK270" i="6"/>
  <c r="BH270" i="6" s="1"/>
  <c r="CE270" i="6" s="1"/>
  <c r="AK268" i="6"/>
  <c r="BH268" i="6" s="1"/>
  <c r="CE268" i="6" s="1"/>
  <c r="AK261" i="6"/>
  <c r="AK250" i="6"/>
  <c r="BH250" i="6" s="1"/>
  <c r="CE250" i="6" s="1"/>
  <c r="AK160" i="6"/>
  <c r="BH160" i="6" s="1"/>
  <c r="CE160" i="6" s="1"/>
  <c r="AK365" i="6"/>
  <c r="BH365" i="6" s="1"/>
  <c r="CE365" i="6" s="1"/>
  <c r="AK195" i="6"/>
  <c r="AK177" i="6"/>
  <c r="BH177" i="6" s="1"/>
  <c r="CE177" i="6" s="1"/>
  <c r="AK259" i="6"/>
  <c r="BH259" i="6" s="1"/>
  <c r="CE259" i="6" s="1"/>
  <c r="AK219" i="6"/>
  <c r="BH219" i="6" s="1"/>
  <c r="CE219" i="6" s="1"/>
  <c r="AK210" i="6"/>
  <c r="BH210" i="6" s="1"/>
  <c r="CE210" i="6" s="1"/>
  <c r="AK176" i="6"/>
  <c r="BH176" i="6" s="1"/>
  <c r="CE176" i="6" s="1"/>
  <c r="AK258" i="6"/>
  <c r="BH258" i="6" s="1"/>
  <c r="CE258" i="6" s="1"/>
  <c r="AK252" i="6"/>
  <c r="BH252" i="6" s="1"/>
  <c r="CE252" i="6" s="1"/>
  <c r="BH198" i="6"/>
  <c r="CE198" i="6" s="1"/>
  <c r="AK196" i="6"/>
  <c r="BH196" i="6" s="1"/>
  <c r="CE196" i="6" s="1"/>
  <c r="AK284" i="6"/>
  <c r="BH284" i="6" s="1"/>
  <c r="CE284" i="6" s="1"/>
  <c r="AK185" i="6"/>
  <c r="BH185" i="6" s="1"/>
  <c r="CE185" i="6" s="1"/>
  <c r="AK120" i="6"/>
  <c r="BH120" i="6" s="1"/>
  <c r="CE120" i="6" s="1"/>
  <c r="AK222" i="6"/>
  <c r="BH222" i="6" s="1"/>
  <c r="CE222" i="6" s="1"/>
  <c r="AK180" i="6"/>
  <c r="BH180" i="6" s="1"/>
  <c r="CE180" i="6" s="1"/>
  <c r="AK159" i="6"/>
  <c r="AK138" i="6"/>
  <c r="BH138" i="6" s="1"/>
  <c r="CE138" i="6" s="1"/>
  <c r="AK122" i="6"/>
  <c r="BH122" i="6" s="1"/>
  <c r="CE122" i="6" s="1"/>
  <c r="AK105" i="6"/>
  <c r="BH105" i="6" s="1"/>
  <c r="CE105" i="6" s="1"/>
  <c r="AK98" i="6"/>
  <c r="BH98" i="6" s="1"/>
  <c r="CE98" i="6" s="1"/>
  <c r="AK89" i="6"/>
  <c r="BH89" i="6" s="1"/>
  <c r="CE89" i="6" s="1"/>
  <c r="AK81" i="6"/>
  <c r="BH81" i="6" s="1"/>
  <c r="CE81" i="6" s="1"/>
  <c r="BH80" i="6"/>
  <c r="CE80" i="6" s="1"/>
  <c r="AK75" i="6"/>
  <c r="BH75" i="6" s="1"/>
  <c r="CE75" i="6" s="1"/>
  <c r="AK237" i="6"/>
  <c r="BH237" i="6" s="1"/>
  <c r="CE237" i="6" s="1"/>
  <c r="BH214" i="6"/>
  <c r="CE214" i="6" s="1"/>
  <c r="AK158" i="6"/>
  <c r="BH158" i="6" s="1"/>
  <c r="CE158" i="6" s="1"/>
  <c r="AK106" i="6"/>
  <c r="BH106" i="6" s="1"/>
  <c r="CE106" i="6" s="1"/>
  <c r="AK100" i="6"/>
  <c r="BH100" i="6" s="1"/>
  <c r="CE100" i="6" s="1"/>
  <c r="AK90" i="6"/>
  <c r="AK82" i="6"/>
  <c r="AK76" i="6"/>
  <c r="BH76" i="6" s="1"/>
  <c r="CE76" i="6" s="1"/>
  <c r="AK248" i="6"/>
  <c r="BH248" i="6" s="1"/>
  <c r="CE248" i="6" s="1"/>
  <c r="AK212" i="6"/>
  <c r="AK88" i="6"/>
  <c r="BH88" i="6" s="1"/>
  <c r="CE88" i="6" s="1"/>
  <c r="AK84" i="6"/>
  <c r="BH84" i="6" s="1"/>
  <c r="CE84" i="6" s="1"/>
  <c r="AK70" i="6"/>
  <c r="AK60" i="6"/>
  <c r="BH60" i="6" s="1"/>
  <c r="CE60" i="6" s="1"/>
  <c r="AK44" i="6"/>
  <c r="BH43" i="6"/>
  <c r="CE43" i="6" s="1"/>
  <c r="AK34" i="6"/>
  <c r="BH34" i="6" s="1"/>
  <c r="CE34" i="6" s="1"/>
  <c r="BH286" i="6"/>
  <c r="CE286" i="6" s="1"/>
  <c r="BH195" i="6"/>
  <c r="CE195" i="6" s="1"/>
  <c r="AK189" i="6"/>
  <c r="BH189" i="6" s="1"/>
  <c r="CE189" i="6" s="1"/>
  <c r="AK109" i="6"/>
  <c r="BH109" i="6" s="1"/>
  <c r="CE109" i="6" s="1"/>
  <c r="AK101" i="6"/>
  <c r="BH101" i="6" s="1"/>
  <c r="CE101" i="6" s="1"/>
  <c r="BH82" i="6"/>
  <c r="CE82" i="6" s="1"/>
  <c r="BH70" i="6"/>
  <c r="CE70" i="6" s="1"/>
  <c r="AK62" i="6"/>
  <c r="BH62" i="6" s="1"/>
  <c r="CE62" i="6" s="1"/>
  <c r="AK61" i="6"/>
  <c r="BH61" i="6" s="1"/>
  <c r="CE61" i="6" s="1"/>
  <c r="AK285" i="6"/>
  <c r="BH285" i="6" s="1"/>
  <c r="CE285" i="6" s="1"/>
  <c r="AK213" i="6"/>
  <c r="BH213" i="6" s="1"/>
  <c r="CE213" i="6" s="1"/>
  <c r="AK178" i="6"/>
  <c r="BH178" i="6" s="1"/>
  <c r="CE178" i="6" s="1"/>
  <c r="AK174" i="6"/>
  <c r="BH174" i="6" s="1"/>
  <c r="CE174" i="6" s="1"/>
  <c r="AK162" i="6"/>
  <c r="BH162" i="6" s="1"/>
  <c r="CE162" i="6" s="1"/>
  <c r="BH159" i="6"/>
  <c r="CE159" i="6" s="1"/>
  <c r="BH142" i="6"/>
  <c r="CE142" i="6" s="1"/>
  <c r="AK97" i="6"/>
  <c r="BH97" i="6" s="1"/>
  <c r="CE97" i="6" s="1"/>
  <c r="AK92" i="6"/>
  <c r="BH92" i="6" s="1"/>
  <c r="CE92" i="6" s="1"/>
  <c r="AK85" i="6"/>
  <c r="BH85" i="6" s="1"/>
  <c r="CE85" i="6" s="1"/>
  <c r="BH72" i="6"/>
  <c r="CE72" i="6" s="1"/>
  <c r="AK63" i="6"/>
  <c r="AK47" i="6"/>
  <c r="BH47" i="6" s="1"/>
  <c r="CE47" i="6" s="1"/>
  <c r="BH45" i="6"/>
  <c r="CE45" i="6" s="1"/>
  <c r="AK38" i="6"/>
  <c r="BH38" i="6" s="1"/>
  <c r="CE38" i="6" s="1"/>
  <c r="BH35" i="6"/>
  <c r="CE35" i="6" s="1"/>
  <c r="AK171" i="6"/>
  <c r="BH171" i="6" s="1"/>
  <c r="CE171" i="6" s="1"/>
  <c r="AK108" i="6"/>
  <c r="BH108" i="6" s="1"/>
  <c r="CE108" i="6" s="1"/>
  <c r="AK93" i="6"/>
  <c r="AK87" i="6"/>
  <c r="BH83" i="6"/>
  <c r="CE83" i="6" s="1"/>
  <c r="BH68" i="6"/>
  <c r="CE68" i="6" s="1"/>
  <c r="AK48" i="6"/>
  <c r="BH48" i="6" s="1"/>
  <c r="CE48" i="6" s="1"/>
  <c r="AK40" i="6"/>
  <c r="AK33" i="6"/>
  <c r="BH33" i="6" s="1"/>
  <c r="CE33" i="6" s="1"/>
  <c r="AK25" i="6"/>
  <c r="BH25" i="6" s="1"/>
  <c r="CE25" i="6" s="1"/>
  <c r="AK15" i="6"/>
  <c r="BH14" i="6"/>
  <c r="CE14" i="6" s="1"/>
  <c r="AK7" i="6"/>
  <c r="BH7" i="6" s="1"/>
  <c r="CE7" i="6" s="1"/>
  <c r="BH6" i="6"/>
  <c r="CE6" i="6" s="1"/>
  <c r="BH212" i="6"/>
  <c r="CE212" i="6" s="1"/>
  <c r="AK65" i="6"/>
  <c r="BH65" i="6" s="1"/>
  <c r="CE65" i="6" s="1"/>
  <c r="AK57" i="6"/>
  <c r="BH57" i="6" s="1"/>
  <c r="CE57" i="6" s="1"/>
  <c r="AK37" i="6"/>
  <c r="BH37" i="6" s="1"/>
  <c r="CE37" i="6" s="1"/>
  <c r="AK26" i="6"/>
  <c r="AK16" i="6"/>
  <c r="BH16" i="6" s="1"/>
  <c r="CE16" i="6" s="1"/>
  <c r="BH15" i="6"/>
  <c r="CE15" i="6" s="1"/>
  <c r="AK8" i="6"/>
  <c r="BH8" i="6" s="1"/>
  <c r="CE8" i="6" s="1"/>
  <c r="AK50" i="6"/>
  <c r="BH50" i="6" s="1"/>
  <c r="CE50" i="6" s="1"/>
  <c r="AK41" i="6"/>
  <c r="BH41" i="6" s="1"/>
  <c r="CE41" i="6" s="1"/>
  <c r="AK28" i="6"/>
  <c r="BH28" i="6" s="1"/>
  <c r="CE28" i="6" s="1"/>
  <c r="BH26" i="6"/>
  <c r="CE26" i="6" s="1"/>
  <c r="AK17" i="6"/>
  <c r="BH17" i="6" s="1"/>
  <c r="CE17" i="6" s="1"/>
  <c r="AK9" i="6"/>
  <c r="BH9" i="6" s="1"/>
  <c r="CE9" i="6" s="1"/>
  <c r="BH261" i="6"/>
  <c r="CE261" i="6" s="1"/>
  <c r="AK232" i="6"/>
  <c r="BH232" i="6" s="1"/>
  <c r="CE232" i="6" s="1"/>
  <c r="AK231" i="6"/>
  <c r="BH231" i="6" s="1"/>
  <c r="CE231" i="6" s="1"/>
  <c r="AK126" i="6"/>
  <c r="BH126" i="6" s="1"/>
  <c r="CE126" i="6" s="1"/>
  <c r="AK95" i="6"/>
  <c r="BH95" i="6" s="1"/>
  <c r="CE95" i="6" s="1"/>
  <c r="AK141" i="6"/>
  <c r="BH141" i="6" s="1"/>
  <c r="CE141" i="6" s="1"/>
  <c r="AK69" i="6"/>
  <c r="BH69" i="6" s="1"/>
  <c r="CE69" i="6" s="1"/>
  <c r="AK64" i="6"/>
  <c r="BH64" i="6" s="1"/>
  <c r="CE64" i="6" s="1"/>
  <c r="AK59" i="6"/>
  <c r="BH59" i="6" s="1"/>
  <c r="CE59" i="6" s="1"/>
  <c r="AK22" i="6"/>
  <c r="BH5" i="6"/>
  <c r="CE5" i="6" s="1"/>
  <c r="AK73" i="6"/>
  <c r="BH73" i="6" s="1"/>
  <c r="CE73" i="6" s="1"/>
  <c r="AK55" i="6"/>
  <c r="BH55" i="6" s="1"/>
  <c r="CE55" i="6" s="1"/>
  <c r="AK39" i="6"/>
  <c r="BH39" i="6" s="1"/>
  <c r="CE39" i="6" s="1"/>
  <c r="AK36" i="6"/>
  <c r="BH36" i="6" s="1"/>
  <c r="CE36" i="6" s="1"/>
  <c r="AK31" i="6"/>
  <c r="BH31" i="6" s="1"/>
  <c r="CE31" i="6" s="1"/>
  <c r="AK30" i="6"/>
  <c r="BH30" i="6" s="1"/>
  <c r="CE30" i="6" s="1"/>
  <c r="AK23" i="6"/>
  <c r="BH23" i="6" s="1"/>
  <c r="CE23" i="6" s="1"/>
  <c r="AK18" i="6"/>
  <c r="BH18" i="6" s="1"/>
  <c r="CE18" i="6" s="1"/>
  <c r="AK12" i="6"/>
  <c r="BH12" i="6" s="1"/>
  <c r="CE12" i="6" s="1"/>
  <c r="BH11" i="6"/>
  <c r="CE11" i="6" s="1"/>
  <c r="AK86" i="6"/>
  <c r="BH86" i="6" s="1"/>
  <c r="CE86" i="6" s="1"/>
  <c r="BH63" i="6"/>
  <c r="CE63" i="6" s="1"/>
  <c r="BH32" i="6"/>
  <c r="CE32" i="6" s="1"/>
  <c r="BH22" i="6"/>
  <c r="CE22" i="6" s="1"/>
  <c r="BH93" i="6"/>
  <c r="CE93" i="6" s="1"/>
  <c r="AK67" i="6"/>
  <c r="BH67" i="6" s="1"/>
  <c r="CE67" i="6" s="1"/>
  <c r="AK66" i="6"/>
  <c r="BH66" i="6" s="1"/>
  <c r="CE66" i="6" s="1"/>
  <c r="BH40" i="6"/>
  <c r="CE40" i="6" s="1"/>
  <c r="AK194" i="6"/>
  <c r="BH194" i="6" s="1"/>
  <c r="CE194" i="6" s="1"/>
  <c r="AK192" i="6"/>
  <c r="BH192" i="6" s="1"/>
  <c r="CE192" i="6" s="1"/>
  <c r="AK107" i="6"/>
  <c r="BH107" i="6" s="1"/>
  <c r="CE107" i="6" s="1"/>
  <c r="AK91" i="6"/>
  <c r="BH91" i="6" s="1"/>
  <c r="CE91" i="6" s="1"/>
  <c r="BH90" i="6"/>
  <c r="CE90" i="6" s="1"/>
  <c r="BK5" i="6"/>
  <c r="CH5" i="6" s="1"/>
  <c r="BJ6" i="6"/>
  <c r="CG6" i="6" s="1"/>
  <c r="AI8" i="6"/>
  <c r="BF8" i="6" s="1"/>
  <c r="CC8" i="6" s="1"/>
  <c r="AK13" i="6"/>
  <c r="BH13" i="6" s="1"/>
  <c r="CE13" i="6" s="1"/>
  <c r="AJ19" i="6"/>
  <c r="BG19" i="6" s="1"/>
  <c r="CD19" i="6" s="1"/>
  <c r="AK20" i="6"/>
  <c r="BH20" i="6" s="1"/>
  <c r="CE20" i="6" s="1"/>
  <c r="AV32" i="6"/>
  <c r="BS32" i="6" s="1"/>
  <c r="CP32" i="6" s="1"/>
  <c r="BU35" i="6"/>
  <c r="AK51" i="6"/>
  <c r="BH51" i="6" s="1"/>
  <c r="CE51" i="6" s="1"/>
  <c r="AO55" i="6"/>
  <c r="AL62" i="6"/>
  <c r="BI62" i="6" s="1"/>
  <c r="CF62" i="6" s="1"/>
  <c r="AJ62" i="6"/>
  <c r="BG62" i="6" s="1"/>
  <c r="CD62" i="6" s="1"/>
  <c r="AI62" i="6"/>
  <c r="BF62" i="6" s="1"/>
  <c r="CC62" i="6" s="1"/>
  <c r="AI85" i="6"/>
  <c r="BF85" i="6" s="1"/>
  <c r="CC85" i="6" s="1"/>
  <c r="AA113" i="6"/>
  <c r="AI113" i="6"/>
  <c r="BF113" i="6" s="1"/>
  <c r="CC113" i="6" s="1"/>
  <c r="AU113" i="6"/>
  <c r="AK129" i="6"/>
  <c r="BH129" i="6" s="1"/>
  <c r="CE129" i="6" s="1"/>
  <c r="AC129" i="6"/>
  <c r="AQ129" i="6"/>
  <c r="AI129" i="6"/>
  <c r="BF129" i="6" s="1"/>
  <c r="CC129" i="6" s="1"/>
  <c r="AA129" i="6"/>
  <c r="AO129" i="6"/>
  <c r="AN129" i="6"/>
  <c r="AM129" i="6"/>
  <c r="AB129" i="6"/>
  <c r="AY129" i="6" s="1"/>
  <c r="BV129" i="6" s="1"/>
  <c r="AJ129" i="6"/>
  <c r="BG129" i="6" s="1"/>
  <c r="CD129" i="6" s="1"/>
  <c r="AV129" i="6"/>
  <c r="BS129" i="6" s="1"/>
  <c r="CP129" i="6" s="1"/>
  <c r="AU129" i="6"/>
  <c r="AT129" i="6"/>
  <c r="AP129" i="6"/>
  <c r="AU183" i="6"/>
  <c r="AM183" i="6"/>
  <c r="AT183" i="6"/>
  <c r="BQ183" i="6" s="1"/>
  <c r="CN183" i="6" s="1"/>
  <c r="AL183" i="6"/>
  <c r="BI183" i="6" s="1"/>
  <c r="CF183" i="6" s="1"/>
  <c r="AQ183" i="6"/>
  <c r="AP183" i="6"/>
  <c r="AJ183" i="6"/>
  <c r="BG183" i="6" s="1"/>
  <c r="CD183" i="6" s="1"/>
  <c r="AI183" i="6"/>
  <c r="BF183" i="6" s="1"/>
  <c r="CC183" i="6" s="1"/>
  <c r="AO183" i="6"/>
  <c r="AN183" i="6"/>
  <c r="AV183" i="6"/>
  <c r="BS183" i="6" s="1"/>
  <c r="CP183" i="6" s="1"/>
  <c r="AK183" i="6"/>
  <c r="BH183" i="6" s="1"/>
  <c r="CE183" i="6" s="1"/>
  <c r="AC183" i="6"/>
  <c r="AB183" i="6"/>
  <c r="AY183" i="6" s="1"/>
  <c r="BV183" i="6" s="1"/>
  <c r="AA183" i="6"/>
  <c r="BU185" i="6"/>
  <c r="AV382" i="6"/>
  <c r="BS382" i="6" s="1"/>
  <c r="CP382" i="6" s="1"/>
  <c r="AV384" i="6"/>
  <c r="BS384" i="6" s="1"/>
  <c r="CP384" i="6" s="1"/>
  <c r="AV385" i="6"/>
  <c r="BS385" i="6" s="1"/>
  <c r="CP385" i="6" s="1"/>
  <c r="AV386" i="6"/>
  <c r="BS386" i="6" s="1"/>
  <c r="CP386" i="6" s="1"/>
  <c r="AV381" i="6"/>
  <c r="BS381" i="6" s="1"/>
  <c r="CP381" i="6" s="1"/>
  <c r="AV339" i="6"/>
  <c r="BS339" i="6" s="1"/>
  <c r="CP339" i="6" s="1"/>
  <c r="AV383" i="6"/>
  <c r="BS383" i="6" s="1"/>
  <c r="CP383" i="6" s="1"/>
  <c r="AV369" i="6"/>
  <c r="BS369" i="6" s="1"/>
  <c r="CP369" i="6" s="1"/>
  <c r="AV340" i="6"/>
  <c r="BS340" i="6" s="1"/>
  <c r="CP340" i="6" s="1"/>
  <c r="AV367" i="6"/>
  <c r="BS367" i="6" s="1"/>
  <c r="CP367" i="6" s="1"/>
  <c r="AV336" i="6"/>
  <c r="BS336" i="6" s="1"/>
  <c r="CP336" i="6" s="1"/>
  <c r="AV360" i="6"/>
  <c r="BS360" i="6" s="1"/>
  <c r="CP360" i="6" s="1"/>
  <c r="AV345" i="6"/>
  <c r="BS345" i="6" s="1"/>
  <c r="CP345" i="6" s="1"/>
  <c r="AV342" i="6"/>
  <c r="BS342" i="6" s="1"/>
  <c r="CP342" i="6" s="1"/>
  <c r="AV363" i="6"/>
  <c r="BS363" i="6" s="1"/>
  <c r="CP363" i="6" s="1"/>
  <c r="AV279" i="6"/>
  <c r="BS279" i="6" s="1"/>
  <c r="CP279" i="6" s="1"/>
  <c r="AV270" i="6"/>
  <c r="BS270" i="6" s="1"/>
  <c r="CP270" i="6" s="1"/>
  <c r="AV268" i="6"/>
  <c r="AV267" i="6"/>
  <c r="AV266" i="6"/>
  <c r="BS266" i="6" s="1"/>
  <c r="CP266" i="6" s="1"/>
  <c r="AV264" i="6"/>
  <c r="BS264" i="6" s="1"/>
  <c r="CP264" i="6" s="1"/>
  <c r="BS288" i="6"/>
  <c r="CP288" i="6" s="1"/>
  <c r="AV285" i="6"/>
  <c r="BS285" i="6" s="1"/>
  <c r="CP285" i="6" s="1"/>
  <c r="AV250" i="6"/>
  <c r="BS250" i="6" s="1"/>
  <c r="CP250" i="6" s="1"/>
  <c r="AV216" i="6"/>
  <c r="AV288" i="6"/>
  <c r="AV286" i="6"/>
  <c r="BS286" i="6" s="1"/>
  <c r="CP286" i="6" s="1"/>
  <c r="AV234" i="6"/>
  <c r="BS234" i="6" s="1"/>
  <c r="CP234" i="6" s="1"/>
  <c r="AV228" i="6"/>
  <c r="BS228" i="6" s="1"/>
  <c r="CP228" i="6" s="1"/>
  <c r="AV241" i="6"/>
  <c r="BS241" i="6" s="1"/>
  <c r="CP241" i="6" s="1"/>
  <c r="AV240" i="6"/>
  <c r="BS240" i="6" s="1"/>
  <c r="CP240" i="6" s="1"/>
  <c r="AV230" i="6"/>
  <c r="BS230" i="6" s="1"/>
  <c r="CP230" i="6" s="1"/>
  <c r="AV174" i="6"/>
  <c r="BS174" i="6" s="1"/>
  <c r="CP174" i="6" s="1"/>
  <c r="AV261" i="6"/>
  <c r="BS261" i="6" s="1"/>
  <c r="CP261" i="6" s="1"/>
  <c r="AV295" i="6"/>
  <c r="BS295" i="6" s="1"/>
  <c r="CP295" i="6" s="1"/>
  <c r="AV284" i="6"/>
  <c r="BS268" i="6"/>
  <c r="CP268" i="6" s="1"/>
  <c r="AV338" i="6"/>
  <c r="BS338" i="6" s="1"/>
  <c r="CP338" i="6" s="1"/>
  <c r="AV282" i="6"/>
  <c r="BS282" i="6" s="1"/>
  <c r="CP282" i="6" s="1"/>
  <c r="AV259" i="6"/>
  <c r="BS259" i="6" s="1"/>
  <c r="CP259" i="6" s="1"/>
  <c r="AV222" i="6"/>
  <c r="BS222" i="6" s="1"/>
  <c r="CP222" i="6" s="1"/>
  <c r="AV214" i="6"/>
  <c r="BS214" i="6" s="1"/>
  <c r="CP214" i="6" s="1"/>
  <c r="AV192" i="6"/>
  <c r="BS192" i="6" s="1"/>
  <c r="CP192" i="6" s="1"/>
  <c r="AV178" i="6"/>
  <c r="BS178" i="6" s="1"/>
  <c r="CP178" i="6" s="1"/>
  <c r="BS267" i="6"/>
  <c r="CP267" i="6" s="1"/>
  <c r="AV252" i="6"/>
  <c r="BS252" i="6" s="1"/>
  <c r="CP252" i="6" s="1"/>
  <c r="AV237" i="6"/>
  <c r="BS237" i="6" s="1"/>
  <c r="CP237" i="6" s="1"/>
  <c r="AV232" i="6"/>
  <c r="BS232" i="6" s="1"/>
  <c r="CP232" i="6" s="1"/>
  <c r="BS216" i="6"/>
  <c r="CP216" i="6" s="1"/>
  <c r="AV212" i="6"/>
  <c r="AV160" i="6"/>
  <c r="AV239" i="6"/>
  <c r="BS239" i="6" s="1"/>
  <c r="CP239" i="6" s="1"/>
  <c r="BS213" i="6"/>
  <c r="CP213" i="6" s="1"/>
  <c r="AV198" i="6"/>
  <c r="BS198" i="6" s="1"/>
  <c r="CP198" i="6" s="1"/>
  <c r="AV177" i="6"/>
  <c r="BS177" i="6" s="1"/>
  <c r="CP177" i="6" s="1"/>
  <c r="AV213" i="6"/>
  <c r="AV225" i="6"/>
  <c r="BS225" i="6" s="1"/>
  <c r="CP225" i="6" s="1"/>
  <c r="BS160" i="6"/>
  <c r="CP160" i="6" s="1"/>
  <c r="AV120" i="6"/>
  <c r="BS120" i="6" s="1"/>
  <c r="CP120" i="6" s="1"/>
  <c r="AV107" i="6"/>
  <c r="BS107" i="6" s="1"/>
  <c r="CP107" i="6" s="1"/>
  <c r="AV248" i="6"/>
  <c r="BS248" i="6" s="1"/>
  <c r="CP248" i="6" s="1"/>
  <c r="AV195" i="6"/>
  <c r="BS195" i="6" s="1"/>
  <c r="CP195" i="6" s="1"/>
  <c r="AV138" i="6"/>
  <c r="BS138" i="6" s="1"/>
  <c r="CP138" i="6" s="1"/>
  <c r="AV122" i="6"/>
  <c r="BS122" i="6" s="1"/>
  <c r="CP122" i="6" s="1"/>
  <c r="AV108" i="6"/>
  <c r="AV103" i="6"/>
  <c r="BS103" i="6" s="1"/>
  <c r="CP103" i="6" s="1"/>
  <c r="AV92" i="6"/>
  <c r="BS92" i="6" s="1"/>
  <c r="CP92" i="6" s="1"/>
  <c r="AV84" i="6"/>
  <c r="BS84" i="6" s="1"/>
  <c r="CP84" i="6" s="1"/>
  <c r="BS83" i="6"/>
  <c r="CP83" i="6" s="1"/>
  <c r="AV231" i="6"/>
  <c r="BS212" i="6"/>
  <c r="CP212" i="6" s="1"/>
  <c r="AV210" i="6"/>
  <c r="BS210" i="6" s="1"/>
  <c r="CP210" i="6" s="1"/>
  <c r="AV165" i="6"/>
  <c r="BS165" i="6" s="1"/>
  <c r="CP165" i="6" s="1"/>
  <c r="AV109" i="6"/>
  <c r="BS109" i="6" s="1"/>
  <c r="CP109" i="6" s="1"/>
  <c r="BS108" i="6"/>
  <c r="CP108" i="6" s="1"/>
  <c r="AV93" i="6"/>
  <c r="AV85" i="6"/>
  <c r="AV223" i="6"/>
  <c r="BS223" i="6" s="1"/>
  <c r="CP223" i="6" s="1"/>
  <c r="AV196" i="6"/>
  <c r="BS196" i="6" s="1"/>
  <c r="CP196" i="6" s="1"/>
  <c r="AV189" i="6"/>
  <c r="BS189" i="6" s="1"/>
  <c r="CP189" i="6" s="1"/>
  <c r="AV91" i="6"/>
  <c r="BS91" i="6" s="1"/>
  <c r="CP91" i="6" s="1"/>
  <c r="BS85" i="6"/>
  <c r="CP85" i="6" s="1"/>
  <c r="AV81" i="6"/>
  <c r="BS81" i="6" s="1"/>
  <c r="CP81" i="6" s="1"/>
  <c r="AV75" i="6"/>
  <c r="AV64" i="6"/>
  <c r="BS64" i="6" s="1"/>
  <c r="CP64" i="6" s="1"/>
  <c r="AV55" i="6"/>
  <c r="AV48" i="6"/>
  <c r="BS48" i="6" s="1"/>
  <c r="CP48" i="6" s="1"/>
  <c r="AV39" i="6"/>
  <c r="BS284" i="6"/>
  <c r="CP284" i="6" s="1"/>
  <c r="AV162" i="6"/>
  <c r="BS162" i="6" s="1"/>
  <c r="CP162" i="6" s="1"/>
  <c r="AV97" i="6"/>
  <c r="BS97" i="6" s="1"/>
  <c r="CP97" i="6" s="1"/>
  <c r="AV65" i="6"/>
  <c r="BS65" i="6" s="1"/>
  <c r="CP65" i="6" s="1"/>
  <c r="AV246" i="6"/>
  <c r="BS246" i="6" s="1"/>
  <c r="CP246" i="6" s="1"/>
  <c r="BS231" i="6"/>
  <c r="CP231" i="6" s="1"/>
  <c r="AV167" i="6"/>
  <c r="BS167" i="6" s="1"/>
  <c r="CP167" i="6" s="1"/>
  <c r="AV101" i="6"/>
  <c r="BS101" i="6" s="1"/>
  <c r="CP101" i="6" s="1"/>
  <c r="BS93" i="6"/>
  <c r="CP93" i="6" s="1"/>
  <c r="AV89" i="6"/>
  <c r="BS89" i="6" s="1"/>
  <c r="CP89" i="6" s="1"/>
  <c r="AV86" i="6"/>
  <c r="BS86" i="6" s="1"/>
  <c r="CP86" i="6" s="1"/>
  <c r="AV72" i="6"/>
  <c r="BS72" i="6" s="1"/>
  <c r="CP72" i="6" s="1"/>
  <c r="AV67" i="6"/>
  <c r="BS67" i="6" s="1"/>
  <c r="CP67" i="6" s="1"/>
  <c r="AV66" i="6"/>
  <c r="AV57" i="6"/>
  <c r="AV51" i="6"/>
  <c r="BS51" i="6" s="1"/>
  <c r="CP51" i="6" s="1"/>
  <c r="AV41" i="6"/>
  <c r="BS41" i="6" s="1"/>
  <c r="CP41" i="6" s="1"/>
  <c r="AV249" i="6"/>
  <c r="BS249" i="6" s="1"/>
  <c r="CP249" i="6" s="1"/>
  <c r="AV180" i="6"/>
  <c r="BS180" i="6" s="1"/>
  <c r="CP180" i="6" s="1"/>
  <c r="AV98" i="6"/>
  <c r="BS98" i="6" s="1"/>
  <c r="CP98" i="6" s="1"/>
  <c r="AV94" i="6"/>
  <c r="BS94" i="6" s="1"/>
  <c r="CP94" i="6" s="1"/>
  <c r="AV73" i="6"/>
  <c r="AV44" i="6"/>
  <c r="AV40" i="6"/>
  <c r="BS40" i="6" s="1"/>
  <c r="CP40" i="6" s="1"/>
  <c r="AV18" i="6"/>
  <c r="BS18" i="6" s="1"/>
  <c r="CP18" i="6" s="1"/>
  <c r="AV10" i="6"/>
  <c r="BS10" i="6" s="1"/>
  <c r="CP10" i="6" s="1"/>
  <c r="AV204" i="6"/>
  <c r="BS204" i="6" s="1"/>
  <c r="CP204" i="6" s="1"/>
  <c r="AV159" i="6"/>
  <c r="BS159" i="6" s="1"/>
  <c r="CP159" i="6" s="1"/>
  <c r="AV158" i="6"/>
  <c r="BS158" i="6" s="1"/>
  <c r="CP158" i="6" s="1"/>
  <c r="AV126" i="6"/>
  <c r="BS126" i="6" s="1"/>
  <c r="CP126" i="6" s="1"/>
  <c r="AV88" i="6"/>
  <c r="BS88" i="6" s="1"/>
  <c r="CP88" i="6" s="1"/>
  <c r="AV62" i="6"/>
  <c r="AV37" i="6"/>
  <c r="BS37" i="6" s="1"/>
  <c r="CP37" i="6" s="1"/>
  <c r="AV19" i="6"/>
  <c r="BS19" i="6" s="1"/>
  <c r="CP19" i="6" s="1"/>
  <c r="AV11" i="6"/>
  <c r="BS11" i="6" s="1"/>
  <c r="CP11" i="6" s="1"/>
  <c r="BS95" i="6"/>
  <c r="CP95" i="6" s="1"/>
  <c r="AV87" i="6"/>
  <c r="AV78" i="6"/>
  <c r="BS78" i="6" s="1"/>
  <c r="CP78" i="6" s="1"/>
  <c r="AV76" i="6"/>
  <c r="BS76" i="6" s="1"/>
  <c r="CP76" i="6" s="1"/>
  <c r="BS75" i="6"/>
  <c r="CP75" i="6" s="1"/>
  <c r="AV60" i="6"/>
  <c r="BS60" i="6" s="1"/>
  <c r="CP60" i="6" s="1"/>
  <c r="AV50" i="6"/>
  <c r="BS50" i="6" s="1"/>
  <c r="CP50" i="6" s="1"/>
  <c r="AV34" i="6"/>
  <c r="BS34" i="6" s="1"/>
  <c r="CP34" i="6" s="1"/>
  <c r="AV20" i="6"/>
  <c r="BS20" i="6" s="1"/>
  <c r="CP20" i="6" s="1"/>
  <c r="AV12" i="6"/>
  <c r="BS12" i="6" s="1"/>
  <c r="CP12" i="6" s="1"/>
  <c r="AV194" i="6"/>
  <c r="BS194" i="6" s="1"/>
  <c r="CP194" i="6" s="1"/>
  <c r="AV132" i="6"/>
  <c r="BS132" i="6" s="1"/>
  <c r="CP132" i="6" s="1"/>
  <c r="BS113" i="6"/>
  <c r="CP113" i="6" s="1"/>
  <c r="AV113" i="6"/>
  <c r="AV63" i="6"/>
  <c r="BS63" i="6" s="1"/>
  <c r="CP63" i="6" s="1"/>
  <c r="AV58" i="6"/>
  <c r="BS58" i="6" s="1"/>
  <c r="CP58" i="6" s="1"/>
  <c r="AV56" i="6"/>
  <c r="BS56" i="6" s="1"/>
  <c r="CP56" i="6" s="1"/>
  <c r="AV53" i="6"/>
  <c r="AV43" i="6"/>
  <c r="BS43" i="6" s="1"/>
  <c r="CP43" i="6" s="1"/>
  <c r="AV22" i="6"/>
  <c r="BS22" i="6" s="1"/>
  <c r="CP22" i="6" s="1"/>
  <c r="AV17" i="6"/>
  <c r="BS17" i="6" s="1"/>
  <c r="CP17" i="6" s="1"/>
  <c r="AV15" i="6"/>
  <c r="BS15" i="6" s="1"/>
  <c r="CP15" i="6" s="1"/>
  <c r="AV149" i="6"/>
  <c r="BS149" i="6" s="1"/>
  <c r="CP149" i="6" s="1"/>
  <c r="BS87" i="6"/>
  <c r="CP87" i="6" s="1"/>
  <c r="AV80" i="6"/>
  <c r="BS80" i="6" s="1"/>
  <c r="CP80" i="6" s="1"/>
  <c r="BS55" i="6"/>
  <c r="CP55" i="6" s="1"/>
  <c r="AV42" i="6"/>
  <c r="BS42" i="6" s="1"/>
  <c r="CP42" i="6" s="1"/>
  <c r="BS39" i="6"/>
  <c r="CP39" i="6" s="1"/>
  <c r="AV31" i="6"/>
  <c r="BS31" i="6" s="1"/>
  <c r="CP31" i="6" s="1"/>
  <c r="AV30" i="6"/>
  <c r="BS30" i="6" s="1"/>
  <c r="CP30" i="6" s="1"/>
  <c r="AV26" i="6"/>
  <c r="BS26" i="6" s="1"/>
  <c r="CP26" i="6" s="1"/>
  <c r="AV23" i="6"/>
  <c r="BS23" i="6" s="1"/>
  <c r="CP23" i="6" s="1"/>
  <c r="AV68" i="6"/>
  <c r="BS68" i="6" s="1"/>
  <c r="CP68" i="6" s="1"/>
  <c r="AV47" i="6"/>
  <c r="BS47" i="6" s="1"/>
  <c r="CP47" i="6" s="1"/>
  <c r="AV45" i="6"/>
  <c r="BS45" i="6" s="1"/>
  <c r="CP45" i="6" s="1"/>
  <c r="BS44" i="6"/>
  <c r="CP44" i="6" s="1"/>
  <c r="AV176" i="6"/>
  <c r="BS176" i="6" s="1"/>
  <c r="CP176" i="6" s="1"/>
  <c r="AV144" i="6"/>
  <c r="BS144" i="6" s="1"/>
  <c r="CP144" i="6" s="1"/>
  <c r="AV105" i="6"/>
  <c r="BS105" i="6" s="1"/>
  <c r="CP105" i="6" s="1"/>
  <c r="AV90" i="6"/>
  <c r="BS90" i="6" s="1"/>
  <c r="CP90" i="6" s="1"/>
  <c r="AV69" i="6"/>
  <c r="BS69" i="6" s="1"/>
  <c r="CP69" i="6" s="1"/>
  <c r="AV61" i="6"/>
  <c r="BS61" i="6" s="1"/>
  <c r="CP61" i="6" s="1"/>
  <c r="AV59" i="6"/>
  <c r="BS59" i="6" s="1"/>
  <c r="CP59" i="6" s="1"/>
  <c r="AV33" i="6"/>
  <c r="BS33" i="6" s="1"/>
  <c r="CP33" i="6" s="1"/>
  <c r="AV100" i="6"/>
  <c r="BS100" i="6" s="1"/>
  <c r="CP100" i="6" s="1"/>
  <c r="AM381" i="6"/>
  <c r="BJ381" i="6" s="1"/>
  <c r="CG381" i="6" s="1"/>
  <c r="AM383" i="6"/>
  <c r="BJ383" i="6" s="1"/>
  <c r="CG383" i="6" s="1"/>
  <c r="AM378" i="6"/>
  <c r="BJ378" i="6" s="1"/>
  <c r="CG378" i="6" s="1"/>
  <c r="AM384" i="6"/>
  <c r="BJ384" i="6" s="1"/>
  <c r="CG384" i="6" s="1"/>
  <c r="AM386" i="6"/>
  <c r="BJ386" i="6" s="1"/>
  <c r="CG386" i="6" s="1"/>
  <c r="AM369" i="6"/>
  <c r="BJ369" i="6" s="1"/>
  <c r="CG369" i="6" s="1"/>
  <c r="AM385" i="6"/>
  <c r="BJ385" i="6" s="1"/>
  <c r="CG385" i="6" s="1"/>
  <c r="AM340" i="6"/>
  <c r="AM342" i="6"/>
  <c r="BJ342" i="6" s="1"/>
  <c r="CG342" i="6" s="1"/>
  <c r="AM382" i="6"/>
  <c r="BJ382" i="6" s="1"/>
  <c r="CG382" i="6" s="1"/>
  <c r="BJ360" i="6"/>
  <c r="CG360" i="6" s="1"/>
  <c r="AM360" i="6"/>
  <c r="AM331" i="6"/>
  <c r="BJ331" i="6" s="1"/>
  <c r="CG331" i="6" s="1"/>
  <c r="AM294" i="6"/>
  <c r="BJ294" i="6" s="1"/>
  <c r="CG294" i="6" s="1"/>
  <c r="BJ241" i="6"/>
  <c r="CG241" i="6" s="1"/>
  <c r="AM336" i="6"/>
  <c r="BJ336" i="6" s="1"/>
  <c r="CG336" i="6" s="1"/>
  <c r="AM351" i="6"/>
  <c r="BJ351" i="6" s="1"/>
  <c r="CG351" i="6" s="1"/>
  <c r="AM309" i="6"/>
  <c r="AM339" i="6"/>
  <c r="BJ339" i="6" s="1"/>
  <c r="CG339" i="6" s="1"/>
  <c r="AM338" i="6"/>
  <c r="BJ338" i="6" s="1"/>
  <c r="CG338" i="6" s="1"/>
  <c r="BJ309" i="6"/>
  <c r="CG309" i="6" s="1"/>
  <c r="AM365" i="6"/>
  <c r="BJ365" i="6" s="1"/>
  <c r="CG365" i="6" s="1"/>
  <c r="BJ340" i="6"/>
  <c r="CG340" i="6" s="1"/>
  <c r="BJ250" i="6"/>
  <c r="CG250" i="6" s="1"/>
  <c r="AM288" i="6"/>
  <c r="BJ288" i="6" s="1"/>
  <c r="CG288" i="6" s="1"/>
  <c r="BJ183" i="6"/>
  <c r="CG183" i="6" s="1"/>
  <c r="AM286" i="6"/>
  <c r="BJ286" i="6" s="1"/>
  <c r="CG286" i="6" s="1"/>
  <c r="AM270" i="6"/>
  <c r="BJ270" i="6" s="1"/>
  <c r="CG270" i="6" s="1"/>
  <c r="AM268" i="6"/>
  <c r="BJ268" i="6" s="1"/>
  <c r="CG268" i="6" s="1"/>
  <c r="AM267" i="6"/>
  <c r="BJ267" i="6" s="1"/>
  <c r="CG267" i="6" s="1"/>
  <c r="AM266" i="6"/>
  <c r="BJ266" i="6" s="1"/>
  <c r="CG266" i="6" s="1"/>
  <c r="AM264" i="6"/>
  <c r="AM282" i="6"/>
  <c r="AM249" i="6"/>
  <c r="BJ249" i="6" s="1"/>
  <c r="CG249" i="6" s="1"/>
  <c r="AM246" i="6"/>
  <c r="BJ246" i="6" s="1"/>
  <c r="CG246" i="6" s="1"/>
  <c r="AM239" i="6"/>
  <c r="BJ239" i="6" s="1"/>
  <c r="CG239" i="6" s="1"/>
  <c r="AM230" i="6"/>
  <c r="AM231" i="6"/>
  <c r="BJ231" i="6" s="1"/>
  <c r="CG231" i="6" s="1"/>
  <c r="AM313" i="6"/>
  <c r="BJ313" i="6" s="1"/>
  <c r="CG313" i="6" s="1"/>
  <c r="AM284" i="6"/>
  <c r="BJ284" i="6" s="1"/>
  <c r="CG284" i="6" s="1"/>
  <c r="AM252" i="6"/>
  <c r="BJ252" i="6" s="1"/>
  <c r="CG252" i="6" s="1"/>
  <c r="AM232" i="6"/>
  <c r="BJ232" i="6" s="1"/>
  <c r="CG232" i="6" s="1"/>
  <c r="BJ230" i="6"/>
  <c r="CG230" i="6" s="1"/>
  <c r="AM192" i="6"/>
  <c r="BJ192" i="6" s="1"/>
  <c r="CG192" i="6" s="1"/>
  <c r="AM176" i="6"/>
  <c r="AM258" i="6"/>
  <c r="BJ258" i="6" s="1"/>
  <c r="CG258" i="6" s="1"/>
  <c r="AM318" i="6"/>
  <c r="BJ318" i="6" s="1"/>
  <c r="CG318" i="6" s="1"/>
  <c r="AM261" i="6"/>
  <c r="BJ261" i="6" s="1"/>
  <c r="CG261" i="6" s="1"/>
  <c r="AM259" i="6"/>
  <c r="BJ259" i="6" s="1"/>
  <c r="CG259" i="6" s="1"/>
  <c r="AM216" i="6"/>
  <c r="BJ216" i="6" s="1"/>
  <c r="CG216" i="6" s="1"/>
  <c r="AM210" i="6"/>
  <c r="BJ210" i="6" s="1"/>
  <c r="CG210" i="6" s="1"/>
  <c r="AM248" i="6"/>
  <c r="BJ248" i="6" s="1"/>
  <c r="CG248" i="6" s="1"/>
  <c r="AM213" i="6"/>
  <c r="BJ213" i="6" s="1"/>
  <c r="CG213" i="6" s="1"/>
  <c r="AM257" i="6"/>
  <c r="BJ257" i="6" s="1"/>
  <c r="CG257" i="6" s="1"/>
  <c r="AM234" i="6"/>
  <c r="BJ234" i="6" s="1"/>
  <c r="CG234" i="6" s="1"/>
  <c r="AM194" i="6"/>
  <c r="BJ194" i="6" s="1"/>
  <c r="CG194" i="6" s="1"/>
  <c r="AM174" i="6"/>
  <c r="BJ174" i="6" s="1"/>
  <c r="CG174" i="6" s="1"/>
  <c r="AM159" i="6"/>
  <c r="BJ159" i="6" s="1"/>
  <c r="CG159" i="6" s="1"/>
  <c r="AM285" i="6"/>
  <c r="BJ285" i="6" s="1"/>
  <c r="CG285" i="6" s="1"/>
  <c r="AM212" i="6"/>
  <c r="BJ212" i="6" s="1"/>
  <c r="CG212" i="6" s="1"/>
  <c r="BJ282" i="6"/>
  <c r="CG282" i="6" s="1"/>
  <c r="AM196" i="6"/>
  <c r="BJ196" i="6" s="1"/>
  <c r="CG196" i="6" s="1"/>
  <c r="BJ176" i="6"/>
  <c r="CG176" i="6" s="1"/>
  <c r="AM133" i="6"/>
  <c r="BJ133" i="6" s="1"/>
  <c r="CG133" i="6" s="1"/>
  <c r="AM106" i="6"/>
  <c r="BJ106" i="6" s="1"/>
  <c r="CG106" i="6" s="1"/>
  <c r="AM162" i="6"/>
  <c r="BJ162" i="6" s="1"/>
  <c r="CG162" i="6" s="1"/>
  <c r="BJ142" i="6"/>
  <c r="CG142" i="6" s="1"/>
  <c r="BJ129" i="6"/>
  <c r="CG129" i="6" s="1"/>
  <c r="AM117" i="6"/>
  <c r="BJ117" i="6" s="1"/>
  <c r="CG117" i="6" s="1"/>
  <c r="AM107" i="6"/>
  <c r="BJ107" i="6" s="1"/>
  <c r="CG107" i="6" s="1"/>
  <c r="AM101" i="6"/>
  <c r="AM91" i="6"/>
  <c r="BJ91" i="6" s="1"/>
  <c r="CG91" i="6" s="1"/>
  <c r="AM83" i="6"/>
  <c r="BJ83" i="6" s="1"/>
  <c r="CG83" i="6" s="1"/>
  <c r="AM78" i="6"/>
  <c r="BJ78" i="6" s="1"/>
  <c r="CG78" i="6" s="1"/>
  <c r="AM240" i="6"/>
  <c r="BJ240" i="6" s="1"/>
  <c r="CG240" i="6" s="1"/>
  <c r="AM178" i="6"/>
  <c r="BJ178" i="6" s="1"/>
  <c r="CG178" i="6" s="1"/>
  <c r="AM108" i="6"/>
  <c r="BJ108" i="6" s="1"/>
  <c r="CG108" i="6" s="1"/>
  <c r="AM103" i="6"/>
  <c r="BJ101" i="6"/>
  <c r="CG101" i="6" s="1"/>
  <c r="AM92" i="6"/>
  <c r="BJ92" i="6" s="1"/>
  <c r="CG92" i="6" s="1"/>
  <c r="AM84" i="6"/>
  <c r="BJ84" i="6" s="1"/>
  <c r="CG84" i="6" s="1"/>
  <c r="AM297" i="6"/>
  <c r="BJ297" i="6" s="1"/>
  <c r="CG297" i="6" s="1"/>
  <c r="AM180" i="6"/>
  <c r="BJ180" i="6" s="1"/>
  <c r="CG180" i="6" s="1"/>
  <c r="AM97" i="6"/>
  <c r="BJ97" i="6" s="1"/>
  <c r="CG97" i="6" s="1"/>
  <c r="AM85" i="6"/>
  <c r="BJ85" i="6" s="1"/>
  <c r="CG85" i="6" s="1"/>
  <c r="AM63" i="6"/>
  <c r="BJ63" i="6" s="1"/>
  <c r="CG63" i="6" s="1"/>
  <c r="AM47" i="6"/>
  <c r="AM38" i="6"/>
  <c r="BJ38" i="6" s="1"/>
  <c r="CG38" i="6" s="1"/>
  <c r="AM228" i="6"/>
  <c r="BJ228" i="6" s="1"/>
  <c r="CG228" i="6" s="1"/>
  <c r="BJ109" i="6"/>
  <c r="CG109" i="6" s="1"/>
  <c r="AM89" i="6"/>
  <c r="BJ89" i="6" s="1"/>
  <c r="CG89" i="6" s="1"/>
  <c r="AM86" i="6"/>
  <c r="BJ86" i="6" s="1"/>
  <c r="CG86" i="6" s="1"/>
  <c r="AM72" i="6"/>
  <c r="BJ72" i="6" s="1"/>
  <c r="CG72" i="6" s="1"/>
  <c r="AM64" i="6"/>
  <c r="BJ64" i="6" s="1"/>
  <c r="CG64" i="6" s="1"/>
  <c r="AM372" i="6"/>
  <c r="BJ372" i="6" s="1"/>
  <c r="CG372" i="6" s="1"/>
  <c r="BJ264" i="6"/>
  <c r="CG264" i="6" s="1"/>
  <c r="AM195" i="6"/>
  <c r="BJ195" i="6" s="1"/>
  <c r="CG195" i="6" s="1"/>
  <c r="AM93" i="6"/>
  <c r="BJ93" i="6" s="1"/>
  <c r="CG93" i="6" s="1"/>
  <c r="AM82" i="6"/>
  <c r="BJ82" i="6" s="1"/>
  <c r="CG82" i="6" s="1"/>
  <c r="AM76" i="6"/>
  <c r="BJ76" i="6" s="1"/>
  <c r="CG76" i="6" s="1"/>
  <c r="AM65" i="6"/>
  <c r="BJ65" i="6" s="1"/>
  <c r="CG65" i="6" s="1"/>
  <c r="AM56" i="6"/>
  <c r="BJ56" i="6" s="1"/>
  <c r="CG56" i="6" s="1"/>
  <c r="AM50" i="6"/>
  <c r="BJ50" i="6" s="1"/>
  <c r="CG50" i="6" s="1"/>
  <c r="AM40" i="6"/>
  <c r="BJ40" i="6" s="1"/>
  <c r="CG40" i="6" s="1"/>
  <c r="AM105" i="6"/>
  <c r="BJ105" i="6" s="1"/>
  <c r="CG105" i="6" s="1"/>
  <c r="AM60" i="6"/>
  <c r="AM41" i="6"/>
  <c r="AM37" i="6"/>
  <c r="BJ37" i="6" s="1"/>
  <c r="CG37" i="6" s="1"/>
  <c r="AM28" i="6"/>
  <c r="BJ26" i="6"/>
  <c r="CG26" i="6" s="1"/>
  <c r="AM17" i="6"/>
  <c r="AM9" i="6"/>
  <c r="BJ9" i="6" s="1"/>
  <c r="CG9" i="6" s="1"/>
  <c r="AM177" i="6"/>
  <c r="BJ177" i="6" s="1"/>
  <c r="CG177" i="6" s="1"/>
  <c r="AM147" i="6"/>
  <c r="AM95" i="6"/>
  <c r="AM80" i="6"/>
  <c r="AM75" i="6"/>
  <c r="BJ75" i="6" s="1"/>
  <c r="CG75" i="6" s="1"/>
  <c r="BJ73" i="6"/>
  <c r="CG73" i="6" s="1"/>
  <c r="AM70" i="6"/>
  <c r="BJ70" i="6" s="1"/>
  <c r="CG70" i="6" s="1"/>
  <c r="AM67" i="6"/>
  <c r="BJ67" i="6" s="1"/>
  <c r="CG67" i="6" s="1"/>
  <c r="AM66" i="6"/>
  <c r="BJ66" i="6" s="1"/>
  <c r="CG66" i="6" s="1"/>
  <c r="AM34" i="6"/>
  <c r="BJ34" i="6" s="1"/>
  <c r="CG34" i="6" s="1"/>
  <c r="BJ31" i="6"/>
  <c r="CG31" i="6" s="1"/>
  <c r="BJ28" i="6"/>
  <c r="CG28" i="6" s="1"/>
  <c r="AM18" i="6"/>
  <c r="BJ18" i="6" s="1"/>
  <c r="CG18" i="6" s="1"/>
  <c r="BJ17" i="6"/>
  <c r="CG17" i="6" s="1"/>
  <c r="AM10" i="6"/>
  <c r="BJ10" i="6" s="1"/>
  <c r="CG10" i="6" s="1"/>
  <c r="AM151" i="6"/>
  <c r="BJ151" i="6" s="1"/>
  <c r="CG151" i="6" s="1"/>
  <c r="BJ60" i="6"/>
  <c r="CG60" i="6" s="1"/>
  <c r="AM51" i="6"/>
  <c r="BJ51" i="6" s="1"/>
  <c r="CG51" i="6" s="1"/>
  <c r="AM45" i="6"/>
  <c r="BJ45" i="6" s="1"/>
  <c r="CG45" i="6" s="1"/>
  <c r="AM42" i="6"/>
  <c r="BJ42" i="6" s="1"/>
  <c r="CG42" i="6" s="1"/>
  <c r="AM19" i="6"/>
  <c r="BJ19" i="6" s="1"/>
  <c r="CG19" i="6" s="1"/>
  <c r="AM11" i="6"/>
  <c r="AM198" i="6"/>
  <c r="BJ198" i="6" s="1"/>
  <c r="CG198" i="6" s="1"/>
  <c r="BJ147" i="6"/>
  <c r="CG147" i="6" s="1"/>
  <c r="AM115" i="6"/>
  <c r="BJ115" i="6" s="1"/>
  <c r="CG115" i="6" s="1"/>
  <c r="AM100" i="6"/>
  <c r="BJ100" i="6" s="1"/>
  <c r="CG100" i="6" s="1"/>
  <c r="BJ103" i="6"/>
  <c r="CG103" i="6" s="1"/>
  <c r="AM55" i="6"/>
  <c r="BJ55" i="6" s="1"/>
  <c r="CG55" i="6" s="1"/>
  <c r="AM39" i="6"/>
  <c r="BJ39" i="6" s="1"/>
  <c r="CG39" i="6" s="1"/>
  <c r="AM36" i="6"/>
  <c r="BJ36" i="6" s="1"/>
  <c r="CG36" i="6" s="1"/>
  <c r="AM315" i="6"/>
  <c r="BJ315" i="6" s="1"/>
  <c r="CG315" i="6" s="1"/>
  <c r="AM113" i="6"/>
  <c r="BJ113" i="6" s="1"/>
  <c r="CG113" i="6" s="1"/>
  <c r="BJ53" i="6"/>
  <c r="CG53" i="6" s="1"/>
  <c r="AM44" i="6"/>
  <c r="BJ23" i="6"/>
  <c r="CG23" i="6" s="1"/>
  <c r="AM13" i="6"/>
  <c r="AM7" i="6"/>
  <c r="BJ7" i="6" s="1"/>
  <c r="CG7" i="6" s="1"/>
  <c r="AM98" i="6"/>
  <c r="BJ98" i="6" s="1"/>
  <c r="CG98" i="6" s="1"/>
  <c r="AM87" i="6"/>
  <c r="BJ87" i="6" s="1"/>
  <c r="CG87" i="6" s="1"/>
  <c r="AM62" i="6"/>
  <c r="BJ62" i="6" s="1"/>
  <c r="CG62" i="6" s="1"/>
  <c r="BJ47" i="6"/>
  <c r="CG47" i="6" s="1"/>
  <c r="AM16" i="6"/>
  <c r="BJ16" i="6" s="1"/>
  <c r="CG16" i="6" s="1"/>
  <c r="AM14" i="6"/>
  <c r="BJ14" i="6" s="1"/>
  <c r="CG14" i="6" s="1"/>
  <c r="BJ95" i="6"/>
  <c r="CG95" i="6" s="1"/>
  <c r="AM58" i="6"/>
  <c r="BJ58" i="6" s="1"/>
  <c r="CG58" i="6" s="1"/>
  <c r="AM48" i="6"/>
  <c r="BJ48" i="6" s="1"/>
  <c r="CG48" i="6" s="1"/>
  <c r="AM35" i="6"/>
  <c r="BJ35" i="6" s="1"/>
  <c r="CG35" i="6" s="1"/>
  <c r="AM32" i="6"/>
  <c r="BJ32" i="6" s="1"/>
  <c r="CG32" i="6" s="1"/>
  <c r="AM25" i="6"/>
  <c r="BJ25" i="6" s="1"/>
  <c r="CG25" i="6" s="1"/>
  <c r="AM131" i="6"/>
  <c r="BJ131" i="6" s="1"/>
  <c r="CG131" i="6" s="1"/>
  <c r="AM90" i="6"/>
  <c r="BJ90" i="6" s="1"/>
  <c r="CG90" i="6" s="1"/>
  <c r="AM8" i="6"/>
  <c r="BJ8" i="6" s="1"/>
  <c r="CG8" i="6" s="1"/>
  <c r="BJ11" i="6"/>
  <c r="CG11" i="6" s="1"/>
  <c r="AK19" i="6"/>
  <c r="BH19" i="6" s="1"/>
  <c r="CE19" i="6" s="1"/>
  <c r="AM30" i="6"/>
  <c r="BJ30" i="6" s="1"/>
  <c r="CG30" i="6" s="1"/>
  <c r="AM57" i="6"/>
  <c r="BJ57" i="6" s="1"/>
  <c r="CG57" i="6" s="1"/>
  <c r="BJ59" i="6"/>
  <c r="CG59" i="6" s="1"/>
  <c r="AJ60" i="6"/>
  <c r="BG60" i="6" s="1"/>
  <c r="CD60" i="6" s="1"/>
  <c r="AI60" i="6"/>
  <c r="BF60" i="6" s="1"/>
  <c r="CC60" i="6" s="1"/>
  <c r="AA60" i="6"/>
  <c r="AL60" i="6"/>
  <c r="BI60" i="6" s="1"/>
  <c r="CF60" i="6" s="1"/>
  <c r="CR62" i="6"/>
  <c r="BS66" i="6"/>
  <c r="CP66" i="6" s="1"/>
  <c r="AM68" i="6"/>
  <c r="BJ68" i="6" s="1"/>
  <c r="CG68" i="6" s="1"/>
  <c r="AX75" i="6"/>
  <c r="AU76" i="6"/>
  <c r="BJ80" i="6"/>
  <c r="CG80" i="6" s="1"/>
  <c r="AL85" i="6"/>
  <c r="BI85" i="6" s="1"/>
  <c r="CF85" i="6" s="1"/>
  <c r="AA85" i="6"/>
  <c r="AN382" i="6"/>
  <c r="BK382" i="6" s="1"/>
  <c r="CH382" i="6" s="1"/>
  <c r="AN384" i="6"/>
  <c r="AN381" i="6"/>
  <c r="BK381" i="6" s="1"/>
  <c r="CH381" i="6" s="1"/>
  <c r="BK360" i="6"/>
  <c r="CH360" i="6" s="1"/>
  <c r="AN369" i="6"/>
  <c r="BK369" i="6" s="1"/>
  <c r="CH369" i="6" s="1"/>
  <c r="AN385" i="6"/>
  <c r="BK385" i="6" s="1"/>
  <c r="CH385" i="6" s="1"/>
  <c r="AN360" i="6"/>
  <c r="AN342" i="6"/>
  <c r="BK342" i="6" s="1"/>
  <c r="CH342" i="6" s="1"/>
  <c r="BK384" i="6"/>
  <c r="CH384" i="6" s="1"/>
  <c r="AN386" i="6"/>
  <c r="BK386" i="6" s="1"/>
  <c r="CH386" i="6" s="1"/>
  <c r="AN348" i="6"/>
  <c r="BK348" i="6" s="1"/>
  <c r="CH348" i="6" s="1"/>
  <c r="AN336" i="6"/>
  <c r="BK336" i="6" s="1"/>
  <c r="CH336" i="6" s="1"/>
  <c r="AN351" i="6"/>
  <c r="AN309" i="6"/>
  <c r="BK309" i="6" s="1"/>
  <c r="CH309" i="6" s="1"/>
  <c r="AN372" i="6"/>
  <c r="BK372" i="6" s="1"/>
  <c r="CH372" i="6" s="1"/>
  <c r="BK351" i="6"/>
  <c r="CH351" i="6" s="1"/>
  <c r="AN339" i="6"/>
  <c r="BK339" i="6" s="1"/>
  <c r="CH339" i="6" s="1"/>
  <c r="AN338" i="6"/>
  <c r="BK338" i="6" s="1"/>
  <c r="CH338" i="6" s="1"/>
  <c r="AN333" i="6"/>
  <c r="BK333" i="6" s="1"/>
  <c r="CH333" i="6" s="1"/>
  <c r="AN331" i="6"/>
  <c r="BK331" i="6" s="1"/>
  <c r="CH331" i="6" s="1"/>
  <c r="AN383" i="6"/>
  <c r="BK383" i="6" s="1"/>
  <c r="CH383" i="6" s="1"/>
  <c r="AN340" i="6"/>
  <c r="BK340" i="6" s="1"/>
  <c r="CH340" i="6" s="1"/>
  <c r="AN315" i="6"/>
  <c r="BK315" i="6" s="1"/>
  <c r="CH315" i="6" s="1"/>
  <c r="AN288" i="6"/>
  <c r="BK288" i="6" s="1"/>
  <c r="CH288" i="6" s="1"/>
  <c r="BK183" i="6"/>
  <c r="CH183" i="6" s="1"/>
  <c r="AN286" i="6"/>
  <c r="AN270" i="6"/>
  <c r="BK270" i="6" s="1"/>
  <c r="CH270" i="6" s="1"/>
  <c r="AN268" i="6"/>
  <c r="BK268" i="6" s="1"/>
  <c r="CH268" i="6" s="1"/>
  <c r="AN267" i="6"/>
  <c r="BK267" i="6" s="1"/>
  <c r="CH267" i="6" s="1"/>
  <c r="AN266" i="6"/>
  <c r="BK266" i="6" s="1"/>
  <c r="CH266" i="6" s="1"/>
  <c r="AN264" i="6"/>
  <c r="AN313" i="6"/>
  <c r="BK313" i="6" s="1"/>
  <c r="CH313" i="6" s="1"/>
  <c r="BK286" i="6"/>
  <c r="CH286" i="6" s="1"/>
  <c r="AN285" i="6"/>
  <c r="BK285" i="6" s="1"/>
  <c r="CH285" i="6" s="1"/>
  <c r="AN294" i="6"/>
  <c r="BK294" i="6" s="1"/>
  <c r="CH294" i="6" s="1"/>
  <c r="BK284" i="6"/>
  <c r="CH284" i="6" s="1"/>
  <c r="AN231" i="6"/>
  <c r="BK231" i="6" s="1"/>
  <c r="CH231" i="6" s="1"/>
  <c r="AN174" i="6"/>
  <c r="AN284" i="6"/>
  <c r="AN252" i="6"/>
  <c r="BK252" i="6" s="1"/>
  <c r="CH252" i="6" s="1"/>
  <c r="AN237" i="6"/>
  <c r="BK237" i="6" s="1"/>
  <c r="CH237" i="6" s="1"/>
  <c r="AN232" i="6"/>
  <c r="AN192" i="6"/>
  <c r="BK192" i="6" s="1"/>
  <c r="CH192" i="6" s="1"/>
  <c r="AN279" i="6"/>
  <c r="BK279" i="6" s="1"/>
  <c r="CH279" i="6" s="1"/>
  <c r="AN275" i="6"/>
  <c r="BK275" i="6" s="1"/>
  <c r="CH275" i="6" s="1"/>
  <c r="BK264" i="6"/>
  <c r="CH264" i="6" s="1"/>
  <c r="AN261" i="6"/>
  <c r="BK261" i="6" s="1"/>
  <c r="CH261" i="6" s="1"/>
  <c r="AN210" i="6"/>
  <c r="BK210" i="6" s="1"/>
  <c r="CH210" i="6" s="1"/>
  <c r="AN194" i="6"/>
  <c r="BK194" i="6" s="1"/>
  <c r="CH194" i="6" s="1"/>
  <c r="AN177" i="6"/>
  <c r="BK177" i="6" s="1"/>
  <c r="CH177" i="6" s="1"/>
  <c r="AN160" i="6"/>
  <c r="BK160" i="6" s="1"/>
  <c r="CH160" i="6" s="1"/>
  <c r="BK142" i="6"/>
  <c r="CH142" i="6" s="1"/>
  <c r="BK138" i="6"/>
  <c r="CH138" i="6" s="1"/>
  <c r="AN282" i="6"/>
  <c r="BK282" i="6" s="1"/>
  <c r="CH282" i="6" s="1"/>
  <c r="AN291" i="6"/>
  <c r="BK291" i="6" s="1"/>
  <c r="CH291" i="6" s="1"/>
  <c r="AN248" i="6"/>
  <c r="BK248" i="6" s="1"/>
  <c r="CH248" i="6" s="1"/>
  <c r="AN246" i="6"/>
  <c r="BK246" i="6" s="1"/>
  <c r="CH246" i="6" s="1"/>
  <c r="AN213" i="6"/>
  <c r="AN176" i="6"/>
  <c r="BK176" i="6" s="1"/>
  <c r="CH176" i="6" s="1"/>
  <c r="AN259" i="6"/>
  <c r="BK259" i="6" s="1"/>
  <c r="CH259" i="6" s="1"/>
  <c r="AN234" i="6"/>
  <c r="BK234" i="6" s="1"/>
  <c r="CH234" i="6" s="1"/>
  <c r="AN219" i="6"/>
  <c r="BK219" i="6" s="1"/>
  <c r="CH219" i="6" s="1"/>
  <c r="AN159" i="6"/>
  <c r="BK159" i="6" s="1"/>
  <c r="CH159" i="6" s="1"/>
  <c r="AN297" i="6"/>
  <c r="BK297" i="6" s="1"/>
  <c r="CH297" i="6" s="1"/>
  <c r="AN241" i="6"/>
  <c r="BK241" i="6" s="1"/>
  <c r="CH241" i="6" s="1"/>
  <c r="AN230" i="6"/>
  <c r="BK230" i="6" s="1"/>
  <c r="CH230" i="6" s="1"/>
  <c r="AN196" i="6"/>
  <c r="BK196" i="6" s="1"/>
  <c r="CH196" i="6" s="1"/>
  <c r="AN185" i="6"/>
  <c r="BK185" i="6" s="1"/>
  <c r="CH185" i="6" s="1"/>
  <c r="AN180" i="6"/>
  <c r="BK180" i="6" s="1"/>
  <c r="CH180" i="6" s="1"/>
  <c r="AN250" i="6"/>
  <c r="BK250" i="6" s="1"/>
  <c r="CH250" i="6" s="1"/>
  <c r="BK213" i="6"/>
  <c r="CH213" i="6" s="1"/>
  <c r="AN203" i="6"/>
  <c r="BK203" i="6" s="1"/>
  <c r="CH203" i="6" s="1"/>
  <c r="AN198" i="6"/>
  <c r="BK198" i="6" s="1"/>
  <c r="CH198" i="6" s="1"/>
  <c r="AN162" i="6"/>
  <c r="BK162" i="6" s="1"/>
  <c r="CH162" i="6" s="1"/>
  <c r="AN158" i="6"/>
  <c r="BK158" i="6" s="1"/>
  <c r="CH158" i="6" s="1"/>
  <c r="BK129" i="6"/>
  <c r="CH129" i="6" s="1"/>
  <c r="AN117" i="6"/>
  <c r="AN107" i="6"/>
  <c r="BK107" i="6" s="1"/>
  <c r="CH107" i="6" s="1"/>
  <c r="AN240" i="6"/>
  <c r="BK240" i="6" s="1"/>
  <c r="CH240" i="6" s="1"/>
  <c r="AN212" i="6"/>
  <c r="BK212" i="6" s="1"/>
  <c r="CH212" i="6" s="1"/>
  <c r="AN178" i="6"/>
  <c r="BK178" i="6" s="1"/>
  <c r="CH178" i="6" s="1"/>
  <c r="AN108" i="6"/>
  <c r="AN103" i="6"/>
  <c r="AN92" i="6"/>
  <c r="BK92" i="6" s="1"/>
  <c r="CH92" i="6" s="1"/>
  <c r="BK91" i="6"/>
  <c r="CH91" i="6" s="1"/>
  <c r="AN84" i="6"/>
  <c r="BK84" i="6" s="1"/>
  <c r="CH84" i="6" s="1"/>
  <c r="BK78" i="6"/>
  <c r="CH78" i="6" s="1"/>
  <c r="AN239" i="6"/>
  <c r="BK239" i="6" s="1"/>
  <c r="CH239" i="6" s="1"/>
  <c r="AN109" i="6"/>
  <c r="BK108" i="6"/>
  <c r="CH108" i="6" s="1"/>
  <c r="BK103" i="6"/>
  <c r="CH103" i="6" s="1"/>
  <c r="AN93" i="6"/>
  <c r="BK93" i="6" s="1"/>
  <c r="CH93" i="6" s="1"/>
  <c r="AN85" i="6"/>
  <c r="AN195" i="6"/>
  <c r="BK195" i="6" s="1"/>
  <c r="CH195" i="6" s="1"/>
  <c r="BK232" i="6"/>
  <c r="CH232" i="6" s="1"/>
  <c r="AN228" i="6"/>
  <c r="BK228" i="6" s="1"/>
  <c r="CH228" i="6" s="1"/>
  <c r="BK109" i="6"/>
  <c r="CH109" i="6" s="1"/>
  <c r="AN106" i="6"/>
  <c r="BK106" i="6" s="1"/>
  <c r="CH106" i="6" s="1"/>
  <c r="AN101" i="6"/>
  <c r="BK101" i="6" s="1"/>
  <c r="CH101" i="6" s="1"/>
  <c r="AN89" i="6"/>
  <c r="BK89" i="6" s="1"/>
  <c r="CH89" i="6" s="1"/>
  <c r="AN86" i="6"/>
  <c r="BK86" i="6" s="1"/>
  <c r="CH86" i="6" s="1"/>
  <c r="AN72" i="6"/>
  <c r="BK72" i="6" s="1"/>
  <c r="CH72" i="6" s="1"/>
  <c r="AN64" i="6"/>
  <c r="BK64" i="6" s="1"/>
  <c r="CH64" i="6" s="1"/>
  <c r="AN55" i="6"/>
  <c r="AN48" i="6"/>
  <c r="BK48" i="6" s="1"/>
  <c r="CH48" i="6" s="1"/>
  <c r="AN39" i="6"/>
  <c r="BK39" i="6" s="1"/>
  <c r="CH39" i="6" s="1"/>
  <c r="AN216" i="6"/>
  <c r="BK216" i="6" s="1"/>
  <c r="CH216" i="6" s="1"/>
  <c r="AN132" i="6"/>
  <c r="AN120" i="6"/>
  <c r="BK120" i="6" s="1"/>
  <c r="CH120" i="6" s="1"/>
  <c r="AN82" i="6"/>
  <c r="BK82" i="6" s="1"/>
  <c r="CH82" i="6" s="1"/>
  <c r="AN76" i="6"/>
  <c r="BK76" i="6" s="1"/>
  <c r="CH76" i="6" s="1"/>
  <c r="AN65" i="6"/>
  <c r="BK65" i="6" s="1"/>
  <c r="CH65" i="6" s="1"/>
  <c r="AN151" i="6"/>
  <c r="BK151" i="6" s="1"/>
  <c r="CH151" i="6" s="1"/>
  <c r="AN98" i="6"/>
  <c r="BK98" i="6" s="1"/>
  <c r="CH98" i="6" s="1"/>
  <c r="AN94" i="6"/>
  <c r="BK94" i="6" s="1"/>
  <c r="CH94" i="6" s="1"/>
  <c r="AN87" i="6"/>
  <c r="BK87" i="6" s="1"/>
  <c r="CH87" i="6" s="1"/>
  <c r="AN67" i="6"/>
  <c r="BK67" i="6" s="1"/>
  <c r="CH67" i="6" s="1"/>
  <c r="AN66" i="6"/>
  <c r="BK66" i="6" s="1"/>
  <c r="CH66" i="6" s="1"/>
  <c r="AN57" i="6"/>
  <c r="BK57" i="6" s="1"/>
  <c r="CH57" i="6" s="1"/>
  <c r="AN51" i="6"/>
  <c r="BK51" i="6" s="1"/>
  <c r="CH51" i="6" s="1"/>
  <c r="BK50" i="6"/>
  <c r="CH50" i="6" s="1"/>
  <c r="AN41" i="6"/>
  <c r="BK40" i="6"/>
  <c r="CH40" i="6" s="1"/>
  <c r="AN258" i="6"/>
  <c r="BK258" i="6" s="1"/>
  <c r="CH258" i="6" s="1"/>
  <c r="BK174" i="6"/>
  <c r="CH174" i="6" s="1"/>
  <c r="AN147" i="6"/>
  <c r="BK147" i="6" s="1"/>
  <c r="CH147" i="6" s="1"/>
  <c r="AN122" i="6"/>
  <c r="BK122" i="6" s="1"/>
  <c r="CH122" i="6" s="1"/>
  <c r="AN95" i="6"/>
  <c r="BK95" i="6" s="1"/>
  <c r="CH95" i="6" s="1"/>
  <c r="AN80" i="6"/>
  <c r="BK80" i="6" s="1"/>
  <c r="CH80" i="6" s="1"/>
  <c r="AN75" i="6"/>
  <c r="BK75" i="6" s="1"/>
  <c r="CH75" i="6" s="1"/>
  <c r="AN70" i="6"/>
  <c r="BK70" i="6" s="1"/>
  <c r="CH70" i="6" s="1"/>
  <c r="AN50" i="6"/>
  <c r="AN34" i="6"/>
  <c r="BK34" i="6" s="1"/>
  <c r="CH34" i="6" s="1"/>
  <c r="BK31" i="6"/>
  <c r="CH31" i="6" s="1"/>
  <c r="AN18" i="6"/>
  <c r="BK18" i="6" s="1"/>
  <c r="CH18" i="6" s="1"/>
  <c r="AN10" i="6"/>
  <c r="AN249" i="6"/>
  <c r="BK249" i="6" s="1"/>
  <c r="CH249" i="6" s="1"/>
  <c r="AN45" i="6"/>
  <c r="BK45" i="6" s="1"/>
  <c r="CH45" i="6" s="1"/>
  <c r="AN42" i="6"/>
  <c r="BK42" i="6" s="1"/>
  <c r="CH42" i="6" s="1"/>
  <c r="AN19" i="6"/>
  <c r="BK19" i="6" s="1"/>
  <c r="CH19" i="6" s="1"/>
  <c r="AN11" i="6"/>
  <c r="BK11" i="6" s="1"/>
  <c r="CH11" i="6" s="1"/>
  <c r="BK10" i="6"/>
  <c r="CH10" i="6" s="1"/>
  <c r="AN168" i="6"/>
  <c r="BK168" i="6" s="1"/>
  <c r="CH168" i="6" s="1"/>
  <c r="AN115" i="6"/>
  <c r="BK115" i="6" s="1"/>
  <c r="CH115" i="6" s="1"/>
  <c r="AN100" i="6"/>
  <c r="BK100" i="6" s="1"/>
  <c r="CH100" i="6" s="1"/>
  <c r="BK85" i="6"/>
  <c r="CH85" i="6" s="1"/>
  <c r="AN83" i="6"/>
  <c r="BK83" i="6" s="1"/>
  <c r="CH83" i="6" s="1"/>
  <c r="AN63" i="6"/>
  <c r="BK63" i="6" s="1"/>
  <c r="CH63" i="6" s="1"/>
  <c r="AN58" i="6"/>
  <c r="BK55" i="6"/>
  <c r="CH55" i="6" s="1"/>
  <c r="AN38" i="6"/>
  <c r="BK38" i="6" s="1"/>
  <c r="CH38" i="6" s="1"/>
  <c r="BK32" i="6"/>
  <c r="CH32" i="6" s="1"/>
  <c r="AN20" i="6"/>
  <c r="BK20" i="6" s="1"/>
  <c r="CH20" i="6" s="1"/>
  <c r="AN12" i="6"/>
  <c r="BK12" i="6" s="1"/>
  <c r="CH12" i="6" s="1"/>
  <c r="BK133" i="6"/>
  <c r="CH133" i="6" s="1"/>
  <c r="AN111" i="6"/>
  <c r="BK111" i="6" s="1"/>
  <c r="CH111" i="6" s="1"/>
  <c r="AN44" i="6"/>
  <c r="BK44" i="6" s="1"/>
  <c r="CH44" i="6" s="1"/>
  <c r="BK26" i="6"/>
  <c r="CH26" i="6" s="1"/>
  <c r="BK23" i="6"/>
  <c r="CH23" i="6" s="1"/>
  <c r="AN13" i="6"/>
  <c r="BK13" i="6" s="1"/>
  <c r="CH13" i="6" s="1"/>
  <c r="AN9" i="6"/>
  <c r="BK9" i="6" s="1"/>
  <c r="CH9" i="6" s="1"/>
  <c r="AN7" i="6"/>
  <c r="BK105" i="6"/>
  <c r="CH105" i="6" s="1"/>
  <c r="AN62" i="6"/>
  <c r="BK62" i="6" s="1"/>
  <c r="CH62" i="6" s="1"/>
  <c r="AN16" i="6"/>
  <c r="BK16" i="6" s="1"/>
  <c r="CH16" i="6" s="1"/>
  <c r="AN14" i="6"/>
  <c r="BK14" i="6" s="1"/>
  <c r="CH14" i="6" s="1"/>
  <c r="BK117" i="6"/>
  <c r="CH117" i="6" s="1"/>
  <c r="AN60" i="6"/>
  <c r="BK60" i="6" s="1"/>
  <c r="CH60" i="6" s="1"/>
  <c r="BK58" i="6"/>
  <c r="CH58" i="6" s="1"/>
  <c r="AN35" i="6"/>
  <c r="BK35" i="6" s="1"/>
  <c r="CH35" i="6" s="1"/>
  <c r="AN32" i="6"/>
  <c r="AN28" i="6"/>
  <c r="BK28" i="6" s="1"/>
  <c r="CH28" i="6" s="1"/>
  <c r="AN25" i="6"/>
  <c r="BK25" i="6" s="1"/>
  <c r="CH25" i="6" s="1"/>
  <c r="BK7" i="6"/>
  <c r="CH7" i="6" s="1"/>
  <c r="AN169" i="6"/>
  <c r="BK169" i="6" s="1"/>
  <c r="CH169" i="6" s="1"/>
  <c r="AN153" i="6"/>
  <c r="BK153" i="6" s="1"/>
  <c r="CH153" i="6" s="1"/>
  <c r="AN56" i="6"/>
  <c r="BK56" i="6" s="1"/>
  <c r="CH56" i="6" s="1"/>
  <c r="AN53" i="6"/>
  <c r="BK53" i="6" s="1"/>
  <c r="CH53" i="6" s="1"/>
  <c r="AN43" i="6"/>
  <c r="BK43" i="6" s="1"/>
  <c r="CH43" i="6" s="1"/>
  <c r="AN97" i="6"/>
  <c r="BK97" i="6" s="1"/>
  <c r="CH97" i="6" s="1"/>
  <c r="AV5" i="6"/>
  <c r="BS5" i="6" s="1"/>
  <c r="CP5" i="6" s="1"/>
  <c r="AV7" i="6"/>
  <c r="BS7" i="6" s="1"/>
  <c r="CP7" i="6" s="1"/>
  <c r="AN8" i="6"/>
  <c r="BK8" i="6" s="1"/>
  <c r="CH8" i="6" s="1"/>
  <c r="AJ11" i="6"/>
  <c r="BG11" i="6" s="1"/>
  <c r="CD11" i="6" s="1"/>
  <c r="AI11" i="6"/>
  <c r="BF11" i="6" s="1"/>
  <c r="CC11" i="6" s="1"/>
  <c r="AM12" i="6"/>
  <c r="BJ12" i="6" s="1"/>
  <c r="CG12" i="6" s="1"/>
  <c r="AL17" i="6"/>
  <c r="BI17" i="6" s="1"/>
  <c r="CF17" i="6" s="1"/>
  <c r="AP17" i="6"/>
  <c r="BM17" i="6" s="1"/>
  <c r="CJ17" i="6" s="1"/>
  <c r="AM20" i="6"/>
  <c r="BJ20" i="6" s="1"/>
  <c r="CG20" i="6" s="1"/>
  <c r="AN30" i="6"/>
  <c r="BK30" i="6" s="1"/>
  <c r="CH30" i="6" s="1"/>
  <c r="AV36" i="6"/>
  <c r="BS36" i="6" s="1"/>
  <c r="CP36" i="6" s="1"/>
  <c r="AV38" i="6"/>
  <c r="BS38" i="6" s="1"/>
  <c r="CP38" i="6" s="1"/>
  <c r="BJ41" i="6"/>
  <c r="CG41" i="6" s="1"/>
  <c r="BS57" i="6"/>
  <c r="CP57" i="6" s="1"/>
  <c r="BU59" i="6"/>
  <c r="BK59" i="6"/>
  <c r="CH59" i="6" s="1"/>
  <c r="AL64" i="6"/>
  <c r="BI64" i="6" s="1"/>
  <c r="CF64" i="6" s="1"/>
  <c r="AI64" i="6"/>
  <c r="BF64" i="6" s="1"/>
  <c r="CC64" i="6" s="1"/>
  <c r="AJ64" i="6"/>
  <c r="BG64" i="6" s="1"/>
  <c r="CD64" i="6" s="1"/>
  <c r="AN68" i="6"/>
  <c r="BK68" i="6" s="1"/>
  <c r="CH68" i="6" s="1"/>
  <c r="AM69" i="6"/>
  <c r="BJ69" i="6" s="1"/>
  <c r="CG69" i="6" s="1"/>
  <c r="AX78" i="6"/>
  <c r="AK94" i="6"/>
  <c r="BH94" i="6" s="1"/>
  <c r="CE94" i="6" s="1"/>
  <c r="AN131" i="6"/>
  <c r="BK131" i="6" s="1"/>
  <c r="CH131" i="6" s="1"/>
  <c r="AM153" i="6"/>
  <c r="BJ153" i="6" s="1"/>
  <c r="CG153" i="6" s="1"/>
  <c r="AM160" i="6"/>
  <c r="BJ160" i="6" s="1"/>
  <c r="CG160" i="6" s="1"/>
  <c r="BU84" i="6"/>
  <c r="AK114" i="6"/>
  <c r="BH114" i="6" s="1"/>
  <c r="CE114" i="6" s="1"/>
  <c r="AC114" i="6"/>
  <c r="AQ114" i="6"/>
  <c r="AI114" i="6"/>
  <c r="BF114" i="6" s="1"/>
  <c r="CC114" i="6" s="1"/>
  <c r="AA114" i="6"/>
  <c r="AT114" i="6"/>
  <c r="AP114" i="6"/>
  <c r="AM114" i="6"/>
  <c r="BJ114" i="6" s="1"/>
  <c r="CG114" i="6" s="1"/>
  <c r="AL114" i="6"/>
  <c r="BI114" i="6" s="1"/>
  <c r="CF114" i="6" s="1"/>
  <c r="AJ114" i="6"/>
  <c r="BG114" i="6" s="1"/>
  <c r="CD114" i="6" s="1"/>
  <c r="AV114" i="6"/>
  <c r="BS114" i="6" s="1"/>
  <c r="CP114" i="6" s="1"/>
  <c r="AU114" i="6"/>
  <c r="AO114" i="6"/>
  <c r="BL114" i="6" s="1"/>
  <c r="CI114" i="6" s="1"/>
  <c r="AN114" i="6"/>
  <c r="BK114" i="6" s="1"/>
  <c r="CH114" i="6" s="1"/>
  <c r="AB114" i="6"/>
  <c r="AY114" i="6" s="1"/>
  <c r="BV114" i="6" s="1"/>
  <c r="AO2" i="6"/>
  <c r="CL2" i="6"/>
  <c r="CK3" i="6"/>
  <c r="AV6" i="6"/>
  <c r="BS6" i="6" s="1"/>
  <c r="CP6" i="6" s="1"/>
  <c r="AO8" i="6"/>
  <c r="BL8" i="6" s="1"/>
  <c r="CI8" i="6" s="1"/>
  <c r="AV9" i="6"/>
  <c r="BS9" i="6" s="1"/>
  <c r="CP9" i="6" s="1"/>
  <c r="AK10" i="6"/>
  <c r="BH10" i="6" s="1"/>
  <c r="CE10" i="6" s="1"/>
  <c r="AA11" i="6"/>
  <c r="BJ13" i="6"/>
  <c r="CG13" i="6" s="1"/>
  <c r="AM15" i="6"/>
  <c r="BJ15" i="6" s="1"/>
  <c r="CG15" i="6" s="1"/>
  <c r="AA17" i="6"/>
  <c r="AT19" i="6"/>
  <c r="BQ19" i="6" s="1"/>
  <c r="CN19" i="6" s="1"/>
  <c r="AM22" i="6"/>
  <c r="BJ22" i="6" s="1"/>
  <c r="CG22" i="6" s="1"/>
  <c r="AL26" i="6"/>
  <c r="BI26" i="6" s="1"/>
  <c r="CF26" i="6" s="1"/>
  <c r="AJ26" i="6"/>
  <c r="BG26" i="6" s="1"/>
  <c r="CD26" i="6" s="1"/>
  <c r="AI26" i="6"/>
  <c r="BF26" i="6" s="1"/>
  <c r="CC26" i="6" s="1"/>
  <c r="AM33" i="6"/>
  <c r="BJ33" i="6" s="1"/>
  <c r="CG33" i="6" s="1"/>
  <c r="BK41" i="6"/>
  <c r="CH41" i="6" s="1"/>
  <c r="AM43" i="6"/>
  <c r="BJ43" i="6" s="1"/>
  <c r="CG43" i="6" s="1"/>
  <c r="BH44" i="6"/>
  <c r="CE44" i="6" s="1"/>
  <c r="AL50" i="6"/>
  <c r="BI50" i="6" s="1"/>
  <c r="CF50" i="6" s="1"/>
  <c r="AA50" i="6"/>
  <c r="AJ50" i="6"/>
  <c r="BG50" i="6" s="1"/>
  <c r="CD50" i="6" s="1"/>
  <c r="AI50" i="6"/>
  <c r="BF50" i="6" s="1"/>
  <c r="CC50" i="6" s="1"/>
  <c r="AK53" i="6"/>
  <c r="BH53" i="6" s="1"/>
  <c r="CE53" i="6" s="1"/>
  <c r="AK56" i="6"/>
  <c r="BH56" i="6" s="1"/>
  <c r="CE56" i="6" s="1"/>
  <c r="BS62" i="6"/>
  <c r="CP62" i="6" s="1"/>
  <c r="AA64" i="6"/>
  <c r="AN69" i="6"/>
  <c r="BK69" i="6" s="1"/>
  <c r="CH69" i="6" s="1"/>
  <c r="BS73" i="6"/>
  <c r="CP73" i="6" s="1"/>
  <c r="AM81" i="6"/>
  <c r="BJ81" i="6" s="1"/>
  <c r="CG81" i="6" s="1"/>
  <c r="AV82" i="6"/>
  <c r="BS82" i="6" s="1"/>
  <c r="CP82" i="6" s="1"/>
  <c r="AM88" i="6"/>
  <c r="BJ88" i="6" s="1"/>
  <c r="CG88" i="6" s="1"/>
  <c r="AN90" i="6"/>
  <c r="BK90" i="6" s="1"/>
  <c r="CH90" i="6" s="1"/>
  <c r="AV106" i="6"/>
  <c r="BS106" i="6" s="1"/>
  <c r="CP106" i="6" s="1"/>
  <c r="AV156" i="6"/>
  <c r="BS156" i="6" s="1"/>
  <c r="CP156" i="6" s="1"/>
  <c r="AM214" i="6"/>
  <c r="BJ214" i="6" s="1"/>
  <c r="CG214" i="6" s="1"/>
  <c r="AL92" i="6"/>
  <c r="BI92" i="6" s="1"/>
  <c r="CF92" i="6" s="1"/>
  <c r="AA92" i="6"/>
  <c r="AJ92" i="6"/>
  <c r="BG92" i="6" s="1"/>
  <c r="CD92" i="6" s="1"/>
  <c r="AI92" i="6"/>
  <c r="BF92" i="6" s="1"/>
  <c r="CC92" i="6" s="1"/>
  <c r="AT92" i="6"/>
  <c r="AV8" i="6"/>
  <c r="BS8" i="6" s="1"/>
  <c r="CP8" i="6" s="1"/>
  <c r="AV14" i="6"/>
  <c r="BS14" i="6" s="1"/>
  <c r="CP14" i="6" s="1"/>
  <c r="AN15" i="6"/>
  <c r="BK15" i="6" s="1"/>
  <c r="CH15" i="6" s="1"/>
  <c r="AX20" i="6"/>
  <c r="AN22" i="6"/>
  <c r="BK22" i="6" s="1"/>
  <c r="CH22" i="6" s="1"/>
  <c r="AV25" i="6"/>
  <c r="BS25" i="6" s="1"/>
  <c r="CP25" i="6" s="1"/>
  <c r="AV28" i="6"/>
  <c r="BS28" i="6" s="1"/>
  <c r="CP28" i="6" s="1"/>
  <c r="AN33" i="6"/>
  <c r="BK33" i="6" s="1"/>
  <c r="CH33" i="6" s="1"/>
  <c r="AN37" i="6"/>
  <c r="BK37" i="6" s="1"/>
  <c r="CH37" i="6" s="1"/>
  <c r="BJ44" i="6"/>
  <c r="CG44" i="6" s="1"/>
  <c r="BS53" i="6"/>
  <c r="CP53" i="6" s="1"/>
  <c r="AL55" i="6"/>
  <c r="BI55" i="6" s="1"/>
  <c r="CF55" i="6" s="1"/>
  <c r="AJ55" i="6"/>
  <c r="BG55" i="6" s="1"/>
  <c r="CD55" i="6" s="1"/>
  <c r="AI55" i="6"/>
  <c r="BF55" i="6" s="1"/>
  <c r="CC55" i="6" s="1"/>
  <c r="AM61" i="6"/>
  <c r="BJ61" i="6" s="1"/>
  <c r="CG61" i="6" s="1"/>
  <c r="AV70" i="6"/>
  <c r="BS70" i="6" s="1"/>
  <c r="CP70" i="6" s="1"/>
  <c r="AK78" i="6"/>
  <c r="BH78" i="6" s="1"/>
  <c r="CE78" i="6" s="1"/>
  <c r="AN81" i="6"/>
  <c r="BK81" i="6" s="1"/>
  <c r="CH81" i="6" s="1"/>
  <c r="BH87" i="6"/>
  <c r="CE87" i="6" s="1"/>
  <c r="AN88" i="6"/>
  <c r="BK88" i="6" s="1"/>
  <c r="CH88" i="6" s="1"/>
  <c r="AM94" i="6"/>
  <c r="BJ94" i="6" s="1"/>
  <c r="CG94" i="6" s="1"/>
  <c r="AO124" i="6"/>
  <c r="BL124" i="6" s="1"/>
  <c r="CI124" i="6" s="1"/>
  <c r="AU124" i="6"/>
  <c r="BR124" i="6" s="1"/>
  <c r="CO124" i="6" s="1"/>
  <c r="AM124" i="6"/>
  <c r="BJ124" i="6" s="1"/>
  <c r="CG124" i="6" s="1"/>
  <c r="AP124" i="6"/>
  <c r="AN124" i="6"/>
  <c r="BK124" i="6" s="1"/>
  <c r="CH124" i="6" s="1"/>
  <c r="AC124" i="6"/>
  <c r="AL124" i="6"/>
  <c r="BI124" i="6" s="1"/>
  <c r="CF124" i="6" s="1"/>
  <c r="AB124" i="6"/>
  <c r="AI124" i="6"/>
  <c r="BF124" i="6" s="1"/>
  <c r="CC124" i="6" s="1"/>
  <c r="AV124" i="6"/>
  <c r="BS124" i="6" s="1"/>
  <c r="CP124" i="6" s="1"/>
  <c r="AT124" i="6"/>
  <c r="AQ124" i="6"/>
  <c r="AK124" i="6"/>
  <c r="BH124" i="6" s="1"/>
  <c r="CE124" i="6" s="1"/>
  <c r="AJ124" i="6"/>
  <c r="BG124" i="6" s="1"/>
  <c r="CD124" i="6" s="1"/>
  <c r="BK132" i="6"/>
  <c r="CH132" i="6" s="1"/>
  <c r="AV135" i="6"/>
  <c r="BS135" i="6" s="1"/>
  <c r="CP135" i="6" s="1"/>
  <c r="AN214" i="6"/>
  <c r="BK214" i="6" s="1"/>
  <c r="CH214" i="6" s="1"/>
  <c r="AJ103" i="6"/>
  <c r="BG103" i="6" s="1"/>
  <c r="CD103" i="6" s="1"/>
  <c r="AI103" i="6"/>
  <c r="BF103" i="6" s="1"/>
  <c r="CC103" i="6" s="1"/>
  <c r="AA103" i="6"/>
  <c r="AX106" i="6"/>
  <c r="AP204" i="6"/>
  <c r="AX320" i="6"/>
  <c r="BM44" i="6"/>
  <c r="CJ44" i="6" s="1"/>
  <c r="BM45" i="6"/>
  <c r="CJ45" i="6" s="1"/>
  <c r="AI53" i="6"/>
  <c r="BF53" i="6" s="1"/>
  <c r="CC53" i="6" s="1"/>
  <c r="AA53" i="6"/>
  <c r="AP81" i="6"/>
  <c r="AP85" i="6"/>
  <c r="BM85" i="6" s="1"/>
  <c r="CJ85" i="6" s="1"/>
  <c r="AT103" i="6"/>
  <c r="AJ108" i="6"/>
  <c r="BG108" i="6" s="1"/>
  <c r="CD108" i="6" s="1"/>
  <c r="AI108" i="6"/>
  <c r="BF108" i="6" s="1"/>
  <c r="CC108" i="6" s="1"/>
  <c r="AT382" i="6"/>
  <c r="BQ382" i="6" s="1"/>
  <c r="CN382" i="6" s="1"/>
  <c r="AT383" i="6"/>
  <c r="AT386" i="6"/>
  <c r="BQ386" i="6" s="1"/>
  <c r="CN386" i="6" s="1"/>
  <c r="AT369" i="6"/>
  <c r="BQ369" i="6" s="1"/>
  <c r="CN369" i="6" s="1"/>
  <c r="AT385" i="6"/>
  <c r="BQ385" i="6" s="1"/>
  <c r="CN385" i="6" s="1"/>
  <c r="AT381" i="6"/>
  <c r="BQ381" i="6" s="1"/>
  <c r="CN381" i="6" s="1"/>
  <c r="AT384" i="6"/>
  <c r="BQ384" i="6" s="1"/>
  <c r="CN384" i="6" s="1"/>
  <c r="BQ383" i="6"/>
  <c r="CN383" i="6" s="1"/>
  <c r="AT374" i="6"/>
  <c r="BQ374" i="6" s="1"/>
  <c r="CN374" i="6" s="1"/>
  <c r="AT376" i="6"/>
  <c r="BQ376" i="6" s="1"/>
  <c r="CN376" i="6" s="1"/>
  <c r="BQ331" i="6"/>
  <c r="CN331" i="6" s="1"/>
  <c r="AT348" i="6"/>
  <c r="BQ348" i="6" s="1"/>
  <c r="CN348" i="6" s="1"/>
  <c r="BQ339" i="6"/>
  <c r="CN339" i="6" s="1"/>
  <c r="AT339" i="6"/>
  <c r="AT315" i="6"/>
  <c r="BQ315" i="6" s="1"/>
  <c r="CN315" i="6" s="1"/>
  <c r="AT347" i="6"/>
  <c r="BQ347" i="6" s="1"/>
  <c r="CN347" i="6" s="1"/>
  <c r="AT342" i="6"/>
  <c r="BQ342" i="6" s="1"/>
  <c r="CN342" i="6" s="1"/>
  <c r="AT340" i="6"/>
  <c r="BQ340" i="6" s="1"/>
  <c r="CN340" i="6" s="1"/>
  <c r="AT366" i="6"/>
  <c r="BQ366" i="6" s="1"/>
  <c r="CN366" i="6" s="1"/>
  <c r="AT336" i="6"/>
  <c r="BQ336" i="6" s="1"/>
  <c r="CN336" i="6" s="1"/>
  <c r="AT331" i="6"/>
  <c r="AT294" i="6"/>
  <c r="BQ294" i="6" s="1"/>
  <c r="CN294" i="6" s="1"/>
  <c r="AT286" i="6"/>
  <c r="AT367" i="6"/>
  <c r="BQ367" i="6" s="1"/>
  <c r="CN367" i="6" s="1"/>
  <c r="AT358" i="6"/>
  <c r="BQ358" i="6" s="1"/>
  <c r="CN358" i="6" s="1"/>
  <c r="AT321" i="6"/>
  <c r="BQ321" i="6" s="1"/>
  <c r="CN321" i="6" s="1"/>
  <c r="AT284" i="6"/>
  <c r="BQ284" i="6" s="1"/>
  <c r="CN284" i="6" s="1"/>
  <c r="AT282" i="6"/>
  <c r="BQ282" i="6" s="1"/>
  <c r="CN282" i="6" s="1"/>
  <c r="AT234" i="6"/>
  <c r="AT318" i="6"/>
  <c r="BQ318" i="6" s="1"/>
  <c r="CN318" i="6" s="1"/>
  <c r="AT304" i="6"/>
  <c r="BQ304" i="6" s="1"/>
  <c r="CN304" i="6" s="1"/>
  <c r="AT378" i="6"/>
  <c r="BQ378" i="6" s="1"/>
  <c r="CN378" i="6" s="1"/>
  <c r="AT303" i="6"/>
  <c r="BQ303" i="6" s="1"/>
  <c r="CN303" i="6" s="1"/>
  <c r="AT268" i="6"/>
  <c r="BQ268" i="6" s="1"/>
  <c r="CN268" i="6" s="1"/>
  <c r="AT213" i="6"/>
  <c r="BQ213" i="6" s="1"/>
  <c r="CN213" i="6" s="1"/>
  <c r="AT196" i="6"/>
  <c r="BQ196" i="6" s="1"/>
  <c r="CN196" i="6" s="1"/>
  <c r="AT180" i="6"/>
  <c r="BQ180" i="6" s="1"/>
  <c r="CN180" i="6" s="1"/>
  <c r="BQ131" i="6"/>
  <c r="CN131" i="6" s="1"/>
  <c r="BQ129" i="6"/>
  <c r="CN129" i="6" s="1"/>
  <c r="BQ114" i="6"/>
  <c r="CN114" i="6" s="1"/>
  <c r="AT267" i="6"/>
  <c r="BQ267" i="6" s="1"/>
  <c r="CN267" i="6" s="1"/>
  <c r="AT248" i="6"/>
  <c r="BQ248" i="6" s="1"/>
  <c r="CN248" i="6" s="1"/>
  <c r="AT214" i="6"/>
  <c r="BQ214" i="6" s="1"/>
  <c r="CN214" i="6" s="1"/>
  <c r="AT198" i="6"/>
  <c r="BQ198" i="6" s="1"/>
  <c r="CN198" i="6" s="1"/>
  <c r="AT375" i="6"/>
  <c r="BQ375" i="6" s="1"/>
  <c r="CN375" i="6" s="1"/>
  <c r="AT309" i="6"/>
  <c r="BQ309" i="6" s="1"/>
  <c r="CN309" i="6" s="1"/>
  <c r="AT288" i="6"/>
  <c r="BQ288" i="6" s="1"/>
  <c r="CN288" i="6" s="1"/>
  <c r="BQ286" i="6"/>
  <c r="CN286" i="6" s="1"/>
  <c r="AT285" i="6"/>
  <c r="BQ285" i="6" s="1"/>
  <c r="CN285" i="6" s="1"/>
  <c r="AT266" i="6"/>
  <c r="BQ266" i="6" s="1"/>
  <c r="CN266" i="6" s="1"/>
  <c r="AT250" i="6"/>
  <c r="BQ250" i="6" s="1"/>
  <c r="CN250" i="6" s="1"/>
  <c r="AT216" i="6"/>
  <c r="BQ216" i="6" s="1"/>
  <c r="CN216" i="6" s="1"/>
  <c r="AT264" i="6"/>
  <c r="BQ264" i="6" s="1"/>
  <c r="CN264" i="6" s="1"/>
  <c r="AT295" i="6"/>
  <c r="BQ295" i="6" s="1"/>
  <c r="CN295" i="6" s="1"/>
  <c r="AT270" i="6"/>
  <c r="BQ270" i="6" s="1"/>
  <c r="CN270" i="6" s="1"/>
  <c r="AT312" i="6"/>
  <c r="BQ312" i="6" s="1"/>
  <c r="CN312" i="6" s="1"/>
  <c r="AT231" i="6"/>
  <c r="BQ231" i="6" s="1"/>
  <c r="CN231" i="6" s="1"/>
  <c r="AT228" i="6"/>
  <c r="AT194" i="6"/>
  <c r="BQ194" i="6" s="1"/>
  <c r="CN194" i="6" s="1"/>
  <c r="BQ176" i="6"/>
  <c r="CN176" i="6" s="1"/>
  <c r="AT311" i="6"/>
  <c r="BQ311" i="6" s="1"/>
  <c r="CN311" i="6" s="1"/>
  <c r="AT297" i="6"/>
  <c r="BQ297" i="6" s="1"/>
  <c r="CN297" i="6" s="1"/>
  <c r="AT249" i="6"/>
  <c r="BQ249" i="6" s="1"/>
  <c r="CN249" i="6" s="1"/>
  <c r="AT162" i="6"/>
  <c r="BQ162" i="6" s="1"/>
  <c r="CN162" i="6" s="1"/>
  <c r="AT192" i="6"/>
  <c r="BQ192" i="6" s="1"/>
  <c r="CN192" i="6" s="1"/>
  <c r="AT178" i="6"/>
  <c r="BQ178" i="6" s="1"/>
  <c r="CN178" i="6" s="1"/>
  <c r="AT195" i="6"/>
  <c r="BQ195" i="6" s="1"/>
  <c r="CN195" i="6" s="1"/>
  <c r="AT324" i="6"/>
  <c r="BQ324" i="6" s="1"/>
  <c r="CN324" i="6" s="1"/>
  <c r="AT246" i="6"/>
  <c r="BQ246" i="6" s="1"/>
  <c r="CN246" i="6" s="1"/>
  <c r="AT212" i="6"/>
  <c r="BQ212" i="6" s="1"/>
  <c r="CN212" i="6" s="1"/>
  <c r="AT147" i="6"/>
  <c r="BQ147" i="6" s="1"/>
  <c r="CN147" i="6" s="1"/>
  <c r="AT105" i="6"/>
  <c r="BQ105" i="6" s="1"/>
  <c r="CN105" i="6" s="1"/>
  <c r="AT327" i="6"/>
  <c r="BQ327" i="6" s="1"/>
  <c r="CN327" i="6" s="1"/>
  <c r="AT232" i="6"/>
  <c r="BQ232" i="6" s="1"/>
  <c r="CN232" i="6" s="1"/>
  <c r="AT160" i="6"/>
  <c r="BQ160" i="6" s="1"/>
  <c r="CN160" i="6" s="1"/>
  <c r="AT153" i="6"/>
  <c r="BQ153" i="6" s="1"/>
  <c r="CN153" i="6" s="1"/>
  <c r="AT106" i="6"/>
  <c r="AT100" i="6"/>
  <c r="BQ100" i="6" s="1"/>
  <c r="CN100" i="6" s="1"/>
  <c r="AT90" i="6"/>
  <c r="BQ90" i="6" s="1"/>
  <c r="CN90" i="6" s="1"/>
  <c r="AT82" i="6"/>
  <c r="BQ82" i="6" s="1"/>
  <c r="CN82" i="6" s="1"/>
  <c r="AT76" i="6"/>
  <c r="BQ76" i="6" s="1"/>
  <c r="CN76" i="6" s="1"/>
  <c r="BQ230" i="6"/>
  <c r="CN230" i="6" s="1"/>
  <c r="AT177" i="6"/>
  <c r="BQ177" i="6" s="1"/>
  <c r="CN177" i="6" s="1"/>
  <c r="BQ123" i="6"/>
  <c r="CN123" i="6" s="1"/>
  <c r="AT107" i="6"/>
  <c r="BQ107" i="6" s="1"/>
  <c r="CN107" i="6" s="1"/>
  <c r="BQ106" i="6"/>
  <c r="CN106" i="6" s="1"/>
  <c r="AT101" i="6"/>
  <c r="AT91" i="6"/>
  <c r="BQ91" i="6" s="1"/>
  <c r="CN91" i="6" s="1"/>
  <c r="AT83" i="6"/>
  <c r="BQ83" i="6" s="1"/>
  <c r="CN83" i="6" s="1"/>
  <c r="AT78" i="6"/>
  <c r="BQ78" i="6" s="1"/>
  <c r="CN78" i="6" s="1"/>
  <c r="AT210" i="6"/>
  <c r="BQ210" i="6" s="1"/>
  <c r="CN210" i="6" s="1"/>
  <c r="AT174" i="6"/>
  <c r="BQ174" i="6" s="1"/>
  <c r="CN174" i="6" s="1"/>
  <c r="AT95" i="6"/>
  <c r="BQ70" i="6"/>
  <c r="CN70" i="6" s="1"/>
  <c r="AT62" i="6"/>
  <c r="BQ62" i="6" s="1"/>
  <c r="CN62" i="6" s="1"/>
  <c r="AT61" i="6"/>
  <c r="BQ61" i="6" s="1"/>
  <c r="CN61" i="6" s="1"/>
  <c r="BQ60" i="6"/>
  <c r="CN60" i="6" s="1"/>
  <c r="AT45" i="6"/>
  <c r="BQ45" i="6" s="1"/>
  <c r="CN45" i="6" s="1"/>
  <c r="AT37" i="6"/>
  <c r="BQ37" i="6" s="1"/>
  <c r="CN37" i="6" s="1"/>
  <c r="AT36" i="6"/>
  <c r="AT35" i="6"/>
  <c r="BQ35" i="6" s="1"/>
  <c r="CN35" i="6" s="1"/>
  <c r="BQ234" i="6"/>
  <c r="CN234" i="6" s="1"/>
  <c r="AT108" i="6"/>
  <c r="BQ108" i="6" s="1"/>
  <c r="CN108" i="6" s="1"/>
  <c r="BQ103" i="6"/>
  <c r="CN103" i="6" s="1"/>
  <c r="BQ101" i="6"/>
  <c r="CN101" i="6" s="1"/>
  <c r="AT88" i="6"/>
  <c r="BQ88" i="6" s="1"/>
  <c r="CN88" i="6" s="1"/>
  <c r="AT84" i="6"/>
  <c r="BQ84" i="6" s="1"/>
  <c r="CN84" i="6" s="1"/>
  <c r="AT63" i="6"/>
  <c r="BQ63" i="6" s="1"/>
  <c r="CN63" i="6" s="1"/>
  <c r="AT252" i="6"/>
  <c r="BQ252" i="6" s="1"/>
  <c r="CN252" i="6" s="1"/>
  <c r="AT133" i="6"/>
  <c r="BQ133" i="6" s="1"/>
  <c r="CN133" i="6" s="1"/>
  <c r="BQ92" i="6"/>
  <c r="CN92" i="6" s="1"/>
  <c r="AT81" i="6"/>
  <c r="BQ81" i="6" s="1"/>
  <c r="CN81" i="6" s="1"/>
  <c r="AT75" i="6"/>
  <c r="BQ75" i="6" s="1"/>
  <c r="CN75" i="6" s="1"/>
  <c r="AT64" i="6"/>
  <c r="BQ64" i="6" s="1"/>
  <c r="CN64" i="6" s="1"/>
  <c r="AT55" i="6"/>
  <c r="AT48" i="6"/>
  <c r="BQ48" i="6" s="1"/>
  <c r="CN48" i="6" s="1"/>
  <c r="BQ47" i="6"/>
  <c r="CN47" i="6" s="1"/>
  <c r="AT39" i="6"/>
  <c r="BQ38" i="6"/>
  <c r="CN38" i="6" s="1"/>
  <c r="AT68" i="6"/>
  <c r="BQ68" i="6" s="1"/>
  <c r="CN68" i="6" s="1"/>
  <c r="AT59" i="6"/>
  <c r="BQ59" i="6" s="1"/>
  <c r="CN59" i="6" s="1"/>
  <c r="AT56" i="6"/>
  <c r="BQ56" i="6" s="1"/>
  <c r="CN56" i="6" s="1"/>
  <c r="AT26" i="6"/>
  <c r="BQ26" i="6" s="1"/>
  <c r="CN26" i="6" s="1"/>
  <c r="BQ25" i="6"/>
  <c r="CN25" i="6" s="1"/>
  <c r="AT16" i="6"/>
  <c r="AT8" i="6"/>
  <c r="BQ7" i="6"/>
  <c r="CN7" i="6" s="1"/>
  <c r="AT140" i="6"/>
  <c r="BQ140" i="6" s="1"/>
  <c r="CN140" i="6" s="1"/>
  <c r="AT109" i="6"/>
  <c r="BQ109" i="6" s="1"/>
  <c r="CN109" i="6" s="1"/>
  <c r="BQ93" i="6"/>
  <c r="CN93" i="6" s="1"/>
  <c r="AT85" i="6"/>
  <c r="BQ85" i="6" s="1"/>
  <c r="CN85" i="6" s="1"/>
  <c r="AT69" i="6"/>
  <c r="BQ69" i="6" s="1"/>
  <c r="CN69" i="6" s="1"/>
  <c r="AT40" i="6"/>
  <c r="BQ40" i="6" s="1"/>
  <c r="CN40" i="6" s="1"/>
  <c r="AT33" i="6"/>
  <c r="BQ33" i="6" s="1"/>
  <c r="CN33" i="6" s="1"/>
  <c r="AT28" i="6"/>
  <c r="AT17" i="6"/>
  <c r="BQ17" i="6" s="1"/>
  <c r="CN17" i="6" s="1"/>
  <c r="BQ16" i="6"/>
  <c r="CN16" i="6" s="1"/>
  <c r="AT9" i="6"/>
  <c r="BQ9" i="6" s="1"/>
  <c r="CN9" i="6" s="1"/>
  <c r="BQ8" i="6"/>
  <c r="CN8" i="6" s="1"/>
  <c r="BQ124" i="6"/>
  <c r="CN124" i="6" s="1"/>
  <c r="AT117" i="6"/>
  <c r="BQ117" i="6" s="1"/>
  <c r="CN117" i="6" s="1"/>
  <c r="AT98" i="6"/>
  <c r="BQ98" i="6" s="1"/>
  <c r="CN98" i="6" s="1"/>
  <c r="AT97" i="6"/>
  <c r="BQ97" i="6" s="1"/>
  <c r="CN97" i="6" s="1"/>
  <c r="AT94" i="6"/>
  <c r="BQ94" i="6" s="1"/>
  <c r="CN94" i="6" s="1"/>
  <c r="BQ86" i="6"/>
  <c r="CN86" i="6" s="1"/>
  <c r="AT73" i="6"/>
  <c r="BQ73" i="6" s="1"/>
  <c r="CN73" i="6" s="1"/>
  <c r="AT72" i="6"/>
  <c r="BQ72" i="6" s="1"/>
  <c r="CN72" i="6" s="1"/>
  <c r="AT57" i="6"/>
  <c r="BQ57" i="6" s="1"/>
  <c r="CN57" i="6" s="1"/>
  <c r="BQ50" i="6"/>
  <c r="CN50" i="6" s="1"/>
  <c r="AT44" i="6"/>
  <c r="BQ44" i="6" s="1"/>
  <c r="CN44" i="6" s="1"/>
  <c r="BQ41" i="6"/>
  <c r="CN41" i="6" s="1"/>
  <c r="BQ28" i="6"/>
  <c r="CN28" i="6" s="1"/>
  <c r="AT18" i="6"/>
  <c r="BQ18" i="6" s="1"/>
  <c r="CN18" i="6" s="1"/>
  <c r="AT10" i="6"/>
  <c r="BQ10" i="6" s="1"/>
  <c r="CN10" i="6" s="1"/>
  <c r="AT159" i="6"/>
  <c r="BQ159" i="6" s="1"/>
  <c r="CN159" i="6" s="1"/>
  <c r="AT141" i="6"/>
  <c r="BQ141" i="6" s="1"/>
  <c r="CN141" i="6" s="1"/>
  <c r="BQ5" i="6"/>
  <c r="CN5" i="6" s="1"/>
  <c r="BR6" i="6"/>
  <c r="CO6" i="6" s="1"/>
  <c r="AP8" i="6"/>
  <c r="BM8" i="6" s="1"/>
  <c r="CJ8" i="6" s="1"/>
  <c r="AI9" i="6"/>
  <c r="BF9" i="6" s="1"/>
  <c r="CC9" i="6" s="1"/>
  <c r="AP10" i="6"/>
  <c r="BM10" i="6" s="1"/>
  <c r="CJ10" i="6" s="1"/>
  <c r="AU12" i="6"/>
  <c r="BR12" i="6" s="1"/>
  <c r="CO12" i="6" s="1"/>
  <c r="BL14" i="6"/>
  <c r="CI14" i="6" s="1"/>
  <c r="AT15" i="6"/>
  <c r="BQ15" i="6" s="1"/>
  <c r="CN15" i="6" s="1"/>
  <c r="BL16" i="6"/>
  <c r="CI16" i="6" s="1"/>
  <c r="AJ18" i="6"/>
  <c r="BG18" i="6" s="1"/>
  <c r="CD18" i="6" s="1"/>
  <c r="AP19" i="6"/>
  <c r="AT22" i="6"/>
  <c r="BQ22" i="6" s="1"/>
  <c r="CN22" i="6" s="1"/>
  <c r="AU23" i="6"/>
  <c r="BR23" i="6" s="1"/>
  <c r="CO23" i="6" s="1"/>
  <c r="AJ25" i="6"/>
  <c r="BG25" i="6" s="1"/>
  <c r="CD25" i="6" s="1"/>
  <c r="AI25" i="6"/>
  <c r="BF25" i="6" s="1"/>
  <c r="CC25" i="6" s="1"/>
  <c r="AA25" i="6"/>
  <c r="AU26" i="6"/>
  <c r="BR26" i="6" s="1"/>
  <c r="CO26" i="6" s="1"/>
  <c r="AU30" i="6"/>
  <c r="BR30" i="6" s="1"/>
  <c r="CO30" i="6" s="1"/>
  <c r="AU31" i="6"/>
  <c r="BR31" i="6" s="1"/>
  <c r="CO31" i="6" s="1"/>
  <c r="AI32" i="6"/>
  <c r="BF32" i="6" s="1"/>
  <c r="CC32" i="6" s="1"/>
  <c r="AA32" i="6"/>
  <c r="BL33" i="6"/>
  <c r="CI33" i="6" s="1"/>
  <c r="BQ36" i="6"/>
  <c r="CN36" i="6" s="1"/>
  <c r="AP37" i="6"/>
  <c r="BM37" i="6" s="1"/>
  <c r="CJ37" i="6" s="1"/>
  <c r="BQ39" i="6"/>
  <c r="CN39" i="6" s="1"/>
  <c r="AU42" i="6"/>
  <c r="BR42" i="6" s="1"/>
  <c r="CO42" i="6" s="1"/>
  <c r="AT43" i="6"/>
  <c r="BQ43" i="6" s="1"/>
  <c r="CN43" i="6" s="1"/>
  <c r="AO48" i="6"/>
  <c r="AU51" i="6"/>
  <c r="BR51" i="6" s="1"/>
  <c r="CO51" i="6" s="1"/>
  <c r="AT53" i="6"/>
  <c r="BQ53" i="6" s="1"/>
  <c r="CN53" i="6" s="1"/>
  <c r="BQ55" i="6"/>
  <c r="CN55" i="6" s="1"/>
  <c r="AP56" i="6"/>
  <c r="BM56" i="6" s="1"/>
  <c r="CJ56" i="6" s="1"/>
  <c r="AT58" i="6"/>
  <c r="BQ58" i="6" s="1"/>
  <c r="CN58" i="6" s="1"/>
  <c r="AL61" i="6"/>
  <c r="BI61" i="6" s="1"/>
  <c r="CF61" i="6" s="1"/>
  <c r="AJ61" i="6"/>
  <c r="BG61" i="6" s="1"/>
  <c r="CD61" i="6" s="1"/>
  <c r="AA61" i="6"/>
  <c r="AU80" i="6"/>
  <c r="BR80" i="6" s="1"/>
  <c r="CO80" i="6" s="1"/>
  <c r="AT89" i="6"/>
  <c r="BQ89" i="6" s="1"/>
  <c r="CN89" i="6" s="1"/>
  <c r="AL90" i="6"/>
  <c r="BI90" i="6" s="1"/>
  <c r="CF90" i="6" s="1"/>
  <c r="AJ90" i="6"/>
  <c r="BG90" i="6" s="1"/>
  <c r="CD90" i="6" s="1"/>
  <c r="AI90" i="6"/>
  <c r="BF90" i="6" s="1"/>
  <c r="CC90" i="6" s="1"/>
  <c r="AA108" i="6"/>
  <c r="BU120" i="6"/>
  <c r="AP133" i="6"/>
  <c r="AK144" i="6"/>
  <c r="BH144" i="6" s="1"/>
  <c r="CE144" i="6" s="1"/>
  <c r="AP149" i="6"/>
  <c r="AK150" i="6"/>
  <c r="BH150" i="6" s="1"/>
  <c r="CE150" i="6" s="1"/>
  <c r="AC150" i="6"/>
  <c r="AQ150" i="6"/>
  <c r="AI150" i="6"/>
  <c r="BF150" i="6" s="1"/>
  <c r="CC150" i="6" s="1"/>
  <c r="AA150" i="6"/>
  <c r="AP150" i="6"/>
  <c r="AV150" i="6"/>
  <c r="BS150" i="6" s="1"/>
  <c r="CP150" i="6" s="1"/>
  <c r="AJ150" i="6"/>
  <c r="BG150" i="6" s="1"/>
  <c r="CD150" i="6" s="1"/>
  <c r="AU150" i="6"/>
  <c r="BR150" i="6" s="1"/>
  <c r="CO150" i="6" s="1"/>
  <c r="AT150" i="6"/>
  <c r="BQ150" i="6" s="1"/>
  <c r="CN150" i="6" s="1"/>
  <c r="AO150" i="6"/>
  <c r="BL150" i="6" s="1"/>
  <c r="CI150" i="6" s="1"/>
  <c r="AN150" i="6"/>
  <c r="BK150" i="6" s="1"/>
  <c r="CH150" i="6" s="1"/>
  <c r="AM150" i="6"/>
  <c r="BJ150" i="6" s="1"/>
  <c r="CG150" i="6" s="1"/>
  <c r="AL150" i="6"/>
  <c r="BI150" i="6" s="1"/>
  <c r="CF150" i="6" s="1"/>
  <c r="AP169" i="6"/>
  <c r="BM169" i="6" s="1"/>
  <c r="CJ169" i="6" s="1"/>
  <c r="AN189" i="6"/>
  <c r="BK189" i="6" s="1"/>
  <c r="CH189" i="6" s="1"/>
  <c r="AQ195" i="6"/>
  <c r="BU223" i="6"/>
  <c r="AX239" i="6"/>
  <c r="AO383" i="6"/>
  <c r="BL383" i="6" s="1"/>
  <c r="CI383" i="6" s="1"/>
  <c r="AO385" i="6"/>
  <c r="BL385" i="6" s="1"/>
  <c r="CI385" i="6" s="1"/>
  <c r="AO381" i="6"/>
  <c r="BL381" i="6" s="1"/>
  <c r="CI381" i="6" s="1"/>
  <c r="AO378" i="6"/>
  <c r="BL378" i="6" s="1"/>
  <c r="CI378" i="6" s="1"/>
  <c r="AO384" i="6"/>
  <c r="BL384" i="6" s="1"/>
  <c r="CI384" i="6" s="1"/>
  <c r="AO360" i="6"/>
  <c r="BL360" i="6" s="1"/>
  <c r="CI360" i="6" s="1"/>
  <c r="AO386" i="6"/>
  <c r="BL386" i="6" s="1"/>
  <c r="CI386" i="6" s="1"/>
  <c r="AO348" i="6"/>
  <c r="BL348" i="6" s="1"/>
  <c r="CI348" i="6" s="1"/>
  <c r="AO347" i="6"/>
  <c r="BL347" i="6" s="1"/>
  <c r="CI347" i="6" s="1"/>
  <c r="AO342" i="6"/>
  <c r="BL342" i="6" s="1"/>
  <c r="CI342" i="6" s="1"/>
  <c r="AO382" i="6"/>
  <c r="BL382" i="6" s="1"/>
  <c r="CI382" i="6" s="1"/>
  <c r="AO351" i="6"/>
  <c r="BL351" i="6" s="1"/>
  <c r="CI351" i="6" s="1"/>
  <c r="AO309" i="6"/>
  <c r="BL309" i="6" s="1"/>
  <c r="CI309" i="6" s="1"/>
  <c r="AO372" i="6"/>
  <c r="BL372" i="6" s="1"/>
  <c r="CI372" i="6" s="1"/>
  <c r="BL340" i="6"/>
  <c r="CI340" i="6" s="1"/>
  <c r="AO339" i="6"/>
  <c r="BL339" i="6" s="1"/>
  <c r="CI339" i="6" s="1"/>
  <c r="AO338" i="6"/>
  <c r="BL338" i="6" s="1"/>
  <c r="CI338" i="6" s="1"/>
  <c r="AO333" i="6"/>
  <c r="BL333" i="6" s="1"/>
  <c r="CI333" i="6" s="1"/>
  <c r="AO331" i="6"/>
  <c r="BL331" i="6" s="1"/>
  <c r="CI331" i="6" s="1"/>
  <c r="AO340" i="6"/>
  <c r="AO282" i="6"/>
  <c r="BL282" i="6" s="1"/>
  <c r="CI282" i="6" s="1"/>
  <c r="AO336" i="6"/>
  <c r="BL336" i="6" s="1"/>
  <c r="CI336" i="6" s="1"/>
  <c r="AO345" i="6"/>
  <c r="BL345" i="6" s="1"/>
  <c r="CI345" i="6" s="1"/>
  <c r="AO286" i="6"/>
  <c r="AO270" i="6"/>
  <c r="BL270" i="6" s="1"/>
  <c r="CI270" i="6" s="1"/>
  <c r="AO268" i="6"/>
  <c r="AO267" i="6"/>
  <c r="AO266" i="6"/>
  <c r="BL266" i="6" s="1"/>
  <c r="CI266" i="6" s="1"/>
  <c r="AO264" i="6"/>
  <c r="BL264" i="6" s="1"/>
  <c r="CI264" i="6" s="1"/>
  <c r="AO313" i="6"/>
  <c r="BL313" i="6" s="1"/>
  <c r="CI313" i="6" s="1"/>
  <c r="BL286" i="6"/>
  <c r="CI286" i="6" s="1"/>
  <c r="AO285" i="6"/>
  <c r="BL285" i="6" s="1"/>
  <c r="CI285" i="6" s="1"/>
  <c r="AO284" i="6"/>
  <c r="BL284" i="6" s="1"/>
  <c r="CI284" i="6" s="1"/>
  <c r="AO252" i="6"/>
  <c r="BL252" i="6" s="1"/>
  <c r="CI252" i="6" s="1"/>
  <c r="AO250" i="6"/>
  <c r="BL250" i="6" s="1"/>
  <c r="CI250" i="6" s="1"/>
  <c r="AO249" i="6"/>
  <c r="BL249" i="6" s="1"/>
  <c r="CI249" i="6" s="1"/>
  <c r="AO248" i="6"/>
  <c r="BL248" i="6" s="1"/>
  <c r="CI248" i="6" s="1"/>
  <c r="AO246" i="6"/>
  <c r="AO232" i="6"/>
  <c r="BL232" i="6" s="1"/>
  <c r="CI232" i="6" s="1"/>
  <c r="AO231" i="6"/>
  <c r="AO230" i="6"/>
  <c r="AO228" i="6"/>
  <c r="BL228" i="6" s="1"/>
  <c r="CI228" i="6" s="1"/>
  <c r="BL230" i="6"/>
  <c r="CI230" i="6" s="1"/>
  <c r="AO192" i="6"/>
  <c r="BL192" i="6" s="1"/>
  <c r="CI192" i="6" s="1"/>
  <c r="AO176" i="6"/>
  <c r="AO279" i="6"/>
  <c r="BL279" i="6" s="1"/>
  <c r="CI279" i="6" s="1"/>
  <c r="AO275" i="6"/>
  <c r="BL275" i="6" s="1"/>
  <c r="CI275" i="6" s="1"/>
  <c r="AO261" i="6"/>
  <c r="BL261" i="6" s="1"/>
  <c r="CI261" i="6" s="1"/>
  <c r="BL231" i="6"/>
  <c r="CI231" i="6" s="1"/>
  <c r="AO210" i="6"/>
  <c r="BL210" i="6" s="1"/>
  <c r="CI210" i="6" s="1"/>
  <c r="AO194" i="6"/>
  <c r="BL194" i="6" s="1"/>
  <c r="CI194" i="6" s="1"/>
  <c r="AO259" i="6"/>
  <c r="AO212" i="6"/>
  <c r="BL212" i="6" s="1"/>
  <c r="CI212" i="6" s="1"/>
  <c r="AO195" i="6"/>
  <c r="BL195" i="6" s="1"/>
  <c r="CI195" i="6" s="1"/>
  <c r="BL183" i="6"/>
  <c r="CI183" i="6" s="1"/>
  <c r="AO178" i="6"/>
  <c r="BL178" i="6" s="1"/>
  <c r="CI178" i="6" s="1"/>
  <c r="AO162" i="6"/>
  <c r="BL162" i="6" s="1"/>
  <c r="CI162" i="6" s="1"/>
  <c r="AO294" i="6"/>
  <c r="BL294" i="6" s="1"/>
  <c r="CI294" i="6" s="1"/>
  <c r="AO315" i="6"/>
  <c r="BL315" i="6" s="1"/>
  <c r="CI315" i="6" s="1"/>
  <c r="AO288" i="6"/>
  <c r="BL288" i="6" s="1"/>
  <c r="CI288" i="6" s="1"/>
  <c r="BL268" i="6"/>
  <c r="CI268" i="6" s="1"/>
  <c r="AO234" i="6"/>
  <c r="BL234" i="6" s="1"/>
  <c r="CI234" i="6" s="1"/>
  <c r="AO219" i="6"/>
  <c r="BL219" i="6" s="1"/>
  <c r="CI219" i="6" s="1"/>
  <c r="AO159" i="6"/>
  <c r="BL159" i="6" s="1"/>
  <c r="CI159" i="6" s="1"/>
  <c r="AO241" i="6"/>
  <c r="BL241" i="6" s="1"/>
  <c r="CI241" i="6" s="1"/>
  <c r="AO196" i="6"/>
  <c r="BL196" i="6" s="1"/>
  <c r="CI196" i="6" s="1"/>
  <c r="AO185" i="6"/>
  <c r="BL185" i="6" s="1"/>
  <c r="CI185" i="6" s="1"/>
  <c r="AO180" i="6"/>
  <c r="BL180" i="6" s="1"/>
  <c r="CI180" i="6" s="1"/>
  <c r="AO174" i="6"/>
  <c r="BL174" i="6" s="1"/>
  <c r="CI174" i="6" s="1"/>
  <c r="AO240" i="6"/>
  <c r="BL240" i="6" s="1"/>
  <c r="CI240" i="6" s="1"/>
  <c r="AO214" i="6"/>
  <c r="BL214" i="6" s="1"/>
  <c r="CI214" i="6" s="1"/>
  <c r="BL259" i="6"/>
  <c r="CI259" i="6" s="1"/>
  <c r="AO239" i="6"/>
  <c r="BL239" i="6" s="1"/>
  <c r="CI239" i="6" s="1"/>
  <c r="BL267" i="6"/>
  <c r="CI267" i="6" s="1"/>
  <c r="AO167" i="6"/>
  <c r="BL167" i="6" s="1"/>
  <c r="CI167" i="6" s="1"/>
  <c r="BL142" i="6"/>
  <c r="CI142" i="6" s="1"/>
  <c r="AO108" i="6"/>
  <c r="BL108" i="6" s="1"/>
  <c r="CI108" i="6" s="1"/>
  <c r="AO103" i="6"/>
  <c r="AO109" i="6"/>
  <c r="BL109" i="6" s="1"/>
  <c r="CI109" i="6" s="1"/>
  <c r="BL103" i="6"/>
  <c r="CI103" i="6" s="1"/>
  <c r="AO93" i="6"/>
  <c r="BL93" i="6" s="1"/>
  <c r="CI93" i="6" s="1"/>
  <c r="BL92" i="6"/>
  <c r="CI92" i="6" s="1"/>
  <c r="AO85" i="6"/>
  <c r="BL85" i="6" s="1"/>
  <c r="CI85" i="6" s="1"/>
  <c r="AO94" i="6"/>
  <c r="BL94" i="6" s="1"/>
  <c r="CI94" i="6" s="1"/>
  <c r="AO86" i="6"/>
  <c r="BL86" i="6" s="1"/>
  <c r="CI86" i="6" s="1"/>
  <c r="AO291" i="6"/>
  <c r="BL291" i="6" s="1"/>
  <c r="CI291" i="6" s="1"/>
  <c r="AO221" i="6"/>
  <c r="BL221" i="6" s="1"/>
  <c r="CI221" i="6" s="1"/>
  <c r="AO216" i="6"/>
  <c r="AO213" i="6"/>
  <c r="BL213" i="6" s="1"/>
  <c r="CI213" i="6" s="1"/>
  <c r="AO201" i="6"/>
  <c r="BL201" i="6" s="1"/>
  <c r="CI201" i="6" s="1"/>
  <c r="AO117" i="6"/>
  <c r="BL117" i="6" s="1"/>
  <c r="CI117" i="6" s="1"/>
  <c r="AO92" i="6"/>
  <c r="AO82" i="6"/>
  <c r="AO76" i="6"/>
  <c r="BL76" i="6" s="1"/>
  <c r="CI76" i="6" s="1"/>
  <c r="AO65" i="6"/>
  <c r="BL65" i="6" s="1"/>
  <c r="CI65" i="6" s="1"/>
  <c r="BL64" i="6"/>
  <c r="CI64" i="6" s="1"/>
  <c r="AO56" i="6"/>
  <c r="BL56" i="6" s="1"/>
  <c r="CI56" i="6" s="1"/>
  <c r="BL55" i="6"/>
  <c r="CI55" i="6" s="1"/>
  <c r="AO50" i="6"/>
  <c r="BL50" i="6" s="1"/>
  <c r="CI50" i="6" s="1"/>
  <c r="BL48" i="6"/>
  <c r="CI48" i="6" s="1"/>
  <c r="AO40" i="6"/>
  <c r="AO276" i="6"/>
  <c r="BL276" i="6" s="1"/>
  <c r="CI276" i="6" s="1"/>
  <c r="BL176" i="6"/>
  <c r="CI176" i="6" s="1"/>
  <c r="AO151" i="6"/>
  <c r="BL151" i="6" s="1"/>
  <c r="CI151" i="6" s="1"/>
  <c r="AO113" i="6"/>
  <c r="BL113" i="6" s="1"/>
  <c r="CI113" i="6" s="1"/>
  <c r="AO98" i="6"/>
  <c r="BL98" i="6" s="1"/>
  <c r="CI98" i="6" s="1"/>
  <c r="AO87" i="6"/>
  <c r="BL87" i="6" s="1"/>
  <c r="CI87" i="6" s="1"/>
  <c r="BL80" i="6"/>
  <c r="CI80" i="6" s="1"/>
  <c r="AO67" i="6"/>
  <c r="BL67" i="6" s="1"/>
  <c r="CI67" i="6" s="1"/>
  <c r="AO66" i="6"/>
  <c r="AO198" i="6"/>
  <c r="BL198" i="6" s="1"/>
  <c r="CI198" i="6" s="1"/>
  <c r="AO186" i="6"/>
  <c r="BL186" i="6" s="1"/>
  <c r="CI186" i="6" s="1"/>
  <c r="AO168" i="6"/>
  <c r="BL168" i="6" s="1"/>
  <c r="CI168" i="6" s="1"/>
  <c r="AO160" i="6"/>
  <c r="BL160" i="6" s="1"/>
  <c r="CI160" i="6" s="1"/>
  <c r="AO153" i="6"/>
  <c r="BL153" i="6" s="1"/>
  <c r="CI153" i="6" s="1"/>
  <c r="BL133" i="6"/>
  <c r="CI133" i="6" s="1"/>
  <c r="AO115" i="6"/>
  <c r="BL115" i="6" s="1"/>
  <c r="CI115" i="6" s="1"/>
  <c r="AO90" i="6"/>
  <c r="BL90" i="6" s="1"/>
  <c r="CI90" i="6" s="1"/>
  <c r="AO80" i="6"/>
  <c r="BL78" i="6"/>
  <c r="CI78" i="6" s="1"/>
  <c r="AO73" i="6"/>
  <c r="BL73" i="6" s="1"/>
  <c r="CI73" i="6" s="1"/>
  <c r="AO68" i="6"/>
  <c r="BL68" i="6" s="1"/>
  <c r="CI68" i="6" s="1"/>
  <c r="BL66" i="6"/>
  <c r="CI66" i="6" s="1"/>
  <c r="AO58" i="6"/>
  <c r="BL58" i="6" s="1"/>
  <c r="CI58" i="6" s="1"/>
  <c r="BL57" i="6"/>
  <c r="CI57" i="6" s="1"/>
  <c r="AO53" i="6"/>
  <c r="AO42" i="6"/>
  <c r="BL42" i="6" s="1"/>
  <c r="CI42" i="6" s="1"/>
  <c r="AO32" i="6"/>
  <c r="BL32" i="6" s="1"/>
  <c r="CI32" i="6" s="1"/>
  <c r="BL31" i="6"/>
  <c r="CI31" i="6" s="1"/>
  <c r="AO177" i="6"/>
  <c r="BL177" i="6" s="1"/>
  <c r="CI177" i="6" s="1"/>
  <c r="BL149" i="6"/>
  <c r="CI149" i="6" s="1"/>
  <c r="AO106" i="6"/>
  <c r="BL106" i="6" s="1"/>
  <c r="CI106" i="6" s="1"/>
  <c r="BL88" i="6"/>
  <c r="CI88" i="6" s="1"/>
  <c r="AO45" i="6"/>
  <c r="BL45" i="6" s="1"/>
  <c r="CI45" i="6" s="1"/>
  <c r="AO19" i="6"/>
  <c r="BL19" i="6" s="1"/>
  <c r="CI19" i="6" s="1"/>
  <c r="BL18" i="6"/>
  <c r="CI18" i="6" s="1"/>
  <c r="AO11" i="6"/>
  <c r="BL10" i="6"/>
  <c r="CI10" i="6" s="1"/>
  <c r="AO203" i="6"/>
  <c r="BL203" i="6" s="1"/>
  <c r="CI203" i="6" s="1"/>
  <c r="BL147" i="6"/>
  <c r="CI147" i="6" s="1"/>
  <c r="AO100" i="6"/>
  <c r="BL100" i="6" s="1"/>
  <c r="CI100" i="6" s="1"/>
  <c r="AO89" i="6"/>
  <c r="BL89" i="6" s="1"/>
  <c r="CI89" i="6" s="1"/>
  <c r="AO83" i="6"/>
  <c r="BL83" i="6" s="1"/>
  <c r="CI83" i="6" s="1"/>
  <c r="BL82" i="6"/>
  <c r="CI82" i="6" s="1"/>
  <c r="BL81" i="6"/>
  <c r="CI81" i="6" s="1"/>
  <c r="AO63" i="6"/>
  <c r="BL63" i="6" s="1"/>
  <c r="CI63" i="6" s="1"/>
  <c r="BL53" i="6"/>
  <c r="CI53" i="6" s="1"/>
  <c r="AO51" i="6"/>
  <c r="BL51" i="6" s="1"/>
  <c r="CI51" i="6" s="1"/>
  <c r="AO38" i="6"/>
  <c r="BL38" i="6" s="1"/>
  <c r="CI38" i="6" s="1"/>
  <c r="AO20" i="6"/>
  <c r="BL20" i="6" s="1"/>
  <c r="CI20" i="6" s="1"/>
  <c r="AO12" i="6"/>
  <c r="BL12" i="6" s="1"/>
  <c r="CI12" i="6" s="1"/>
  <c r="BL11" i="6"/>
  <c r="CI11" i="6" s="1"/>
  <c r="BL246" i="6"/>
  <c r="CI246" i="6" s="1"/>
  <c r="BL216" i="6"/>
  <c r="CI216" i="6" s="1"/>
  <c r="BL97" i="6"/>
  <c r="CI97" i="6" s="1"/>
  <c r="AO91" i="6"/>
  <c r="BL91" i="6" s="1"/>
  <c r="CI91" i="6" s="1"/>
  <c r="BL72" i="6"/>
  <c r="CI72" i="6" s="1"/>
  <c r="AO61" i="6"/>
  <c r="BL61" i="6" s="1"/>
  <c r="CI61" i="6" s="1"/>
  <c r="AO59" i="6"/>
  <c r="BL59" i="6" s="1"/>
  <c r="CI59" i="6" s="1"/>
  <c r="BL47" i="6"/>
  <c r="CI47" i="6" s="1"/>
  <c r="AO43" i="6"/>
  <c r="BL43" i="6" s="1"/>
  <c r="CI43" i="6" s="1"/>
  <c r="AO35" i="6"/>
  <c r="BL35" i="6" s="1"/>
  <c r="CI35" i="6" s="1"/>
  <c r="AO30" i="6"/>
  <c r="BL30" i="6" s="1"/>
  <c r="CI30" i="6" s="1"/>
  <c r="AO22" i="6"/>
  <c r="BL22" i="6" s="1"/>
  <c r="CI22" i="6" s="1"/>
  <c r="AO13" i="6"/>
  <c r="BL13" i="6" s="1"/>
  <c r="CI13" i="6" s="1"/>
  <c r="AO5" i="6"/>
  <c r="BL5" i="6" s="1"/>
  <c r="CI5" i="6" s="1"/>
  <c r="AO111" i="6"/>
  <c r="BL111" i="6" s="1"/>
  <c r="CI111" i="6" s="1"/>
  <c r="AO107" i="6"/>
  <c r="BL107" i="6" s="1"/>
  <c r="CI107" i="6" s="1"/>
  <c r="AU381" i="6"/>
  <c r="BR381" i="6" s="1"/>
  <c r="CO381" i="6" s="1"/>
  <c r="AU383" i="6"/>
  <c r="BR383" i="6" s="1"/>
  <c r="CO383" i="6" s="1"/>
  <c r="AU386" i="6"/>
  <c r="BR386" i="6" s="1"/>
  <c r="CO386" i="6" s="1"/>
  <c r="AU385" i="6"/>
  <c r="BR385" i="6" s="1"/>
  <c r="CO385" i="6" s="1"/>
  <c r="AU384" i="6"/>
  <c r="BR384" i="6" s="1"/>
  <c r="CO384" i="6" s="1"/>
  <c r="AU374" i="6"/>
  <c r="BR374" i="6" s="1"/>
  <c r="CO374" i="6" s="1"/>
  <c r="AU378" i="6"/>
  <c r="BR378" i="6" s="1"/>
  <c r="CO378" i="6" s="1"/>
  <c r="AU382" i="6"/>
  <c r="BR382" i="6" s="1"/>
  <c r="CO382" i="6" s="1"/>
  <c r="AU348" i="6"/>
  <c r="BR348" i="6" s="1"/>
  <c r="CO348" i="6" s="1"/>
  <c r="AU339" i="6"/>
  <c r="BR339" i="6" s="1"/>
  <c r="CO339" i="6" s="1"/>
  <c r="AU367" i="6"/>
  <c r="BR367" i="6" s="1"/>
  <c r="CO367" i="6" s="1"/>
  <c r="AU342" i="6"/>
  <c r="BR342" i="6" s="1"/>
  <c r="CO342" i="6" s="1"/>
  <c r="AU340" i="6"/>
  <c r="BR340" i="6" s="1"/>
  <c r="CO340" i="6" s="1"/>
  <c r="BR336" i="6"/>
  <c r="CO336" i="6" s="1"/>
  <c r="AU294" i="6"/>
  <c r="BR294" i="6" s="1"/>
  <c r="CO294" i="6" s="1"/>
  <c r="AU376" i="6"/>
  <c r="BR376" i="6" s="1"/>
  <c r="CO376" i="6" s="1"/>
  <c r="AU375" i="6"/>
  <c r="BR375" i="6" s="1"/>
  <c r="CO375" i="6" s="1"/>
  <c r="AU360" i="6"/>
  <c r="BR360" i="6" s="1"/>
  <c r="CO360" i="6" s="1"/>
  <c r="AU288" i="6"/>
  <c r="BR288" i="6" s="1"/>
  <c r="CO288" i="6" s="1"/>
  <c r="AU369" i="6"/>
  <c r="BR369" i="6" s="1"/>
  <c r="CO369" i="6" s="1"/>
  <c r="AU302" i="6"/>
  <c r="BR302" i="6" s="1"/>
  <c r="CO302" i="6" s="1"/>
  <c r="AU304" i="6"/>
  <c r="BR304" i="6" s="1"/>
  <c r="CO304" i="6" s="1"/>
  <c r="BR183" i="6"/>
  <c r="CO183" i="6" s="1"/>
  <c r="AU312" i="6"/>
  <c r="BR312" i="6" s="1"/>
  <c r="CO312" i="6" s="1"/>
  <c r="AU303" i="6"/>
  <c r="BR303" i="6" s="1"/>
  <c r="CO303" i="6" s="1"/>
  <c r="BR285" i="6"/>
  <c r="CO285" i="6" s="1"/>
  <c r="AU284" i="6"/>
  <c r="BR284" i="6" s="1"/>
  <c r="CO284" i="6" s="1"/>
  <c r="AU267" i="6"/>
  <c r="AU259" i="6"/>
  <c r="BR259" i="6" s="1"/>
  <c r="CO259" i="6" s="1"/>
  <c r="AU248" i="6"/>
  <c r="BR248" i="6" s="1"/>
  <c r="CO248" i="6" s="1"/>
  <c r="BR216" i="6"/>
  <c r="CO216" i="6" s="1"/>
  <c r="AU214" i="6"/>
  <c r="BR214" i="6" s="1"/>
  <c r="CO214" i="6" s="1"/>
  <c r="AU198" i="6"/>
  <c r="BR198" i="6" s="1"/>
  <c r="CO198" i="6" s="1"/>
  <c r="AU331" i="6"/>
  <c r="BR331" i="6" s="1"/>
  <c r="CO331" i="6" s="1"/>
  <c r="AU285" i="6"/>
  <c r="AU266" i="6"/>
  <c r="BR266" i="6" s="1"/>
  <c r="CO266" i="6" s="1"/>
  <c r="AU250" i="6"/>
  <c r="BR250" i="6" s="1"/>
  <c r="CO250" i="6" s="1"/>
  <c r="AU216" i="6"/>
  <c r="AU286" i="6"/>
  <c r="BR286" i="6" s="1"/>
  <c r="CO286" i="6" s="1"/>
  <c r="AU264" i="6"/>
  <c r="BR264" i="6" s="1"/>
  <c r="CO264" i="6" s="1"/>
  <c r="AU234" i="6"/>
  <c r="BR234" i="6" s="1"/>
  <c r="CO234" i="6" s="1"/>
  <c r="AU228" i="6"/>
  <c r="BR228" i="6" s="1"/>
  <c r="CO228" i="6" s="1"/>
  <c r="AU336" i="6"/>
  <c r="AU270" i="6"/>
  <c r="BR270" i="6" s="1"/>
  <c r="CO270" i="6" s="1"/>
  <c r="AU324" i="6"/>
  <c r="BR324" i="6" s="1"/>
  <c r="CO324" i="6" s="1"/>
  <c r="AU321" i="6"/>
  <c r="BR321" i="6" s="1"/>
  <c r="CO321" i="6" s="1"/>
  <c r="BR267" i="6"/>
  <c r="CO267" i="6" s="1"/>
  <c r="AU249" i="6"/>
  <c r="BR249" i="6" s="1"/>
  <c r="CO249" i="6" s="1"/>
  <c r="AU240" i="6"/>
  <c r="BR240" i="6" s="1"/>
  <c r="CO240" i="6" s="1"/>
  <c r="AU196" i="6"/>
  <c r="AU162" i="6"/>
  <c r="BR162" i="6" s="1"/>
  <c r="CO162" i="6" s="1"/>
  <c r="AU282" i="6"/>
  <c r="BR282" i="6" s="1"/>
  <c r="CO282" i="6" s="1"/>
  <c r="AU192" i="6"/>
  <c r="BR192" i="6" s="1"/>
  <c r="CO192" i="6" s="1"/>
  <c r="AU178" i="6"/>
  <c r="BR178" i="6" s="1"/>
  <c r="CO178" i="6" s="1"/>
  <c r="AU252" i="6"/>
  <c r="BR252" i="6" s="1"/>
  <c r="CO252" i="6" s="1"/>
  <c r="AU237" i="6"/>
  <c r="BR237" i="6" s="1"/>
  <c r="CO237" i="6" s="1"/>
  <c r="AU232" i="6"/>
  <c r="BR232" i="6" s="1"/>
  <c r="CO232" i="6" s="1"/>
  <c r="AU212" i="6"/>
  <c r="BR212" i="6" s="1"/>
  <c r="CO212" i="6" s="1"/>
  <c r="BR210" i="6"/>
  <c r="CO210" i="6" s="1"/>
  <c r="AU160" i="6"/>
  <c r="BR147" i="6"/>
  <c r="CO147" i="6" s="1"/>
  <c r="AU246" i="6"/>
  <c r="BR246" i="6" s="1"/>
  <c r="CO246" i="6" s="1"/>
  <c r="AU210" i="6"/>
  <c r="BR196" i="6"/>
  <c r="CO196" i="6" s="1"/>
  <c r="AU261" i="6"/>
  <c r="BR261" i="6" s="1"/>
  <c r="CO261" i="6" s="1"/>
  <c r="AU239" i="6"/>
  <c r="BR239" i="6" s="1"/>
  <c r="CO239" i="6" s="1"/>
  <c r="AU153" i="6"/>
  <c r="BR153" i="6" s="1"/>
  <c r="CO153" i="6" s="1"/>
  <c r="BR113" i="6"/>
  <c r="CO113" i="6" s="1"/>
  <c r="AU106" i="6"/>
  <c r="AU268" i="6"/>
  <c r="BR268" i="6" s="1"/>
  <c r="CO268" i="6" s="1"/>
  <c r="AU257" i="6"/>
  <c r="BR257" i="6" s="1"/>
  <c r="CO257" i="6" s="1"/>
  <c r="BR230" i="6"/>
  <c r="CO230" i="6" s="1"/>
  <c r="AU177" i="6"/>
  <c r="BR177" i="6" s="1"/>
  <c r="CO177" i="6" s="1"/>
  <c r="BR160" i="6"/>
  <c r="CO160" i="6" s="1"/>
  <c r="AU107" i="6"/>
  <c r="BR106" i="6"/>
  <c r="CO106" i="6" s="1"/>
  <c r="AU101" i="6"/>
  <c r="AU91" i="6"/>
  <c r="BR91" i="6" s="1"/>
  <c r="CO91" i="6" s="1"/>
  <c r="BR90" i="6"/>
  <c r="CO90" i="6" s="1"/>
  <c r="AU83" i="6"/>
  <c r="AU78" i="6"/>
  <c r="BR78" i="6" s="1"/>
  <c r="CO78" i="6" s="1"/>
  <c r="BR76" i="6"/>
  <c r="CO76" i="6" s="1"/>
  <c r="AU366" i="6"/>
  <c r="BR366" i="6" s="1"/>
  <c r="CO366" i="6" s="1"/>
  <c r="AU213" i="6"/>
  <c r="BR213" i="6" s="1"/>
  <c r="CO213" i="6" s="1"/>
  <c r="AU195" i="6"/>
  <c r="BR195" i="6" s="1"/>
  <c r="CO195" i="6" s="1"/>
  <c r="AU174" i="6"/>
  <c r="BR174" i="6" s="1"/>
  <c r="CO174" i="6" s="1"/>
  <c r="AU108" i="6"/>
  <c r="BR108" i="6" s="1"/>
  <c r="CO108" i="6" s="1"/>
  <c r="BR107" i="6"/>
  <c r="CO107" i="6" s="1"/>
  <c r="AU103" i="6"/>
  <c r="BR103" i="6" s="1"/>
  <c r="CO103" i="6" s="1"/>
  <c r="BR101" i="6"/>
  <c r="CO101" i="6" s="1"/>
  <c r="AU92" i="6"/>
  <c r="BR92" i="6" s="1"/>
  <c r="CO92" i="6" s="1"/>
  <c r="AU84" i="6"/>
  <c r="BR83" i="6"/>
  <c r="CO83" i="6" s="1"/>
  <c r="AU231" i="6"/>
  <c r="BR231" i="6" s="1"/>
  <c r="CO231" i="6" s="1"/>
  <c r="AU255" i="6"/>
  <c r="BR255" i="6" s="1"/>
  <c r="CO255" i="6" s="1"/>
  <c r="BR176" i="6"/>
  <c r="CO176" i="6" s="1"/>
  <c r="BR129" i="6"/>
  <c r="CO129" i="6" s="1"/>
  <c r="AU105" i="6"/>
  <c r="BR105" i="6" s="1"/>
  <c r="CO105" i="6" s="1"/>
  <c r="AU100" i="6"/>
  <c r="BR100" i="6" s="1"/>
  <c r="CO100" i="6" s="1"/>
  <c r="AU88" i="6"/>
  <c r="BR88" i="6" s="1"/>
  <c r="CO88" i="6" s="1"/>
  <c r="AU63" i="6"/>
  <c r="BR63" i="6" s="1"/>
  <c r="CO63" i="6" s="1"/>
  <c r="BR61" i="6"/>
  <c r="CO61" i="6" s="1"/>
  <c r="AU47" i="6"/>
  <c r="BR47" i="6" s="1"/>
  <c r="CO47" i="6" s="1"/>
  <c r="BR45" i="6"/>
  <c r="CO45" i="6" s="1"/>
  <c r="AU38" i="6"/>
  <c r="BR38" i="6" s="1"/>
  <c r="CO38" i="6" s="1"/>
  <c r="AU81" i="6"/>
  <c r="BR81" i="6" s="1"/>
  <c r="CO81" i="6" s="1"/>
  <c r="AU75" i="6"/>
  <c r="BR75" i="6" s="1"/>
  <c r="CO75" i="6" s="1"/>
  <c r="AU64" i="6"/>
  <c r="BR64" i="6" s="1"/>
  <c r="CO64" i="6" s="1"/>
  <c r="BR114" i="6"/>
  <c r="CO114" i="6" s="1"/>
  <c r="AU109" i="6"/>
  <c r="BR109" i="6" s="1"/>
  <c r="CO109" i="6" s="1"/>
  <c r="AU97" i="6"/>
  <c r="BR97" i="6" s="1"/>
  <c r="CO97" i="6" s="1"/>
  <c r="BR86" i="6"/>
  <c r="CO86" i="6" s="1"/>
  <c r="AU85" i="6"/>
  <c r="BR85" i="6" s="1"/>
  <c r="CO85" i="6" s="1"/>
  <c r="AU65" i="6"/>
  <c r="BR65" i="6" s="1"/>
  <c r="CO65" i="6" s="1"/>
  <c r="AU56" i="6"/>
  <c r="BR56" i="6" s="1"/>
  <c r="CO56" i="6" s="1"/>
  <c r="BR55" i="6"/>
  <c r="CO55" i="6" s="1"/>
  <c r="AU50" i="6"/>
  <c r="BR50" i="6" s="1"/>
  <c r="CO50" i="6" s="1"/>
  <c r="AU40" i="6"/>
  <c r="BR40" i="6" s="1"/>
  <c r="CO40" i="6" s="1"/>
  <c r="BR39" i="6"/>
  <c r="CO39" i="6" s="1"/>
  <c r="AU82" i="6"/>
  <c r="BR82" i="6" s="1"/>
  <c r="CO82" i="6" s="1"/>
  <c r="AU69" i="6"/>
  <c r="BR69" i="6" s="1"/>
  <c r="CO69" i="6" s="1"/>
  <c r="AU36" i="6"/>
  <c r="BR36" i="6" s="1"/>
  <c r="CO36" i="6" s="1"/>
  <c r="AU33" i="6"/>
  <c r="BR33" i="6" s="1"/>
  <c r="CO33" i="6" s="1"/>
  <c r="AU28" i="6"/>
  <c r="AU17" i="6"/>
  <c r="BR17" i="6" s="1"/>
  <c r="CO17" i="6" s="1"/>
  <c r="BR16" i="6"/>
  <c r="CO16" i="6" s="1"/>
  <c r="AU9" i="6"/>
  <c r="BR9" i="6" s="1"/>
  <c r="CO9" i="6" s="1"/>
  <c r="BR8" i="6"/>
  <c r="CO8" i="6" s="1"/>
  <c r="AU180" i="6"/>
  <c r="BR180" i="6" s="1"/>
  <c r="CO180" i="6" s="1"/>
  <c r="AU117" i="6"/>
  <c r="BR117" i="6" s="1"/>
  <c r="CO117" i="6" s="1"/>
  <c r="AU98" i="6"/>
  <c r="BR98" i="6" s="1"/>
  <c r="CO98" i="6" s="1"/>
  <c r="AU94" i="6"/>
  <c r="BR94" i="6" s="1"/>
  <c r="CO94" i="6" s="1"/>
  <c r="BR84" i="6"/>
  <c r="CO84" i="6" s="1"/>
  <c r="AU73" i="6"/>
  <c r="BR73" i="6" s="1"/>
  <c r="CO73" i="6" s="1"/>
  <c r="AU72" i="6"/>
  <c r="BR72" i="6" s="1"/>
  <c r="CO72" i="6" s="1"/>
  <c r="BR59" i="6"/>
  <c r="CO59" i="6" s="1"/>
  <c r="AU57" i="6"/>
  <c r="BR57" i="6" s="1"/>
  <c r="CO57" i="6" s="1"/>
  <c r="AU48" i="6"/>
  <c r="BR48" i="6" s="1"/>
  <c r="CO48" i="6" s="1"/>
  <c r="AU44" i="6"/>
  <c r="BR44" i="6" s="1"/>
  <c r="CO44" i="6" s="1"/>
  <c r="BR28" i="6"/>
  <c r="CO28" i="6" s="1"/>
  <c r="AU18" i="6"/>
  <c r="BR18" i="6" s="1"/>
  <c r="CO18" i="6" s="1"/>
  <c r="AU10" i="6"/>
  <c r="BR10" i="6" s="1"/>
  <c r="CO10" i="6" s="1"/>
  <c r="BR194" i="6"/>
  <c r="CO194" i="6" s="1"/>
  <c r="AU159" i="6"/>
  <c r="BR159" i="6" s="1"/>
  <c r="CO159" i="6" s="1"/>
  <c r="AU62" i="6"/>
  <c r="BR62" i="6" s="1"/>
  <c r="CO62" i="6" s="1"/>
  <c r="AU41" i="6"/>
  <c r="BR41" i="6" s="1"/>
  <c r="CO41" i="6" s="1"/>
  <c r="AU37" i="6"/>
  <c r="BR37" i="6" s="1"/>
  <c r="CO37" i="6" s="1"/>
  <c r="AU19" i="6"/>
  <c r="BR19" i="6" s="1"/>
  <c r="CO19" i="6" s="1"/>
  <c r="AU11" i="6"/>
  <c r="BR11" i="6" s="1"/>
  <c r="CO11" i="6" s="1"/>
  <c r="BR95" i="6"/>
  <c r="CO95" i="6" s="1"/>
  <c r="AU93" i="6"/>
  <c r="BR93" i="6" s="1"/>
  <c r="CO93" i="6" s="1"/>
  <c r="BR5" i="6"/>
  <c r="CO5" i="6" s="1"/>
  <c r="BL7" i="6"/>
  <c r="CI7" i="6" s="1"/>
  <c r="AJ9" i="6"/>
  <c r="BG9" i="6" s="1"/>
  <c r="CD9" i="6" s="1"/>
  <c r="BL9" i="6"/>
  <c r="CI9" i="6" s="1"/>
  <c r="AT11" i="6"/>
  <c r="BQ11" i="6" s="1"/>
  <c r="CN11" i="6" s="1"/>
  <c r="AU15" i="6"/>
  <c r="BR15" i="6" s="1"/>
  <c r="CO15" i="6" s="1"/>
  <c r="AL16" i="6"/>
  <c r="BI16" i="6" s="1"/>
  <c r="CF16" i="6" s="1"/>
  <c r="AJ16" i="6"/>
  <c r="BG16" i="6" s="1"/>
  <c r="CD16" i="6" s="1"/>
  <c r="BM18" i="6"/>
  <c r="CJ18" i="6" s="1"/>
  <c r="BR20" i="6"/>
  <c r="CO20" i="6" s="1"/>
  <c r="AU22" i="6"/>
  <c r="BR22" i="6" s="1"/>
  <c r="CO22" i="6" s="1"/>
  <c r="AO25" i="6"/>
  <c r="BL25" i="6" s="1"/>
  <c r="CI25" i="6" s="1"/>
  <c r="AO28" i="6"/>
  <c r="BL28" i="6" s="1"/>
  <c r="CI28" i="6" s="1"/>
  <c r="AT32" i="6"/>
  <c r="BQ32" i="6" s="1"/>
  <c r="CN32" i="6" s="1"/>
  <c r="AT34" i="6"/>
  <c r="BQ34" i="6" s="1"/>
  <c r="CN34" i="6" s="1"/>
  <c r="BL34" i="6"/>
  <c r="CI34" i="6" s="1"/>
  <c r="AL35" i="6"/>
  <c r="BI35" i="6" s="1"/>
  <c r="CF35" i="6" s="1"/>
  <c r="AJ35" i="6"/>
  <c r="BG35" i="6" s="1"/>
  <c r="CD35" i="6" s="1"/>
  <c r="AU43" i="6"/>
  <c r="BR43" i="6" s="1"/>
  <c r="CO43" i="6" s="1"/>
  <c r="AP48" i="6"/>
  <c r="BM48" i="6" s="1"/>
  <c r="CJ48" i="6" s="1"/>
  <c r="AU53" i="6"/>
  <c r="BR53" i="6" s="1"/>
  <c r="CO53" i="6" s="1"/>
  <c r="AU58" i="6"/>
  <c r="BR58" i="6" s="1"/>
  <c r="CO58" i="6" s="1"/>
  <c r="AO60" i="6"/>
  <c r="BL60" i="6" s="1"/>
  <c r="CI60" i="6" s="1"/>
  <c r="AP65" i="6"/>
  <c r="BM65" i="6" s="1"/>
  <c r="CJ65" i="6" s="1"/>
  <c r="AI72" i="6"/>
  <c r="BF72" i="6" s="1"/>
  <c r="CC72" i="6" s="1"/>
  <c r="AL72" i="6"/>
  <c r="BI72" i="6" s="1"/>
  <c r="CF72" i="6" s="1"/>
  <c r="AP76" i="6"/>
  <c r="BM76" i="6" s="1"/>
  <c r="CJ76" i="6" s="1"/>
  <c r="AX81" i="6"/>
  <c r="AO84" i="6"/>
  <c r="BL84" i="6" s="1"/>
  <c r="CI84" i="6" s="1"/>
  <c r="BU89" i="6"/>
  <c r="AU89" i="6"/>
  <c r="BR89" i="6" s="1"/>
  <c r="CO89" i="6" s="1"/>
  <c r="AX90" i="6"/>
  <c r="BQ95" i="6"/>
  <c r="CN95" i="6" s="1"/>
  <c r="BU101" i="6"/>
  <c r="AP106" i="6"/>
  <c r="BM106" i="6" s="1"/>
  <c r="CJ106" i="6" s="1"/>
  <c r="AL108" i="6"/>
  <c r="BI108" i="6" s="1"/>
  <c r="CF108" i="6" s="1"/>
  <c r="AX144" i="6"/>
  <c r="AB150" i="6"/>
  <c r="AY150" i="6" s="1"/>
  <c r="BV150" i="6" s="1"/>
  <c r="AL162" i="6"/>
  <c r="BI162" i="6" s="1"/>
  <c r="CF162" i="6" s="1"/>
  <c r="AJ162" i="6"/>
  <c r="BG162" i="6" s="1"/>
  <c r="CD162" i="6" s="1"/>
  <c r="AP167" i="6"/>
  <c r="BM167" i="6" s="1"/>
  <c r="CJ167" i="6" s="1"/>
  <c r="AP266" i="6"/>
  <c r="BM266" i="6" s="1"/>
  <c r="CJ266" i="6" s="1"/>
  <c r="AP384" i="6"/>
  <c r="BM384" i="6" s="1"/>
  <c r="CJ384" i="6" s="1"/>
  <c r="AP386" i="6"/>
  <c r="BM386" i="6" s="1"/>
  <c r="CJ386" i="6" s="1"/>
  <c r="BM382" i="6"/>
  <c r="CJ382" i="6" s="1"/>
  <c r="AP385" i="6"/>
  <c r="BM385" i="6" s="1"/>
  <c r="CJ385" i="6" s="1"/>
  <c r="AP375" i="6"/>
  <c r="BM375" i="6" s="1"/>
  <c r="CJ375" i="6" s="1"/>
  <c r="BM321" i="6"/>
  <c r="CJ321" i="6" s="1"/>
  <c r="AP381" i="6"/>
  <c r="BM381" i="6" s="1"/>
  <c r="CJ381" i="6" s="1"/>
  <c r="AP360" i="6"/>
  <c r="BM360" i="6" s="1"/>
  <c r="CJ360" i="6" s="1"/>
  <c r="AP347" i="6"/>
  <c r="BM347" i="6" s="1"/>
  <c r="CJ347" i="6" s="1"/>
  <c r="AP331" i="6"/>
  <c r="AP374" i="6"/>
  <c r="BM374" i="6" s="1"/>
  <c r="CJ374" i="6" s="1"/>
  <c r="AP348" i="6"/>
  <c r="BM348" i="6" s="1"/>
  <c r="CJ348" i="6" s="1"/>
  <c r="AP345" i="6"/>
  <c r="BM345" i="6" s="1"/>
  <c r="CJ345" i="6" s="1"/>
  <c r="AP315" i="6"/>
  <c r="BM315" i="6" s="1"/>
  <c r="CJ315" i="6" s="1"/>
  <c r="AP382" i="6"/>
  <c r="AP383" i="6"/>
  <c r="BM383" i="6" s="1"/>
  <c r="CJ383" i="6" s="1"/>
  <c r="AP336" i="6"/>
  <c r="BM336" i="6" s="1"/>
  <c r="CJ336" i="6" s="1"/>
  <c r="BM331" i="6"/>
  <c r="CJ331" i="6" s="1"/>
  <c r="AP376" i="6"/>
  <c r="BM376" i="6" s="1"/>
  <c r="CJ376" i="6" s="1"/>
  <c r="AP313" i="6"/>
  <c r="BM313" i="6" s="1"/>
  <c r="CJ313" i="6" s="1"/>
  <c r="AP311" i="6"/>
  <c r="BM311" i="6" s="1"/>
  <c r="CJ311" i="6" s="1"/>
  <c r="AP302" i="6"/>
  <c r="BM302" i="6" s="1"/>
  <c r="CJ302" i="6" s="1"/>
  <c r="AP318" i="6"/>
  <c r="BM318" i="6" s="1"/>
  <c r="CJ318" i="6" s="1"/>
  <c r="AP259" i="6"/>
  <c r="BM259" i="6" s="1"/>
  <c r="CJ259" i="6" s="1"/>
  <c r="AP239" i="6"/>
  <c r="BM239" i="6" s="1"/>
  <c r="CJ239" i="6" s="1"/>
  <c r="AP279" i="6"/>
  <c r="BM279" i="6" s="1"/>
  <c r="CJ279" i="6" s="1"/>
  <c r="AP275" i="6"/>
  <c r="BM275" i="6" s="1"/>
  <c r="CJ275" i="6" s="1"/>
  <c r="AP261" i="6"/>
  <c r="BM261" i="6" s="1"/>
  <c r="CJ261" i="6" s="1"/>
  <c r="BM142" i="6"/>
  <c r="CJ142" i="6" s="1"/>
  <c r="BM138" i="6"/>
  <c r="CJ138" i="6" s="1"/>
  <c r="BM124" i="6"/>
  <c r="CJ124" i="6" s="1"/>
  <c r="BM122" i="6"/>
  <c r="CJ122" i="6" s="1"/>
  <c r="BM120" i="6"/>
  <c r="CJ120" i="6" s="1"/>
  <c r="BM240" i="6"/>
  <c r="CJ240" i="6" s="1"/>
  <c r="BM183" i="6"/>
  <c r="CJ183" i="6" s="1"/>
  <c r="AP159" i="6"/>
  <c r="BM159" i="6" s="1"/>
  <c r="CJ159" i="6" s="1"/>
  <c r="AP309" i="6"/>
  <c r="BM309" i="6" s="1"/>
  <c r="CJ309" i="6" s="1"/>
  <c r="AP358" i="6"/>
  <c r="BM358" i="6" s="1"/>
  <c r="CJ358" i="6" s="1"/>
  <c r="AP273" i="6"/>
  <c r="BM273" i="6" s="1"/>
  <c r="CJ273" i="6" s="1"/>
  <c r="AP241" i="6"/>
  <c r="BM241" i="6" s="1"/>
  <c r="CJ241" i="6" s="1"/>
  <c r="AP185" i="6"/>
  <c r="BM185" i="6" s="1"/>
  <c r="CJ185" i="6" s="1"/>
  <c r="AP240" i="6"/>
  <c r="AP221" i="6"/>
  <c r="BM221" i="6" s="1"/>
  <c r="CJ221" i="6" s="1"/>
  <c r="AP109" i="6"/>
  <c r="BM103" i="6"/>
  <c r="CJ103" i="6" s="1"/>
  <c r="BM114" i="6"/>
  <c r="CJ114" i="6" s="1"/>
  <c r="BM109" i="6"/>
  <c r="CJ109" i="6" s="1"/>
  <c r="AP94" i="6"/>
  <c r="BM94" i="6" s="1"/>
  <c r="CJ94" i="6" s="1"/>
  <c r="AP86" i="6"/>
  <c r="BM86" i="6" s="1"/>
  <c r="CJ86" i="6" s="1"/>
  <c r="AP293" i="6"/>
  <c r="BM293" i="6" s="1"/>
  <c r="CJ293" i="6" s="1"/>
  <c r="AP225" i="6"/>
  <c r="BM225" i="6" s="1"/>
  <c r="CJ225" i="6" s="1"/>
  <c r="AP147" i="6"/>
  <c r="BM132" i="6"/>
  <c r="CJ132" i="6" s="1"/>
  <c r="AP95" i="6"/>
  <c r="BM95" i="6" s="1"/>
  <c r="CJ95" i="6" s="1"/>
  <c r="AP87" i="6"/>
  <c r="BM87" i="6" s="1"/>
  <c r="CJ87" i="6" s="1"/>
  <c r="AP72" i="6"/>
  <c r="BM204" i="6"/>
  <c r="CJ204" i="6" s="1"/>
  <c r="AP203" i="6"/>
  <c r="BM203" i="6" s="1"/>
  <c r="CJ203" i="6" s="1"/>
  <c r="AP276" i="6"/>
  <c r="BM276" i="6" s="1"/>
  <c r="CJ276" i="6" s="1"/>
  <c r="AP158" i="6"/>
  <c r="BM158" i="6" s="1"/>
  <c r="CJ158" i="6" s="1"/>
  <c r="BM135" i="6"/>
  <c r="CJ135" i="6" s="1"/>
  <c r="AP120" i="6"/>
  <c r="AP98" i="6"/>
  <c r="BM98" i="6" s="1"/>
  <c r="CJ98" i="6" s="1"/>
  <c r="BM90" i="6"/>
  <c r="CJ90" i="6" s="1"/>
  <c r="AP67" i="6"/>
  <c r="BM67" i="6" s="1"/>
  <c r="CJ67" i="6" s="1"/>
  <c r="AP66" i="6"/>
  <c r="BM66" i="6" s="1"/>
  <c r="CJ66" i="6" s="1"/>
  <c r="AP57" i="6"/>
  <c r="AP51" i="6"/>
  <c r="BM51" i="6" s="1"/>
  <c r="CJ51" i="6" s="1"/>
  <c r="AP41" i="6"/>
  <c r="BM41" i="6" s="1"/>
  <c r="CJ41" i="6" s="1"/>
  <c r="BM40" i="6"/>
  <c r="CJ40" i="6" s="1"/>
  <c r="AP186" i="6"/>
  <c r="BM186" i="6" s="1"/>
  <c r="CJ186" i="6" s="1"/>
  <c r="AP168" i="6"/>
  <c r="BM168" i="6" s="1"/>
  <c r="CJ168" i="6" s="1"/>
  <c r="AP153" i="6"/>
  <c r="BM153" i="6" s="1"/>
  <c r="CJ153" i="6" s="1"/>
  <c r="BM133" i="6"/>
  <c r="CJ133" i="6" s="1"/>
  <c r="AP115" i="6"/>
  <c r="BM115" i="6" s="1"/>
  <c r="CJ115" i="6" s="1"/>
  <c r="AP93" i="6"/>
  <c r="BM93" i="6" s="1"/>
  <c r="CJ93" i="6" s="1"/>
  <c r="AP90" i="6"/>
  <c r="AP80" i="6"/>
  <c r="BM80" i="6" s="1"/>
  <c r="CJ80" i="6" s="1"/>
  <c r="AP73" i="6"/>
  <c r="BM73" i="6" s="1"/>
  <c r="CJ73" i="6" s="1"/>
  <c r="AP68" i="6"/>
  <c r="BM68" i="6" s="1"/>
  <c r="CJ68" i="6" s="1"/>
  <c r="AP58" i="6"/>
  <c r="BM147" i="6"/>
  <c r="CJ147" i="6" s="1"/>
  <c r="AP107" i="6"/>
  <c r="BM107" i="6" s="1"/>
  <c r="CJ107" i="6" s="1"/>
  <c r="AP105" i="6"/>
  <c r="BM105" i="6" s="1"/>
  <c r="CJ105" i="6" s="1"/>
  <c r="AP83" i="6"/>
  <c r="BM83" i="6" s="1"/>
  <c r="CJ83" i="6" s="1"/>
  <c r="AP78" i="6"/>
  <c r="BM78" i="6" s="1"/>
  <c r="CJ78" i="6" s="1"/>
  <c r="AP69" i="6"/>
  <c r="BM69" i="6" s="1"/>
  <c r="CJ69" i="6" s="1"/>
  <c r="AP59" i="6"/>
  <c r="BM59" i="6" s="1"/>
  <c r="CJ59" i="6" s="1"/>
  <c r="BM58" i="6"/>
  <c r="CJ58" i="6" s="1"/>
  <c r="AP43" i="6"/>
  <c r="BM43" i="6" s="1"/>
  <c r="CJ43" i="6" s="1"/>
  <c r="AP33" i="6"/>
  <c r="BM33" i="6" s="1"/>
  <c r="CJ33" i="6" s="1"/>
  <c r="AP294" i="6"/>
  <c r="BM294" i="6" s="1"/>
  <c r="CJ294" i="6" s="1"/>
  <c r="AP219" i="6"/>
  <c r="BM219" i="6" s="1"/>
  <c r="CJ219" i="6" s="1"/>
  <c r="AP100" i="6"/>
  <c r="BM100" i="6" s="1"/>
  <c r="CJ100" i="6" s="1"/>
  <c r="AP89" i="6"/>
  <c r="BM89" i="6" s="1"/>
  <c r="CJ89" i="6" s="1"/>
  <c r="BM82" i="6"/>
  <c r="CJ82" i="6" s="1"/>
  <c r="BM81" i="6"/>
  <c r="CJ81" i="6" s="1"/>
  <c r="BM70" i="6"/>
  <c r="CJ70" i="6" s="1"/>
  <c r="AP63" i="6"/>
  <c r="BM63" i="6" s="1"/>
  <c r="CJ63" i="6" s="1"/>
  <c r="AP42" i="6"/>
  <c r="BM42" i="6" s="1"/>
  <c r="CJ42" i="6" s="1"/>
  <c r="AP38" i="6"/>
  <c r="BM38" i="6" s="1"/>
  <c r="CJ38" i="6" s="1"/>
  <c r="AP20" i="6"/>
  <c r="BM20" i="6" s="1"/>
  <c r="CJ20" i="6" s="1"/>
  <c r="BM19" i="6"/>
  <c r="CJ19" i="6" s="1"/>
  <c r="AP12" i="6"/>
  <c r="BM12" i="6" s="1"/>
  <c r="CJ12" i="6" s="1"/>
  <c r="BM11" i="6"/>
  <c r="CJ11" i="6" s="1"/>
  <c r="BM97" i="6"/>
  <c r="CJ97" i="6" s="1"/>
  <c r="AP92" i="6"/>
  <c r="BM92" i="6" s="1"/>
  <c r="CJ92" i="6" s="1"/>
  <c r="AP91" i="6"/>
  <c r="BM91" i="6" s="1"/>
  <c r="CJ91" i="6" s="1"/>
  <c r="BM72" i="6"/>
  <c r="CJ72" i="6" s="1"/>
  <c r="AP61" i="6"/>
  <c r="BM61" i="6" s="1"/>
  <c r="CJ61" i="6" s="1"/>
  <c r="BM47" i="6"/>
  <c r="CJ47" i="6" s="1"/>
  <c r="AP35" i="6"/>
  <c r="BM35" i="6" s="1"/>
  <c r="CJ35" i="6" s="1"/>
  <c r="AP30" i="6"/>
  <c r="BM30" i="6" s="1"/>
  <c r="CJ30" i="6" s="1"/>
  <c r="AP22" i="6"/>
  <c r="AP13" i="6"/>
  <c r="AP5" i="6"/>
  <c r="BM5" i="6" s="1"/>
  <c r="CJ5" i="6" s="1"/>
  <c r="BM111" i="6"/>
  <c r="CJ111" i="6" s="1"/>
  <c r="AP88" i="6"/>
  <c r="BM88" i="6" s="1"/>
  <c r="CJ88" i="6" s="1"/>
  <c r="AP55" i="6"/>
  <c r="BM55" i="6" s="1"/>
  <c r="CJ55" i="6" s="1"/>
  <c r="AP53" i="6"/>
  <c r="BM53" i="6" s="1"/>
  <c r="CJ53" i="6" s="1"/>
  <c r="AP47" i="6"/>
  <c r="BM36" i="6"/>
  <c r="CJ36" i="6" s="1"/>
  <c r="AP32" i="6"/>
  <c r="BM32" i="6" s="1"/>
  <c r="CJ32" i="6" s="1"/>
  <c r="AP31" i="6"/>
  <c r="BM31" i="6" s="1"/>
  <c r="CJ31" i="6" s="1"/>
  <c r="AP23" i="6"/>
  <c r="BM23" i="6" s="1"/>
  <c r="CJ23" i="6" s="1"/>
  <c r="BM22" i="6"/>
  <c r="CJ22" i="6" s="1"/>
  <c r="AP14" i="6"/>
  <c r="BM14" i="6" s="1"/>
  <c r="CJ14" i="6" s="1"/>
  <c r="BM13" i="6"/>
  <c r="CJ13" i="6" s="1"/>
  <c r="AP6" i="6"/>
  <c r="BM6" i="6" s="1"/>
  <c r="CJ6" i="6" s="1"/>
  <c r="AP201" i="6"/>
  <c r="BM201" i="6" s="1"/>
  <c r="CJ201" i="6" s="1"/>
  <c r="BM150" i="6"/>
  <c r="CJ150" i="6" s="1"/>
  <c r="BM129" i="6"/>
  <c r="CJ129" i="6" s="1"/>
  <c r="BM101" i="6"/>
  <c r="CJ101" i="6" s="1"/>
  <c r="AJ7" i="6"/>
  <c r="BG7" i="6" s="1"/>
  <c r="CD7" i="6" s="1"/>
  <c r="AI7" i="6"/>
  <c r="BF7" i="6" s="1"/>
  <c r="CC7" i="6" s="1"/>
  <c r="AA7" i="6"/>
  <c r="BM7" i="6"/>
  <c r="CJ7" i="6" s="1"/>
  <c r="BM9" i="6"/>
  <c r="CJ9" i="6" s="1"/>
  <c r="AX12" i="6"/>
  <c r="AP25" i="6"/>
  <c r="BM25" i="6" s="1"/>
  <c r="CJ25" i="6" s="1"/>
  <c r="AP28" i="6"/>
  <c r="BM28" i="6" s="1"/>
  <c r="CJ28" i="6" s="1"/>
  <c r="AU32" i="6"/>
  <c r="BR32" i="6" s="1"/>
  <c r="CO32" i="6" s="1"/>
  <c r="AU34" i="6"/>
  <c r="BR34" i="6" s="1"/>
  <c r="CO34" i="6" s="1"/>
  <c r="BM34" i="6"/>
  <c r="CJ34" i="6" s="1"/>
  <c r="AU35" i="6"/>
  <c r="BR35" i="6" s="1"/>
  <c r="CO35" i="6" s="1"/>
  <c r="BL37" i="6"/>
  <c r="CI37" i="6" s="1"/>
  <c r="AX40" i="6"/>
  <c r="BL40" i="6"/>
  <c r="CI40" i="6" s="1"/>
  <c r="AO41" i="6"/>
  <c r="BL41" i="6" s="1"/>
  <c r="CI41" i="6" s="1"/>
  <c r="BQ42" i="6"/>
  <c r="CN42" i="6" s="1"/>
  <c r="AP50" i="6"/>
  <c r="BM50" i="6" s="1"/>
  <c r="CJ50" i="6" s="1"/>
  <c r="BQ51" i="6"/>
  <c r="CN51" i="6" s="1"/>
  <c r="BM57" i="6"/>
  <c r="CJ57" i="6" s="1"/>
  <c r="AP60" i="6"/>
  <c r="BM60" i="6" s="1"/>
  <c r="CJ60" i="6" s="1"/>
  <c r="AO62" i="6"/>
  <c r="BL62" i="6" s="1"/>
  <c r="CI62" i="6" s="1"/>
  <c r="AO70" i="6"/>
  <c r="BL70" i="6" s="1"/>
  <c r="CI70" i="6" s="1"/>
  <c r="AX72" i="6"/>
  <c r="AL78" i="6"/>
  <c r="BI78" i="6" s="1"/>
  <c r="CF78" i="6" s="1"/>
  <c r="AI78" i="6"/>
  <c r="BF78" i="6" s="1"/>
  <c r="CC78" i="6" s="1"/>
  <c r="AJ80" i="6"/>
  <c r="BG80" i="6" s="1"/>
  <c r="CD80" i="6" s="1"/>
  <c r="AI80" i="6"/>
  <c r="BF80" i="6" s="1"/>
  <c r="CC80" i="6" s="1"/>
  <c r="AA80" i="6"/>
  <c r="AL80" i="6"/>
  <c r="BI80" i="6" s="1"/>
  <c r="CF80" i="6" s="1"/>
  <c r="AP84" i="6"/>
  <c r="BM84" i="6" s="1"/>
  <c r="CJ84" i="6" s="1"/>
  <c r="AT87" i="6"/>
  <c r="BQ87" i="6" s="1"/>
  <c r="CN87" i="6" s="1"/>
  <c r="AJ88" i="6"/>
  <c r="BG88" i="6" s="1"/>
  <c r="CD88" i="6" s="1"/>
  <c r="AI88" i="6"/>
  <c r="BF88" i="6" s="1"/>
  <c r="CC88" i="6" s="1"/>
  <c r="AA88" i="6"/>
  <c r="AO95" i="6"/>
  <c r="BL95" i="6" s="1"/>
  <c r="CI95" i="6" s="1"/>
  <c r="BL105" i="6"/>
  <c r="CI105" i="6" s="1"/>
  <c r="AP108" i="6"/>
  <c r="BM108" i="6" s="1"/>
  <c r="CJ108" i="6" s="1"/>
  <c r="BM117" i="6"/>
  <c r="CJ117" i="6" s="1"/>
  <c r="AO123" i="6"/>
  <c r="BL123" i="6" s="1"/>
  <c r="CI123" i="6" s="1"/>
  <c r="AU123" i="6"/>
  <c r="BR123" i="6" s="1"/>
  <c r="CO123" i="6" s="1"/>
  <c r="AM123" i="6"/>
  <c r="BJ123" i="6" s="1"/>
  <c r="CG123" i="6" s="1"/>
  <c r="AN123" i="6"/>
  <c r="BK123" i="6" s="1"/>
  <c r="CH123" i="6" s="1"/>
  <c r="AC123" i="6"/>
  <c r="AL123" i="6"/>
  <c r="BI123" i="6" s="1"/>
  <c r="CF123" i="6" s="1"/>
  <c r="AB123" i="6"/>
  <c r="AY123" i="6" s="1"/>
  <c r="BV123" i="6" s="1"/>
  <c r="AV123" i="6"/>
  <c r="BS123" i="6" s="1"/>
  <c r="CP123" i="6" s="1"/>
  <c r="AK123" i="6"/>
  <c r="BH123" i="6" s="1"/>
  <c r="CE123" i="6" s="1"/>
  <c r="AA123" i="6"/>
  <c r="AP123" i="6"/>
  <c r="BM123" i="6" s="1"/>
  <c r="CJ123" i="6" s="1"/>
  <c r="AJ123" i="6"/>
  <c r="BG123" i="6" s="1"/>
  <c r="CD123" i="6" s="1"/>
  <c r="AI123" i="6"/>
  <c r="BF123" i="6" s="1"/>
  <c r="CC123" i="6" s="1"/>
  <c r="AQ123" i="6"/>
  <c r="BL129" i="6"/>
  <c r="CI129" i="6" s="1"/>
  <c r="BR142" i="6"/>
  <c r="CO142" i="6" s="1"/>
  <c r="BM149" i="6"/>
  <c r="CJ149" i="6" s="1"/>
  <c r="AQ162" i="6"/>
  <c r="BQ228" i="6"/>
  <c r="CN228" i="6" s="1"/>
  <c r="AJ234" i="6"/>
  <c r="BG234" i="6" s="1"/>
  <c r="CD234" i="6" s="1"/>
  <c r="AA234" i="6"/>
  <c r="AI234" i="6"/>
  <c r="BF234" i="6" s="1"/>
  <c r="CC234" i="6" s="1"/>
  <c r="AL234" i="6"/>
  <c r="BI234" i="6" s="1"/>
  <c r="CF234" i="6" s="1"/>
  <c r="AO320" i="6"/>
  <c r="BL320" i="6" s="1"/>
  <c r="CI320" i="6" s="1"/>
  <c r="AV320" i="6"/>
  <c r="BS320" i="6" s="1"/>
  <c r="CP320" i="6" s="1"/>
  <c r="AN320" i="6"/>
  <c r="BK320" i="6" s="1"/>
  <c r="CH320" i="6" s="1"/>
  <c r="AQ320" i="6"/>
  <c r="AT320" i="6"/>
  <c r="BQ320" i="6" s="1"/>
  <c r="CN320" i="6" s="1"/>
  <c r="AC320" i="6"/>
  <c r="AP320" i="6"/>
  <c r="BM320" i="6" s="1"/>
  <c r="CJ320" i="6" s="1"/>
  <c r="AB320" i="6"/>
  <c r="AY320" i="6" s="1"/>
  <c r="BV320" i="6" s="1"/>
  <c r="AU320" i="6"/>
  <c r="BR320" i="6" s="1"/>
  <c r="CO320" i="6" s="1"/>
  <c r="AM320" i="6"/>
  <c r="BJ320" i="6" s="1"/>
  <c r="CG320" i="6" s="1"/>
  <c r="AK320" i="6"/>
  <c r="BH320" i="6" s="1"/>
  <c r="CE320" i="6" s="1"/>
  <c r="AL320" i="6"/>
  <c r="BI320" i="6" s="1"/>
  <c r="CF320" i="6" s="1"/>
  <c r="AJ320" i="6"/>
  <c r="BG320" i="6" s="1"/>
  <c r="CD320" i="6" s="1"/>
  <c r="AI320" i="6"/>
  <c r="BF320" i="6" s="1"/>
  <c r="CC320" i="6" s="1"/>
  <c r="AX94" i="6"/>
  <c r="BU158" i="6"/>
  <c r="AQ180" i="6"/>
  <c r="AI34" i="6"/>
  <c r="BF34" i="6" s="1"/>
  <c r="CC34" i="6" s="1"/>
  <c r="AA34" i="6"/>
  <c r="AL34" i="6"/>
  <c r="BI34" i="6" s="1"/>
  <c r="CF34" i="6" s="1"/>
  <c r="AL37" i="6"/>
  <c r="BI37" i="6" s="1"/>
  <c r="CF37" i="6" s="1"/>
  <c r="AJ37" i="6"/>
  <c r="BG37" i="6" s="1"/>
  <c r="CD37" i="6" s="1"/>
  <c r="AI37" i="6"/>
  <c r="BF37" i="6" s="1"/>
  <c r="CC37" i="6" s="1"/>
  <c r="AI40" i="6"/>
  <c r="BF40" i="6" s="1"/>
  <c r="CC40" i="6" s="1"/>
  <c r="AI48" i="6"/>
  <c r="BF48" i="6" s="1"/>
  <c r="CC48" i="6" s="1"/>
  <c r="AJ65" i="6"/>
  <c r="BG65" i="6" s="1"/>
  <c r="CD65" i="6" s="1"/>
  <c r="AX66" i="6"/>
  <c r="AX67" i="6"/>
  <c r="AJ73" i="6"/>
  <c r="BG73" i="6" s="1"/>
  <c r="CD73" i="6" s="1"/>
  <c r="AI73" i="6"/>
  <c r="BF73" i="6" s="1"/>
  <c r="CC73" i="6" s="1"/>
  <c r="AA73" i="6"/>
  <c r="AM132" i="6"/>
  <c r="BJ132" i="6" s="1"/>
  <c r="CG132" i="6" s="1"/>
  <c r="AU133" i="6"/>
  <c r="BR133" i="6" s="1"/>
  <c r="CO133" i="6" s="1"/>
  <c r="AO141" i="6"/>
  <c r="BL141" i="6" s="1"/>
  <c r="CI141" i="6" s="1"/>
  <c r="AU141" i="6"/>
  <c r="BR141" i="6" s="1"/>
  <c r="CO141" i="6" s="1"/>
  <c r="AM141" i="6"/>
  <c r="BJ141" i="6" s="1"/>
  <c r="CG141" i="6" s="1"/>
  <c r="AP141" i="6"/>
  <c r="BM141" i="6" s="1"/>
  <c r="CJ141" i="6" s="1"/>
  <c r="AN141" i="6"/>
  <c r="BK141" i="6" s="1"/>
  <c r="CH141" i="6" s="1"/>
  <c r="AC141" i="6"/>
  <c r="AL141" i="6"/>
  <c r="BI141" i="6" s="1"/>
  <c r="CF141" i="6" s="1"/>
  <c r="AB141" i="6"/>
  <c r="AY141" i="6" s="1"/>
  <c r="BV141" i="6" s="1"/>
  <c r="AJ141" i="6"/>
  <c r="BG141" i="6" s="1"/>
  <c r="CD141" i="6" s="1"/>
  <c r="AI141" i="6"/>
  <c r="BF141" i="6" s="1"/>
  <c r="CC141" i="6" s="1"/>
  <c r="AV141" i="6"/>
  <c r="BS141" i="6" s="1"/>
  <c r="CP141" i="6" s="1"/>
  <c r="AO156" i="6"/>
  <c r="BL156" i="6" s="1"/>
  <c r="CI156" i="6" s="1"/>
  <c r="AU156" i="6"/>
  <c r="BR156" i="6" s="1"/>
  <c r="CO156" i="6" s="1"/>
  <c r="AM156" i="6"/>
  <c r="BJ156" i="6" s="1"/>
  <c r="CG156" i="6" s="1"/>
  <c r="AI156" i="6"/>
  <c r="BF156" i="6" s="1"/>
  <c r="CC156" i="6" s="1"/>
  <c r="AP156" i="6"/>
  <c r="BM156" i="6" s="1"/>
  <c r="CJ156" i="6" s="1"/>
  <c r="AC156" i="6"/>
  <c r="AN156" i="6"/>
  <c r="BK156" i="6" s="1"/>
  <c r="CH156" i="6" s="1"/>
  <c r="AB156" i="6"/>
  <c r="AY156" i="6" s="1"/>
  <c r="BV156" i="6" s="1"/>
  <c r="AL156" i="6"/>
  <c r="BI156" i="6" s="1"/>
  <c r="CF156" i="6" s="1"/>
  <c r="AA156" i="6"/>
  <c r="AQ156" i="6"/>
  <c r="AK156" i="6"/>
  <c r="BH156" i="6" s="1"/>
  <c r="CE156" i="6" s="1"/>
  <c r="AO297" i="6"/>
  <c r="BL297" i="6" s="1"/>
  <c r="CI297" i="6" s="1"/>
  <c r="BU31" i="6"/>
  <c r="AJ40" i="6"/>
  <c r="BG40" i="6" s="1"/>
  <c r="CD40" i="6" s="1"/>
  <c r="AJ48" i="6"/>
  <c r="BG48" i="6" s="1"/>
  <c r="CD48" i="6" s="1"/>
  <c r="AL82" i="6"/>
  <c r="BI82" i="6" s="1"/>
  <c r="CF82" i="6" s="1"/>
  <c r="AA82" i="6"/>
  <c r="BU98" i="6"/>
  <c r="AL100" i="6"/>
  <c r="BI100" i="6" s="1"/>
  <c r="CF100" i="6" s="1"/>
  <c r="AI100" i="6"/>
  <c r="BF100" i="6" s="1"/>
  <c r="CC100" i="6" s="1"/>
  <c r="AT111" i="6"/>
  <c r="BQ111" i="6" s="1"/>
  <c r="CN111" i="6" s="1"/>
  <c r="AL111" i="6"/>
  <c r="BI111" i="6" s="1"/>
  <c r="CF111" i="6" s="1"/>
  <c r="AK111" i="6"/>
  <c r="BH111" i="6" s="1"/>
  <c r="CE111" i="6" s="1"/>
  <c r="AC111" i="6"/>
  <c r="AJ111" i="6"/>
  <c r="BG111" i="6" s="1"/>
  <c r="CD111" i="6" s="1"/>
  <c r="AB111" i="6"/>
  <c r="AY111" i="6" s="1"/>
  <c r="BV111" i="6" s="1"/>
  <c r="AM111" i="6"/>
  <c r="BJ111" i="6" s="1"/>
  <c r="CG111" i="6" s="1"/>
  <c r="AI111" i="6"/>
  <c r="BF111" i="6" s="1"/>
  <c r="CC111" i="6" s="1"/>
  <c r="AV111" i="6"/>
  <c r="BS111" i="6" s="1"/>
  <c r="CP111" i="6" s="1"/>
  <c r="AQ111" i="6"/>
  <c r="AK131" i="6"/>
  <c r="BH131" i="6" s="1"/>
  <c r="CE131" i="6" s="1"/>
  <c r="AC131" i="6"/>
  <c r="AQ131" i="6"/>
  <c r="AI131" i="6"/>
  <c r="BF131" i="6" s="1"/>
  <c r="CC131" i="6" s="1"/>
  <c r="AA131" i="6"/>
  <c r="AP131" i="6"/>
  <c r="BM131" i="6" s="1"/>
  <c r="CJ131" i="6" s="1"/>
  <c r="AO131" i="6"/>
  <c r="BL131" i="6" s="1"/>
  <c r="CI131" i="6" s="1"/>
  <c r="AV131" i="6"/>
  <c r="BS131" i="6" s="1"/>
  <c r="CP131" i="6" s="1"/>
  <c r="AU131" i="6"/>
  <c r="BR131" i="6" s="1"/>
  <c r="CO131" i="6" s="1"/>
  <c r="AB131" i="6"/>
  <c r="AY131" i="6" s="1"/>
  <c r="BV131" i="6" s="1"/>
  <c r="AX141" i="6"/>
  <c r="AK149" i="6"/>
  <c r="BH149" i="6" s="1"/>
  <c r="CE149" i="6" s="1"/>
  <c r="AC149" i="6"/>
  <c r="AQ149" i="6"/>
  <c r="AI149" i="6"/>
  <c r="BF149" i="6" s="1"/>
  <c r="CC149" i="6" s="1"/>
  <c r="AA149" i="6"/>
  <c r="AN149" i="6"/>
  <c r="BK149" i="6" s="1"/>
  <c r="CH149" i="6" s="1"/>
  <c r="AU149" i="6"/>
  <c r="BR149" i="6" s="1"/>
  <c r="CO149" i="6" s="1"/>
  <c r="AT149" i="6"/>
  <c r="BQ149" i="6" s="1"/>
  <c r="CN149" i="6" s="1"/>
  <c r="AM149" i="6"/>
  <c r="BJ149" i="6" s="1"/>
  <c r="CG149" i="6" s="1"/>
  <c r="AL149" i="6"/>
  <c r="BI149" i="6" s="1"/>
  <c r="CF149" i="6" s="1"/>
  <c r="AJ149" i="6"/>
  <c r="BG149" i="6" s="1"/>
  <c r="CD149" i="6" s="1"/>
  <c r="AQ192" i="6"/>
  <c r="BU205" i="6"/>
  <c r="AX333" i="6"/>
  <c r="AA5" i="6"/>
  <c r="AA13" i="6"/>
  <c r="AA22" i="6"/>
  <c r="AL36" i="6"/>
  <c r="BI36" i="6" s="1"/>
  <c r="CF36" i="6" s="1"/>
  <c r="AJ36" i="6"/>
  <c r="BG36" i="6" s="1"/>
  <c r="CD36" i="6" s="1"/>
  <c r="AI36" i="6"/>
  <c r="BF36" i="6" s="1"/>
  <c r="CC36" i="6" s="1"/>
  <c r="AA37" i="6"/>
  <c r="AI44" i="6"/>
  <c r="BF44" i="6" s="1"/>
  <c r="CC44" i="6" s="1"/>
  <c r="AA44" i="6"/>
  <c r="AL44" i="6"/>
  <c r="BI44" i="6" s="1"/>
  <c r="CF44" i="6" s="1"/>
  <c r="AA48" i="6"/>
  <c r="AA65" i="6"/>
  <c r="AJ70" i="6"/>
  <c r="BG70" i="6" s="1"/>
  <c r="CD70" i="6" s="1"/>
  <c r="AI70" i="6"/>
  <c r="BF70" i="6" s="1"/>
  <c r="CC70" i="6" s="1"/>
  <c r="AA70" i="6"/>
  <c r="AA83" i="6"/>
  <c r="AX86" i="6"/>
  <c r="AA100" i="6"/>
  <c r="AA107" i="6"/>
  <c r="AA111" i="6"/>
  <c r="AU111" i="6"/>
  <c r="BR111" i="6" s="1"/>
  <c r="CO111" i="6" s="1"/>
  <c r="BU126" i="6"/>
  <c r="AJ131" i="6"/>
  <c r="BG131" i="6" s="1"/>
  <c r="CD131" i="6" s="1"/>
  <c r="AO140" i="6"/>
  <c r="BL140" i="6" s="1"/>
  <c r="CI140" i="6" s="1"/>
  <c r="AU140" i="6"/>
  <c r="BR140" i="6" s="1"/>
  <c r="CO140" i="6" s="1"/>
  <c r="AM140" i="6"/>
  <c r="BJ140" i="6" s="1"/>
  <c r="CG140" i="6" s="1"/>
  <c r="AN140" i="6"/>
  <c r="BK140" i="6" s="1"/>
  <c r="CH140" i="6" s="1"/>
  <c r="AC140" i="6"/>
  <c r="AL140" i="6"/>
  <c r="BI140" i="6" s="1"/>
  <c r="CF140" i="6" s="1"/>
  <c r="AB140" i="6"/>
  <c r="AY140" i="6" s="1"/>
  <c r="BV140" i="6" s="1"/>
  <c r="AV140" i="6"/>
  <c r="BS140" i="6" s="1"/>
  <c r="CP140" i="6" s="1"/>
  <c r="AK140" i="6"/>
  <c r="BH140" i="6" s="1"/>
  <c r="CE140" i="6" s="1"/>
  <c r="AA140" i="6"/>
  <c r="AQ140" i="6"/>
  <c r="AP140" i="6"/>
  <c r="BM140" i="6" s="1"/>
  <c r="CJ140" i="6" s="1"/>
  <c r="AJ140" i="6"/>
  <c r="BG140" i="6" s="1"/>
  <c r="CD140" i="6" s="1"/>
  <c r="AB149" i="6"/>
  <c r="AY149" i="6" s="1"/>
  <c r="BV149" i="6" s="1"/>
  <c r="AX167" i="6"/>
  <c r="AQ178" i="6"/>
  <c r="AC257" i="6"/>
  <c r="AI84" i="6"/>
  <c r="BF84" i="6" s="1"/>
  <c r="CC84" i="6" s="1"/>
  <c r="AL89" i="6"/>
  <c r="BI89" i="6" s="1"/>
  <c r="CF89" i="6" s="1"/>
  <c r="AJ101" i="6"/>
  <c r="BG101" i="6" s="1"/>
  <c r="CD101" i="6" s="1"/>
  <c r="AT113" i="6"/>
  <c r="BQ113" i="6" s="1"/>
  <c r="CN113" i="6" s="1"/>
  <c r="AL113" i="6"/>
  <c r="BI113" i="6" s="1"/>
  <c r="CF113" i="6" s="1"/>
  <c r="AK113" i="6"/>
  <c r="BH113" i="6" s="1"/>
  <c r="CE113" i="6" s="1"/>
  <c r="AC113" i="6"/>
  <c r="AJ113" i="6"/>
  <c r="BG113" i="6" s="1"/>
  <c r="CD113" i="6" s="1"/>
  <c r="AB113" i="6"/>
  <c r="AY113" i="6" s="1"/>
  <c r="BV113" i="6" s="1"/>
  <c r="AN113" i="6"/>
  <c r="BK113" i="6" s="1"/>
  <c r="CH113" i="6" s="1"/>
  <c r="AU115" i="6"/>
  <c r="BR115" i="6" s="1"/>
  <c r="CO115" i="6" s="1"/>
  <c r="AO126" i="6"/>
  <c r="BL126" i="6" s="1"/>
  <c r="CI126" i="6" s="1"/>
  <c r="AU126" i="6"/>
  <c r="BR126" i="6" s="1"/>
  <c r="CO126" i="6" s="1"/>
  <c r="AM126" i="6"/>
  <c r="BJ126" i="6" s="1"/>
  <c r="CG126" i="6" s="1"/>
  <c r="AQ126" i="6"/>
  <c r="AP126" i="6"/>
  <c r="BM126" i="6" s="1"/>
  <c r="CJ126" i="6" s="1"/>
  <c r="AN126" i="6"/>
  <c r="BK126" i="6" s="1"/>
  <c r="CH126" i="6" s="1"/>
  <c r="AC126" i="6"/>
  <c r="AU207" i="6"/>
  <c r="BR207" i="6" s="1"/>
  <c r="CO207" i="6" s="1"/>
  <c r="AM207" i="6"/>
  <c r="BJ207" i="6" s="1"/>
  <c r="CG207" i="6" s="1"/>
  <c r="AT207" i="6"/>
  <c r="BQ207" i="6" s="1"/>
  <c r="CN207" i="6" s="1"/>
  <c r="AL207" i="6"/>
  <c r="BI207" i="6" s="1"/>
  <c r="CF207" i="6" s="1"/>
  <c r="AI207" i="6"/>
  <c r="BF207" i="6" s="1"/>
  <c r="CC207" i="6" s="1"/>
  <c r="AQ207" i="6"/>
  <c r="AC207" i="6"/>
  <c r="AV207" i="6"/>
  <c r="BS207" i="6" s="1"/>
  <c r="CP207" i="6" s="1"/>
  <c r="AB207" i="6"/>
  <c r="AY207" i="6" s="1"/>
  <c r="BV207" i="6" s="1"/>
  <c r="AN207" i="6"/>
  <c r="BK207" i="6" s="1"/>
  <c r="CH207" i="6" s="1"/>
  <c r="AP207" i="6"/>
  <c r="BM207" i="6" s="1"/>
  <c r="CJ207" i="6" s="1"/>
  <c r="AO207" i="6"/>
  <c r="BL207" i="6" s="1"/>
  <c r="CI207" i="6" s="1"/>
  <c r="AK207" i="6"/>
  <c r="BH207" i="6" s="1"/>
  <c r="CE207" i="6" s="1"/>
  <c r="AQ212" i="6"/>
  <c r="AP282" i="6"/>
  <c r="BM282" i="6" s="1"/>
  <c r="CJ282" i="6" s="1"/>
  <c r="AJ84" i="6"/>
  <c r="BG84" i="6" s="1"/>
  <c r="CD84" i="6" s="1"/>
  <c r="AJ97" i="6"/>
  <c r="BG97" i="6" s="1"/>
  <c r="CD97" i="6" s="1"/>
  <c r="AI97" i="6"/>
  <c r="BF97" i="6" s="1"/>
  <c r="CC97" i="6" s="1"/>
  <c r="AA97" i="6"/>
  <c r="AL97" i="6"/>
  <c r="BI97" i="6" s="1"/>
  <c r="CF97" i="6" s="1"/>
  <c r="AK135" i="6"/>
  <c r="BH135" i="6" s="1"/>
  <c r="CE135" i="6" s="1"/>
  <c r="AC135" i="6"/>
  <c r="AQ135" i="6"/>
  <c r="AI135" i="6"/>
  <c r="BF135" i="6" s="1"/>
  <c r="CC135" i="6" s="1"/>
  <c r="AA135" i="6"/>
  <c r="AO135" i="6"/>
  <c r="BL135" i="6" s="1"/>
  <c r="CI135" i="6" s="1"/>
  <c r="AN135" i="6"/>
  <c r="BK135" i="6" s="1"/>
  <c r="CH135" i="6" s="1"/>
  <c r="AM135" i="6"/>
  <c r="BJ135" i="6" s="1"/>
  <c r="CG135" i="6" s="1"/>
  <c r="AB135" i="6"/>
  <c r="AY135" i="6" s="1"/>
  <c r="BV135" i="6" s="1"/>
  <c r="AT135" i="6"/>
  <c r="BQ135" i="6" s="1"/>
  <c r="CN135" i="6" s="1"/>
  <c r="AU171" i="6"/>
  <c r="BR171" i="6" s="1"/>
  <c r="CO171" i="6" s="1"/>
  <c r="AM171" i="6"/>
  <c r="BJ171" i="6" s="1"/>
  <c r="CG171" i="6" s="1"/>
  <c r="AT171" i="6"/>
  <c r="BQ171" i="6" s="1"/>
  <c r="CN171" i="6" s="1"/>
  <c r="AL171" i="6"/>
  <c r="BI171" i="6" s="1"/>
  <c r="CF171" i="6" s="1"/>
  <c r="AQ171" i="6"/>
  <c r="AO171" i="6"/>
  <c r="BL171" i="6" s="1"/>
  <c r="CI171" i="6" s="1"/>
  <c r="AC171" i="6"/>
  <c r="AI171" i="6"/>
  <c r="BF171" i="6" s="1"/>
  <c r="CC171" i="6" s="1"/>
  <c r="AV171" i="6"/>
  <c r="BS171" i="6" s="1"/>
  <c r="CP171" i="6" s="1"/>
  <c r="AP171" i="6"/>
  <c r="BM171" i="6" s="1"/>
  <c r="CJ171" i="6" s="1"/>
  <c r="AN171" i="6"/>
  <c r="BK171" i="6" s="1"/>
  <c r="CH171" i="6" s="1"/>
  <c r="AX207" i="6"/>
  <c r="AA222" i="6"/>
  <c r="AJ222" i="6"/>
  <c r="BG222" i="6" s="1"/>
  <c r="CD222" i="6" s="1"/>
  <c r="AI222" i="6"/>
  <c r="BF222" i="6" s="1"/>
  <c r="CC222" i="6" s="1"/>
  <c r="AI268" i="6"/>
  <c r="BF268" i="6" s="1"/>
  <c r="CC268" i="6" s="1"/>
  <c r="AA268" i="6"/>
  <c r="AL268" i="6"/>
  <c r="BI268" i="6" s="1"/>
  <c r="CF268" i="6" s="1"/>
  <c r="AJ268" i="6"/>
  <c r="BG268" i="6" s="1"/>
  <c r="CD268" i="6" s="1"/>
  <c r="AO300" i="6"/>
  <c r="BL300" i="6" s="1"/>
  <c r="CI300" i="6" s="1"/>
  <c r="AV300" i="6"/>
  <c r="BS300" i="6" s="1"/>
  <c r="CP300" i="6" s="1"/>
  <c r="AN300" i="6"/>
  <c r="BK300" i="6" s="1"/>
  <c r="CH300" i="6" s="1"/>
  <c r="AM300" i="6"/>
  <c r="BJ300" i="6" s="1"/>
  <c r="CG300" i="6" s="1"/>
  <c r="AC300" i="6"/>
  <c r="AL300" i="6"/>
  <c r="BI300" i="6" s="1"/>
  <c r="CF300" i="6" s="1"/>
  <c r="AB300" i="6"/>
  <c r="AY300" i="6" s="1"/>
  <c r="BV300" i="6" s="1"/>
  <c r="AJ300" i="6"/>
  <c r="BG300" i="6" s="1"/>
  <c r="CD300" i="6" s="1"/>
  <c r="AU300" i="6"/>
  <c r="BR300" i="6" s="1"/>
  <c r="CO300" i="6" s="1"/>
  <c r="AI300" i="6"/>
  <c r="BF300" i="6" s="1"/>
  <c r="CC300" i="6" s="1"/>
  <c r="AQ300" i="6"/>
  <c r="AP300" i="6"/>
  <c r="BM300" i="6" s="1"/>
  <c r="CJ300" i="6" s="1"/>
  <c r="AK300" i="6"/>
  <c r="BH300" i="6" s="1"/>
  <c r="CE300" i="6" s="1"/>
  <c r="AT300" i="6"/>
  <c r="BQ300" i="6" s="1"/>
  <c r="CN300" i="6" s="1"/>
  <c r="AA300" i="6"/>
  <c r="AA58" i="6"/>
  <c r="AA68" i="6"/>
  <c r="AL75" i="6"/>
  <c r="BI75" i="6" s="1"/>
  <c r="CF75" i="6" s="1"/>
  <c r="AL81" i="6"/>
  <c r="BI81" i="6" s="1"/>
  <c r="CF81" i="6" s="1"/>
  <c r="AJ91" i="6"/>
  <c r="BG91" i="6" s="1"/>
  <c r="CD91" i="6" s="1"/>
  <c r="AX109" i="6"/>
  <c r="AP113" i="6"/>
  <c r="BM113" i="6" s="1"/>
  <c r="CJ113" i="6" s="1"/>
  <c r="AB126" i="6"/>
  <c r="AY126" i="6" s="1"/>
  <c r="BV126" i="6" s="1"/>
  <c r="AT126" i="6"/>
  <c r="BQ126" i="6" s="1"/>
  <c r="CN126" i="6" s="1"/>
  <c r="AK132" i="6"/>
  <c r="BH132" i="6" s="1"/>
  <c r="CE132" i="6" s="1"/>
  <c r="AC132" i="6"/>
  <c r="AQ132" i="6"/>
  <c r="AI132" i="6"/>
  <c r="BF132" i="6" s="1"/>
  <c r="CC132" i="6" s="1"/>
  <c r="AA132" i="6"/>
  <c r="AU132" i="6"/>
  <c r="BR132" i="6" s="1"/>
  <c r="CO132" i="6" s="1"/>
  <c r="AJ132" i="6"/>
  <c r="BG132" i="6" s="1"/>
  <c r="CD132" i="6" s="1"/>
  <c r="AT132" i="6"/>
  <c r="BQ132" i="6" s="1"/>
  <c r="CN132" i="6" s="1"/>
  <c r="AO132" i="6"/>
  <c r="BL132" i="6" s="1"/>
  <c r="CI132" i="6" s="1"/>
  <c r="AU135" i="6"/>
  <c r="BR135" i="6" s="1"/>
  <c r="CO135" i="6" s="1"/>
  <c r="AO144" i="6"/>
  <c r="BL144" i="6" s="1"/>
  <c r="CI144" i="6" s="1"/>
  <c r="AU144" i="6"/>
  <c r="BR144" i="6" s="1"/>
  <c r="CO144" i="6" s="1"/>
  <c r="AM144" i="6"/>
  <c r="BJ144" i="6" s="1"/>
  <c r="CG144" i="6" s="1"/>
  <c r="AQ144" i="6"/>
  <c r="AP144" i="6"/>
  <c r="BM144" i="6" s="1"/>
  <c r="CJ144" i="6" s="1"/>
  <c r="AN144" i="6"/>
  <c r="BK144" i="6" s="1"/>
  <c r="CH144" i="6" s="1"/>
  <c r="AK151" i="6"/>
  <c r="BH151" i="6" s="1"/>
  <c r="CE151" i="6" s="1"/>
  <c r="AC151" i="6"/>
  <c r="AQ151" i="6"/>
  <c r="AI151" i="6"/>
  <c r="BF151" i="6" s="1"/>
  <c r="CC151" i="6" s="1"/>
  <c r="AA151" i="6"/>
  <c r="AT151" i="6"/>
  <c r="BQ151" i="6" s="1"/>
  <c r="CN151" i="6" s="1"/>
  <c r="AV151" i="6"/>
  <c r="BS151" i="6" s="1"/>
  <c r="CP151" i="6" s="1"/>
  <c r="AJ151" i="6"/>
  <c r="BG151" i="6" s="1"/>
  <c r="CD151" i="6" s="1"/>
  <c r="AU151" i="6"/>
  <c r="BR151" i="6" s="1"/>
  <c r="CO151" i="6" s="1"/>
  <c r="AP151" i="6"/>
  <c r="BM151" i="6" s="1"/>
  <c r="CJ151" i="6" s="1"/>
  <c r="AK167" i="6"/>
  <c r="BH167" i="6" s="1"/>
  <c r="CE167" i="6" s="1"/>
  <c r="AA171" i="6"/>
  <c r="AU187" i="6"/>
  <c r="BR187" i="6" s="1"/>
  <c r="CO187" i="6" s="1"/>
  <c r="AM187" i="6"/>
  <c r="BJ187" i="6" s="1"/>
  <c r="CG187" i="6" s="1"/>
  <c r="AT187" i="6"/>
  <c r="BQ187" i="6" s="1"/>
  <c r="CN187" i="6" s="1"/>
  <c r="AL187" i="6"/>
  <c r="BI187" i="6" s="1"/>
  <c r="CF187" i="6" s="1"/>
  <c r="AP187" i="6"/>
  <c r="BM187" i="6" s="1"/>
  <c r="CJ187" i="6" s="1"/>
  <c r="AO187" i="6"/>
  <c r="BL187" i="6" s="1"/>
  <c r="CI187" i="6" s="1"/>
  <c r="AC187" i="6"/>
  <c r="AN187" i="6"/>
  <c r="BK187" i="6" s="1"/>
  <c r="CH187" i="6" s="1"/>
  <c r="AB187" i="6"/>
  <c r="AY187" i="6" s="1"/>
  <c r="BV187" i="6" s="1"/>
  <c r="AV187" i="6"/>
  <c r="BS187" i="6" s="1"/>
  <c r="CP187" i="6" s="1"/>
  <c r="AA187" i="6"/>
  <c r="AK187" i="6"/>
  <c r="BH187" i="6" s="1"/>
  <c r="CE187" i="6" s="1"/>
  <c r="AQ187" i="6"/>
  <c r="AJ207" i="6"/>
  <c r="BG207" i="6" s="1"/>
  <c r="CD207" i="6" s="1"/>
  <c r="AU201" i="6"/>
  <c r="BR201" i="6" s="1"/>
  <c r="CO201" i="6" s="1"/>
  <c r="AM201" i="6"/>
  <c r="BJ201" i="6" s="1"/>
  <c r="CG201" i="6" s="1"/>
  <c r="AT201" i="6"/>
  <c r="BQ201" i="6" s="1"/>
  <c r="CN201" i="6" s="1"/>
  <c r="AL201" i="6"/>
  <c r="BI201" i="6" s="1"/>
  <c r="CF201" i="6" s="1"/>
  <c r="AI201" i="6"/>
  <c r="BF201" i="6" s="1"/>
  <c r="CC201" i="6" s="1"/>
  <c r="AQ201" i="6"/>
  <c r="AN201" i="6"/>
  <c r="BK201" i="6" s="1"/>
  <c r="CH201" i="6" s="1"/>
  <c r="AK201" i="6"/>
  <c r="BH201" i="6" s="1"/>
  <c r="CE201" i="6" s="1"/>
  <c r="AJ201" i="6"/>
  <c r="BG201" i="6" s="1"/>
  <c r="CD201" i="6" s="1"/>
  <c r="AV201" i="6"/>
  <c r="BS201" i="6" s="1"/>
  <c r="CP201" i="6" s="1"/>
  <c r="AB201" i="6"/>
  <c r="AY201" i="6" s="1"/>
  <c r="BV201" i="6" s="1"/>
  <c r="BU219" i="6"/>
  <c r="AT115" i="6"/>
  <c r="BQ115" i="6" s="1"/>
  <c r="CN115" i="6" s="1"/>
  <c r="AK117" i="6"/>
  <c r="BH117" i="6" s="1"/>
  <c r="CE117" i="6" s="1"/>
  <c r="AC117" i="6"/>
  <c r="AQ117" i="6"/>
  <c r="AI117" i="6"/>
  <c r="BF117" i="6" s="1"/>
  <c r="CC117" i="6" s="1"/>
  <c r="AA117" i="6"/>
  <c r="AL117" i="6"/>
  <c r="BI117" i="6" s="1"/>
  <c r="CF117" i="6" s="1"/>
  <c r="AV117" i="6"/>
  <c r="BS117" i="6" s="1"/>
  <c r="CP117" i="6" s="1"/>
  <c r="AI120" i="6"/>
  <c r="BF120" i="6" s="1"/>
  <c r="CC120" i="6" s="1"/>
  <c r="AO122" i="6"/>
  <c r="BL122" i="6" s="1"/>
  <c r="CI122" i="6" s="1"/>
  <c r="AU122" i="6"/>
  <c r="BR122" i="6" s="1"/>
  <c r="CO122" i="6" s="1"/>
  <c r="AM122" i="6"/>
  <c r="BJ122" i="6" s="1"/>
  <c r="CG122" i="6" s="1"/>
  <c r="AJ122" i="6"/>
  <c r="BG122" i="6" s="1"/>
  <c r="CD122" i="6" s="1"/>
  <c r="AT122" i="6"/>
  <c r="BQ122" i="6" s="1"/>
  <c r="CN122" i="6" s="1"/>
  <c r="AJ133" i="6"/>
  <c r="BG133" i="6" s="1"/>
  <c r="CD133" i="6" s="1"/>
  <c r="AO138" i="6"/>
  <c r="BL138" i="6" s="1"/>
  <c r="CI138" i="6" s="1"/>
  <c r="AU138" i="6"/>
  <c r="BR138" i="6" s="1"/>
  <c r="CO138" i="6" s="1"/>
  <c r="AM138" i="6"/>
  <c r="BJ138" i="6" s="1"/>
  <c r="CG138" i="6" s="1"/>
  <c r="AJ138" i="6"/>
  <c r="BG138" i="6" s="1"/>
  <c r="CD138" i="6" s="1"/>
  <c r="AT138" i="6"/>
  <c r="BQ138" i="6" s="1"/>
  <c r="CN138" i="6" s="1"/>
  <c r="AK165" i="6"/>
  <c r="BH165" i="6" s="1"/>
  <c r="CE165" i="6" s="1"/>
  <c r="AU168" i="6"/>
  <c r="BR168" i="6" s="1"/>
  <c r="CO168" i="6" s="1"/>
  <c r="AM168" i="6"/>
  <c r="BJ168" i="6" s="1"/>
  <c r="CG168" i="6" s="1"/>
  <c r="AT168" i="6"/>
  <c r="BQ168" i="6" s="1"/>
  <c r="CN168" i="6" s="1"/>
  <c r="AL168" i="6"/>
  <c r="BI168" i="6" s="1"/>
  <c r="CF168" i="6" s="1"/>
  <c r="AK168" i="6"/>
  <c r="BH168" i="6" s="1"/>
  <c r="CE168" i="6" s="1"/>
  <c r="AA168" i="6"/>
  <c r="AI168" i="6"/>
  <c r="BF168" i="6" s="1"/>
  <c r="CC168" i="6" s="1"/>
  <c r="AJ168" i="6"/>
  <c r="BG168" i="6" s="1"/>
  <c r="CD168" i="6" s="1"/>
  <c r="AV168" i="6"/>
  <c r="BS168" i="6" s="1"/>
  <c r="CP168" i="6" s="1"/>
  <c r="AQ169" i="6"/>
  <c r="AQ177" i="6"/>
  <c r="AA201" i="6"/>
  <c r="AT255" i="6"/>
  <c r="BQ255" i="6" s="1"/>
  <c r="CN255" i="6" s="1"/>
  <c r="AL255" i="6"/>
  <c r="BI255" i="6" s="1"/>
  <c r="CF255" i="6" s="1"/>
  <c r="AO255" i="6"/>
  <c r="BL255" i="6" s="1"/>
  <c r="CI255" i="6" s="1"/>
  <c r="AN255" i="6"/>
  <c r="BK255" i="6" s="1"/>
  <c r="CH255" i="6" s="1"/>
  <c r="AV255" i="6"/>
  <c r="BS255" i="6" s="1"/>
  <c r="CP255" i="6" s="1"/>
  <c r="AM255" i="6"/>
  <c r="BJ255" i="6" s="1"/>
  <c r="CG255" i="6" s="1"/>
  <c r="AC255" i="6"/>
  <c r="AK255" i="6"/>
  <c r="BH255" i="6" s="1"/>
  <c r="CE255" i="6" s="1"/>
  <c r="AJ255" i="6"/>
  <c r="BG255" i="6" s="1"/>
  <c r="CD255" i="6" s="1"/>
  <c r="AI255" i="6"/>
  <c r="BF255" i="6" s="1"/>
  <c r="CC255" i="6" s="1"/>
  <c r="AQ255" i="6"/>
  <c r="AP255" i="6"/>
  <c r="BM255" i="6" s="1"/>
  <c r="CJ255" i="6" s="1"/>
  <c r="AA255" i="6"/>
  <c r="AO306" i="6"/>
  <c r="BL306" i="6" s="1"/>
  <c r="CI306" i="6" s="1"/>
  <c r="AV306" i="6"/>
  <c r="BS306" i="6" s="1"/>
  <c r="CP306" i="6" s="1"/>
  <c r="AN306" i="6"/>
  <c r="BK306" i="6" s="1"/>
  <c r="CH306" i="6" s="1"/>
  <c r="AM306" i="6"/>
  <c r="BJ306" i="6" s="1"/>
  <c r="CG306" i="6" s="1"/>
  <c r="AC306" i="6"/>
  <c r="AL306" i="6"/>
  <c r="BI306" i="6" s="1"/>
  <c r="CF306" i="6" s="1"/>
  <c r="AB306" i="6"/>
  <c r="AY306" i="6" s="1"/>
  <c r="BV306" i="6" s="1"/>
  <c r="AJ306" i="6"/>
  <c r="BG306" i="6" s="1"/>
  <c r="CD306" i="6" s="1"/>
  <c r="AU306" i="6"/>
  <c r="BR306" i="6" s="1"/>
  <c r="CO306" i="6" s="1"/>
  <c r="AI306" i="6"/>
  <c r="BF306" i="6" s="1"/>
  <c r="CC306" i="6" s="1"/>
  <c r="AT306" i="6"/>
  <c r="BQ306" i="6" s="1"/>
  <c r="CN306" i="6" s="1"/>
  <c r="AK306" i="6"/>
  <c r="BH306" i="6" s="1"/>
  <c r="CE306" i="6" s="1"/>
  <c r="AP306" i="6"/>
  <c r="BM306" i="6" s="1"/>
  <c r="CJ306" i="6" s="1"/>
  <c r="AA306" i="6"/>
  <c r="AQ306" i="6"/>
  <c r="AA87" i="6"/>
  <c r="AA95" i="6"/>
  <c r="AJ115" i="6"/>
  <c r="BG115" i="6" s="1"/>
  <c r="CD115" i="6" s="1"/>
  <c r="AO120" i="6"/>
  <c r="BL120" i="6" s="1"/>
  <c r="CI120" i="6" s="1"/>
  <c r="AU120" i="6"/>
  <c r="BR120" i="6" s="1"/>
  <c r="CO120" i="6" s="1"/>
  <c r="AM120" i="6"/>
  <c r="BJ120" i="6" s="1"/>
  <c r="CG120" i="6" s="1"/>
  <c r="AJ120" i="6"/>
  <c r="BG120" i="6" s="1"/>
  <c r="CD120" i="6" s="1"/>
  <c r="AT120" i="6"/>
  <c r="BQ120" i="6" s="1"/>
  <c r="CN120" i="6" s="1"/>
  <c r="AK133" i="6"/>
  <c r="BH133" i="6" s="1"/>
  <c r="CE133" i="6" s="1"/>
  <c r="AC133" i="6"/>
  <c r="AQ133" i="6"/>
  <c r="AI133" i="6"/>
  <c r="BF133" i="6" s="1"/>
  <c r="CC133" i="6" s="1"/>
  <c r="AA133" i="6"/>
  <c r="AL133" i="6"/>
  <c r="BI133" i="6" s="1"/>
  <c r="CF133" i="6" s="1"/>
  <c r="AV133" i="6"/>
  <c r="BS133" i="6" s="1"/>
  <c r="CP133" i="6" s="1"/>
  <c r="AQ160" i="6"/>
  <c r="AA186" i="6"/>
  <c r="AI186" i="6"/>
  <c r="BF186" i="6" s="1"/>
  <c r="CC186" i="6" s="1"/>
  <c r="AC201" i="6"/>
  <c r="AU205" i="6"/>
  <c r="BR205" i="6" s="1"/>
  <c r="CO205" i="6" s="1"/>
  <c r="AM205" i="6"/>
  <c r="BJ205" i="6" s="1"/>
  <c r="CG205" i="6" s="1"/>
  <c r="AT205" i="6"/>
  <c r="BQ205" i="6" s="1"/>
  <c r="CN205" i="6" s="1"/>
  <c r="AL205" i="6"/>
  <c r="BI205" i="6" s="1"/>
  <c r="CF205" i="6" s="1"/>
  <c r="AQ205" i="6"/>
  <c r="AP205" i="6"/>
  <c r="BM205" i="6" s="1"/>
  <c r="CJ205" i="6" s="1"/>
  <c r="AO205" i="6"/>
  <c r="BL205" i="6" s="1"/>
  <c r="CI205" i="6" s="1"/>
  <c r="AC205" i="6"/>
  <c r="AN205" i="6"/>
  <c r="BK205" i="6" s="1"/>
  <c r="CH205" i="6" s="1"/>
  <c r="AK205" i="6"/>
  <c r="BH205" i="6" s="1"/>
  <c r="CE205" i="6" s="1"/>
  <c r="AJ205" i="6"/>
  <c r="BG205" i="6" s="1"/>
  <c r="CD205" i="6" s="1"/>
  <c r="AV205" i="6"/>
  <c r="BS205" i="6" s="1"/>
  <c r="CP205" i="6" s="1"/>
  <c r="AB205" i="6"/>
  <c r="AQ210" i="6"/>
  <c r="AN223" i="6"/>
  <c r="BK223" i="6" s="1"/>
  <c r="CH223" i="6" s="1"/>
  <c r="AX259" i="6"/>
  <c r="AX302" i="6"/>
  <c r="AK115" i="6"/>
  <c r="BH115" i="6" s="1"/>
  <c r="CE115" i="6" s="1"/>
  <c r="AC115" i="6"/>
  <c r="AQ115" i="6"/>
  <c r="AI115" i="6"/>
  <c r="BF115" i="6" s="1"/>
  <c r="CC115" i="6" s="1"/>
  <c r="AA115" i="6"/>
  <c r="AL115" i="6"/>
  <c r="BI115" i="6" s="1"/>
  <c r="CF115" i="6" s="1"/>
  <c r="AV115" i="6"/>
  <c r="BS115" i="6" s="1"/>
  <c r="CP115" i="6" s="1"/>
  <c r="AU169" i="6"/>
  <c r="BR169" i="6" s="1"/>
  <c r="CO169" i="6" s="1"/>
  <c r="AM169" i="6"/>
  <c r="BJ169" i="6" s="1"/>
  <c r="CG169" i="6" s="1"/>
  <c r="AT169" i="6"/>
  <c r="BQ169" i="6" s="1"/>
  <c r="CN169" i="6" s="1"/>
  <c r="AL169" i="6"/>
  <c r="BI169" i="6" s="1"/>
  <c r="CF169" i="6" s="1"/>
  <c r="AO169" i="6"/>
  <c r="BL169" i="6" s="1"/>
  <c r="CI169" i="6" s="1"/>
  <c r="AC169" i="6"/>
  <c r="AK169" i="6"/>
  <c r="BH169" i="6" s="1"/>
  <c r="CE169" i="6" s="1"/>
  <c r="AA169" i="6"/>
  <c r="AI169" i="6"/>
  <c r="BF169" i="6" s="1"/>
  <c r="CC169" i="6" s="1"/>
  <c r="AV169" i="6"/>
  <c r="BS169" i="6" s="1"/>
  <c r="CP169" i="6" s="1"/>
  <c r="AL195" i="6"/>
  <c r="BI195" i="6" s="1"/>
  <c r="CF195" i="6" s="1"/>
  <c r="AJ195" i="6"/>
  <c r="BG195" i="6" s="1"/>
  <c r="CD195" i="6" s="1"/>
  <c r="AJ266" i="6"/>
  <c r="BG266" i="6" s="1"/>
  <c r="CD266" i="6" s="1"/>
  <c r="AI266" i="6"/>
  <c r="BF266" i="6" s="1"/>
  <c r="CC266" i="6" s="1"/>
  <c r="AA266" i="6"/>
  <c r="AL266" i="6"/>
  <c r="BI266" i="6" s="1"/>
  <c r="CF266" i="6" s="1"/>
  <c r="AX221" i="6"/>
  <c r="AT243" i="6"/>
  <c r="BQ243" i="6" s="1"/>
  <c r="CN243" i="6" s="1"/>
  <c r="AL243" i="6"/>
  <c r="BI243" i="6" s="1"/>
  <c r="CF243" i="6" s="1"/>
  <c r="AV243" i="6"/>
  <c r="BS243" i="6" s="1"/>
  <c r="CP243" i="6" s="1"/>
  <c r="AM243" i="6"/>
  <c r="BJ243" i="6" s="1"/>
  <c r="CG243" i="6" s="1"/>
  <c r="AC243" i="6"/>
  <c r="AU243" i="6"/>
  <c r="BR243" i="6" s="1"/>
  <c r="CO243" i="6" s="1"/>
  <c r="AK243" i="6"/>
  <c r="BH243" i="6" s="1"/>
  <c r="CE243" i="6" s="1"/>
  <c r="AB243" i="6"/>
  <c r="AY243" i="6" s="1"/>
  <c r="BV243" i="6" s="1"/>
  <c r="AJ243" i="6"/>
  <c r="BG243" i="6" s="1"/>
  <c r="CD243" i="6" s="1"/>
  <c r="AA243" i="6"/>
  <c r="AI243" i="6"/>
  <c r="BF243" i="6" s="1"/>
  <c r="CC243" i="6" s="1"/>
  <c r="AX257" i="6"/>
  <c r="AX293" i="6"/>
  <c r="AX313" i="6"/>
  <c r="AK147" i="6"/>
  <c r="BH147" i="6" s="1"/>
  <c r="CE147" i="6" s="1"/>
  <c r="AC147" i="6"/>
  <c r="AQ147" i="6"/>
  <c r="AI147" i="6"/>
  <c r="BF147" i="6" s="1"/>
  <c r="CC147" i="6" s="1"/>
  <c r="AA147" i="6"/>
  <c r="AL147" i="6"/>
  <c r="BI147" i="6" s="1"/>
  <c r="CF147" i="6" s="1"/>
  <c r="AV147" i="6"/>
  <c r="BS147" i="6" s="1"/>
  <c r="CP147" i="6" s="1"/>
  <c r="AK153" i="6"/>
  <c r="BH153" i="6" s="1"/>
  <c r="CE153" i="6" s="1"/>
  <c r="AC153" i="6"/>
  <c r="AQ153" i="6"/>
  <c r="AI153" i="6"/>
  <c r="BF153" i="6" s="1"/>
  <c r="CC153" i="6" s="1"/>
  <c r="AA153" i="6"/>
  <c r="AL153" i="6"/>
  <c r="BI153" i="6" s="1"/>
  <c r="CF153" i="6" s="1"/>
  <c r="AV153" i="6"/>
  <c r="BS153" i="6" s="1"/>
  <c r="CP153" i="6" s="1"/>
  <c r="AO158" i="6"/>
  <c r="BL158" i="6" s="1"/>
  <c r="CI158" i="6" s="1"/>
  <c r="AU158" i="6"/>
  <c r="BR158" i="6" s="1"/>
  <c r="CO158" i="6" s="1"/>
  <c r="AM158" i="6"/>
  <c r="BJ158" i="6" s="1"/>
  <c r="CG158" i="6" s="1"/>
  <c r="AJ158" i="6"/>
  <c r="BG158" i="6" s="1"/>
  <c r="CD158" i="6" s="1"/>
  <c r="AT158" i="6"/>
  <c r="BQ158" i="6" s="1"/>
  <c r="CN158" i="6" s="1"/>
  <c r="AJ167" i="6"/>
  <c r="BG167" i="6" s="1"/>
  <c r="CD167" i="6" s="1"/>
  <c r="AJ177" i="6"/>
  <c r="BG177" i="6" s="1"/>
  <c r="CD177" i="6" s="1"/>
  <c r="AQ196" i="6"/>
  <c r="AU222" i="6"/>
  <c r="BR222" i="6" s="1"/>
  <c r="CO222" i="6" s="1"/>
  <c r="AM222" i="6"/>
  <c r="BJ222" i="6" s="1"/>
  <c r="CG222" i="6" s="1"/>
  <c r="AT222" i="6"/>
  <c r="BQ222" i="6" s="1"/>
  <c r="CN222" i="6" s="1"/>
  <c r="AL222" i="6"/>
  <c r="BI222" i="6" s="1"/>
  <c r="CF222" i="6" s="1"/>
  <c r="AP222" i="6"/>
  <c r="BM222" i="6" s="1"/>
  <c r="CJ222" i="6" s="1"/>
  <c r="AO222" i="6"/>
  <c r="BL222" i="6" s="1"/>
  <c r="CI222" i="6" s="1"/>
  <c r="AC222" i="6"/>
  <c r="AN222" i="6"/>
  <c r="BK222" i="6" s="1"/>
  <c r="CH222" i="6" s="1"/>
  <c r="AB222" i="6"/>
  <c r="AY222" i="6" s="1"/>
  <c r="BV222" i="6" s="1"/>
  <c r="AK223" i="6"/>
  <c r="BH223" i="6" s="1"/>
  <c r="CE223" i="6" s="1"/>
  <c r="AP232" i="6"/>
  <c r="BM232" i="6" s="1"/>
  <c r="CJ232" i="6" s="1"/>
  <c r="AN243" i="6"/>
  <c r="BK243" i="6" s="1"/>
  <c r="CH243" i="6" s="1"/>
  <c r="AP267" i="6"/>
  <c r="BM267" i="6" s="1"/>
  <c r="CJ267" i="6" s="1"/>
  <c r="AT273" i="6"/>
  <c r="BQ273" i="6" s="1"/>
  <c r="CN273" i="6" s="1"/>
  <c r="AL273" i="6"/>
  <c r="BI273" i="6" s="1"/>
  <c r="CF273" i="6" s="1"/>
  <c r="AV273" i="6"/>
  <c r="BS273" i="6" s="1"/>
  <c r="CP273" i="6" s="1"/>
  <c r="AM273" i="6"/>
  <c r="BJ273" i="6" s="1"/>
  <c r="CG273" i="6" s="1"/>
  <c r="AC273" i="6"/>
  <c r="AU273" i="6"/>
  <c r="BR273" i="6" s="1"/>
  <c r="CO273" i="6" s="1"/>
  <c r="AK273" i="6"/>
  <c r="BH273" i="6" s="1"/>
  <c r="CE273" i="6" s="1"/>
  <c r="AB273" i="6"/>
  <c r="AY273" i="6" s="1"/>
  <c r="BV273" i="6" s="1"/>
  <c r="AJ273" i="6"/>
  <c r="BG273" i="6" s="1"/>
  <c r="CD273" i="6" s="1"/>
  <c r="AA273" i="6"/>
  <c r="AO273" i="6"/>
  <c r="BL273" i="6" s="1"/>
  <c r="CI273" i="6" s="1"/>
  <c r="AN273" i="6"/>
  <c r="BK273" i="6" s="1"/>
  <c r="CH273" i="6" s="1"/>
  <c r="AI273" i="6"/>
  <c r="BF273" i="6" s="1"/>
  <c r="CC273" i="6" s="1"/>
  <c r="AU165" i="6"/>
  <c r="BR165" i="6" s="1"/>
  <c r="CO165" i="6" s="1"/>
  <c r="AM165" i="6"/>
  <c r="BJ165" i="6" s="1"/>
  <c r="CG165" i="6" s="1"/>
  <c r="AT165" i="6"/>
  <c r="BQ165" i="6" s="1"/>
  <c r="CN165" i="6" s="1"/>
  <c r="AL165" i="6"/>
  <c r="BI165" i="6" s="1"/>
  <c r="CF165" i="6" s="1"/>
  <c r="AQ165" i="6"/>
  <c r="AO165" i="6"/>
  <c r="BL165" i="6" s="1"/>
  <c r="CI165" i="6" s="1"/>
  <c r="AC165" i="6"/>
  <c r="AN165" i="6"/>
  <c r="BK165" i="6" s="1"/>
  <c r="CH165" i="6" s="1"/>
  <c r="AQ174" i="6"/>
  <c r="AU189" i="6"/>
  <c r="BR189" i="6" s="1"/>
  <c r="CO189" i="6" s="1"/>
  <c r="AM189" i="6"/>
  <c r="BJ189" i="6" s="1"/>
  <c r="CG189" i="6" s="1"/>
  <c r="AT189" i="6"/>
  <c r="BQ189" i="6" s="1"/>
  <c r="CN189" i="6" s="1"/>
  <c r="AL189" i="6"/>
  <c r="BI189" i="6" s="1"/>
  <c r="CF189" i="6" s="1"/>
  <c r="AQ189" i="6"/>
  <c r="AP189" i="6"/>
  <c r="BM189" i="6" s="1"/>
  <c r="CJ189" i="6" s="1"/>
  <c r="AO189" i="6"/>
  <c r="BL189" i="6" s="1"/>
  <c r="CI189" i="6" s="1"/>
  <c r="AQ194" i="6"/>
  <c r="AO243" i="6"/>
  <c r="BL243" i="6" s="1"/>
  <c r="CI243" i="6" s="1"/>
  <c r="AX267" i="6"/>
  <c r="AU277" i="6"/>
  <c r="BR277" i="6" s="1"/>
  <c r="CO277" i="6" s="1"/>
  <c r="AM277" i="6"/>
  <c r="BJ277" i="6" s="1"/>
  <c r="CG277" i="6" s="1"/>
  <c r="AT277" i="6"/>
  <c r="BQ277" i="6" s="1"/>
  <c r="CN277" i="6" s="1"/>
  <c r="AL277" i="6"/>
  <c r="BI277" i="6" s="1"/>
  <c r="CF277" i="6" s="1"/>
  <c r="AP277" i="6"/>
  <c r="BM277" i="6" s="1"/>
  <c r="CJ277" i="6" s="1"/>
  <c r="AO277" i="6"/>
  <c r="BL277" i="6" s="1"/>
  <c r="CI277" i="6" s="1"/>
  <c r="AC277" i="6"/>
  <c r="AN277" i="6"/>
  <c r="BK277" i="6" s="1"/>
  <c r="CH277" i="6" s="1"/>
  <c r="AB277" i="6"/>
  <c r="AY277" i="6" s="1"/>
  <c r="BV277" i="6" s="1"/>
  <c r="AV277" i="6"/>
  <c r="BS277" i="6" s="1"/>
  <c r="CP277" i="6" s="1"/>
  <c r="AA277" i="6"/>
  <c r="AQ277" i="6"/>
  <c r="AK277" i="6"/>
  <c r="BH277" i="6" s="1"/>
  <c r="CE277" i="6" s="1"/>
  <c r="AJ277" i="6"/>
  <c r="BG277" i="6" s="1"/>
  <c r="CD277" i="6" s="1"/>
  <c r="AA165" i="6"/>
  <c r="AP165" i="6"/>
  <c r="BM165" i="6" s="1"/>
  <c r="CJ165" i="6" s="1"/>
  <c r="AU167" i="6"/>
  <c r="BR167" i="6" s="1"/>
  <c r="CO167" i="6" s="1"/>
  <c r="AM167" i="6"/>
  <c r="BJ167" i="6" s="1"/>
  <c r="CG167" i="6" s="1"/>
  <c r="AT167" i="6"/>
  <c r="BQ167" i="6" s="1"/>
  <c r="CN167" i="6" s="1"/>
  <c r="AL167" i="6"/>
  <c r="BI167" i="6" s="1"/>
  <c r="CF167" i="6" s="1"/>
  <c r="AI167" i="6"/>
  <c r="BF167" i="6" s="1"/>
  <c r="CC167" i="6" s="1"/>
  <c r="AQ167" i="6"/>
  <c r="AN167" i="6"/>
  <c r="BK167" i="6" s="1"/>
  <c r="CH167" i="6" s="1"/>
  <c r="AQ176" i="6"/>
  <c r="AA189" i="6"/>
  <c r="AU204" i="6"/>
  <c r="BR204" i="6" s="1"/>
  <c r="CO204" i="6" s="1"/>
  <c r="AM204" i="6"/>
  <c r="BJ204" i="6" s="1"/>
  <c r="CG204" i="6" s="1"/>
  <c r="AT204" i="6"/>
  <c r="BQ204" i="6" s="1"/>
  <c r="CN204" i="6" s="1"/>
  <c r="AL204" i="6"/>
  <c r="BI204" i="6" s="1"/>
  <c r="CF204" i="6" s="1"/>
  <c r="AO204" i="6"/>
  <c r="BL204" i="6" s="1"/>
  <c r="CI204" i="6" s="1"/>
  <c r="AC204" i="6"/>
  <c r="AN204" i="6"/>
  <c r="BK204" i="6" s="1"/>
  <c r="CH204" i="6" s="1"/>
  <c r="AB204" i="6"/>
  <c r="AY204" i="6" s="1"/>
  <c r="BV204" i="6" s="1"/>
  <c r="AK204" i="6"/>
  <c r="BH204" i="6" s="1"/>
  <c r="CE204" i="6" s="1"/>
  <c r="AA204" i="6"/>
  <c r="AQ213" i="6"/>
  <c r="AU223" i="6"/>
  <c r="BR223" i="6" s="1"/>
  <c r="CO223" i="6" s="1"/>
  <c r="AM223" i="6"/>
  <c r="BJ223" i="6" s="1"/>
  <c r="CG223" i="6" s="1"/>
  <c r="AT223" i="6"/>
  <c r="BQ223" i="6" s="1"/>
  <c r="CN223" i="6" s="1"/>
  <c r="AL223" i="6"/>
  <c r="BI223" i="6" s="1"/>
  <c r="CF223" i="6" s="1"/>
  <c r="AQ223" i="6"/>
  <c r="AP223" i="6"/>
  <c r="BM223" i="6" s="1"/>
  <c r="CJ223" i="6" s="1"/>
  <c r="AO223" i="6"/>
  <c r="BL223" i="6" s="1"/>
  <c r="CI223" i="6" s="1"/>
  <c r="AP243" i="6"/>
  <c r="BM243" i="6" s="1"/>
  <c r="CJ243" i="6" s="1"/>
  <c r="AX258" i="6"/>
  <c r="AP264" i="6"/>
  <c r="BM264" i="6" s="1"/>
  <c r="CJ264" i="6" s="1"/>
  <c r="AK327" i="6"/>
  <c r="BH327" i="6" s="1"/>
  <c r="CE327" i="6" s="1"/>
  <c r="AC327" i="6"/>
  <c r="AJ327" i="6"/>
  <c r="BG327" i="6" s="1"/>
  <c r="CD327" i="6" s="1"/>
  <c r="AB327" i="6"/>
  <c r="AY327" i="6" s="1"/>
  <c r="BV327" i="6" s="1"/>
  <c r="AO327" i="6"/>
  <c r="BL327" i="6" s="1"/>
  <c r="CI327" i="6" s="1"/>
  <c r="AN327" i="6"/>
  <c r="BK327" i="6" s="1"/>
  <c r="CH327" i="6" s="1"/>
  <c r="AI327" i="6"/>
  <c r="BF327" i="6" s="1"/>
  <c r="CC327" i="6" s="1"/>
  <c r="AV327" i="6"/>
  <c r="BS327" i="6" s="1"/>
  <c r="CP327" i="6" s="1"/>
  <c r="AU327" i="6"/>
  <c r="BR327" i="6" s="1"/>
  <c r="CO327" i="6" s="1"/>
  <c r="AQ327" i="6"/>
  <c r="AP327" i="6"/>
  <c r="BM327" i="6" s="1"/>
  <c r="CJ327" i="6" s="1"/>
  <c r="AL327" i="6"/>
  <c r="BI327" i="6" s="1"/>
  <c r="CF327" i="6" s="1"/>
  <c r="AM327" i="6"/>
  <c r="BJ327" i="6" s="1"/>
  <c r="CG327" i="6" s="1"/>
  <c r="AA327" i="6"/>
  <c r="AT258" i="6"/>
  <c r="BQ258" i="6" s="1"/>
  <c r="CN258" i="6" s="1"/>
  <c r="AL258" i="6"/>
  <c r="BI258" i="6" s="1"/>
  <c r="CF258" i="6" s="1"/>
  <c r="AQ258" i="6"/>
  <c r="AP258" i="6"/>
  <c r="BM258" i="6" s="1"/>
  <c r="CJ258" i="6" s="1"/>
  <c r="AO258" i="6"/>
  <c r="BL258" i="6" s="1"/>
  <c r="CI258" i="6" s="1"/>
  <c r="AJ258" i="6"/>
  <c r="BG258" i="6" s="1"/>
  <c r="CD258" i="6" s="1"/>
  <c r="AV258" i="6"/>
  <c r="BS258" i="6" s="1"/>
  <c r="CP258" i="6" s="1"/>
  <c r="AI258" i="6"/>
  <c r="BF258" i="6" s="1"/>
  <c r="CC258" i="6" s="1"/>
  <c r="AU258" i="6"/>
  <c r="BR258" i="6" s="1"/>
  <c r="CO258" i="6" s="1"/>
  <c r="AJ270" i="6"/>
  <c r="BG270" i="6" s="1"/>
  <c r="CD270" i="6" s="1"/>
  <c r="AI282" i="6"/>
  <c r="BF282" i="6" s="1"/>
  <c r="CC282" i="6" s="1"/>
  <c r="AA282" i="6"/>
  <c r="AL282" i="6"/>
  <c r="BI282" i="6" s="1"/>
  <c r="CF282" i="6" s="1"/>
  <c r="AQ259" i="6"/>
  <c r="AX264" i="6"/>
  <c r="AP268" i="6"/>
  <c r="BM268" i="6" s="1"/>
  <c r="CJ268" i="6" s="1"/>
  <c r="AK329" i="6"/>
  <c r="BH329" i="6" s="1"/>
  <c r="CE329" i="6" s="1"/>
  <c r="AC329" i="6"/>
  <c r="AJ329" i="6"/>
  <c r="BG329" i="6" s="1"/>
  <c r="CD329" i="6" s="1"/>
  <c r="AB329" i="6"/>
  <c r="AY329" i="6" s="1"/>
  <c r="BV329" i="6" s="1"/>
  <c r="AQ329" i="6"/>
  <c r="AP329" i="6"/>
  <c r="BM329" i="6" s="1"/>
  <c r="CJ329" i="6" s="1"/>
  <c r="AI329" i="6"/>
  <c r="BF329" i="6" s="1"/>
  <c r="CC329" i="6" s="1"/>
  <c r="AV329" i="6"/>
  <c r="BS329" i="6" s="1"/>
  <c r="CP329" i="6" s="1"/>
  <c r="AU329" i="6"/>
  <c r="BR329" i="6" s="1"/>
  <c r="CO329" i="6" s="1"/>
  <c r="AN329" i="6"/>
  <c r="BK329" i="6" s="1"/>
  <c r="CH329" i="6" s="1"/>
  <c r="AM329" i="6"/>
  <c r="BJ329" i="6" s="1"/>
  <c r="CG329" i="6" s="1"/>
  <c r="AO329" i="6"/>
  <c r="BL329" i="6" s="1"/>
  <c r="CI329" i="6" s="1"/>
  <c r="AL329" i="6"/>
  <c r="BI329" i="6" s="1"/>
  <c r="CF329" i="6" s="1"/>
  <c r="AA329" i="6"/>
  <c r="AK330" i="6"/>
  <c r="BH330" i="6" s="1"/>
  <c r="CE330" i="6" s="1"/>
  <c r="AC330" i="6"/>
  <c r="AJ330" i="6"/>
  <c r="BG330" i="6" s="1"/>
  <c r="CD330" i="6" s="1"/>
  <c r="AB330" i="6"/>
  <c r="AY330" i="6" s="1"/>
  <c r="BV330" i="6" s="1"/>
  <c r="AU330" i="6"/>
  <c r="BR330" i="6" s="1"/>
  <c r="CO330" i="6" s="1"/>
  <c r="AI330" i="6"/>
  <c r="BF330" i="6" s="1"/>
  <c r="CC330" i="6" s="1"/>
  <c r="AT330" i="6"/>
  <c r="BQ330" i="6" s="1"/>
  <c r="CN330" i="6" s="1"/>
  <c r="AQ330" i="6"/>
  <c r="AP330" i="6"/>
  <c r="BM330" i="6" s="1"/>
  <c r="CJ330" i="6" s="1"/>
  <c r="AO330" i="6"/>
  <c r="BL330" i="6" s="1"/>
  <c r="CI330" i="6" s="1"/>
  <c r="AA330" i="6"/>
  <c r="AV330" i="6"/>
  <c r="BS330" i="6" s="1"/>
  <c r="CP330" i="6" s="1"/>
  <c r="AN330" i="6"/>
  <c r="BK330" i="6" s="1"/>
  <c r="CH330" i="6" s="1"/>
  <c r="AV357" i="6"/>
  <c r="BS357" i="6" s="1"/>
  <c r="CP357" i="6" s="1"/>
  <c r="AN357" i="6"/>
  <c r="BK357" i="6" s="1"/>
  <c r="CH357" i="6" s="1"/>
  <c r="AU357" i="6"/>
  <c r="BR357" i="6" s="1"/>
  <c r="CO357" i="6" s="1"/>
  <c r="AM357" i="6"/>
  <c r="BJ357" i="6" s="1"/>
  <c r="CG357" i="6" s="1"/>
  <c r="AQ357" i="6"/>
  <c r="AT357" i="6"/>
  <c r="BQ357" i="6" s="1"/>
  <c r="CN357" i="6" s="1"/>
  <c r="AC357" i="6"/>
  <c r="AO357" i="6"/>
  <c r="BL357" i="6" s="1"/>
  <c r="CI357" i="6" s="1"/>
  <c r="AL357" i="6"/>
  <c r="BI357" i="6" s="1"/>
  <c r="CF357" i="6" s="1"/>
  <c r="AP357" i="6"/>
  <c r="BM357" i="6" s="1"/>
  <c r="CJ357" i="6" s="1"/>
  <c r="AK357" i="6"/>
  <c r="BH357" i="6" s="1"/>
  <c r="CE357" i="6" s="1"/>
  <c r="AI357" i="6"/>
  <c r="BF357" i="6" s="1"/>
  <c r="CC357" i="6" s="1"/>
  <c r="AB357" i="6"/>
  <c r="AY357" i="6" s="1"/>
  <c r="BV357" i="6" s="1"/>
  <c r="AA357" i="6"/>
  <c r="AX270" i="6"/>
  <c r="AI288" i="6"/>
  <c r="BF288" i="6" s="1"/>
  <c r="CC288" i="6" s="1"/>
  <c r="AA288" i="6"/>
  <c r="AL288" i="6"/>
  <c r="BI288" i="6" s="1"/>
  <c r="CF288" i="6" s="1"/>
  <c r="AT329" i="6"/>
  <c r="BQ329" i="6" s="1"/>
  <c r="CN329" i="6" s="1"/>
  <c r="AL330" i="6"/>
  <c r="BI330" i="6" s="1"/>
  <c r="CF330" i="6" s="1"/>
  <c r="AJ357" i="6"/>
  <c r="BG357" i="6" s="1"/>
  <c r="CD357" i="6" s="1"/>
  <c r="AT257" i="6"/>
  <c r="BQ257" i="6" s="1"/>
  <c r="CN257" i="6" s="1"/>
  <c r="AL257" i="6"/>
  <c r="BI257" i="6" s="1"/>
  <c r="CF257" i="6" s="1"/>
  <c r="AP257" i="6"/>
  <c r="BM257" i="6" s="1"/>
  <c r="CJ257" i="6" s="1"/>
  <c r="AO257" i="6"/>
  <c r="BL257" i="6" s="1"/>
  <c r="CI257" i="6" s="1"/>
  <c r="AN257" i="6"/>
  <c r="BK257" i="6" s="1"/>
  <c r="CH257" i="6" s="1"/>
  <c r="AK257" i="6"/>
  <c r="BH257" i="6" s="1"/>
  <c r="CE257" i="6" s="1"/>
  <c r="AJ257" i="6"/>
  <c r="BG257" i="6" s="1"/>
  <c r="CD257" i="6" s="1"/>
  <c r="AV257" i="6"/>
  <c r="BS257" i="6" s="1"/>
  <c r="CP257" i="6" s="1"/>
  <c r="AI257" i="6"/>
  <c r="BF257" i="6" s="1"/>
  <c r="CC257" i="6" s="1"/>
  <c r="AP270" i="6"/>
  <c r="BM270" i="6" s="1"/>
  <c r="CJ270" i="6" s="1"/>
  <c r="AK293" i="6"/>
  <c r="BH293" i="6" s="1"/>
  <c r="CE293" i="6" s="1"/>
  <c r="AC293" i="6"/>
  <c r="AJ293" i="6"/>
  <c r="BG293" i="6" s="1"/>
  <c r="CD293" i="6" s="1"/>
  <c r="AB293" i="6"/>
  <c r="AY293" i="6" s="1"/>
  <c r="BV293" i="6" s="1"/>
  <c r="AU293" i="6"/>
  <c r="BR293" i="6" s="1"/>
  <c r="CO293" i="6" s="1"/>
  <c r="AI293" i="6"/>
  <c r="BF293" i="6" s="1"/>
  <c r="CC293" i="6" s="1"/>
  <c r="AT293" i="6"/>
  <c r="BQ293" i="6" s="1"/>
  <c r="CN293" i="6" s="1"/>
  <c r="AL293" i="6"/>
  <c r="BI293" i="6" s="1"/>
  <c r="CF293" i="6" s="1"/>
  <c r="AN293" i="6"/>
  <c r="BK293" i="6" s="1"/>
  <c r="CH293" i="6" s="1"/>
  <c r="AM293" i="6"/>
  <c r="BJ293" i="6" s="1"/>
  <c r="CG293" i="6" s="1"/>
  <c r="AO293" i="6"/>
  <c r="BL293" i="6" s="1"/>
  <c r="CI293" i="6" s="1"/>
  <c r="AV293" i="6"/>
  <c r="BS293" i="6" s="1"/>
  <c r="CP293" i="6" s="1"/>
  <c r="AQ293" i="6"/>
  <c r="AK297" i="6"/>
  <c r="BH297" i="6" s="1"/>
  <c r="CE297" i="6" s="1"/>
  <c r="AC297" i="6"/>
  <c r="AJ297" i="6"/>
  <c r="BG297" i="6" s="1"/>
  <c r="CD297" i="6" s="1"/>
  <c r="AB297" i="6"/>
  <c r="AY297" i="6" s="1"/>
  <c r="BV297" i="6" s="1"/>
  <c r="AQ297" i="6"/>
  <c r="AP297" i="6"/>
  <c r="BM297" i="6" s="1"/>
  <c r="CJ297" i="6" s="1"/>
  <c r="AU297" i="6"/>
  <c r="BR297" i="6" s="1"/>
  <c r="CO297" i="6" s="1"/>
  <c r="AV297" i="6"/>
  <c r="BS297" i="6" s="1"/>
  <c r="CP297" i="6" s="1"/>
  <c r="AL297" i="6"/>
  <c r="BI297" i="6" s="1"/>
  <c r="CF297" i="6" s="1"/>
  <c r="AI297" i="6"/>
  <c r="BF297" i="6" s="1"/>
  <c r="CC297" i="6" s="1"/>
  <c r="AA297" i="6"/>
  <c r="AO322" i="6"/>
  <c r="BL322" i="6" s="1"/>
  <c r="CI322" i="6" s="1"/>
  <c r="AV322" i="6"/>
  <c r="BS322" i="6" s="1"/>
  <c r="CP322" i="6" s="1"/>
  <c r="AN322" i="6"/>
  <c r="BK322" i="6" s="1"/>
  <c r="CH322" i="6" s="1"/>
  <c r="AQ322" i="6"/>
  <c r="AJ322" i="6"/>
  <c r="BG322" i="6" s="1"/>
  <c r="CD322" i="6" s="1"/>
  <c r="AU322" i="6"/>
  <c r="BR322" i="6" s="1"/>
  <c r="CO322" i="6" s="1"/>
  <c r="AI322" i="6"/>
  <c r="BF322" i="6" s="1"/>
  <c r="CC322" i="6" s="1"/>
  <c r="AT322" i="6"/>
  <c r="BQ322" i="6" s="1"/>
  <c r="CN322" i="6" s="1"/>
  <c r="AP322" i="6"/>
  <c r="BM322" i="6" s="1"/>
  <c r="CJ322" i="6" s="1"/>
  <c r="AM322" i="6"/>
  <c r="BJ322" i="6" s="1"/>
  <c r="CG322" i="6" s="1"/>
  <c r="AK322" i="6"/>
  <c r="BH322" i="6" s="1"/>
  <c r="CE322" i="6" s="1"/>
  <c r="AL322" i="6"/>
  <c r="BI322" i="6" s="1"/>
  <c r="CF322" i="6" s="1"/>
  <c r="AC322" i="6"/>
  <c r="AB322" i="6"/>
  <c r="AY322" i="6" s="1"/>
  <c r="BV322" i="6" s="1"/>
  <c r="AA322" i="6"/>
  <c r="AM330" i="6"/>
  <c r="BJ330" i="6" s="1"/>
  <c r="CG330" i="6" s="1"/>
  <c r="AU186" i="6"/>
  <c r="BR186" i="6" s="1"/>
  <c r="CO186" i="6" s="1"/>
  <c r="AM186" i="6"/>
  <c r="BJ186" i="6" s="1"/>
  <c r="CG186" i="6" s="1"/>
  <c r="AT186" i="6"/>
  <c r="BQ186" i="6" s="1"/>
  <c r="CN186" i="6" s="1"/>
  <c r="AL186" i="6"/>
  <c r="BI186" i="6" s="1"/>
  <c r="CF186" i="6" s="1"/>
  <c r="AJ186" i="6"/>
  <c r="BG186" i="6" s="1"/>
  <c r="CD186" i="6" s="1"/>
  <c r="AV186" i="6"/>
  <c r="BS186" i="6" s="1"/>
  <c r="CP186" i="6" s="1"/>
  <c r="AI203" i="6"/>
  <c r="BF203" i="6" s="1"/>
  <c r="CC203" i="6" s="1"/>
  <c r="AJ216" i="6"/>
  <c r="BG216" i="6" s="1"/>
  <c r="CD216" i="6" s="1"/>
  <c r="AU221" i="6"/>
  <c r="BR221" i="6" s="1"/>
  <c r="CO221" i="6" s="1"/>
  <c r="AM221" i="6"/>
  <c r="BJ221" i="6" s="1"/>
  <c r="CG221" i="6" s="1"/>
  <c r="AT221" i="6"/>
  <c r="BQ221" i="6" s="1"/>
  <c r="CN221" i="6" s="1"/>
  <c r="AL221" i="6"/>
  <c r="BI221" i="6" s="1"/>
  <c r="CF221" i="6" s="1"/>
  <c r="AJ221" i="6"/>
  <c r="BG221" i="6" s="1"/>
  <c r="CD221" i="6" s="1"/>
  <c r="AV221" i="6"/>
  <c r="BS221" i="6" s="1"/>
  <c r="CP221" i="6" s="1"/>
  <c r="AQ231" i="6"/>
  <c r="AT237" i="6"/>
  <c r="BQ237" i="6" s="1"/>
  <c r="CN237" i="6" s="1"/>
  <c r="AL237" i="6"/>
  <c r="BI237" i="6" s="1"/>
  <c r="CF237" i="6" s="1"/>
  <c r="AQ237" i="6"/>
  <c r="AP237" i="6"/>
  <c r="BM237" i="6" s="1"/>
  <c r="CJ237" i="6" s="1"/>
  <c r="AO237" i="6"/>
  <c r="BL237" i="6" s="1"/>
  <c r="CI237" i="6" s="1"/>
  <c r="AM237" i="6"/>
  <c r="BJ237" i="6" s="1"/>
  <c r="CG237" i="6" s="1"/>
  <c r="AI285" i="6"/>
  <c r="BF285" i="6" s="1"/>
  <c r="CC285" i="6" s="1"/>
  <c r="AA285" i="6"/>
  <c r="AP286" i="6"/>
  <c r="BM286" i="6" s="1"/>
  <c r="CJ286" i="6" s="1"/>
  <c r="AU291" i="6"/>
  <c r="BR291" i="6" s="1"/>
  <c r="CO291" i="6" s="1"/>
  <c r="AM291" i="6"/>
  <c r="BJ291" i="6" s="1"/>
  <c r="CG291" i="6" s="1"/>
  <c r="AT291" i="6"/>
  <c r="BQ291" i="6" s="1"/>
  <c r="CN291" i="6" s="1"/>
  <c r="AL291" i="6"/>
  <c r="BI291" i="6" s="1"/>
  <c r="CF291" i="6" s="1"/>
  <c r="AP291" i="6"/>
  <c r="BM291" i="6" s="1"/>
  <c r="CJ291" i="6" s="1"/>
  <c r="AJ291" i="6"/>
  <c r="BG291" i="6" s="1"/>
  <c r="CD291" i="6" s="1"/>
  <c r="AK291" i="6"/>
  <c r="BH291" i="6" s="1"/>
  <c r="CE291" i="6" s="1"/>
  <c r="AI291" i="6"/>
  <c r="BF291" i="6" s="1"/>
  <c r="CC291" i="6" s="1"/>
  <c r="AV291" i="6"/>
  <c r="BS291" i="6" s="1"/>
  <c r="CP291" i="6" s="1"/>
  <c r="AU203" i="6"/>
  <c r="BR203" i="6" s="1"/>
  <c r="CO203" i="6" s="1"/>
  <c r="AM203" i="6"/>
  <c r="BJ203" i="6" s="1"/>
  <c r="CG203" i="6" s="1"/>
  <c r="AT203" i="6"/>
  <c r="BQ203" i="6" s="1"/>
  <c r="CN203" i="6" s="1"/>
  <c r="AL203" i="6"/>
  <c r="BI203" i="6" s="1"/>
  <c r="CF203" i="6" s="1"/>
  <c r="AJ203" i="6"/>
  <c r="BG203" i="6" s="1"/>
  <c r="CD203" i="6" s="1"/>
  <c r="AV203" i="6"/>
  <c r="BS203" i="6" s="1"/>
  <c r="CP203" i="6" s="1"/>
  <c r="AQ216" i="6"/>
  <c r="AU225" i="6"/>
  <c r="BR225" i="6" s="1"/>
  <c r="CO225" i="6" s="1"/>
  <c r="AM225" i="6"/>
  <c r="BJ225" i="6" s="1"/>
  <c r="CG225" i="6" s="1"/>
  <c r="AT225" i="6"/>
  <c r="BQ225" i="6" s="1"/>
  <c r="CN225" i="6" s="1"/>
  <c r="AL225" i="6"/>
  <c r="BI225" i="6" s="1"/>
  <c r="CF225" i="6" s="1"/>
  <c r="AK225" i="6"/>
  <c r="BH225" i="6" s="1"/>
  <c r="CE225" i="6" s="1"/>
  <c r="AC225" i="6"/>
  <c r="AN225" i="6"/>
  <c r="BK225" i="6" s="1"/>
  <c r="CH225" i="6" s="1"/>
  <c r="AQ230" i="6"/>
  <c r="AI284" i="6"/>
  <c r="BF284" i="6" s="1"/>
  <c r="CC284" i="6" s="1"/>
  <c r="AA284" i="6"/>
  <c r="AP285" i="6"/>
  <c r="BM285" i="6" s="1"/>
  <c r="CJ285" i="6" s="1"/>
  <c r="AX291" i="6"/>
  <c r="AK295" i="6"/>
  <c r="BH295" i="6" s="1"/>
  <c r="CE295" i="6" s="1"/>
  <c r="AC295" i="6"/>
  <c r="AJ295" i="6"/>
  <c r="BG295" i="6" s="1"/>
  <c r="CD295" i="6" s="1"/>
  <c r="AB295" i="6"/>
  <c r="AY295" i="6" s="1"/>
  <c r="BV295" i="6" s="1"/>
  <c r="AO295" i="6"/>
  <c r="BL295" i="6" s="1"/>
  <c r="CI295" i="6" s="1"/>
  <c r="AN295" i="6"/>
  <c r="BK295" i="6" s="1"/>
  <c r="CH295" i="6" s="1"/>
  <c r="AU295" i="6"/>
  <c r="BR295" i="6" s="1"/>
  <c r="CO295" i="6" s="1"/>
  <c r="AM295" i="6"/>
  <c r="BJ295" i="6" s="1"/>
  <c r="CG295" i="6" s="1"/>
  <c r="AL295" i="6"/>
  <c r="BI295" i="6" s="1"/>
  <c r="CF295" i="6" s="1"/>
  <c r="AQ295" i="6"/>
  <c r="AP295" i="6"/>
  <c r="BM295" i="6" s="1"/>
  <c r="CJ295" i="6" s="1"/>
  <c r="AI295" i="6"/>
  <c r="BF295" i="6" s="1"/>
  <c r="CC295" i="6" s="1"/>
  <c r="AV312" i="6"/>
  <c r="BS312" i="6" s="1"/>
  <c r="CP312" i="6" s="1"/>
  <c r="AX318" i="6"/>
  <c r="AI374" i="6"/>
  <c r="BF374" i="6" s="1"/>
  <c r="CC374" i="6" s="1"/>
  <c r="AJ374" i="6"/>
  <c r="BG374" i="6" s="1"/>
  <c r="CD374" i="6" s="1"/>
  <c r="AQ159" i="6"/>
  <c r="AI159" i="6"/>
  <c r="BF159" i="6" s="1"/>
  <c r="CC159" i="6" s="1"/>
  <c r="AA159" i="6"/>
  <c r="AJ159" i="6"/>
  <c r="BG159" i="6" s="1"/>
  <c r="CD159" i="6" s="1"/>
  <c r="AU185" i="6"/>
  <c r="BR185" i="6" s="1"/>
  <c r="CO185" i="6" s="1"/>
  <c r="AM185" i="6"/>
  <c r="BJ185" i="6" s="1"/>
  <c r="CG185" i="6" s="1"/>
  <c r="AT185" i="6"/>
  <c r="BQ185" i="6" s="1"/>
  <c r="CN185" i="6" s="1"/>
  <c r="AL185" i="6"/>
  <c r="BI185" i="6" s="1"/>
  <c r="CF185" i="6" s="1"/>
  <c r="AJ185" i="6"/>
  <c r="BG185" i="6" s="1"/>
  <c r="CD185" i="6" s="1"/>
  <c r="AV185" i="6"/>
  <c r="BS185" i="6" s="1"/>
  <c r="CP185" i="6" s="1"/>
  <c r="AB186" i="6"/>
  <c r="AY186" i="6" s="1"/>
  <c r="BV186" i="6" s="1"/>
  <c r="AN186" i="6"/>
  <c r="BK186" i="6" s="1"/>
  <c r="CH186" i="6" s="1"/>
  <c r="AQ198" i="6"/>
  <c r="AA203" i="6"/>
  <c r="AK203" i="6"/>
  <c r="BH203" i="6" s="1"/>
  <c r="CE203" i="6" s="1"/>
  <c r="AQ214" i="6"/>
  <c r="AU219" i="6"/>
  <c r="BR219" i="6" s="1"/>
  <c r="CO219" i="6" s="1"/>
  <c r="AM219" i="6"/>
  <c r="BJ219" i="6" s="1"/>
  <c r="CG219" i="6" s="1"/>
  <c r="AT219" i="6"/>
  <c r="BQ219" i="6" s="1"/>
  <c r="CN219" i="6" s="1"/>
  <c r="AL219" i="6"/>
  <c r="BI219" i="6" s="1"/>
  <c r="CF219" i="6" s="1"/>
  <c r="AJ219" i="6"/>
  <c r="BG219" i="6" s="1"/>
  <c r="CD219" i="6" s="1"/>
  <c r="AV219" i="6"/>
  <c r="BS219" i="6" s="1"/>
  <c r="CP219" i="6" s="1"/>
  <c r="AB221" i="6"/>
  <c r="AY221" i="6" s="1"/>
  <c r="BV221" i="6" s="1"/>
  <c r="AN221" i="6"/>
  <c r="BK221" i="6" s="1"/>
  <c r="CH221" i="6" s="1"/>
  <c r="AA225" i="6"/>
  <c r="AO225" i="6"/>
  <c r="BL225" i="6" s="1"/>
  <c r="CI225" i="6" s="1"/>
  <c r="AQ228" i="6"/>
  <c r="AB237" i="6"/>
  <c r="AQ239" i="6"/>
  <c r="AX279" i="6"/>
  <c r="AP284" i="6"/>
  <c r="BM284" i="6" s="1"/>
  <c r="CJ284" i="6" s="1"/>
  <c r="AB291" i="6"/>
  <c r="AY291" i="6" s="1"/>
  <c r="BV291" i="6" s="1"/>
  <c r="AA295" i="6"/>
  <c r="AX312" i="6"/>
  <c r="BU331" i="6"/>
  <c r="AP234" i="6"/>
  <c r="BM234" i="6" s="1"/>
  <c r="CJ234" i="6" s="1"/>
  <c r="AT241" i="6"/>
  <c r="BQ241" i="6" s="1"/>
  <c r="CN241" i="6" s="1"/>
  <c r="AL241" i="6"/>
  <c r="BI241" i="6" s="1"/>
  <c r="CF241" i="6" s="1"/>
  <c r="AI241" i="6"/>
  <c r="BF241" i="6" s="1"/>
  <c r="CC241" i="6" s="1"/>
  <c r="AU276" i="6"/>
  <c r="BR276" i="6" s="1"/>
  <c r="CO276" i="6" s="1"/>
  <c r="AM276" i="6"/>
  <c r="BJ276" i="6" s="1"/>
  <c r="CG276" i="6" s="1"/>
  <c r="AT276" i="6"/>
  <c r="BQ276" i="6" s="1"/>
  <c r="CN276" i="6" s="1"/>
  <c r="AL276" i="6"/>
  <c r="BI276" i="6" s="1"/>
  <c r="CF276" i="6" s="1"/>
  <c r="AJ276" i="6"/>
  <c r="BG276" i="6" s="1"/>
  <c r="CD276" i="6" s="1"/>
  <c r="AV276" i="6"/>
  <c r="BS276" i="6" s="1"/>
  <c r="CP276" i="6" s="1"/>
  <c r="AX294" i="6"/>
  <c r="AX315" i="6"/>
  <c r="AV354" i="6"/>
  <c r="BS354" i="6" s="1"/>
  <c r="CP354" i="6" s="1"/>
  <c r="AN354" i="6"/>
  <c r="BK354" i="6" s="1"/>
  <c r="CH354" i="6" s="1"/>
  <c r="AU354" i="6"/>
  <c r="BR354" i="6" s="1"/>
  <c r="CO354" i="6" s="1"/>
  <c r="AM354" i="6"/>
  <c r="BJ354" i="6" s="1"/>
  <c r="CG354" i="6" s="1"/>
  <c r="AP354" i="6"/>
  <c r="BM354" i="6" s="1"/>
  <c r="CJ354" i="6" s="1"/>
  <c r="AO354" i="6"/>
  <c r="BL354" i="6" s="1"/>
  <c r="CI354" i="6" s="1"/>
  <c r="AC354" i="6"/>
  <c r="AK354" i="6"/>
  <c r="BH354" i="6" s="1"/>
  <c r="CE354" i="6" s="1"/>
  <c r="AJ354" i="6"/>
  <c r="BG354" i="6" s="1"/>
  <c r="CD354" i="6" s="1"/>
  <c r="AQ354" i="6"/>
  <c r="AL354" i="6"/>
  <c r="BI354" i="6" s="1"/>
  <c r="CF354" i="6" s="1"/>
  <c r="AB354" i="6"/>
  <c r="AY354" i="6" s="1"/>
  <c r="BV354" i="6" s="1"/>
  <c r="AA354" i="6"/>
  <c r="AT354" i="6"/>
  <c r="BQ354" i="6" s="1"/>
  <c r="CN354" i="6" s="1"/>
  <c r="AI354" i="6"/>
  <c r="BF354" i="6" s="1"/>
  <c r="CC354" i="6" s="1"/>
  <c r="AP160" i="6"/>
  <c r="BM160" i="6" s="1"/>
  <c r="CJ160" i="6" s="1"/>
  <c r="AP162" i="6"/>
  <c r="BM162" i="6" s="1"/>
  <c r="CJ162" i="6" s="1"/>
  <c r="AP174" i="6"/>
  <c r="BM174" i="6" s="1"/>
  <c r="CJ174" i="6" s="1"/>
  <c r="AP176" i="6"/>
  <c r="BM176" i="6" s="1"/>
  <c r="CJ176" i="6" s="1"/>
  <c r="AP177" i="6"/>
  <c r="BM177" i="6" s="1"/>
  <c r="CJ177" i="6" s="1"/>
  <c r="AP178" i="6"/>
  <c r="BM178" i="6" s="1"/>
  <c r="CJ178" i="6" s="1"/>
  <c r="AP180" i="6"/>
  <c r="BM180" i="6" s="1"/>
  <c r="CJ180" i="6" s="1"/>
  <c r="AP192" i="6"/>
  <c r="BM192" i="6" s="1"/>
  <c r="CJ192" i="6" s="1"/>
  <c r="AP194" i="6"/>
  <c r="BM194" i="6" s="1"/>
  <c r="CJ194" i="6" s="1"/>
  <c r="AP195" i="6"/>
  <c r="BM195" i="6" s="1"/>
  <c r="CJ195" i="6" s="1"/>
  <c r="AP196" i="6"/>
  <c r="BM196" i="6" s="1"/>
  <c r="CJ196" i="6" s="1"/>
  <c r="AP198" i="6"/>
  <c r="BM198" i="6" s="1"/>
  <c r="CJ198" i="6" s="1"/>
  <c r="AP210" i="6"/>
  <c r="BM210" i="6" s="1"/>
  <c r="CJ210" i="6" s="1"/>
  <c r="AP212" i="6"/>
  <c r="BM212" i="6" s="1"/>
  <c r="CJ212" i="6" s="1"/>
  <c r="AP213" i="6"/>
  <c r="BM213" i="6" s="1"/>
  <c r="CJ213" i="6" s="1"/>
  <c r="AP214" i="6"/>
  <c r="BM214" i="6" s="1"/>
  <c r="CJ214" i="6" s="1"/>
  <c r="AP216" i="6"/>
  <c r="BM216" i="6" s="1"/>
  <c r="CJ216" i="6" s="1"/>
  <c r="AP228" i="6"/>
  <c r="BM228" i="6" s="1"/>
  <c r="CJ228" i="6" s="1"/>
  <c r="AP230" i="6"/>
  <c r="BM230" i="6" s="1"/>
  <c r="CJ230" i="6" s="1"/>
  <c r="AP231" i="6"/>
  <c r="BM231" i="6" s="1"/>
  <c r="CJ231" i="6" s="1"/>
  <c r="AT240" i="6"/>
  <c r="BQ240" i="6" s="1"/>
  <c r="CN240" i="6" s="1"/>
  <c r="AL240" i="6"/>
  <c r="BI240" i="6" s="1"/>
  <c r="CF240" i="6" s="1"/>
  <c r="AI240" i="6"/>
  <c r="BF240" i="6" s="1"/>
  <c r="CC240" i="6" s="1"/>
  <c r="AA241" i="6"/>
  <c r="AJ241" i="6"/>
  <c r="BG241" i="6" s="1"/>
  <c r="CD241" i="6" s="1"/>
  <c r="AT261" i="6"/>
  <c r="BQ261" i="6" s="1"/>
  <c r="CN261" i="6" s="1"/>
  <c r="AL261" i="6"/>
  <c r="BI261" i="6" s="1"/>
  <c r="CF261" i="6" s="1"/>
  <c r="AI261" i="6"/>
  <c r="BF261" i="6" s="1"/>
  <c r="CC261" i="6" s="1"/>
  <c r="AI275" i="6"/>
  <c r="BF275" i="6" s="1"/>
  <c r="CC275" i="6" s="1"/>
  <c r="AA276" i="6"/>
  <c r="AK276" i="6"/>
  <c r="BH276" i="6" s="1"/>
  <c r="CE276" i="6" s="1"/>
  <c r="AA160" i="6"/>
  <c r="AI160" i="6"/>
  <c r="BF160" i="6" s="1"/>
  <c r="CC160" i="6" s="1"/>
  <c r="AA162" i="6"/>
  <c r="AI162" i="6"/>
  <c r="BF162" i="6" s="1"/>
  <c r="CC162" i="6" s="1"/>
  <c r="AA174" i="6"/>
  <c r="AI174" i="6"/>
  <c r="BF174" i="6" s="1"/>
  <c r="CC174" i="6" s="1"/>
  <c r="AA176" i="6"/>
  <c r="AI176" i="6"/>
  <c r="BF176" i="6" s="1"/>
  <c r="CC176" i="6" s="1"/>
  <c r="AA177" i="6"/>
  <c r="AI177" i="6"/>
  <c r="BF177" i="6" s="1"/>
  <c r="CC177" i="6" s="1"/>
  <c r="AA178" i="6"/>
  <c r="AI178" i="6"/>
  <c r="BF178" i="6" s="1"/>
  <c r="CC178" i="6" s="1"/>
  <c r="AA180" i="6"/>
  <c r="AI180" i="6"/>
  <c r="BF180" i="6" s="1"/>
  <c r="CC180" i="6" s="1"/>
  <c r="AA192" i="6"/>
  <c r="AI192" i="6"/>
  <c r="BF192" i="6" s="1"/>
  <c r="CC192" i="6" s="1"/>
  <c r="AA194" i="6"/>
  <c r="AI194" i="6"/>
  <c r="BF194" i="6" s="1"/>
  <c r="CC194" i="6" s="1"/>
  <c r="AA195" i="6"/>
  <c r="AI195" i="6"/>
  <c r="BF195" i="6" s="1"/>
  <c r="CC195" i="6" s="1"/>
  <c r="AA196" i="6"/>
  <c r="AI196" i="6"/>
  <c r="BF196" i="6" s="1"/>
  <c r="CC196" i="6" s="1"/>
  <c r="AA198" i="6"/>
  <c r="AI198" i="6"/>
  <c r="BF198" i="6" s="1"/>
  <c r="CC198" i="6" s="1"/>
  <c r="AA210" i="6"/>
  <c r="AI210" i="6"/>
  <c r="BF210" i="6" s="1"/>
  <c r="CC210" i="6" s="1"/>
  <c r="AA212" i="6"/>
  <c r="AI212" i="6"/>
  <c r="BF212" i="6" s="1"/>
  <c r="CC212" i="6" s="1"/>
  <c r="AA213" i="6"/>
  <c r="AI213" i="6"/>
  <c r="BF213" i="6" s="1"/>
  <c r="CC213" i="6" s="1"/>
  <c r="AA214" i="6"/>
  <c r="AI214" i="6"/>
  <c r="BF214" i="6" s="1"/>
  <c r="CC214" i="6" s="1"/>
  <c r="AA216" i="6"/>
  <c r="AI216" i="6"/>
  <c r="BF216" i="6" s="1"/>
  <c r="CC216" i="6" s="1"/>
  <c r="AA228" i="6"/>
  <c r="AI228" i="6"/>
  <c r="BF228" i="6" s="1"/>
  <c r="CC228" i="6" s="1"/>
  <c r="AA230" i="6"/>
  <c r="AI230" i="6"/>
  <c r="BF230" i="6" s="1"/>
  <c r="CC230" i="6" s="1"/>
  <c r="AA231" i="6"/>
  <c r="AI231" i="6"/>
  <c r="BF231" i="6" s="1"/>
  <c r="CC231" i="6" s="1"/>
  <c r="AA232" i="6"/>
  <c r="AT239" i="6"/>
  <c r="BQ239" i="6" s="1"/>
  <c r="CN239" i="6" s="1"/>
  <c r="AL239" i="6"/>
  <c r="BI239" i="6" s="1"/>
  <c r="CF239" i="6" s="1"/>
  <c r="AI239" i="6"/>
  <c r="BF239" i="6" s="1"/>
  <c r="CC239" i="6" s="1"/>
  <c r="AA240" i="6"/>
  <c r="AB241" i="6"/>
  <c r="AY241" i="6" s="1"/>
  <c r="BV241" i="6" s="1"/>
  <c r="AK241" i="6"/>
  <c r="BH241" i="6" s="1"/>
  <c r="CE241" i="6" s="1"/>
  <c r="AU241" i="6"/>
  <c r="BR241" i="6" s="1"/>
  <c r="CO241" i="6" s="1"/>
  <c r="AP246" i="6"/>
  <c r="BM246" i="6" s="1"/>
  <c r="CJ246" i="6" s="1"/>
  <c r="AP248" i="6"/>
  <c r="BM248" i="6" s="1"/>
  <c r="CJ248" i="6" s="1"/>
  <c r="AP249" i="6"/>
  <c r="BM249" i="6" s="1"/>
  <c r="CJ249" i="6" s="1"/>
  <c r="AP250" i="6"/>
  <c r="BM250" i="6" s="1"/>
  <c r="CJ250" i="6" s="1"/>
  <c r="AP252" i="6"/>
  <c r="BM252" i="6" s="1"/>
  <c r="CJ252" i="6" s="1"/>
  <c r="AT259" i="6"/>
  <c r="BQ259" i="6" s="1"/>
  <c r="CN259" i="6" s="1"/>
  <c r="AL259" i="6"/>
  <c r="BI259" i="6" s="1"/>
  <c r="CF259" i="6" s="1"/>
  <c r="AI259" i="6"/>
  <c r="BF259" i="6" s="1"/>
  <c r="CC259" i="6" s="1"/>
  <c r="AA261" i="6"/>
  <c r="AJ261" i="6"/>
  <c r="BG261" i="6" s="1"/>
  <c r="CD261" i="6" s="1"/>
  <c r="AU275" i="6"/>
  <c r="BR275" i="6" s="1"/>
  <c r="CO275" i="6" s="1"/>
  <c r="AM275" i="6"/>
  <c r="BJ275" i="6" s="1"/>
  <c r="CG275" i="6" s="1"/>
  <c r="AT275" i="6"/>
  <c r="BQ275" i="6" s="1"/>
  <c r="CN275" i="6" s="1"/>
  <c r="AL275" i="6"/>
  <c r="BI275" i="6" s="1"/>
  <c r="CF275" i="6" s="1"/>
  <c r="AJ275" i="6"/>
  <c r="BG275" i="6" s="1"/>
  <c r="CD275" i="6" s="1"/>
  <c r="AV275" i="6"/>
  <c r="BS275" i="6" s="1"/>
  <c r="CP275" i="6" s="1"/>
  <c r="AB276" i="6"/>
  <c r="AY276" i="6" s="1"/>
  <c r="BV276" i="6" s="1"/>
  <c r="AN276" i="6"/>
  <c r="BK276" i="6" s="1"/>
  <c r="CH276" i="6" s="1"/>
  <c r="AU279" i="6"/>
  <c r="BR279" i="6" s="1"/>
  <c r="CO279" i="6" s="1"/>
  <c r="AM279" i="6"/>
  <c r="BJ279" i="6" s="1"/>
  <c r="CG279" i="6" s="1"/>
  <c r="AT279" i="6"/>
  <c r="BQ279" i="6" s="1"/>
  <c r="CN279" i="6" s="1"/>
  <c r="AL279" i="6"/>
  <c r="BI279" i="6" s="1"/>
  <c r="CF279" i="6" s="1"/>
  <c r="AK279" i="6"/>
  <c r="BH279" i="6" s="1"/>
  <c r="CE279" i="6" s="1"/>
  <c r="AK312" i="6"/>
  <c r="BH312" i="6" s="1"/>
  <c r="CE312" i="6" s="1"/>
  <c r="AC312" i="6"/>
  <c r="AJ312" i="6"/>
  <c r="BG312" i="6" s="1"/>
  <c r="CD312" i="6" s="1"/>
  <c r="AB312" i="6"/>
  <c r="AY312" i="6" s="1"/>
  <c r="BV312" i="6" s="1"/>
  <c r="AP312" i="6"/>
  <c r="BM312" i="6" s="1"/>
  <c r="CJ312" i="6" s="1"/>
  <c r="AO312" i="6"/>
  <c r="BL312" i="6" s="1"/>
  <c r="CI312" i="6" s="1"/>
  <c r="AM312" i="6"/>
  <c r="BJ312" i="6" s="1"/>
  <c r="CG312" i="6" s="1"/>
  <c r="AL312" i="6"/>
  <c r="BI312" i="6" s="1"/>
  <c r="CF312" i="6" s="1"/>
  <c r="AI312" i="6"/>
  <c r="BF312" i="6" s="1"/>
  <c r="CC312" i="6" s="1"/>
  <c r="AQ312" i="6"/>
  <c r="AN312" i="6"/>
  <c r="BK312" i="6" s="1"/>
  <c r="CH312" i="6" s="1"/>
  <c r="AK313" i="6"/>
  <c r="BH313" i="6" s="1"/>
  <c r="CE313" i="6" s="1"/>
  <c r="AC313" i="6"/>
  <c r="AJ313" i="6"/>
  <c r="BG313" i="6" s="1"/>
  <c r="CD313" i="6" s="1"/>
  <c r="AB313" i="6"/>
  <c r="AY313" i="6" s="1"/>
  <c r="BV313" i="6" s="1"/>
  <c r="AT313" i="6"/>
  <c r="BQ313" i="6" s="1"/>
  <c r="CN313" i="6" s="1"/>
  <c r="AQ313" i="6"/>
  <c r="AL313" i="6"/>
  <c r="BI313" i="6" s="1"/>
  <c r="CF313" i="6" s="1"/>
  <c r="AI313" i="6"/>
  <c r="BF313" i="6" s="1"/>
  <c r="CC313" i="6" s="1"/>
  <c r="AV313" i="6"/>
  <c r="BS313" i="6" s="1"/>
  <c r="CP313" i="6" s="1"/>
  <c r="AU313" i="6"/>
  <c r="BR313" i="6" s="1"/>
  <c r="CO313" i="6" s="1"/>
  <c r="AO318" i="6"/>
  <c r="BL318" i="6" s="1"/>
  <c r="CI318" i="6" s="1"/>
  <c r="AV318" i="6"/>
  <c r="BS318" i="6" s="1"/>
  <c r="CP318" i="6" s="1"/>
  <c r="AN318" i="6"/>
  <c r="BK318" i="6" s="1"/>
  <c r="CH318" i="6" s="1"/>
  <c r="AQ318" i="6"/>
  <c r="AK318" i="6"/>
  <c r="BH318" i="6" s="1"/>
  <c r="CE318" i="6" s="1"/>
  <c r="AJ318" i="6"/>
  <c r="BG318" i="6" s="1"/>
  <c r="CD318" i="6" s="1"/>
  <c r="AU318" i="6"/>
  <c r="BR318" i="6" s="1"/>
  <c r="CO318" i="6" s="1"/>
  <c r="AI318" i="6"/>
  <c r="BF318" i="6" s="1"/>
  <c r="CC318" i="6" s="1"/>
  <c r="AK321" i="6"/>
  <c r="BH321" i="6" s="1"/>
  <c r="CE321" i="6" s="1"/>
  <c r="AO324" i="6"/>
  <c r="BL324" i="6" s="1"/>
  <c r="CI324" i="6" s="1"/>
  <c r="AV324" i="6"/>
  <c r="BS324" i="6" s="1"/>
  <c r="CP324" i="6" s="1"/>
  <c r="AN324" i="6"/>
  <c r="BK324" i="6" s="1"/>
  <c r="CH324" i="6" s="1"/>
  <c r="AQ324" i="6"/>
  <c r="AC324" i="6"/>
  <c r="AP324" i="6"/>
  <c r="BM324" i="6" s="1"/>
  <c r="CJ324" i="6" s="1"/>
  <c r="AB324" i="6"/>
  <c r="AY324" i="6" s="1"/>
  <c r="BV324" i="6" s="1"/>
  <c r="AM324" i="6"/>
  <c r="BJ324" i="6" s="1"/>
  <c r="CG324" i="6" s="1"/>
  <c r="AA324" i="6"/>
  <c r="BU386" i="6"/>
  <c r="AC366" i="6"/>
  <c r="AK311" i="6"/>
  <c r="BH311" i="6" s="1"/>
  <c r="CE311" i="6" s="1"/>
  <c r="AC311" i="6"/>
  <c r="AJ311" i="6"/>
  <c r="BG311" i="6" s="1"/>
  <c r="CD311" i="6" s="1"/>
  <c r="AB311" i="6"/>
  <c r="AY311" i="6" s="1"/>
  <c r="BV311" i="6" s="1"/>
  <c r="AN311" i="6"/>
  <c r="BK311" i="6" s="1"/>
  <c r="CH311" i="6" s="1"/>
  <c r="AM311" i="6"/>
  <c r="BJ311" i="6" s="1"/>
  <c r="CG311" i="6" s="1"/>
  <c r="AA311" i="6"/>
  <c r="AO311" i="6"/>
  <c r="BL311" i="6" s="1"/>
  <c r="CI311" i="6" s="1"/>
  <c r="AL311" i="6"/>
  <c r="BI311" i="6" s="1"/>
  <c r="CF311" i="6" s="1"/>
  <c r="AI311" i="6"/>
  <c r="BF311" i="6" s="1"/>
  <c r="CC311" i="6" s="1"/>
  <c r="AU311" i="6"/>
  <c r="BR311" i="6" s="1"/>
  <c r="CO311" i="6" s="1"/>
  <c r="AB318" i="6"/>
  <c r="AY318" i="6" s="1"/>
  <c r="BV318" i="6" s="1"/>
  <c r="AI324" i="6"/>
  <c r="BF324" i="6" s="1"/>
  <c r="CC324" i="6" s="1"/>
  <c r="AI286" i="6"/>
  <c r="BF286" i="6" s="1"/>
  <c r="CC286" i="6" s="1"/>
  <c r="AA286" i="6"/>
  <c r="AJ286" i="6"/>
  <c r="BG286" i="6" s="1"/>
  <c r="CD286" i="6" s="1"/>
  <c r="AP288" i="6"/>
  <c r="BM288" i="6" s="1"/>
  <c r="CJ288" i="6" s="1"/>
  <c r="AO302" i="6"/>
  <c r="BL302" i="6" s="1"/>
  <c r="CI302" i="6" s="1"/>
  <c r="AV302" i="6"/>
  <c r="BS302" i="6" s="1"/>
  <c r="CP302" i="6" s="1"/>
  <c r="AN302" i="6"/>
  <c r="BK302" i="6" s="1"/>
  <c r="CH302" i="6" s="1"/>
  <c r="AM302" i="6"/>
  <c r="BJ302" i="6" s="1"/>
  <c r="CG302" i="6" s="1"/>
  <c r="AC302" i="6"/>
  <c r="AL302" i="6"/>
  <c r="BI302" i="6" s="1"/>
  <c r="CF302" i="6" s="1"/>
  <c r="AB302" i="6"/>
  <c r="AY302" i="6" s="1"/>
  <c r="BV302" i="6" s="1"/>
  <c r="AT302" i="6"/>
  <c r="BQ302" i="6" s="1"/>
  <c r="CN302" i="6" s="1"/>
  <c r="AX304" i="6"/>
  <c r="AV311" i="6"/>
  <c r="BS311" i="6" s="1"/>
  <c r="CP311" i="6" s="1"/>
  <c r="AU315" i="6"/>
  <c r="BR315" i="6" s="1"/>
  <c r="CO315" i="6" s="1"/>
  <c r="AC318" i="6"/>
  <c r="AJ324" i="6"/>
  <c r="BG324" i="6" s="1"/>
  <c r="CD324" i="6" s="1"/>
  <c r="AX369" i="6"/>
  <c r="AJ349" i="6"/>
  <c r="BG349" i="6" s="1"/>
  <c r="CD349" i="6" s="1"/>
  <c r="AB349" i="6"/>
  <c r="AY349" i="6" s="1"/>
  <c r="BV349" i="6" s="1"/>
  <c r="AQ349" i="6"/>
  <c r="AI349" i="6"/>
  <c r="BF349" i="6" s="1"/>
  <c r="CC349" i="6" s="1"/>
  <c r="AA349" i="6"/>
  <c r="AO349" i="6"/>
  <c r="BL349" i="6" s="1"/>
  <c r="CI349" i="6" s="1"/>
  <c r="AN349" i="6"/>
  <c r="BK349" i="6" s="1"/>
  <c r="CH349" i="6" s="1"/>
  <c r="AU349" i="6"/>
  <c r="BR349" i="6" s="1"/>
  <c r="CO349" i="6" s="1"/>
  <c r="AT349" i="6"/>
  <c r="BQ349" i="6" s="1"/>
  <c r="CN349" i="6" s="1"/>
  <c r="AP349" i="6"/>
  <c r="BM349" i="6" s="1"/>
  <c r="CJ349" i="6" s="1"/>
  <c r="AV349" i="6"/>
  <c r="BS349" i="6" s="1"/>
  <c r="CP349" i="6" s="1"/>
  <c r="AM349" i="6"/>
  <c r="BJ349" i="6" s="1"/>
  <c r="CG349" i="6" s="1"/>
  <c r="AL349" i="6"/>
  <c r="BI349" i="6" s="1"/>
  <c r="CF349" i="6" s="1"/>
  <c r="AO365" i="6"/>
  <c r="BL365" i="6" s="1"/>
  <c r="CI365" i="6" s="1"/>
  <c r="AP365" i="6"/>
  <c r="BM365" i="6" s="1"/>
  <c r="CJ365" i="6" s="1"/>
  <c r="AN365" i="6"/>
  <c r="BK365" i="6" s="1"/>
  <c r="CH365" i="6" s="1"/>
  <c r="AT365" i="6"/>
  <c r="BQ365" i="6" s="1"/>
  <c r="CN365" i="6" s="1"/>
  <c r="AI365" i="6"/>
  <c r="BF365" i="6" s="1"/>
  <c r="CC365" i="6" s="1"/>
  <c r="AU365" i="6"/>
  <c r="BR365" i="6" s="1"/>
  <c r="CO365" i="6" s="1"/>
  <c r="AC365" i="6"/>
  <c r="AB365" i="6"/>
  <c r="AY365" i="6" s="1"/>
  <c r="BV365" i="6" s="1"/>
  <c r="AA365" i="6"/>
  <c r="AO303" i="6"/>
  <c r="BL303" i="6" s="1"/>
  <c r="CI303" i="6" s="1"/>
  <c r="AV303" i="6"/>
  <c r="BS303" i="6" s="1"/>
  <c r="CP303" i="6" s="1"/>
  <c r="AN303" i="6"/>
  <c r="BK303" i="6" s="1"/>
  <c r="CH303" i="6" s="1"/>
  <c r="AM303" i="6"/>
  <c r="BJ303" i="6" s="1"/>
  <c r="CG303" i="6" s="1"/>
  <c r="AC303" i="6"/>
  <c r="AL303" i="6"/>
  <c r="BI303" i="6" s="1"/>
  <c r="CF303" i="6" s="1"/>
  <c r="AB303" i="6"/>
  <c r="AY303" i="6" s="1"/>
  <c r="BV303" i="6" s="1"/>
  <c r="AP303" i="6"/>
  <c r="BM303" i="6" s="1"/>
  <c r="CJ303" i="6" s="1"/>
  <c r="AQ365" i="6"/>
  <c r="AO366" i="6"/>
  <c r="BL366" i="6" s="1"/>
  <c r="CI366" i="6" s="1"/>
  <c r="AP366" i="6"/>
  <c r="BM366" i="6" s="1"/>
  <c r="CJ366" i="6" s="1"/>
  <c r="AN366" i="6"/>
  <c r="BK366" i="6" s="1"/>
  <c r="CH366" i="6" s="1"/>
  <c r="AK366" i="6"/>
  <c r="BH366" i="6" s="1"/>
  <c r="CE366" i="6" s="1"/>
  <c r="AJ366" i="6"/>
  <c r="BG366" i="6" s="1"/>
  <c r="CD366" i="6" s="1"/>
  <c r="AM366" i="6"/>
  <c r="BJ366" i="6" s="1"/>
  <c r="CG366" i="6" s="1"/>
  <c r="AL366" i="6"/>
  <c r="BI366" i="6" s="1"/>
  <c r="CF366" i="6" s="1"/>
  <c r="AV366" i="6"/>
  <c r="BS366" i="6" s="1"/>
  <c r="CP366" i="6" s="1"/>
  <c r="AX382" i="6"/>
  <c r="AX383" i="6"/>
  <c r="AA303" i="6"/>
  <c r="AQ303" i="6"/>
  <c r="AU309" i="6"/>
  <c r="BR309" i="6" s="1"/>
  <c r="CO309" i="6" s="1"/>
  <c r="AO321" i="6"/>
  <c r="BL321" i="6" s="1"/>
  <c r="CI321" i="6" s="1"/>
  <c r="AV321" i="6"/>
  <c r="BS321" i="6" s="1"/>
  <c r="CP321" i="6" s="1"/>
  <c r="AN321" i="6"/>
  <c r="BK321" i="6" s="1"/>
  <c r="CH321" i="6" s="1"/>
  <c r="AQ321" i="6"/>
  <c r="AL321" i="6"/>
  <c r="BI321" i="6" s="1"/>
  <c r="CF321" i="6" s="1"/>
  <c r="AV356" i="6"/>
  <c r="BS356" i="6" s="1"/>
  <c r="CP356" i="6" s="1"/>
  <c r="AN356" i="6"/>
  <c r="BK356" i="6" s="1"/>
  <c r="CH356" i="6" s="1"/>
  <c r="AU356" i="6"/>
  <c r="BR356" i="6" s="1"/>
  <c r="CO356" i="6" s="1"/>
  <c r="AM356" i="6"/>
  <c r="BJ356" i="6" s="1"/>
  <c r="CG356" i="6" s="1"/>
  <c r="AQ356" i="6"/>
  <c r="AP356" i="6"/>
  <c r="BM356" i="6" s="1"/>
  <c r="CJ356" i="6" s="1"/>
  <c r="AJ356" i="6"/>
  <c r="BG356" i="6" s="1"/>
  <c r="CD356" i="6" s="1"/>
  <c r="AI356" i="6"/>
  <c r="BF356" i="6" s="1"/>
  <c r="CC356" i="6" s="1"/>
  <c r="AO356" i="6"/>
  <c r="BL356" i="6" s="1"/>
  <c r="CI356" i="6" s="1"/>
  <c r="AL356" i="6"/>
  <c r="BI356" i="6" s="1"/>
  <c r="CF356" i="6" s="1"/>
  <c r="AT356" i="6"/>
  <c r="BQ356" i="6" s="1"/>
  <c r="CN356" i="6" s="1"/>
  <c r="AV365" i="6"/>
  <c r="BS365" i="6" s="1"/>
  <c r="CP365" i="6" s="1"/>
  <c r="AA366" i="6"/>
  <c r="AO304" i="6"/>
  <c r="BL304" i="6" s="1"/>
  <c r="CI304" i="6" s="1"/>
  <c r="AV304" i="6"/>
  <c r="BS304" i="6" s="1"/>
  <c r="CP304" i="6" s="1"/>
  <c r="AN304" i="6"/>
  <c r="BK304" i="6" s="1"/>
  <c r="CH304" i="6" s="1"/>
  <c r="AM304" i="6"/>
  <c r="BJ304" i="6" s="1"/>
  <c r="CG304" i="6" s="1"/>
  <c r="AC304" i="6"/>
  <c r="AL304" i="6"/>
  <c r="BI304" i="6" s="1"/>
  <c r="CF304" i="6" s="1"/>
  <c r="AB304" i="6"/>
  <c r="AY304" i="6" s="1"/>
  <c r="BV304" i="6" s="1"/>
  <c r="AP304" i="6"/>
  <c r="BM304" i="6" s="1"/>
  <c r="CJ304" i="6" s="1"/>
  <c r="AA321" i="6"/>
  <c r="AM321" i="6"/>
  <c r="BJ321" i="6" s="1"/>
  <c r="CG321" i="6" s="1"/>
  <c r="AU333" i="6"/>
  <c r="BR333" i="6" s="1"/>
  <c r="CO333" i="6" s="1"/>
  <c r="AM333" i="6"/>
  <c r="BJ333" i="6" s="1"/>
  <c r="CG333" i="6" s="1"/>
  <c r="AV333" i="6"/>
  <c r="BS333" i="6" s="1"/>
  <c r="CP333" i="6" s="1"/>
  <c r="AL333" i="6"/>
  <c r="BI333" i="6" s="1"/>
  <c r="CF333" i="6" s="1"/>
  <c r="AC333" i="6"/>
  <c r="AT333" i="6"/>
  <c r="BQ333" i="6" s="1"/>
  <c r="CN333" i="6" s="1"/>
  <c r="AK333" i="6"/>
  <c r="BH333" i="6" s="1"/>
  <c r="CE333" i="6" s="1"/>
  <c r="AB333" i="6"/>
  <c r="AY333" i="6" s="1"/>
  <c r="BV333" i="6" s="1"/>
  <c r="AQ333" i="6"/>
  <c r="AP333" i="6"/>
  <c r="BM333" i="6" s="1"/>
  <c r="CJ333" i="6" s="1"/>
  <c r="AQ340" i="6"/>
  <c r="AU345" i="6"/>
  <c r="BR345" i="6" s="1"/>
  <c r="CO345" i="6" s="1"/>
  <c r="AM345" i="6"/>
  <c r="BJ345" i="6" s="1"/>
  <c r="CG345" i="6" s="1"/>
  <c r="AT345" i="6"/>
  <c r="BQ345" i="6" s="1"/>
  <c r="CN345" i="6" s="1"/>
  <c r="AL345" i="6"/>
  <c r="BI345" i="6" s="1"/>
  <c r="CF345" i="6" s="1"/>
  <c r="AN345" i="6"/>
  <c r="BK345" i="6" s="1"/>
  <c r="CH345" i="6" s="1"/>
  <c r="AB345" i="6"/>
  <c r="AY345" i="6" s="1"/>
  <c r="BV345" i="6" s="1"/>
  <c r="AK345" i="6"/>
  <c r="BH345" i="6" s="1"/>
  <c r="CE345" i="6" s="1"/>
  <c r="AA345" i="6"/>
  <c r="AJ345" i="6"/>
  <c r="BG345" i="6" s="1"/>
  <c r="CD345" i="6" s="1"/>
  <c r="AI345" i="6"/>
  <c r="BF345" i="6" s="1"/>
  <c r="CC345" i="6" s="1"/>
  <c r="AA356" i="6"/>
  <c r="AB366" i="6"/>
  <c r="AY366" i="6" s="1"/>
  <c r="BV366" i="6" s="1"/>
  <c r="AK294" i="6"/>
  <c r="BH294" i="6" s="1"/>
  <c r="CE294" i="6" s="1"/>
  <c r="AC294" i="6"/>
  <c r="AJ294" i="6"/>
  <c r="BG294" i="6" s="1"/>
  <c r="CD294" i="6" s="1"/>
  <c r="AB294" i="6"/>
  <c r="AY294" i="6" s="1"/>
  <c r="BV294" i="6" s="1"/>
  <c r="AL294" i="6"/>
  <c r="BI294" i="6" s="1"/>
  <c r="CF294" i="6" s="1"/>
  <c r="AV294" i="6"/>
  <c r="BS294" i="6" s="1"/>
  <c r="CP294" i="6" s="1"/>
  <c r="AI309" i="6"/>
  <c r="BF309" i="6" s="1"/>
  <c r="CC309" i="6" s="1"/>
  <c r="AI315" i="6"/>
  <c r="BF315" i="6" s="1"/>
  <c r="CC315" i="6" s="1"/>
  <c r="AK331" i="6"/>
  <c r="BH331" i="6" s="1"/>
  <c r="CE331" i="6" s="1"/>
  <c r="AC331" i="6"/>
  <c r="AJ331" i="6"/>
  <c r="BG331" i="6" s="1"/>
  <c r="CD331" i="6" s="1"/>
  <c r="AB331" i="6"/>
  <c r="AY331" i="6" s="1"/>
  <c r="BV331" i="6" s="1"/>
  <c r="AL331" i="6"/>
  <c r="BI331" i="6" s="1"/>
  <c r="CF331" i="6" s="1"/>
  <c r="AV331" i="6"/>
  <c r="BS331" i="6" s="1"/>
  <c r="CP331" i="6" s="1"/>
  <c r="AQ342" i="6"/>
  <c r="AJ351" i="6"/>
  <c r="BG351" i="6" s="1"/>
  <c r="CD351" i="6" s="1"/>
  <c r="AB351" i="6"/>
  <c r="AY351" i="6" s="1"/>
  <c r="BV351" i="6" s="1"/>
  <c r="AQ351" i="6"/>
  <c r="AI351" i="6"/>
  <c r="BF351" i="6" s="1"/>
  <c r="CC351" i="6" s="1"/>
  <c r="AA351" i="6"/>
  <c r="AP351" i="6"/>
  <c r="BM351" i="6" s="1"/>
  <c r="CJ351" i="6" s="1"/>
  <c r="AU351" i="6"/>
  <c r="BR351" i="6" s="1"/>
  <c r="CO351" i="6" s="1"/>
  <c r="AT351" i="6"/>
  <c r="BQ351" i="6" s="1"/>
  <c r="CN351" i="6" s="1"/>
  <c r="AV351" i="6"/>
  <c r="BS351" i="6" s="1"/>
  <c r="CP351" i="6" s="1"/>
  <c r="AK309" i="6"/>
  <c r="BH309" i="6" s="1"/>
  <c r="CE309" i="6" s="1"/>
  <c r="AC309" i="6"/>
  <c r="AJ309" i="6"/>
  <c r="BG309" i="6" s="1"/>
  <c r="CD309" i="6" s="1"/>
  <c r="AB309" i="6"/>
  <c r="AL309" i="6"/>
  <c r="BI309" i="6" s="1"/>
  <c r="CF309" i="6" s="1"/>
  <c r="AV309" i="6"/>
  <c r="BS309" i="6" s="1"/>
  <c r="CP309" i="6" s="1"/>
  <c r="AK315" i="6"/>
  <c r="BH315" i="6" s="1"/>
  <c r="CE315" i="6" s="1"/>
  <c r="AC315" i="6"/>
  <c r="AJ315" i="6"/>
  <c r="BG315" i="6" s="1"/>
  <c r="CD315" i="6" s="1"/>
  <c r="AB315" i="6"/>
  <c r="AY315" i="6" s="1"/>
  <c r="BV315" i="6" s="1"/>
  <c r="AL315" i="6"/>
  <c r="BI315" i="6" s="1"/>
  <c r="CF315" i="6" s="1"/>
  <c r="AV315" i="6"/>
  <c r="BS315" i="6" s="1"/>
  <c r="CP315" i="6" s="1"/>
  <c r="AK347" i="6"/>
  <c r="BH347" i="6" s="1"/>
  <c r="CE347" i="6" s="1"/>
  <c r="AQ338" i="6"/>
  <c r="AI338" i="6"/>
  <c r="BF338" i="6" s="1"/>
  <c r="CC338" i="6" s="1"/>
  <c r="AA338" i="6"/>
  <c r="AP338" i="6"/>
  <c r="BM338" i="6" s="1"/>
  <c r="CJ338" i="6" s="1"/>
  <c r="AJ338" i="6"/>
  <c r="BG338" i="6" s="1"/>
  <c r="CD338" i="6" s="1"/>
  <c r="AT338" i="6"/>
  <c r="BQ338" i="6" s="1"/>
  <c r="CN338" i="6" s="1"/>
  <c r="AQ339" i="6"/>
  <c r="AV358" i="6"/>
  <c r="BS358" i="6" s="1"/>
  <c r="CP358" i="6" s="1"/>
  <c r="AN358" i="6"/>
  <c r="BK358" i="6" s="1"/>
  <c r="CH358" i="6" s="1"/>
  <c r="AU358" i="6"/>
  <c r="BR358" i="6" s="1"/>
  <c r="CO358" i="6" s="1"/>
  <c r="AM358" i="6"/>
  <c r="BJ358" i="6" s="1"/>
  <c r="CG358" i="6" s="1"/>
  <c r="AI358" i="6"/>
  <c r="BF358" i="6" s="1"/>
  <c r="CC358" i="6" s="1"/>
  <c r="AL358" i="6"/>
  <c r="BI358" i="6" s="1"/>
  <c r="CF358" i="6" s="1"/>
  <c r="AO363" i="6"/>
  <c r="BL363" i="6" s="1"/>
  <c r="CI363" i="6" s="1"/>
  <c r="AP363" i="6"/>
  <c r="BM363" i="6" s="1"/>
  <c r="CJ363" i="6" s="1"/>
  <c r="AN363" i="6"/>
  <c r="BK363" i="6" s="1"/>
  <c r="CH363" i="6" s="1"/>
  <c r="AU363" i="6"/>
  <c r="BR363" i="6" s="1"/>
  <c r="CO363" i="6" s="1"/>
  <c r="AJ363" i="6"/>
  <c r="BG363" i="6" s="1"/>
  <c r="CD363" i="6" s="1"/>
  <c r="AT363" i="6"/>
  <c r="BQ363" i="6" s="1"/>
  <c r="CN363" i="6" s="1"/>
  <c r="AI363" i="6"/>
  <c r="BF363" i="6" s="1"/>
  <c r="CC363" i="6" s="1"/>
  <c r="AM363" i="6"/>
  <c r="BJ363" i="6" s="1"/>
  <c r="CG363" i="6" s="1"/>
  <c r="AO367" i="6"/>
  <c r="BL367" i="6" s="1"/>
  <c r="CI367" i="6" s="1"/>
  <c r="AP367" i="6"/>
  <c r="BM367" i="6" s="1"/>
  <c r="CJ367" i="6" s="1"/>
  <c r="AN367" i="6"/>
  <c r="BK367" i="6" s="1"/>
  <c r="CH367" i="6" s="1"/>
  <c r="AQ367" i="6"/>
  <c r="AC367" i="6"/>
  <c r="AM367" i="6"/>
  <c r="BJ367" i="6" s="1"/>
  <c r="CG367" i="6" s="1"/>
  <c r="AT372" i="6"/>
  <c r="BQ372" i="6" s="1"/>
  <c r="CN372" i="6" s="1"/>
  <c r="AL372" i="6"/>
  <c r="BI372" i="6" s="1"/>
  <c r="CF372" i="6" s="1"/>
  <c r="AK372" i="6"/>
  <c r="BH372" i="6" s="1"/>
  <c r="CE372" i="6" s="1"/>
  <c r="AC372" i="6"/>
  <c r="AQ372" i="6"/>
  <c r="AI372" i="6"/>
  <c r="BF372" i="6" s="1"/>
  <c r="CC372" i="6" s="1"/>
  <c r="AV372" i="6"/>
  <c r="BS372" i="6" s="1"/>
  <c r="CP372" i="6" s="1"/>
  <c r="AP372" i="6"/>
  <c r="BM372" i="6" s="1"/>
  <c r="CJ372" i="6" s="1"/>
  <c r="AQ336" i="6"/>
  <c r="AI336" i="6"/>
  <c r="BF336" i="6" s="1"/>
  <c r="CC336" i="6" s="1"/>
  <c r="AA336" i="6"/>
  <c r="AJ336" i="6"/>
  <c r="BG336" i="6" s="1"/>
  <c r="CD336" i="6" s="1"/>
  <c r="AB338" i="6"/>
  <c r="AY338" i="6" s="1"/>
  <c r="BV338" i="6" s="1"/>
  <c r="AK338" i="6"/>
  <c r="BH338" i="6" s="1"/>
  <c r="CE338" i="6" s="1"/>
  <c r="AU338" i="6"/>
  <c r="BR338" i="6" s="1"/>
  <c r="CO338" i="6" s="1"/>
  <c r="AJ347" i="6"/>
  <c r="BG347" i="6" s="1"/>
  <c r="CD347" i="6" s="1"/>
  <c r="AB347" i="6"/>
  <c r="AY347" i="6" s="1"/>
  <c r="BV347" i="6" s="1"/>
  <c r="AV347" i="6"/>
  <c r="BS347" i="6" s="1"/>
  <c r="CP347" i="6" s="1"/>
  <c r="AM347" i="6"/>
  <c r="BJ347" i="6" s="1"/>
  <c r="CG347" i="6" s="1"/>
  <c r="AU347" i="6"/>
  <c r="BR347" i="6" s="1"/>
  <c r="CO347" i="6" s="1"/>
  <c r="AL347" i="6"/>
  <c r="BI347" i="6" s="1"/>
  <c r="CF347" i="6" s="1"/>
  <c r="AC347" i="6"/>
  <c r="AN347" i="6"/>
  <c r="BK347" i="6" s="1"/>
  <c r="CH347" i="6" s="1"/>
  <c r="AA358" i="6"/>
  <c r="AO358" i="6"/>
  <c r="BL358" i="6" s="1"/>
  <c r="CI358" i="6" s="1"/>
  <c r="AA363" i="6"/>
  <c r="AQ363" i="6"/>
  <c r="AA367" i="6"/>
  <c r="AA372" i="6"/>
  <c r="AU372" i="6"/>
  <c r="BR372" i="6" s="1"/>
  <c r="CO372" i="6" s="1"/>
  <c r="AL382" i="6"/>
  <c r="BI382" i="6" s="1"/>
  <c r="CF382" i="6" s="1"/>
  <c r="AJ382" i="6"/>
  <c r="BG382" i="6" s="1"/>
  <c r="CD382" i="6" s="1"/>
  <c r="AI382" i="6"/>
  <c r="BF382" i="6" s="1"/>
  <c r="CC382" i="6" s="1"/>
  <c r="AP339" i="6"/>
  <c r="BM339" i="6" s="1"/>
  <c r="CJ339" i="6" s="1"/>
  <c r="AP340" i="6"/>
  <c r="BM340" i="6" s="1"/>
  <c r="CJ340" i="6" s="1"/>
  <c r="AP342" i="6"/>
  <c r="BM342" i="6" s="1"/>
  <c r="CJ342" i="6" s="1"/>
  <c r="AJ348" i="6"/>
  <c r="BG348" i="6" s="1"/>
  <c r="CD348" i="6" s="1"/>
  <c r="AB348" i="6"/>
  <c r="AY348" i="6" s="1"/>
  <c r="BV348" i="6" s="1"/>
  <c r="AQ348" i="6"/>
  <c r="AI348" i="6"/>
  <c r="BF348" i="6" s="1"/>
  <c r="CC348" i="6" s="1"/>
  <c r="AA348" i="6"/>
  <c r="AL348" i="6"/>
  <c r="BI348" i="6" s="1"/>
  <c r="CF348" i="6" s="1"/>
  <c r="AV348" i="6"/>
  <c r="BS348" i="6" s="1"/>
  <c r="CP348" i="6" s="1"/>
  <c r="AA339" i="6"/>
  <c r="AI339" i="6"/>
  <c r="BF339" i="6" s="1"/>
  <c r="CC339" i="6" s="1"/>
  <c r="AA340" i="6"/>
  <c r="AI340" i="6"/>
  <c r="BF340" i="6" s="1"/>
  <c r="CC340" i="6" s="1"/>
  <c r="AA342" i="6"/>
  <c r="AI342" i="6"/>
  <c r="BF342" i="6" s="1"/>
  <c r="CC342" i="6" s="1"/>
  <c r="AC348" i="6"/>
  <c r="AM348" i="6"/>
  <c r="BJ348" i="6" s="1"/>
  <c r="CG348" i="6" s="1"/>
  <c r="AX381" i="6"/>
  <c r="AK360" i="6"/>
  <c r="BH360" i="6" s="1"/>
  <c r="CE360" i="6" s="1"/>
  <c r="AC360" i="6"/>
  <c r="AI360" i="6"/>
  <c r="BF360" i="6" s="1"/>
  <c r="CC360" i="6" s="1"/>
  <c r="AV374" i="6"/>
  <c r="BS374" i="6" s="1"/>
  <c r="CP374" i="6" s="1"/>
  <c r="AN374" i="6"/>
  <c r="BK374" i="6" s="1"/>
  <c r="CH374" i="6" s="1"/>
  <c r="AO374" i="6"/>
  <c r="BL374" i="6" s="1"/>
  <c r="CI374" i="6" s="1"/>
  <c r="AM374" i="6"/>
  <c r="BJ374" i="6" s="1"/>
  <c r="CG374" i="6" s="1"/>
  <c r="AK374" i="6"/>
  <c r="BH374" i="6" s="1"/>
  <c r="CE374" i="6" s="1"/>
  <c r="AV375" i="6"/>
  <c r="BS375" i="6" s="1"/>
  <c r="CP375" i="6" s="1"/>
  <c r="AN375" i="6"/>
  <c r="BK375" i="6" s="1"/>
  <c r="CH375" i="6" s="1"/>
  <c r="AO375" i="6"/>
  <c r="BL375" i="6" s="1"/>
  <c r="CI375" i="6" s="1"/>
  <c r="AM375" i="6"/>
  <c r="BJ375" i="6" s="1"/>
  <c r="CG375" i="6" s="1"/>
  <c r="AK375" i="6"/>
  <c r="BH375" i="6" s="1"/>
  <c r="CE375" i="6" s="1"/>
  <c r="AV376" i="6"/>
  <c r="BS376" i="6" s="1"/>
  <c r="CP376" i="6" s="1"/>
  <c r="AN376" i="6"/>
  <c r="BK376" i="6" s="1"/>
  <c r="CH376" i="6" s="1"/>
  <c r="AO376" i="6"/>
  <c r="BL376" i="6" s="1"/>
  <c r="CI376" i="6" s="1"/>
  <c r="AM376" i="6"/>
  <c r="BJ376" i="6" s="1"/>
  <c r="CG376" i="6" s="1"/>
  <c r="AK376" i="6"/>
  <c r="BH376" i="6" s="1"/>
  <c r="CE376" i="6" s="1"/>
  <c r="AP378" i="6"/>
  <c r="BM378" i="6" s="1"/>
  <c r="CJ378" i="6" s="1"/>
  <c r="AA360" i="6"/>
  <c r="AJ360" i="6"/>
  <c r="BG360" i="6" s="1"/>
  <c r="CD360" i="6" s="1"/>
  <c r="AT360" i="6"/>
  <c r="BQ360" i="6" s="1"/>
  <c r="CN360" i="6" s="1"/>
  <c r="AP369" i="6"/>
  <c r="BM369" i="6" s="1"/>
  <c r="CJ369" i="6" s="1"/>
  <c r="AA374" i="6"/>
  <c r="AL374" i="6"/>
  <c r="BI374" i="6" s="1"/>
  <c r="CF374" i="6" s="1"/>
  <c r="AA375" i="6"/>
  <c r="AL375" i="6"/>
  <c r="BI375" i="6" s="1"/>
  <c r="CF375" i="6" s="1"/>
  <c r="AA376" i="6"/>
  <c r="AL376" i="6"/>
  <c r="BI376" i="6" s="1"/>
  <c r="CF376" i="6" s="1"/>
  <c r="BU378" i="6"/>
  <c r="AO369" i="6"/>
  <c r="BL369" i="6" s="1"/>
  <c r="CI369" i="6" s="1"/>
  <c r="AI383" i="6"/>
  <c r="BF383" i="6" s="1"/>
  <c r="CC383" i="6" s="1"/>
  <c r="AN378" i="6"/>
  <c r="BK378" i="6" s="1"/>
  <c r="CH378" i="6" s="1"/>
  <c r="AV378" i="6"/>
  <c r="BS378" i="6" s="1"/>
  <c r="CP378" i="6" s="1"/>
  <c r="U3" i="4"/>
  <c r="V2" i="4"/>
  <c r="V3" i="4" s="1"/>
  <c r="CR31" i="4"/>
  <c r="AK53" i="4"/>
  <c r="AL53" i="4"/>
  <c r="BI53" i="4" s="1"/>
  <c r="CF53" i="4" s="1"/>
  <c r="AA53" i="4"/>
  <c r="AB53" i="4"/>
  <c r="AT53" i="4"/>
  <c r="BQ53" i="4" s="1"/>
  <c r="CN53" i="4" s="1"/>
  <c r="AJ53" i="4"/>
  <c r="BG53" i="4" s="1"/>
  <c r="CD53" i="4" s="1"/>
  <c r="CJ3" i="4"/>
  <c r="CK2" i="4"/>
  <c r="AA6" i="4"/>
  <c r="AM6" i="4"/>
  <c r="BJ6" i="4" s="1"/>
  <c r="CG6" i="4" s="1"/>
  <c r="AL9" i="4"/>
  <c r="BI9" i="4" s="1"/>
  <c r="CF9" i="4" s="1"/>
  <c r="AJ9" i="4"/>
  <c r="BG9" i="4" s="1"/>
  <c r="CD9" i="4" s="1"/>
  <c r="AA9" i="4"/>
  <c r="AI9" i="4"/>
  <c r="BF9" i="4" s="1"/>
  <c r="CC9" i="4" s="1"/>
  <c r="AL34" i="4"/>
  <c r="BI34" i="4" s="1"/>
  <c r="CF34" i="4" s="1"/>
  <c r="AJ34" i="4"/>
  <c r="BG34" i="4" s="1"/>
  <c r="CD34" i="4" s="1"/>
  <c r="AA34" i="4"/>
  <c r="AI34" i="4"/>
  <c r="BF34" i="4" s="1"/>
  <c r="CC34" i="4" s="1"/>
  <c r="AV382" i="4"/>
  <c r="AV383" i="4"/>
  <c r="BS383" i="4" s="1"/>
  <c r="CP383" i="4" s="1"/>
  <c r="BS382" i="4"/>
  <c r="CP382" i="4" s="1"/>
  <c r="AV384" i="4"/>
  <c r="BS384" i="4" s="1"/>
  <c r="CP384" i="4" s="1"/>
  <c r="AV385" i="4"/>
  <c r="BS385" i="4" s="1"/>
  <c r="CP385" i="4" s="1"/>
  <c r="AV381" i="4"/>
  <c r="BS381" i="4" s="1"/>
  <c r="CP381" i="4" s="1"/>
  <c r="AV386" i="4"/>
  <c r="BS386" i="4" s="1"/>
  <c r="CP386" i="4" s="1"/>
  <c r="AV372" i="4"/>
  <c r="BS372" i="4" s="1"/>
  <c r="CP372" i="4" s="1"/>
  <c r="AV336" i="4"/>
  <c r="AV366" i="4"/>
  <c r="BS366" i="4" s="1"/>
  <c r="CP366" i="4" s="1"/>
  <c r="BS320" i="4"/>
  <c r="CP320" i="4" s="1"/>
  <c r="AV318" i="4"/>
  <c r="BS318" i="4" s="1"/>
  <c r="CP318" i="4" s="1"/>
  <c r="AV324" i="4"/>
  <c r="BS324" i="4" s="1"/>
  <c r="CP324" i="4" s="1"/>
  <c r="AV313" i="4"/>
  <c r="BS313" i="4" s="1"/>
  <c r="CP313" i="4" s="1"/>
  <c r="BS306" i="4"/>
  <c r="CP306" i="4" s="1"/>
  <c r="AV340" i="4"/>
  <c r="BS340" i="4" s="1"/>
  <c r="CP340" i="4" s="1"/>
  <c r="AV322" i="4"/>
  <c r="BS322" i="4" s="1"/>
  <c r="CP322" i="4" s="1"/>
  <c r="AV306" i="4"/>
  <c r="AV270" i="4"/>
  <c r="BS270" i="4" s="1"/>
  <c r="CP270" i="4" s="1"/>
  <c r="AV268" i="4"/>
  <c r="BS268" i="4" s="1"/>
  <c r="CP268" i="4" s="1"/>
  <c r="BS354" i="4"/>
  <c r="CP354" i="4" s="1"/>
  <c r="AV267" i="4"/>
  <c r="BS267" i="4" s="1"/>
  <c r="CP267" i="4" s="1"/>
  <c r="AV354" i="4"/>
  <c r="BS336" i="4"/>
  <c r="CP336" i="4" s="1"/>
  <c r="AV277" i="4"/>
  <c r="BS277" i="4" s="1"/>
  <c r="CP277" i="4" s="1"/>
  <c r="AV276" i="4"/>
  <c r="BS276" i="4" s="1"/>
  <c r="CP276" i="4" s="1"/>
  <c r="AV266" i="4"/>
  <c r="BS266" i="4" s="1"/>
  <c r="CP266" i="4" s="1"/>
  <c r="AV264" i="4"/>
  <c r="BS264" i="4" s="1"/>
  <c r="CP264" i="4" s="1"/>
  <c r="BS291" i="4"/>
  <c r="CP291" i="4" s="1"/>
  <c r="AV320" i="4"/>
  <c r="AV275" i="4"/>
  <c r="BS275" i="4" s="1"/>
  <c r="CP275" i="4" s="1"/>
  <c r="AV273" i="4"/>
  <c r="BS273" i="4" s="1"/>
  <c r="CP273" i="4" s="1"/>
  <c r="AV291" i="4"/>
  <c r="AV284" i="4"/>
  <c r="BS284" i="4" s="1"/>
  <c r="CP284" i="4" s="1"/>
  <c r="AV108" i="4"/>
  <c r="BS108" i="4" s="1"/>
  <c r="CP108" i="4" s="1"/>
  <c r="AV106" i="4"/>
  <c r="AV234" i="4"/>
  <c r="BS234" i="4" s="1"/>
  <c r="CP234" i="4" s="1"/>
  <c r="AV304" i="4"/>
  <c r="BS304" i="4" s="1"/>
  <c r="CP304" i="4" s="1"/>
  <c r="AV195" i="4"/>
  <c r="BS195" i="4" s="1"/>
  <c r="CP195" i="4" s="1"/>
  <c r="BS141" i="4"/>
  <c r="CP141" i="4" s="1"/>
  <c r="AV141" i="4"/>
  <c r="AV140" i="4"/>
  <c r="BS140" i="4" s="1"/>
  <c r="CP140" i="4" s="1"/>
  <c r="AV103" i="4"/>
  <c r="BS103" i="4" s="1"/>
  <c r="CP103" i="4" s="1"/>
  <c r="AV97" i="4"/>
  <c r="BS97" i="4" s="1"/>
  <c r="CP97" i="4" s="1"/>
  <c r="AV89" i="4"/>
  <c r="BS89" i="4" s="1"/>
  <c r="CP89" i="4" s="1"/>
  <c r="AV81" i="4"/>
  <c r="AV75" i="4"/>
  <c r="BS75" i="4" s="1"/>
  <c r="CP75" i="4" s="1"/>
  <c r="AV65" i="4"/>
  <c r="AV241" i="4"/>
  <c r="BS241" i="4" s="1"/>
  <c r="CP241" i="4" s="1"/>
  <c r="AV232" i="4"/>
  <c r="BS232" i="4" s="1"/>
  <c r="CP232" i="4" s="1"/>
  <c r="BS94" i="4"/>
  <c r="CP94" i="4" s="1"/>
  <c r="AV90" i="4"/>
  <c r="BS90" i="4" s="1"/>
  <c r="CP90" i="4" s="1"/>
  <c r="AV82" i="4"/>
  <c r="BS82" i="4" s="1"/>
  <c r="CP82" i="4" s="1"/>
  <c r="BS81" i="4"/>
  <c r="CP81" i="4" s="1"/>
  <c r="AV66" i="4"/>
  <c r="BS65" i="4"/>
  <c r="CP65" i="4" s="1"/>
  <c r="AV58" i="4"/>
  <c r="BS58" i="4" s="1"/>
  <c r="CP58" i="4" s="1"/>
  <c r="AV53" i="4"/>
  <c r="BS53" i="4" s="1"/>
  <c r="CP53" i="4" s="1"/>
  <c r="AV42" i="4"/>
  <c r="AV41" i="4"/>
  <c r="AV35" i="4"/>
  <c r="AV33" i="4"/>
  <c r="BS33" i="4" s="1"/>
  <c r="CP33" i="4" s="1"/>
  <c r="AV32" i="4"/>
  <c r="BS32" i="4" s="1"/>
  <c r="CP32" i="4" s="1"/>
  <c r="AV23" i="4"/>
  <c r="BS23" i="4" s="1"/>
  <c r="CP23" i="4" s="1"/>
  <c r="AV231" i="4"/>
  <c r="BS231" i="4" s="1"/>
  <c r="CP231" i="4" s="1"/>
  <c r="BS142" i="4"/>
  <c r="CP142" i="4" s="1"/>
  <c r="AV109" i="4"/>
  <c r="BS109" i="4" s="1"/>
  <c r="CP109" i="4" s="1"/>
  <c r="AV107" i="4"/>
  <c r="BS107" i="4" s="1"/>
  <c r="CP107" i="4" s="1"/>
  <c r="AV100" i="4"/>
  <c r="BS100" i="4" s="1"/>
  <c r="CP100" i="4" s="1"/>
  <c r="AV70" i="4"/>
  <c r="BS70" i="4" s="1"/>
  <c r="CP70" i="4" s="1"/>
  <c r="BS66" i="4"/>
  <c r="CP66" i="4" s="1"/>
  <c r="AV64" i="4"/>
  <c r="BS64" i="4" s="1"/>
  <c r="CP64" i="4" s="1"/>
  <c r="AV60" i="4"/>
  <c r="BS42" i="4"/>
  <c r="CP42" i="4" s="1"/>
  <c r="BS41" i="4"/>
  <c r="CP41" i="4" s="1"/>
  <c r="AV22" i="4"/>
  <c r="BS22" i="4" s="1"/>
  <c r="CP22" i="4" s="1"/>
  <c r="AV17" i="4"/>
  <c r="BS17" i="4" s="1"/>
  <c r="CP17" i="4" s="1"/>
  <c r="AV12" i="4"/>
  <c r="BS12" i="4" s="1"/>
  <c r="CP12" i="4" s="1"/>
  <c r="BS10" i="4"/>
  <c r="CP10" i="4" s="1"/>
  <c r="AV282" i="4"/>
  <c r="BS282" i="4" s="1"/>
  <c r="CP282" i="4" s="1"/>
  <c r="AV216" i="4"/>
  <c r="BS216" i="4" s="1"/>
  <c r="CP216" i="4" s="1"/>
  <c r="BS106" i="4"/>
  <c r="CP106" i="4" s="1"/>
  <c r="AV92" i="4"/>
  <c r="BS92" i="4" s="1"/>
  <c r="CP92" i="4" s="1"/>
  <c r="AV91" i="4"/>
  <c r="BS91" i="4" s="1"/>
  <c r="CP91" i="4" s="1"/>
  <c r="AV84" i="4"/>
  <c r="BS84" i="4" s="1"/>
  <c r="CP84" i="4" s="1"/>
  <c r="AV83" i="4"/>
  <c r="BS83" i="4" s="1"/>
  <c r="CP83" i="4" s="1"/>
  <c r="AV55" i="4"/>
  <c r="AV51" i="4"/>
  <c r="BS51" i="4" s="1"/>
  <c r="CP51" i="4" s="1"/>
  <c r="AV45" i="4"/>
  <c r="AV39" i="4"/>
  <c r="BS39" i="4" s="1"/>
  <c r="CP39" i="4" s="1"/>
  <c r="AV13" i="4"/>
  <c r="AV142" i="4"/>
  <c r="AV105" i="4"/>
  <c r="AV87" i="4"/>
  <c r="BS87" i="4" s="1"/>
  <c r="CP87" i="4" s="1"/>
  <c r="AV68" i="4"/>
  <c r="BS68" i="4" s="1"/>
  <c r="CP68" i="4" s="1"/>
  <c r="AV67" i="4"/>
  <c r="BS67" i="4" s="1"/>
  <c r="CP67" i="4" s="1"/>
  <c r="AV61" i="4"/>
  <c r="BS61" i="4" s="1"/>
  <c r="CP61" i="4" s="1"/>
  <c r="BS35" i="4"/>
  <c r="CP35" i="4" s="1"/>
  <c r="AV25" i="4"/>
  <c r="BS25" i="4" s="1"/>
  <c r="CP25" i="4" s="1"/>
  <c r="AV18" i="4"/>
  <c r="AV14" i="4"/>
  <c r="BS13" i="4"/>
  <c r="CP13" i="4" s="1"/>
  <c r="AV293" i="4"/>
  <c r="BS293" i="4" s="1"/>
  <c r="CP293" i="4" s="1"/>
  <c r="AV279" i="4"/>
  <c r="BS279" i="4" s="1"/>
  <c r="CP279" i="4" s="1"/>
  <c r="AV321" i="4"/>
  <c r="BS321" i="4" s="1"/>
  <c r="CP321" i="4" s="1"/>
  <c r="AV101" i="4"/>
  <c r="AV177" i="4"/>
  <c r="AV192" i="4"/>
  <c r="BS192" i="4" s="1"/>
  <c r="CP192" i="4" s="1"/>
  <c r="AV98" i="4"/>
  <c r="BS98" i="4" s="1"/>
  <c r="CP98" i="4" s="1"/>
  <c r="AV73" i="4"/>
  <c r="BS73" i="4" s="1"/>
  <c r="CP73" i="4" s="1"/>
  <c r="AV72" i="4"/>
  <c r="BS72" i="4" s="1"/>
  <c r="CP72" i="4" s="1"/>
  <c r="AV88" i="4"/>
  <c r="BS88" i="4" s="1"/>
  <c r="CP88" i="4" s="1"/>
  <c r="BS177" i="4"/>
  <c r="CP177" i="4" s="1"/>
  <c r="AV198" i="4"/>
  <c r="BS198" i="4" s="1"/>
  <c r="CP198" i="4" s="1"/>
  <c r="AV162" i="4"/>
  <c r="BS162" i="4" s="1"/>
  <c r="CP162" i="4" s="1"/>
  <c r="AV115" i="4"/>
  <c r="BS115" i="4" s="1"/>
  <c r="CP115" i="4" s="1"/>
  <c r="AV34" i="4"/>
  <c r="BS34" i="4" s="1"/>
  <c r="CP34" i="4" s="1"/>
  <c r="AV86" i="4"/>
  <c r="BS86" i="4" s="1"/>
  <c r="CP86" i="4" s="1"/>
  <c r="AV63" i="4"/>
  <c r="BS63" i="4" s="1"/>
  <c r="CP63" i="4" s="1"/>
  <c r="AV62" i="4"/>
  <c r="BS62" i="4" s="1"/>
  <c r="CP62" i="4" s="1"/>
  <c r="AV59" i="4"/>
  <c r="BS59" i="4" s="1"/>
  <c r="CP59" i="4" s="1"/>
  <c r="BS105" i="4"/>
  <c r="CP105" i="4" s="1"/>
  <c r="AV78" i="4"/>
  <c r="BS78" i="4" s="1"/>
  <c r="CP78" i="4" s="1"/>
  <c r="AV57" i="4"/>
  <c r="BS57" i="4" s="1"/>
  <c r="CP57" i="4" s="1"/>
  <c r="AV56" i="4"/>
  <c r="BS56" i="4" s="1"/>
  <c r="CP56" i="4" s="1"/>
  <c r="AV48" i="4"/>
  <c r="BS48" i="4" s="1"/>
  <c r="CP48" i="4" s="1"/>
  <c r="AV47" i="4"/>
  <c r="BS47" i="4" s="1"/>
  <c r="CP47" i="4" s="1"/>
  <c r="AV44" i="4"/>
  <c r="BS44" i="4" s="1"/>
  <c r="CP44" i="4" s="1"/>
  <c r="AV40" i="4"/>
  <c r="BS40" i="4" s="1"/>
  <c r="CP40" i="4" s="1"/>
  <c r="BS85" i="4"/>
  <c r="CP85" i="4" s="1"/>
  <c r="AV113" i="4"/>
  <c r="BS113" i="4" s="1"/>
  <c r="CP113" i="4" s="1"/>
  <c r="BS101" i="4"/>
  <c r="CP101" i="4" s="1"/>
  <c r="AV95" i="4"/>
  <c r="BS95" i="4" s="1"/>
  <c r="CP95" i="4" s="1"/>
  <c r="AV85" i="4"/>
  <c r="AV80" i="4"/>
  <c r="BS80" i="4" s="1"/>
  <c r="CP80" i="4" s="1"/>
  <c r="AV69" i="4"/>
  <c r="BS69" i="4" s="1"/>
  <c r="CP69" i="4" s="1"/>
  <c r="AV76" i="4"/>
  <c r="AV117" i="4"/>
  <c r="BS117" i="4" s="1"/>
  <c r="CP117" i="4" s="1"/>
  <c r="AV36" i="4"/>
  <c r="BS36" i="4" s="1"/>
  <c r="CP36" i="4" s="1"/>
  <c r="BS93" i="4"/>
  <c r="CP93" i="4" s="1"/>
  <c r="AV43" i="4"/>
  <c r="BS43" i="4" s="1"/>
  <c r="CP43" i="4" s="1"/>
  <c r="AV28" i="4"/>
  <c r="BS76" i="4"/>
  <c r="CP76" i="4" s="1"/>
  <c r="AV50" i="4"/>
  <c r="BS50" i="4" s="1"/>
  <c r="CP50" i="4" s="1"/>
  <c r="AV126" i="4"/>
  <c r="BS126" i="4" s="1"/>
  <c r="CP126" i="4" s="1"/>
  <c r="BS60" i="4"/>
  <c r="CP60" i="4" s="1"/>
  <c r="AV37" i="4"/>
  <c r="BS37" i="4" s="1"/>
  <c r="CP37" i="4" s="1"/>
  <c r="AV93" i="4"/>
  <c r="AV212" i="4"/>
  <c r="BS212" i="4" s="1"/>
  <c r="CP212" i="4" s="1"/>
  <c r="AV94" i="4"/>
  <c r="AV114" i="4"/>
  <c r="BS114" i="4" s="1"/>
  <c r="CP114" i="4" s="1"/>
  <c r="BS45" i="4"/>
  <c r="CP45" i="4" s="1"/>
  <c r="BS55" i="4"/>
  <c r="CP55" i="4" s="1"/>
  <c r="AV30" i="4"/>
  <c r="BS30" i="4" s="1"/>
  <c r="CP30" i="4" s="1"/>
  <c r="AV19" i="4"/>
  <c r="BS19" i="4" s="1"/>
  <c r="CP19" i="4" s="1"/>
  <c r="AV9" i="4"/>
  <c r="AV7" i="4"/>
  <c r="BS7" i="4" s="1"/>
  <c r="CP7" i="4" s="1"/>
  <c r="BS28" i="4"/>
  <c r="CP28" i="4" s="1"/>
  <c r="AV20" i="4"/>
  <c r="BS20" i="4" s="1"/>
  <c r="CP20" i="4" s="1"/>
  <c r="BS9" i="4"/>
  <c r="CP9" i="4" s="1"/>
  <c r="AV31" i="4"/>
  <c r="BS31" i="4" s="1"/>
  <c r="CP31" i="4" s="1"/>
  <c r="BS18" i="4"/>
  <c r="CP18" i="4" s="1"/>
  <c r="AV16" i="4"/>
  <c r="BS16" i="4" s="1"/>
  <c r="CP16" i="4" s="1"/>
  <c r="AV10" i="4"/>
  <c r="AV8" i="4"/>
  <c r="BS8" i="4" s="1"/>
  <c r="CP8" i="4" s="1"/>
  <c r="BS14" i="4"/>
  <c r="CP14" i="4" s="1"/>
  <c r="AV11" i="4"/>
  <c r="BS11" i="4" s="1"/>
  <c r="CP11" i="4" s="1"/>
  <c r="AI5" i="4"/>
  <c r="BF5" i="4" s="1"/>
  <c r="CC5" i="4" s="1"/>
  <c r="CR5" i="4"/>
  <c r="AV38" i="4"/>
  <c r="BS38" i="4" s="1"/>
  <c r="CP38" i="4" s="1"/>
  <c r="AV5" i="4"/>
  <c r="BS5" i="4" s="1"/>
  <c r="CP5" i="4" s="1"/>
  <c r="CR6" i="4"/>
  <c r="AT6" i="4"/>
  <c r="BQ6" i="4" s="1"/>
  <c r="CN6" i="4" s="1"/>
  <c r="AM9" i="4"/>
  <c r="BJ9" i="4" s="1"/>
  <c r="CG9" i="4" s="1"/>
  <c r="AN9" i="4"/>
  <c r="BK9" i="4" s="1"/>
  <c r="CH9" i="4" s="1"/>
  <c r="AS30" i="4"/>
  <c r="X3" i="4"/>
  <c r="AK6" i="4"/>
  <c r="BU12" i="4"/>
  <c r="AR26" i="4"/>
  <c r="AX42" i="4"/>
  <c r="AV15" i="4"/>
  <c r="BS15" i="4" s="1"/>
  <c r="CP15" i="4" s="1"/>
  <c r="AV6" i="4"/>
  <c r="BS6" i="4" s="1"/>
  <c r="CP6" i="4" s="1"/>
  <c r="AX60" i="4"/>
  <c r="AQ385" i="4"/>
  <c r="BN385" i="4" s="1"/>
  <c r="CK385" i="4" s="1"/>
  <c r="AQ386" i="4"/>
  <c r="BN386" i="4" s="1"/>
  <c r="CK386" i="4" s="1"/>
  <c r="AQ382" i="4"/>
  <c r="BN382" i="4" s="1"/>
  <c r="CK382" i="4" s="1"/>
  <c r="AQ383" i="4"/>
  <c r="BN383" i="4" s="1"/>
  <c r="CK383" i="4" s="1"/>
  <c r="AQ384" i="4"/>
  <c r="BN384" i="4" s="1"/>
  <c r="CK384" i="4" s="1"/>
  <c r="AQ375" i="4"/>
  <c r="BN375" i="4" s="1"/>
  <c r="CK375" i="4" s="1"/>
  <c r="AQ372" i="4"/>
  <c r="BN372" i="4" s="1"/>
  <c r="CK372" i="4" s="1"/>
  <c r="AQ381" i="4"/>
  <c r="BN381" i="4" s="1"/>
  <c r="CK381" i="4" s="1"/>
  <c r="AQ376" i="4"/>
  <c r="BN376" i="4" s="1"/>
  <c r="CK376" i="4" s="1"/>
  <c r="AQ378" i="4"/>
  <c r="BN378" i="4" s="1"/>
  <c r="CK378" i="4" s="1"/>
  <c r="AQ369" i="4"/>
  <c r="BN369" i="4" s="1"/>
  <c r="CK369" i="4" s="1"/>
  <c r="BN354" i="4"/>
  <c r="CK354" i="4" s="1"/>
  <c r="AQ351" i="4"/>
  <c r="BN351" i="4" s="1"/>
  <c r="CK351" i="4" s="1"/>
  <c r="AQ349" i="4"/>
  <c r="BN349" i="4" s="1"/>
  <c r="CK349" i="4" s="1"/>
  <c r="AQ348" i="4"/>
  <c r="BN348" i="4" s="1"/>
  <c r="CK348" i="4" s="1"/>
  <c r="AQ347" i="4"/>
  <c r="BN347" i="4" s="1"/>
  <c r="CK347" i="4" s="1"/>
  <c r="AQ345" i="4"/>
  <c r="BN345" i="4" s="1"/>
  <c r="CK345" i="4" s="1"/>
  <c r="AQ354" i="4"/>
  <c r="AQ339" i="4"/>
  <c r="BN339" i="4" s="1"/>
  <c r="CK339" i="4" s="1"/>
  <c r="BN327" i="4"/>
  <c r="CK327" i="4" s="1"/>
  <c r="AQ360" i="4"/>
  <c r="BN360" i="4" s="1"/>
  <c r="CK360" i="4" s="1"/>
  <c r="AQ374" i="4"/>
  <c r="BN374" i="4" s="1"/>
  <c r="CK374" i="4" s="1"/>
  <c r="AQ338" i="4"/>
  <c r="BN338" i="4" s="1"/>
  <c r="CK338" i="4" s="1"/>
  <c r="AQ366" i="4"/>
  <c r="BN366" i="4" s="1"/>
  <c r="CK366" i="4" s="1"/>
  <c r="AQ327" i="4"/>
  <c r="AQ331" i="4"/>
  <c r="BN331" i="4" s="1"/>
  <c r="CK331" i="4" s="1"/>
  <c r="BN311" i="4"/>
  <c r="CK311" i="4" s="1"/>
  <c r="AQ333" i="4"/>
  <c r="BN333" i="4" s="1"/>
  <c r="CK333" i="4" s="1"/>
  <c r="AQ284" i="4"/>
  <c r="AQ313" i="4"/>
  <c r="BN313" i="4" s="1"/>
  <c r="CK313" i="4" s="1"/>
  <c r="AQ309" i="4"/>
  <c r="BN309" i="4" s="1"/>
  <c r="CK309" i="4" s="1"/>
  <c r="AQ270" i="4"/>
  <c r="BN270" i="4" s="1"/>
  <c r="CK270" i="4" s="1"/>
  <c r="BN264" i="4"/>
  <c r="CK264" i="4" s="1"/>
  <c r="AQ266" i="4"/>
  <c r="BN266" i="4" s="1"/>
  <c r="CK266" i="4" s="1"/>
  <c r="AQ264" i="4"/>
  <c r="AQ250" i="4"/>
  <c r="BN250" i="4" s="1"/>
  <c r="CK250" i="4" s="1"/>
  <c r="BN177" i="4"/>
  <c r="CK177" i="4" s="1"/>
  <c r="AQ97" i="4"/>
  <c r="AQ315" i="4"/>
  <c r="BN315" i="4" s="1"/>
  <c r="CK315" i="4" s="1"/>
  <c r="AQ231" i="4"/>
  <c r="BN231" i="4" s="1"/>
  <c r="CK231" i="4" s="1"/>
  <c r="AQ153" i="4"/>
  <c r="AQ151" i="4"/>
  <c r="AQ150" i="4"/>
  <c r="AQ149" i="4"/>
  <c r="BN149" i="4" s="1"/>
  <c r="CK149" i="4" s="1"/>
  <c r="AQ147" i="4"/>
  <c r="BN147" i="4" s="1"/>
  <c r="CK147" i="4" s="1"/>
  <c r="AQ140" i="4"/>
  <c r="BN284" i="4"/>
  <c r="CK284" i="4" s="1"/>
  <c r="AQ177" i="4"/>
  <c r="BN153" i="4"/>
  <c r="CK153" i="4" s="1"/>
  <c r="AQ108" i="4"/>
  <c r="BN108" i="4" s="1"/>
  <c r="CK108" i="4" s="1"/>
  <c r="AQ105" i="4"/>
  <c r="BN105" i="4" s="1"/>
  <c r="CK105" i="4" s="1"/>
  <c r="AQ100" i="4"/>
  <c r="BN97" i="4"/>
  <c r="CK97" i="4" s="1"/>
  <c r="AQ92" i="4"/>
  <c r="AQ84" i="4"/>
  <c r="BN84" i="4" s="1"/>
  <c r="CK84" i="4" s="1"/>
  <c r="AQ68" i="4"/>
  <c r="BN68" i="4" s="1"/>
  <c r="CK68" i="4" s="1"/>
  <c r="AQ304" i="4"/>
  <c r="BN304" i="4" s="1"/>
  <c r="CK304" i="4" s="1"/>
  <c r="AQ223" i="4"/>
  <c r="BN223" i="4" s="1"/>
  <c r="CK223" i="4" s="1"/>
  <c r="AQ205" i="4"/>
  <c r="BN205" i="4" s="1"/>
  <c r="CK205" i="4" s="1"/>
  <c r="AQ109" i="4"/>
  <c r="BN109" i="4" s="1"/>
  <c r="CK109" i="4" s="1"/>
  <c r="AQ93" i="4"/>
  <c r="BN92" i="4"/>
  <c r="CK92" i="4" s="1"/>
  <c r="AQ85" i="4"/>
  <c r="AQ69" i="4"/>
  <c r="BN69" i="4" s="1"/>
  <c r="CK69" i="4" s="1"/>
  <c r="AQ61" i="4"/>
  <c r="BN61" i="4" s="1"/>
  <c r="CK61" i="4" s="1"/>
  <c r="AQ45" i="4"/>
  <c r="AQ17" i="4"/>
  <c r="BN17" i="4" s="1"/>
  <c r="CK17" i="4" s="1"/>
  <c r="BN16" i="4"/>
  <c r="CK16" i="4" s="1"/>
  <c r="AQ311" i="4"/>
  <c r="AQ203" i="4"/>
  <c r="BN203" i="4" s="1"/>
  <c r="CK203" i="4" s="1"/>
  <c r="AQ198" i="4"/>
  <c r="BN198" i="4" s="1"/>
  <c r="CK198" i="4" s="1"/>
  <c r="AQ187" i="4"/>
  <c r="BN187" i="4" s="1"/>
  <c r="CK187" i="4" s="1"/>
  <c r="AQ88" i="4"/>
  <c r="BN88" i="4" s="1"/>
  <c r="CK88" i="4" s="1"/>
  <c r="AQ80" i="4"/>
  <c r="AQ62" i="4"/>
  <c r="AQ19" i="4"/>
  <c r="AQ15" i="4"/>
  <c r="BN212" i="4"/>
  <c r="CK212" i="4" s="1"/>
  <c r="AQ204" i="4"/>
  <c r="BN204" i="4" s="1"/>
  <c r="CK204" i="4" s="1"/>
  <c r="BN140" i="4"/>
  <c r="CK140" i="4" s="1"/>
  <c r="AQ101" i="4"/>
  <c r="BN101" i="4" s="1"/>
  <c r="CK101" i="4" s="1"/>
  <c r="AQ95" i="4"/>
  <c r="BN95" i="4" s="1"/>
  <c r="CK95" i="4" s="1"/>
  <c r="AQ78" i="4"/>
  <c r="BN78" i="4" s="1"/>
  <c r="CK78" i="4" s="1"/>
  <c r="AQ73" i="4"/>
  <c r="BN73" i="4" s="1"/>
  <c r="CK73" i="4" s="1"/>
  <c r="AQ57" i="4"/>
  <c r="BN57" i="4" s="1"/>
  <c r="CK57" i="4" s="1"/>
  <c r="AQ48" i="4"/>
  <c r="BN48" i="4" s="1"/>
  <c r="CK48" i="4" s="1"/>
  <c r="BN45" i="4"/>
  <c r="CK45" i="4" s="1"/>
  <c r="AQ42" i="4"/>
  <c r="AQ41" i="4"/>
  <c r="BN41" i="4" s="1"/>
  <c r="CK41" i="4" s="1"/>
  <c r="AQ37" i="4"/>
  <c r="BN37" i="4" s="1"/>
  <c r="CK37" i="4" s="1"/>
  <c r="AQ36" i="4"/>
  <c r="AQ32" i="4"/>
  <c r="BN32" i="4" s="1"/>
  <c r="CK32" i="4" s="1"/>
  <c r="BN15" i="4"/>
  <c r="CK15" i="4" s="1"/>
  <c r="AQ7" i="4"/>
  <c r="AQ6" i="4"/>
  <c r="AQ258" i="4"/>
  <c r="BN258" i="4" s="1"/>
  <c r="CK258" i="4" s="1"/>
  <c r="AQ207" i="4"/>
  <c r="BN207" i="4" s="1"/>
  <c r="CK207" i="4" s="1"/>
  <c r="AQ186" i="4"/>
  <c r="BN186" i="4" s="1"/>
  <c r="CK186" i="4" s="1"/>
  <c r="AQ94" i="4"/>
  <c r="AQ86" i="4"/>
  <c r="BN86" i="4" s="1"/>
  <c r="CK86" i="4" s="1"/>
  <c r="AQ76" i="4"/>
  <c r="BN76" i="4" s="1"/>
  <c r="CK76" i="4" s="1"/>
  <c r="AQ63" i="4"/>
  <c r="BN63" i="4" s="1"/>
  <c r="CK63" i="4" s="1"/>
  <c r="AQ33" i="4"/>
  <c r="BN33" i="4" s="1"/>
  <c r="CK33" i="4" s="1"/>
  <c r="AQ20" i="4"/>
  <c r="AQ8" i="4"/>
  <c r="BN8" i="4" s="1"/>
  <c r="CK8" i="4" s="1"/>
  <c r="BN7" i="4"/>
  <c r="CK7" i="4" s="1"/>
  <c r="BN6" i="4"/>
  <c r="CK6" i="4" s="1"/>
  <c r="AQ5" i="4"/>
  <c r="AQ246" i="4"/>
  <c r="BN246" i="4" s="1"/>
  <c r="CK246" i="4" s="1"/>
  <c r="AQ228" i="4"/>
  <c r="BN228" i="4" s="1"/>
  <c r="CK228" i="4" s="1"/>
  <c r="AQ221" i="4"/>
  <c r="BN221" i="4" s="1"/>
  <c r="CK221" i="4" s="1"/>
  <c r="AQ216" i="4"/>
  <c r="BN216" i="4" s="1"/>
  <c r="CK216" i="4" s="1"/>
  <c r="AQ288" i="4"/>
  <c r="BN288" i="4" s="1"/>
  <c r="CK288" i="4" s="1"/>
  <c r="AQ222" i="4"/>
  <c r="BN222" i="4" s="1"/>
  <c r="CK222" i="4" s="1"/>
  <c r="AQ201" i="4"/>
  <c r="BN201" i="4" s="1"/>
  <c r="CK201" i="4" s="1"/>
  <c r="AQ195" i="4"/>
  <c r="BN195" i="4" s="1"/>
  <c r="CK195" i="4" s="1"/>
  <c r="BN150" i="4"/>
  <c r="CK150" i="4" s="1"/>
  <c r="AQ142" i="4"/>
  <c r="BN142" i="4" s="1"/>
  <c r="CK142" i="4" s="1"/>
  <c r="AQ133" i="4"/>
  <c r="BN133" i="4" s="1"/>
  <c r="CK133" i="4" s="1"/>
  <c r="AQ132" i="4"/>
  <c r="BN100" i="4"/>
  <c r="CK100" i="4" s="1"/>
  <c r="AQ98" i="4"/>
  <c r="BN98" i="4" s="1"/>
  <c r="CK98" i="4" s="1"/>
  <c r="AQ183" i="4"/>
  <c r="BN183" i="4" s="1"/>
  <c r="CK183" i="4" s="1"/>
  <c r="AQ252" i="4"/>
  <c r="BN252" i="4" s="1"/>
  <c r="CK252" i="4" s="1"/>
  <c r="AQ189" i="4"/>
  <c r="BN189" i="4" s="1"/>
  <c r="CK189" i="4" s="1"/>
  <c r="AQ176" i="4"/>
  <c r="BN176" i="4" s="1"/>
  <c r="CK176" i="4" s="1"/>
  <c r="AQ174" i="4"/>
  <c r="AQ185" i="4"/>
  <c r="BN185" i="4" s="1"/>
  <c r="CK185" i="4" s="1"/>
  <c r="AQ107" i="4"/>
  <c r="BN107" i="4" s="1"/>
  <c r="CK107" i="4" s="1"/>
  <c r="AQ83" i="4"/>
  <c r="BN83" i="4" s="1"/>
  <c r="CK83" i="4" s="1"/>
  <c r="AQ81" i="4"/>
  <c r="BN81" i="4" s="1"/>
  <c r="CK81" i="4" s="1"/>
  <c r="BN174" i="4"/>
  <c r="CK174" i="4" s="1"/>
  <c r="AQ158" i="4"/>
  <c r="BN158" i="4" s="1"/>
  <c r="CK158" i="4" s="1"/>
  <c r="BN151" i="4"/>
  <c r="CK151" i="4" s="1"/>
  <c r="BN132" i="4"/>
  <c r="CK132" i="4" s="1"/>
  <c r="AQ122" i="4"/>
  <c r="BN122" i="4" s="1"/>
  <c r="CK122" i="4" s="1"/>
  <c r="AQ120" i="4"/>
  <c r="BN120" i="4" s="1"/>
  <c r="CK120" i="4" s="1"/>
  <c r="AQ225" i="4"/>
  <c r="BN225" i="4" s="1"/>
  <c r="CK225" i="4" s="1"/>
  <c r="AQ131" i="4"/>
  <c r="BN131" i="4" s="1"/>
  <c r="CK131" i="4" s="1"/>
  <c r="AQ135" i="4"/>
  <c r="BN135" i="4" s="1"/>
  <c r="CK135" i="4" s="1"/>
  <c r="AQ103" i="4"/>
  <c r="BN103" i="4" s="1"/>
  <c r="CK103" i="4" s="1"/>
  <c r="BN93" i="4"/>
  <c r="CK93" i="4" s="1"/>
  <c r="AQ72" i="4"/>
  <c r="BN72" i="4" s="1"/>
  <c r="CK72" i="4" s="1"/>
  <c r="AQ23" i="4"/>
  <c r="BN23" i="4" s="1"/>
  <c r="CK23" i="4" s="1"/>
  <c r="AQ18" i="4"/>
  <c r="BN18" i="4" s="1"/>
  <c r="CK18" i="4" s="1"/>
  <c r="AQ106" i="4"/>
  <c r="BN106" i="4" s="1"/>
  <c r="CK106" i="4" s="1"/>
  <c r="AQ144" i="4"/>
  <c r="BN144" i="4" s="1"/>
  <c r="CK144" i="4" s="1"/>
  <c r="AQ58" i="4"/>
  <c r="BN58" i="4" s="1"/>
  <c r="CK58" i="4" s="1"/>
  <c r="AQ50" i="4"/>
  <c r="BN50" i="4" s="1"/>
  <c r="CK50" i="4" s="1"/>
  <c r="AQ38" i="4"/>
  <c r="AQ34" i="4"/>
  <c r="BN34" i="4" s="1"/>
  <c r="CK34" i="4" s="1"/>
  <c r="AQ28" i="4"/>
  <c r="AQ219" i="4"/>
  <c r="BN219" i="4" s="1"/>
  <c r="CK219" i="4" s="1"/>
  <c r="AQ90" i="4"/>
  <c r="AQ75" i="4"/>
  <c r="BN75" i="4" s="1"/>
  <c r="CK75" i="4" s="1"/>
  <c r="BN90" i="4"/>
  <c r="CK90" i="4" s="1"/>
  <c r="AQ70" i="4"/>
  <c r="BN70" i="4" s="1"/>
  <c r="CK70" i="4" s="1"/>
  <c r="AQ64" i="4"/>
  <c r="BN64" i="4" s="1"/>
  <c r="CK64" i="4" s="1"/>
  <c r="AQ212" i="4"/>
  <c r="AQ129" i="4"/>
  <c r="BN129" i="4" s="1"/>
  <c r="CK129" i="4" s="1"/>
  <c r="AQ117" i="4"/>
  <c r="BN117" i="4" s="1"/>
  <c r="CK117" i="4" s="1"/>
  <c r="BN94" i="4"/>
  <c r="CK94" i="4" s="1"/>
  <c r="AQ89" i="4"/>
  <c r="BN89" i="4" s="1"/>
  <c r="CK89" i="4" s="1"/>
  <c r="AQ87" i="4"/>
  <c r="BN87" i="4" s="1"/>
  <c r="CK87" i="4" s="1"/>
  <c r="AQ65" i="4"/>
  <c r="BN65" i="4" s="1"/>
  <c r="CK65" i="4" s="1"/>
  <c r="BN80" i="4"/>
  <c r="CK80" i="4" s="1"/>
  <c r="AQ59" i="4"/>
  <c r="BN59" i="4" s="1"/>
  <c r="CK59" i="4" s="1"/>
  <c r="AQ55" i="4"/>
  <c r="BN55" i="4" s="1"/>
  <c r="CK55" i="4" s="1"/>
  <c r="AQ53" i="4"/>
  <c r="BN53" i="4" s="1"/>
  <c r="CK53" i="4" s="1"/>
  <c r="AQ44" i="4"/>
  <c r="BN44" i="4" s="1"/>
  <c r="CK44" i="4" s="1"/>
  <c r="AQ40" i="4"/>
  <c r="BN40" i="4" s="1"/>
  <c r="CK40" i="4" s="1"/>
  <c r="BN36" i="4"/>
  <c r="CK36" i="4" s="1"/>
  <c r="AQ82" i="4"/>
  <c r="BN82" i="4" s="1"/>
  <c r="CK82" i="4" s="1"/>
  <c r="AQ66" i="4"/>
  <c r="BN66" i="4" s="1"/>
  <c r="CK66" i="4" s="1"/>
  <c r="BN20" i="4"/>
  <c r="CK20" i="4" s="1"/>
  <c r="AQ91" i="4"/>
  <c r="BN91" i="4" s="1"/>
  <c r="CK91" i="4" s="1"/>
  <c r="AQ56" i="4"/>
  <c r="BN56" i="4" s="1"/>
  <c r="CK56" i="4" s="1"/>
  <c r="AQ43" i="4"/>
  <c r="BN43" i="4" s="1"/>
  <c r="CK43" i="4" s="1"/>
  <c r="BN42" i="4"/>
  <c r="CK42" i="4" s="1"/>
  <c r="AQ141" i="4"/>
  <c r="BN141" i="4" s="1"/>
  <c r="CK141" i="4" s="1"/>
  <c r="BN62" i="4"/>
  <c r="CK62" i="4" s="1"/>
  <c r="AQ51" i="4"/>
  <c r="BN51" i="4" s="1"/>
  <c r="CK51" i="4" s="1"/>
  <c r="AQ47" i="4"/>
  <c r="BN47" i="4" s="1"/>
  <c r="CK47" i="4" s="1"/>
  <c r="AQ60" i="4"/>
  <c r="BN60" i="4" s="1"/>
  <c r="CK60" i="4" s="1"/>
  <c r="AJ7" i="4"/>
  <c r="BG7" i="4" s="1"/>
  <c r="CD7" i="4" s="1"/>
  <c r="AI7" i="4"/>
  <c r="BF7" i="4" s="1"/>
  <c r="CC7" i="4" s="1"/>
  <c r="AA7" i="4"/>
  <c r="AL7" i="4"/>
  <c r="BI7" i="4" s="1"/>
  <c r="CF7" i="4" s="1"/>
  <c r="BN12" i="4"/>
  <c r="CK12" i="4" s="1"/>
  <c r="AJ18" i="4"/>
  <c r="BG18" i="4" s="1"/>
  <c r="CD18" i="4" s="1"/>
  <c r="AA18" i="4"/>
  <c r="AL18" i="4"/>
  <c r="BI18" i="4" s="1"/>
  <c r="CF18" i="4" s="1"/>
  <c r="AT18" i="4"/>
  <c r="AL22" i="4"/>
  <c r="BI22" i="4" s="1"/>
  <c r="CF22" i="4" s="1"/>
  <c r="AJ22" i="4"/>
  <c r="BG22" i="4" s="1"/>
  <c r="CD22" i="4" s="1"/>
  <c r="AA22" i="4"/>
  <c r="AI22" i="4"/>
  <c r="BF22" i="4" s="1"/>
  <c r="CC22" i="4" s="1"/>
  <c r="BU36" i="4"/>
  <c r="AQ39" i="4"/>
  <c r="BN39" i="4" s="1"/>
  <c r="CK39" i="4" s="1"/>
  <c r="AL55" i="4"/>
  <c r="BI55" i="4" s="1"/>
  <c r="CF55" i="4" s="1"/>
  <c r="AI55" i="4"/>
  <c r="BF55" i="4" s="1"/>
  <c r="CC55" i="4" s="1"/>
  <c r="AT55" i="4"/>
  <c r="AJ55" i="4"/>
  <c r="BG55" i="4" s="1"/>
  <c r="CD55" i="4" s="1"/>
  <c r="AA55" i="4"/>
  <c r="AO7" i="4"/>
  <c r="BL7" i="4" s="1"/>
  <c r="CI7" i="4" s="1"/>
  <c r="AO9" i="4"/>
  <c r="BL9" i="4" s="1"/>
  <c r="CI9" i="4" s="1"/>
  <c r="AN11" i="4"/>
  <c r="BK11" i="4" s="1"/>
  <c r="CH11" i="4" s="1"/>
  <c r="AX14" i="4"/>
  <c r="AB15" i="4"/>
  <c r="AY15" i="4" s="1"/>
  <c r="BK19" i="4"/>
  <c r="CH19" i="4" s="1"/>
  <c r="AO20" i="4"/>
  <c r="BL20" i="4" s="1"/>
  <c r="CI20" i="4" s="1"/>
  <c r="AB23" i="4"/>
  <c r="AY23" i="4" s="1"/>
  <c r="BV23" i="4" s="1"/>
  <c r="AQ25" i="4"/>
  <c r="AO26" i="4"/>
  <c r="AO28" i="4"/>
  <c r="BL28" i="4" s="1"/>
  <c r="CI28" i="4" s="1"/>
  <c r="BN28" i="4"/>
  <c r="CK28" i="4" s="1"/>
  <c r="CR30" i="4"/>
  <c r="AQ30" i="4"/>
  <c r="AQ31" i="4"/>
  <c r="BN31" i="4" s="1"/>
  <c r="CK31" i="4" s="1"/>
  <c r="AQ35" i="4"/>
  <c r="BN35" i="4" s="1"/>
  <c r="CK35" i="4" s="1"/>
  <c r="AN37" i="4"/>
  <c r="BU65" i="4"/>
  <c r="AQ67" i="4"/>
  <c r="BN67" i="4" s="1"/>
  <c r="CK67" i="4" s="1"/>
  <c r="AJ11" i="4"/>
  <c r="BG11" i="4" s="1"/>
  <c r="CD11" i="4" s="1"/>
  <c r="BN2" i="4"/>
  <c r="AM381" i="4"/>
  <c r="BJ381" i="4" s="1"/>
  <c r="CG381" i="4" s="1"/>
  <c r="AM382" i="4"/>
  <c r="BJ382" i="4" s="1"/>
  <c r="CG382" i="4" s="1"/>
  <c r="AM383" i="4"/>
  <c r="AM384" i="4"/>
  <c r="BJ384" i="4" s="1"/>
  <c r="CG384" i="4" s="1"/>
  <c r="BJ383" i="4"/>
  <c r="CG383" i="4" s="1"/>
  <c r="AM378" i="4"/>
  <c r="BJ378" i="4" s="1"/>
  <c r="CG378" i="4" s="1"/>
  <c r="AM385" i="4"/>
  <c r="BJ386" i="4"/>
  <c r="CG386" i="4" s="1"/>
  <c r="AM386" i="4"/>
  <c r="AM372" i="4"/>
  <c r="BJ372" i="4" s="1"/>
  <c r="CG372" i="4" s="1"/>
  <c r="AM375" i="4"/>
  <c r="AM376" i="4"/>
  <c r="BJ376" i="4" s="1"/>
  <c r="CG376" i="4" s="1"/>
  <c r="BJ375" i="4"/>
  <c r="CG375" i="4" s="1"/>
  <c r="AM374" i="4"/>
  <c r="BJ374" i="4" s="1"/>
  <c r="CG374" i="4" s="1"/>
  <c r="AM351" i="4"/>
  <c r="BJ351" i="4" s="1"/>
  <c r="CG351" i="4" s="1"/>
  <c r="AM349" i="4"/>
  <c r="AM348" i="4"/>
  <c r="BJ348" i="4" s="1"/>
  <c r="CG348" i="4" s="1"/>
  <c r="AM347" i="4"/>
  <c r="BJ347" i="4" s="1"/>
  <c r="CG347" i="4" s="1"/>
  <c r="AM345" i="4"/>
  <c r="BJ318" i="4"/>
  <c r="CG318" i="4" s="1"/>
  <c r="AM365" i="4"/>
  <c r="BJ365" i="4" s="1"/>
  <c r="CG365" i="4" s="1"/>
  <c r="AM354" i="4"/>
  <c r="BJ354" i="4" s="1"/>
  <c r="CG354" i="4" s="1"/>
  <c r="AM324" i="4"/>
  <c r="BJ324" i="4" s="1"/>
  <c r="CG324" i="4" s="1"/>
  <c r="AM318" i="4"/>
  <c r="AM320" i="4"/>
  <c r="BJ320" i="4" s="1"/>
  <c r="CG320" i="4" s="1"/>
  <c r="AM369" i="4"/>
  <c r="BJ369" i="4" s="1"/>
  <c r="CG369" i="4" s="1"/>
  <c r="BJ345" i="4"/>
  <c r="CG345" i="4" s="1"/>
  <c r="AM336" i="4"/>
  <c r="BJ336" i="4" s="1"/>
  <c r="CG336" i="4" s="1"/>
  <c r="BJ385" i="4"/>
  <c r="CG385" i="4" s="1"/>
  <c r="AM356" i="4"/>
  <c r="BJ356" i="4" s="1"/>
  <c r="CG356" i="4" s="1"/>
  <c r="AM321" i="4"/>
  <c r="BJ321" i="4" s="1"/>
  <c r="CG321" i="4" s="1"/>
  <c r="BJ349" i="4"/>
  <c r="CG349" i="4" s="1"/>
  <c r="AM338" i="4"/>
  <c r="BJ338" i="4" s="1"/>
  <c r="CG338" i="4" s="1"/>
  <c r="AM342" i="4"/>
  <c r="BJ342" i="4" s="1"/>
  <c r="CG342" i="4" s="1"/>
  <c r="AM311" i="4"/>
  <c r="BJ311" i="4" s="1"/>
  <c r="CG311" i="4" s="1"/>
  <c r="BJ297" i="4"/>
  <c r="CG297" i="4" s="1"/>
  <c r="AM277" i="4"/>
  <c r="BJ277" i="4" s="1"/>
  <c r="CG277" i="4" s="1"/>
  <c r="AM276" i="4"/>
  <c r="BJ276" i="4" s="1"/>
  <c r="CG276" i="4" s="1"/>
  <c r="AM322" i="4"/>
  <c r="BJ322" i="4" s="1"/>
  <c r="CG322" i="4" s="1"/>
  <c r="AM279" i="4"/>
  <c r="BJ279" i="4" s="1"/>
  <c r="CG279" i="4" s="1"/>
  <c r="BJ313" i="4"/>
  <c r="CG313" i="4" s="1"/>
  <c r="AM313" i="4"/>
  <c r="AM309" i="4"/>
  <c r="BJ309" i="4" s="1"/>
  <c r="CG309" i="4" s="1"/>
  <c r="BJ214" i="4"/>
  <c r="CG214" i="4" s="1"/>
  <c r="AM312" i="4"/>
  <c r="BJ312" i="4" s="1"/>
  <c r="CG312" i="4" s="1"/>
  <c r="AM291" i="4"/>
  <c r="BJ291" i="4" s="1"/>
  <c r="CG291" i="4" s="1"/>
  <c r="AM250" i="4"/>
  <c r="BJ250" i="4" s="1"/>
  <c r="CG250" i="4" s="1"/>
  <c r="AM107" i="4"/>
  <c r="AM103" i="4"/>
  <c r="BJ103" i="4" s="1"/>
  <c r="CG103" i="4" s="1"/>
  <c r="AM241" i="4"/>
  <c r="AM212" i="4"/>
  <c r="BJ212" i="4" s="1"/>
  <c r="CG212" i="4" s="1"/>
  <c r="AM198" i="4"/>
  <c r="BJ198" i="4" s="1"/>
  <c r="CG198" i="4" s="1"/>
  <c r="AM216" i="4"/>
  <c r="BJ216" i="4" s="1"/>
  <c r="CG216" i="4" s="1"/>
  <c r="AM221" i="4"/>
  <c r="BJ221" i="4" s="1"/>
  <c r="CG221" i="4" s="1"/>
  <c r="AM203" i="4"/>
  <c r="AM142" i="4"/>
  <c r="AM97" i="4"/>
  <c r="BJ97" i="4" s="1"/>
  <c r="CG97" i="4" s="1"/>
  <c r="AM88" i="4"/>
  <c r="AM80" i="4"/>
  <c r="BJ80" i="4" s="1"/>
  <c r="CG80" i="4" s="1"/>
  <c r="AM73" i="4"/>
  <c r="AM151" i="4"/>
  <c r="BJ151" i="4" s="1"/>
  <c r="CG151" i="4" s="1"/>
  <c r="AM106" i="4"/>
  <c r="BJ94" i="4"/>
  <c r="CG94" i="4" s="1"/>
  <c r="AM89" i="4"/>
  <c r="BJ88" i="4"/>
  <c r="CG88" i="4" s="1"/>
  <c r="AM81" i="4"/>
  <c r="AM75" i="4"/>
  <c r="BJ75" i="4" s="1"/>
  <c r="CG75" i="4" s="1"/>
  <c r="BJ73" i="4"/>
  <c r="CG73" i="4" s="1"/>
  <c r="AM65" i="4"/>
  <c r="AM57" i="4"/>
  <c r="AM51" i="4"/>
  <c r="BJ51" i="4" s="1"/>
  <c r="CG51" i="4" s="1"/>
  <c r="AM40" i="4"/>
  <c r="AM30" i="4"/>
  <c r="BJ30" i="4" s="1"/>
  <c r="CG30" i="4" s="1"/>
  <c r="AM26" i="4"/>
  <c r="BJ26" i="4" s="1"/>
  <c r="CG26" i="4" s="1"/>
  <c r="AM22" i="4"/>
  <c r="BJ22" i="4" s="1"/>
  <c r="CG22" i="4" s="1"/>
  <c r="BJ241" i="4"/>
  <c r="CG241" i="4" s="1"/>
  <c r="AM219" i="4"/>
  <c r="BJ219" i="4" s="1"/>
  <c r="CG219" i="4" s="1"/>
  <c r="AM195" i="4"/>
  <c r="BJ195" i="4" s="1"/>
  <c r="CG195" i="4" s="1"/>
  <c r="AM150" i="4"/>
  <c r="BJ150" i="4" s="1"/>
  <c r="CG150" i="4" s="1"/>
  <c r="AM105" i="4"/>
  <c r="BJ105" i="4" s="1"/>
  <c r="CG105" i="4" s="1"/>
  <c r="AM92" i="4"/>
  <c r="AM91" i="4"/>
  <c r="AM84" i="4"/>
  <c r="AM83" i="4"/>
  <c r="BJ83" i="4" s="1"/>
  <c r="CG83" i="4" s="1"/>
  <c r="AM66" i="4"/>
  <c r="BJ66" i="4" s="1"/>
  <c r="CG66" i="4" s="1"/>
  <c r="AM64" i="4"/>
  <c r="BJ64" i="4" s="1"/>
  <c r="CG64" i="4" s="1"/>
  <c r="AM60" i="4"/>
  <c r="BJ60" i="4" s="1"/>
  <c r="CG60" i="4" s="1"/>
  <c r="BJ57" i="4"/>
  <c r="CG57" i="4" s="1"/>
  <c r="BJ32" i="4"/>
  <c r="CG32" i="4" s="1"/>
  <c r="AM17" i="4"/>
  <c r="BJ17" i="4" s="1"/>
  <c r="CG17" i="4" s="1"/>
  <c r="AM11" i="4"/>
  <c r="BJ11" i="4" s="1"/>
  <c r="CG11" i="4" s="1"/>
  <c r="AM10" i="4"/>
  <c r="BJ10" i="4" s="1"/>
  <c r="CG10" i="4" s="1"/>
  <c r="AM252" i="4"/>
  <c r="BJ252" i="4" s="1"/>
  <c r="CG252" i="4" s="1"/>
  <c r="BJ203" i="4"/>
  <c r="CG203" i="4" s="1"/>
  <c r="AM187" i="4"/>
  <c r="BJ187" i="4" s="1"/>
  <c r="CG187" i="4" s="1"/>
  <c r="AM149" i="4"/>
  <c r="BJ149" i="4" s="1"/>
  <c r="CG149" i="4" s="1"/>
  <c r="AM87" i="4"/>
  <c r="BJ87" i="4" s="1"/>
  <c r="CG87" i="4" s="1"/>
  <c r="AM68" i="4"/>
  <c r="BJ68" i="4" s="1"/>
  <c r="CG68" i="4" s="1"/>
  <c r="AM67" i="4"/>
  <c r="BJ67" i="4" s="1"/>
  <c r="CG67" i="4" s="1"/>
  <c r="AM55" i="4"/>
  <c r="BJ48" i="4"/>
  <c r="CG48" i="4" s="1"/>
  <c r="AM45" i="4"/>
  <c r="BJ45" i="4" s="1"/>
  <c r="CG45" i="4" s="1"/>
  <c r="AM39" i="4"/>
  <c r="BJ39" i="4" s="1"/>
  <c r="CG39" i="4" s="1"/>
  <c r="AM23" i="4"/>
  <c r="BJ23" i="4" s="1"/>
  <c r="CG23" i="4" s="1"/>
  <c r="AM12" i="4"/>
  <c r="BJ12" i="4" s="1"/>
  <c r="CG12" i="4" s="1"/>
  <c r="AM239" i="4"/>
  <c r="BJ239" i="4" s="1"/>
  <c r="CG239" i="4" s="1"/>
  <c r="AM204" i="4"/>
  <c r="AM141" i="4"/>
  <c r="AM117" i="4"/>
  <c r="BJ117" i="4" s="1"/>
  <c r="CG117" i="4" s="1"/>
  <c r="AM115" i="4"/>
  <c r="BJ115" i="4" s="1"/>
  <c r="CG115" i="4" s="1"/>
  <c r="AM72" i="4"/>
  <c r="BJ72" i="4" s="1"/>
  <c r="CG72" i="4" s="1"/>
  <c r="AM61" i="4"/>
  <c r="AM53" i="4"/>
  <c r="BJ31" i="4"/>
  <c r="CG31" i="4" s="1"/>
  <c r="AM25" i="4"/>
  <c r="BJ25" i="4" s="1"/>
  <c r="CG25" i="4" s="1"/>
  <c r="AM18" i="4"/>
  <c r="BJ18" i="4" s="1"/>
  <c r="CG18" i="4" s="1"/>
  <c r="AM13" i="4"/>
  <c r="BJ13" i="4" s="1"/>
  <c r="CG13" i="4" s="1"/>
  <c r="AM297" i="4"/>
  <c r="AM223" i="4"/>
  <c r="BJ223" i="4" s="1"/>
  <c r="CG223" i="4" s="1"/>
  <c r="AM243" i="4"/>
  <c r="BJ243" i="4" s="1"/>
  <c r="CG243" i="4" s="1"/>
  <c r="AM222" i="4"/>
  <c r="BJ222" i="4" s="1"/>
  <c r="CG222" i="4" s="1"/>
  <c r="AM153" i="4"/>
  <c r="BJ153" i="4" s="1"/>
  <c r="CG153" i="4" s="1"/>
  <c r="BJ204" i="4"/>
  <c r="CG204" i="4" s="1"/>
  <c r="AM201" i="4"/>
  <c r="BJ201" i="4" s="1"/>
  <c r="CG201" i="4" s="1"/>
  <c r="AM257" i="4"/>
  <c r="BJ257" i="4" s="1"/>
  <c r="CG257" i="4" s="1"/>
  <c r="AM214" i="4"/>
  <c r="AM186" i="4"/>
  <c r="BJ186" i="4"/>
  <c r="CG186" i="4" s="1"/>
  <c r="AM183" i="4"/>
  <c r="BJ183" i="4" s="1"/>
  <c r="CG183" i="4" s="1"/>
  <c r="BJ141" i="4"/>
  <c r="CG141" i="4" s="1"/>
  <c r="AM109" i="4"/>
  <c r="BJ109" i="4" s="1"/>
  <c r="CG109" i="4" s="1"/>
  <c r="AM95" i="4"/>
  <c r="BJ95" i="4" s="1"/>
  <c r="CG95" i="4" s="1"/>
  <c r="AM94" i="4"/>
  <c r="AM185" i="4"/>
  <c r="BJ185" i="4" s="1"/>
  <c r="CG185" i="4" s="1"/>
  <c r="AM147" i="4"/>
  <c r="BJ147" i="4" s="1"/>
  <c r="CG147" i="4" s="1"/>
  <c r="BJ111" i="4"/>
  <c r="CG111" i="4" s="1"/>
  <c r="AM98" i="4"/>
  <c r="AM93" i="4"/>
  <c r="BJ93" i="4" s="1"/>
  <c r="CG93" i="4" s="1"/>
  <c r="BJ92" i="4"/>
  <c r="CG92" i="4" s="1"/>
  <c r="AM138" i="4"/>
  <c r="BJ138" i="4" s="1"/>
  <c r="CG138" i="4" s="1"/>
  <c r="BJ107" i="4"/>
  <c r="CG107" i="4" s="1"/>
  <c r="AM207" i="4"/>
  <c r="BJ207" i="4" s="1"/>
  <c r="CG207" i="4" s="1"/>
  <c r="AM205" i="4"/>
  <c r="BJ205" i="4" s="1"/>
  <c r="CG205" i="4" s="1"/>
  <c r="AM189" i="4"/>
  <c r="BJ189" i="4" s="1"/>
  <c r="CG189" i="4" s="1"/>
  <c r="AM100" i="4"/>
  <c r="BJ100" i="4" s="1"/>
  <c r="CG100" i="4" s="1"/>
  <c r="BJ89" i="4"/>
  <c r="CG89" i="4" s="1"/>
  <c r="AM70" i="4"/>
  <c r="BJ70" i="4" s="1"/>
  <c r="CG70" i="4" s="1"/>
  <c r="AM37" i="4"/>
  <c r="BJ37" i="4" s="1"/>
  <c r="CG37" i="4" s="1"/>
  <c r="AM35" i="4"/>
  <c r="BJ35" i="4" s="1"/>
  <c r="CG35" i="4" s="1"/>
  <c r="BJ28" i="4"/>
  <c r="CG28" i="4" s="1"/>
  <c r="AM20" i="4"/>
  <c r="BJ20" i="4" s="1"/>
  <c r="CG20" i="4" s="1"/>
  <c r="BJ142" i="4"/>
  <c r="CG142" i="4" s="1"/>
  <c r="BJ84" i="4"/>
  <c r="CG84" i="4" s="1"/>
  <c r="AM225" i="4"/>
  <c r="BJ225" i="4" s="1"/>
  <c r="CG225" i="4" s="1"/>
  <c r="AM123" i="4"/>
  <c r="BJ123" i="4" s="1"/>
  <c r="CG123" i="4" s="1"/>
  <c r="AM76" i="4"/>
  <c r="BJ76" i="4" s="1"/>
  <c r="CG76" i="4" s="1"/>
  <c r="BJ61" i="4"/>
  <c r="CG61" i="4" s="1"/>
  <c r="BJ55" i="4"/>
  <c r="CG55" i="4" s="1"/>
  <c r="AM42" i="4"/>
  <c r="BJ42" i="4" s="1"/>
  <c r="CG42" i="4" s="1"/>
  <c r="AM19" i="4"/>
  <c r="BJ19" i="4" s="1"/>
  <c r="CG19" i="4" s="1"/>
  <c r="AM16" i="4"/>
  <c r="BJ16" i="4" s="1"/>
  <c r="CG16" i="4" s="1"/>
  <c r="AM122" i="4"/>
  <c r="BJ122" i="4" s="1"/>
  <c r="CG122" i="4" s="1"/>
  <c r="AM86" i="4"/>
  <c r="BJ86" i="4" s="1"/>
  <c r="CG86" i="4" s="1"/>
  <c r="AM120" i="4"/>
  <c r="BJ120" i="4" s="1"/>
  <c r="CG120" i="4" s="1"/>
  <c r="AM111" i="4"/>
  <c r="AM101" i="4"/>
  <c r="BJ101" i="4" s="1"/>
  <c r="CG101" i="4" s="1"/>
  <c r="BJ91" i="4"/>
  <c r="CG91" i="4" s="1"/>
  <c r="AM82" i="4"/>
  <c r="AM69" i="4"/>
  <c r="BJ69" i="4" s="1"/>
  <c r="CG69" i="4" s="1"/>
  <c r="AM114" i="4"/>
  <c r="BJ114" i="4" s="1"/>
  <c r="CG114" i="4" s="1"/>
  <c r="AM90" i="4"/>
  <c r="BJ90" i="4" s="1"/>
  <c r="CG90" i="4" s="1"/>
  <c r="BJ98" i="4"/>
  <c r="CG98" i="4" s="1"/>
  <c r="AM41" i="4"/>
  <c r="BJ41" i="4" s="1"/>
  <c r="CG41" i="4" s="1"/>
  <c r="BJ65" i="4"/>
  <c r="CG65" i="4" s="1"/>
  <c r="AM62" i="4"/>
  <c r="BJ62" i="4" s="1"/>
  <c r="CG62" i="4" s="1"/>
  <c r="AM59" i="4"/>
  <c r="BJ59" i="4" s="1"/>
  <c r="CG59" i="4" s="1"/>
  <c r="AM44" i="4"/>
  <c r="BJ44" i="4" s="1"/>
  <c r="CG44" i="4" s="1"/>
  <c r="AM36" i="4"/>
  <c r="BJ36" i="4" s="1"/>
  <c r="CG36" i="4" s="1"/>
  <c r="BJ81" i="4"/>
  <c r="CG81" i="4" s="1"/>
  <c r="AM78" i="4"/>
  <c r="BJ78" i="4" s="1"/>
  <c r="CG78" i="4" s="1"/>
  <c r="AM58" i="4"/>
  <c r="BJ58" i="4" s="1"/>
  <c r="CG58" i="4" s="1"/>
  <c r="AM56" i="4"/>
  <c r="BJ56" i="4" s="1"/>
  <c r="CG56" i="4" s="1"/>
  <c r="AM108" i="4"/>
  <c r="BJ108" i="4" s="1"/>
  <c r="CG108" i="4" s="1"/>
  <c r="BJ106" i="4"/>
  <c r="CG106" i="4" s="1"/>
  <c r="AM140" i="4"/>
  <c r="BJ140" i="4" s="1"/>
  <c r="CG140" i="4" s="1"/>
  <c r="AM50" i="4"/>
  <c r="BJ50" i="4" s="1"/>
  <c r="CG50" i="4" s="1"/>
  <c r="AM38" i="4"/>
  <c r="BJ38" i="4" s="1"/>
  <c r="CG38" i="4" s="1"/>
  <c r="AM5" i="4"/>
  <c r="BJ5" i="4" s="1"/>
  <c r="CG5" i="4" s="1"/>
  <c r="AN6" i="4"/>
  <c r="BK6" i="4" s="1"/>
  <c r="CH6" i="4" s="1"/>
  <c r="AP9" i="4"/>
  <c r="BM9" i="4" s="1"/>
  <c r="CJ9" i="4" s="1"/>
  <c r="AI10" i="4"/>
  <c r="BF10" i="4" s="1"/>
  <c r="CC10" i="4" s="1"/>
  <c r="AA11" i="4"/>
  <c r="AO11" i="4"/>
  <c r="BL11" i="4" s="1"/>
  <c r="CI11" i="4" s="1"/>
  <c r="AK13" i="4"/>
  <c r="BH13" i="4" s="1"/>
  <c r="CE13" i="4" s="1"/>
  <c r="AY13" i="4"/>
  <c r="BV13" i="4" s="1"/>
  <c r="AB14" i="4"/>
  <c r="AY14" i="4" s="1"/>
  <c r="BV14" i="4" s="1"/>
  <c r="AM14" i="4"/>
  <c r="BJ14" i="4" s="1"/>
  <c r="CG14" i="4" s="1"/>
  <c r="AM15" i="4"/>
  <c r="AI18" i="4"/>
  <c r="BF18" i="4" s="1"/>
  <c r="CC18" i="4" s="1"/>
  <c r="AN19" i="4"/>
  <c r="AB20" i="4"/>
  <c r="AP20" i="4"/>
  <c r="BM20" i="4" s="1"/>
  <c r="CJ20" i="4" s="1"/>
  <c r="AN22" i="4"/>
  <c r="BK22" i="4" s="1"/>
  <c r="CH22" i="4" s="1"/>
  <c r="AV26" i="4"/>
  <c r="BS26" i="4" s="1"/>
  <c r="CP26" i="4" s="1"/>
  <c r="AP26" i="4"/>
  <c r="AP28" i="4"/>
  <c r="AB32" i="4"/>
  <c r="AX32" i="4"/>
  <c r="AM33" i="4"/>
  <c r="BJ33" i="4" s="1"/>
  <c r="CG33" i="4" s="1"/>
  <c r="AM34" i="4"/>
  <c r="BJ34" i="4" s="1"/>
  <c r="CG34" i="4" s="1"/>
  <c r="AN36" i="4"/>
  <c r="BK36" i="4" s="1"/>
  <c r="CH36" i="4" s="1"/>
  <c r="AK40" i="4"/>
  <c r="AI40" i="4"/>
  <c r="BF40" i="4" s="1"/>
  <c r="CC40" i="4" s="1"/>
  <c r="AL40" i="4"/>
  <c r="BI40" i="4" s="1"/>
  <c r="CF40" i="4" s="1"/>
  <c r="AA40" i="4"/>
  <c r="BJ40" i="4"/>
  <c r="CG40" i="4" s="1"/>
  <c r="AO41" i="4"/>
  <c r="BL41" i="4" s="1"/>
  <c r="CI41" i="4" s="1"/>
  <c r="AP51" i="4"/>
  <c r="AP64" i="4"/>
  <c r="BM64" i="4" s="1"/>
  <c r="CJ64" i="4" s="1"/>
  <c r="AB68" i="4"/>
  <c r="BU76" i="4"/>
  <c r="AI17" i="4"/>
  <c r="BF17" i="4" s="1"/>
  <c r="CC17" i="4" s="1"/>
  <c r="AA17" i="4"/>
  <c r="AL17" i="4"/>
  <c r="BI17" i="4" s="1"/>
  <c r="CF17" i="4" s="1"/>
  <c r="AJ17" i="4"/>
  <c r="BG17" i="4" s="1"/>
  <c r="CD17" i="4" s="1"/>
  <c r="AL23" i="4"/>
  <c r="BI23" i="4" s="1"/>
  <c r="CF23" i="4" s="1"/>
  <c r="AA23" i="4"/>
  <c r="AK23" i="4"/>
  <c r="BH23" i="4" s="1"/>
  <c r="CE23" i="4" s="1"/>
  <c r="AI23" i="4"/>
  <c r="BF23" i="4" s="1"/>
  <c r="CC23" i="4" s="1"/>
  <c r="AQ2" i="4"/>
  <c r="AN382" i="4"/>
  <c r="AN383" i="4"/>
  <c r="BK382" i="4"/>
  <c r="CH382" i="4" s="1"/>
  <c r="AN384" i="4"/>
  <c r="BK384" i="4" s="1"/>
  <c r="CH384" i="4" s="1"/>
  <c r="BK383" i="4"/>
  <c r="CH383" i="4" s="1"/>
  <c r="AN385" i="4"/>
  <c r="BK385" i="4" s="1"/>
  <c r="CH385" i="4" s="1"/>
  <c r="AN381" i="4"/>
  <c r="BK381" i="4" s="1"/>
  <c r="CH381" i="4" s="1"/>
  <c r="AN386" i="4"/>
  <c r="BK386" i="4" s="1"/>
  <c r="CH386" i="4" s="1"/>
  <c r="AN339" i="4"/>
  <c r="AN365" i="4"/>
  <c r="BK365" i="4" s="1"/>
  <c r="CH365" i="4" s="1"/>
  <c r="BK339" i="4"/>
  <c r="CH339" i="4" s="1"/>
  <c r="AN324" i="4"/>
  <c r="AN318" i="4"/>
  <c r="AN320" i="4"/>
  <c r="BK320" i="4" s="1"/>
  <c r="CH320" i="4" s="1"/>
  <c r="BK324" i="4"/>
  <c r="CH324" i="4" s="1"/>
  <c r="BK322" i="4"/>
  <c r="CH322" i="4" s="1"/>
  <c r="AN321" i="4"/>
  <c r="BK321" i="4" s="1"/>
  <c r="CH321" i="4" s="1"/>
  <c r="AN336" i="4"/>
  <c r="BK336" i="4" s="1"/>
  <c r="CH336" i="4" s="1"/>
  <c r="BK282" i="4"/>
  <c r="CH282" i="4" s="1"/>
  <c r="BK268" i="4"/>
  <c r="CH268" i="4" s="1"/>
  <c r="AN372" i="4"/>
  <c r="BK372" i="4" s="1"/>
  <c r="CH372" i="4" s="1"/>
  <c r="AN338" i="4"/>
  <c r="BK338" i="4" s="1"/>
  <c r="CH338" i="4" s="1"/>
  <c r="AN322" i="4"/>
  <c r="BK234" i="4"/>
  <c r="CH234" i="4" s="1"/>
  <c r="AN356" i="4"/>
  <c r="AN315" i="4"/>
  <c r="BK315" i="4" s="1"/>
  <c r="CH315" i="4" s="1"/>
  <c r="AN312" i="4"/>
  <c r="BK312" i="4" s="1"/>
  <c r="CH312" i="4" s="1"/>
  <c r="BK356" i="4"/>
  <c r="CH356" i="4" s="1"/>
  <c r="AN311" i="4"/>
  <c r="BK311" i="4" s="1"/>
  <c r="CH311" i="4" s="1"/>
  <c r="AN306" i="4"/>
  <c r="BK306" i="4" s="1"/>
  <c r="CH306" i="4" s="1"/>
  <c r="AN284" i="4"/>
  <c r="BK284" i="4" s="1"/>
  <c r="CH284" i="4" s="1"/>
  <c r="AN258" i="4"/>
  <c r="BK258" i="4" s="1"/>
  <c r="CH258" i="4" s="1"/>
  <c r="BK241" i="4"/>
  <c r="CH241" i="4" s="1"/>
  <c r="AN276" i="4"/>
  <c r="BK276" i="4" s="1"/>
  <c r="CH276" i="4" s="1"/>
  <c r="AN241" i="4"/>
  <c r="AN108" i="4"/>
  <c r="AN106" i="4"/>
  <c r="AN342" i="4"/>
  <c r="BK342" i="4" s="1"/>
  <c r="CH342" i="4" s="1"/>
  <c r="AN277" i="4"/>
  <c r="BK277" i="4" s="1"/>
  <c r="CH277" i="4" s="1"/>
  <c r="AN267" i="4"/>
  <c r="BK267" i="4" s="1"/>
  <c r="CH267" i="4" s="1"/>
  <c r="AN313" i="4"/>
  <c r="BK313" i="4" s="1"/>
  <c r="CH313" i="4" s="1"/>
  <c r="AN268" i="4"/>
  <c r="AN293" i="4"/>
  <c r="AN266" i="4"/>
  <c r="BK266" i="4" s="1"/>
  <c r="CH266" i="4" s="1"/>
  <c r="BK138" i="4"/>
  <c r="CH138" i="4" s="1"/>
  <c r="AN89" i="4"/>
  <c r="BK89" i="4" s="1"/>
  <c r="CH89" i="4" s="1"/>
  <c r="AN81" i="4"/>
  <c r="BK81" i="4" s="1"/>
  <c r="CH81" i="4" s="1"/>
  <c r="AN75" i="4"/>
  <c r="AN65" i="4"/>
  <c r="BK318" i="4"/>
  <c r="CH318" i="4" s="1"/>
  <c r="AN107" i="4"/>
  <c r="BK107" i="4" s="1"/>
  <c r="CH107" i="4" s="1"/>
  <c r="AN98" i="4"/>
  <c r="BK98" i="4" s="1"/>
  <c r="CH98" i="4" s="1"/>
  <c r="AN90" i="4"/>
  <c r="BK90" i="4" s="1"/>
  <c r="CH90" i="4" s="1"/>
  <c r="AN82" i="4"/>
  <c r="BK75" i="4"/>
  <c r="CH75" i="4" s="1"/>
  <c r="AN66" i="4"/>
  <c r="BK65" i="4"/>
  <c r="CH65" i="4" s="1"/>
  <c r="AN58" i="4"/>
  <c r="AN53" i="4"/>
  <c r="BK53" i="4" s="1"/>
  <c r="CH53" i="4" s="1"/>
  <c r="AN42" i="4"/>
  <c r="BK42" i="4" s="1"/>
  <c r="CH42" i="4" s="1"/>
  <c r="AN41" i="4"/>
  <c r="BK41" i="4" s="1"/>
  <c r="CH41" i="4" s="1"/>
  <c r="AN35" i="4"/>
  <c r="BK35" i="4" s="1"/>
  <c r="CH35" i="4" s="1"/>
  <c r="AN33" i="4"/>
  <c r="AN32" i="4"/>
  <c r="AN23" i="4"/>
  <c r="BK23" i="4" s="1"/>
  <c r="CH23" i="4" s="1"/>
  <c r="AN309" i="4"/>
  <c r="BK309" i="4" s="1"/>
  <c r="CH309" i="4" s="1"/>
  <c r="AN270" i="4"/>
  <c r="BK270" i="4" s="1"/>
  <c r="CH270" i="4" s="1"/>
  <c r="BK108" i="4"/>
  <c r="CH108" i="4" s="1"/>
  <c r="AN87" i="4"/>
  <c r="AN68" i="4"/>
  <c r="AN67" i="4"/>
  <c r="BK67" i="4" s="1"/>
  <c r="CH67" i="4" s="1"/>
  <c r="AN55" i="4"/>
  <c r="AN51" i="4"/>
  <c r="BK51" i="4" s="1"/>
  <c r="CH51" i="4" s="1"/>
  <c r="AN45" i="4"/>
  <c r="BK45" i="4" s="1"/>
  <c r="CH45" i="4" s="1"/>
  <c r="AN39" i="4"/>
  <c r="BK39" i="4" s="1"/>
  <c r="CH39" i="4" s="1"/>
  <c r="BK37" i="4"/>
  <c r="CH37" i="4" s="1"/>
  <c r="BK33" i="4"/>
  <c r="CH33" i="4" s="1"/>
  <c r="AN26" i="4"/>
  <c r="BK26" i="4" s="1"/>
  <c r="CH26" i="4" s="1"/>
  <c r="AN12" i="4"/>
  <c r="BK12" i="4" s="1"/>
  <c r="CH12" i="4" s="1"/>
  <c r="BK293" i="4"/>
  <c r="CH293" i="4" s="1"/>
  <c r="AN141" i="4"/>
  <c r="BK141" i="4" s="1"/>
  <c r="CH141" i="4" s="1"/>
  <c r="AN117" i="4"/>
  <c r="BK117" i="4" s="1"/>
  <c r="CH117" i="4" s="1"/>
  <c r="AN115" i="4"/>
  <c r="BK115" i="4" s="1"/>
  <c r="CH115" i="4" s="1"/>
  <c r="BK93" i="4"/>
  <c r="CH93" i="4" s="1"/>
  <c r="BK85" i="4"/>
  <c r="CH85" i="4" s="1"/>
  <c r="AN72" i="4"/>
  <c r="BK72" i="4" s="1"/>
  <c r="CH72" i="4" s="1"/>
  <c r="AN61" i="4"/>
  <c r="BK61" i="4" s="1"/>
  <c r="CH61" i="4" s="1"/>
  <c r="BK58" i="4"/>
  <c r="CH58" i="4" s="1"/>
  <c r="BK31" i="4"/>
  <c r="CH31" i="4" s="1"/>
  <c r="AN25" i="4"/>
  <c r="BK25" i="4" s="1"/>
  <c r="CH25" i="4" s="1"/>
  <c r="BK20" i="4"/>
  <c r="CH20" i="4" s="1"/>
  <c r="AN18" i="4"/>
  <c r="BK16" i="4"/>
  <c r="CH16" i="4" s="1"/>
  <c r="AN13" i="4"/>
  <c r="BK13" i="4" s="1"/>
  <c r="CH13" i="4" s="1"/>
  <c r="AN285" i="4"/>
  <c r="BK285" i="4" s="1"/>
  <c r="CH285" i="4" s="1"/>
  <c r="AN255" i="4"/>
  <c r="BK255" i="4" s="1"/>
  <c r="CH255" i="4" s="1"/>
  <c r="AN93" i="4"/>
  <c r="AN85" i="4"/>
  <c r="AN78" i="4"/>
  <c r="BK78" i="4" s="1"/>
  <c r="CH78" i="4" s="1"/>
  <c r="AN56" i="4"/>
  <c r="AN47" i="4"/>
  <c r="BK47" i="4" s="1"/>
  <c r="CH47" i="4" s="1"/>
  <c r="AN40" i="4"/>
  <c r="BK40" i="4" s="1"/>
  <c r="CH40" i="4" s="1"/>
  <c r="AN30" i="4"/>
  <c r="BK30" i="4" s="1"/>
  <c r="CH30" i="4" s="1"/>
  <c r="BK28" i="4"/>
  <c r="CH28" i="4" s="1"/>
  <c r="AN14" i="4"/>
  <c r="BK14" i="4" s="1"/>
  <c r="CH14" i="4" s="1"/>
  <c r="AN282" i="4"/>
  <c r="AN243" i="4"/>
  <c r="BK243" i="4" s="1"/>
  <c r="CH243" i="4" s="1"/>
  <c r="AN291" i="4"/>
  <c r="BK291" i="4" s="1"/>
  <c r="CH291" i="4" s="1"/>
  <c r="AN133" i="4"/>
  <c r="BK133" i="4" s="1"/>
  <c r="CH133" i="4" s="1"/>
  <c r="AN105" i="4"/>
  <c r="BK105" i="4" s="1"/>
  <c r="CH105" i="4" s="1"/>
  <c r="AN304" i="4"/>
  <c r="BK304" i="4" s="1"/>
  <c r="CH304" i="4" s="1"/>
  <c r="AN300" i="4"/>
  <c r="BK300" i="4" s="1"/>
  <c r="CH300" i="4" s="1"/>
  <c r="AN228" i="4"/>
  <c r="BK228" i="4" s="1"/>
  <c r="CH228" i="4" s="1"/>
  <c r="AN162" i="4"/>
  <c r="BK162" i="4" s="1"/>
  <c r="CH162" i="4" s="1"/>
  <c r="AN86" i="4"/>
  <c r="BK86" i="4" s="1"/>
  <c r="CH86" i="4" s="1"/>
  <c r="AN83" i="4"/>
  <c r="BK83" i="4" s="1"/>
  <c r="CH83" i="4" s="1"/>
  <c r="AN257" i="4"/>
  <c r="BK257" i="4" s="1"/>
  <c r="CH257" i="4" s="1"/>
  <c r="AN214" i="4"/>
  <c r="BK214" i="4" s="1"/>
  <c r="CH214" i="4" s="1"/>
  <c r="AN140" i="4"/>
  <c r="BK140" i="4" s="1"/>
  <c r="CH140" i="4" s="1"/>
  <c r="AN129" i="4"/>
  <c r="BK129" i="4" s="1"/>
  <c r="CH129" i="4" s="1"/>
  <c r="AN94" i="4"/>
  <c r="BK94" i="4" s="1"/>
  <c r="CH94" i="4" s="1"/>
  <c r="AN43" i="4"/>
  <c r="BK43" i="4" s="1"/>
  <c r="CH43" i="4" s="1"/>
  <c r="AN15" i="4"/>
  <c r="BK15" i="4" s="1"/>
  <c r="CH15" i="4" s="1"/>
  <c r="BK87" i="4"/>
  <c r="CH87" i="4" s="1"/>
  <c r="AN76" i="4"/>
  <c r="BK76" i="4" s="1"/>
  <c r="CH76" i="4" s="1"/>
  <c r="AN84" i="4"/>
  <c r="BK84" i="4" s="1"/>
  <c r="CH84" i="4" s="1"/>
  <c r="AN142" i="4"/>
  <c r="BK142" i="4" s="1"/>
  <c r="CH142" i="4" s="1"/>
  <c r="AN138" i="4"/>
  <c r="AN103" i="4"/>
  <c r="BK103" i="4" s="1"/>
  <c r="CH103" i="4" s="1"/>
  <c r="AN101" i="4"/>
  <c r="BK101" i="4" s="1"/>
  <c r="CH101" i="4" s="1"/>
  <c r="BK100" i="4"/>
  <c r="CH100" i="4" s="1"/>
  <c r="AN92" i="4"/>
  <c r="BK92" i="4" s="1"/>
  <c r="CH92" i="4" s="1"/>
  <c r="AN109" i="4"/>
  <c r="BK109" i="4" s="1"/>
  <c r="CH109" i="4" s="1"/>
  <c r="BK82" i="4"/>
  <c r="CH82" i="4" s="1"/>
  <c r="AN73" i="4"/>
  <c r="BK73" i="4" s="1"/>
  <c r="CH73" i="4" s="1"/>
  <c r="BK68" i="4"/>
  <c r="CH68" i="4" s="1"/>
  <c r="BK66" i="4"/>
  <c r="CH66" i="4" s="1"/>
  <c r="AN100" i="4"/>
  <c r="AN91" i="4"/>
  <c r="BK91" i="4" s="1"/>
  <c r="CH91" i="4" s="1"/>
  <c r="AN80" i="4"/>
  <c r="BK80" i="4" s="1"/>
  <c r="CH80" i="4" s="1"/>
  <c r="AN70" i="4"/>
  <c r="AN64" i="4"/>
  <c r="BK64" i="4" s="1"/>
  <c r="CH64" i="4" s="1"/>
  <c r="AN234" i="4"/>
  <c r="AN60" i="4"/>
  <c r="BK60" i="4" s="1"/>
  <c r="CH60" i="4" s="1"/>
  <c r="BK55" i="4"/>
  <c r="CH55" i="4" s="1"/>
  <c r="AN88" i="4"/>
  <c r="BK88" i="4" s="1"/>
  <c r="CH88" i="4" s="1"/>
  <c r="AN34" i="4"/>
  <c r="BK34" i="4" s="1"/>
  <c r="CH34" i="4" s="1"/>
  <c r="AN97" i="4"/>
  <c r="BK97" i="4" s="1"/>
  <c r="CH97" i="4" s="1"/>
  <c r="AN62" i="4"/>
  <c r="BK62" i="4" s="1"/>
  <c r="CH62" i="4" s="1"/>
  <c r="AN59" i="4"/>
  <c r="BK59" i="4" s="1"/>
  <c r="CH59" i="4" s="1"/>
  <c r="BK56" i="4"/>
  <c r="CH56" i="4" s="1"/>
  <c r="AN44" i="4"/>
  <c r="BK44" i="4" s="1"/>
  <c r="CH44" i="4" s="1"/>
  <c r="AN57" i="4"/>
  <c r="BK57" i="4" s="1"/>
  <c r="CH57" i="4" s="1"/>
  <c r="BK106" i="4"/>
  <c r="CH106" i="4" s="1"/>
  <c r="AN95" i="4"/>
  <c r="BK95" i="4" s="1"/>
  <c r="CH95" i="4" s="1"/>
  <c r="AN48" i="4"/>
  <c r="BK48" i="4" s="1"/>
  <c r="CH48" i="4" s="1"/>
  <c r="AN69" i="4"/>
  <c r="BK69" i="4" s="1"/>
  <c r="CH69" i="4" s="1"/>
  <c r="AN63" i="4"/>
  <c r="BK63" i="4" s="1"/>
  <c r="CH63" i="4" s="1"/>
  <c r="AN5" i="4"/>
  <c r="BK5" i="4" s="1"/>
  <c r="CH5" i="4" s="1"/>
  <c r="AO6" i="4"/>
  <c r="BL6" i="4" s="1"/>
  <c r="CI6" i="4" s="1"/>
  <c r="AT7" i="4"/>
  <c r="BQ7" i="4" s="1"/>
  <c r="CN7" i="4" s="1"/>
  <c r="AM8" i="4"/>
  <c r="BJ8" i="4" s="1"/>
  <c r="CG8" i="4" s="1"/>
  <c r="AQ9" i="4"/>
  <c r="BN9" i="4" s="1"/>
  <c r="CK9" i="4" s="1"/>
  <c r="AJ10" i="4"/>
  <c r="BG10" i="4" s="1"/>
  <c r="CD10" i="4" s="1"/>
  <c r="AB11" i="4"/>
  <c r="AY11" i="4" s="1"/>
  <c r="BV11" i="4" s="1"/>
  <c r="AP11" i="4"/>
  <c r="BM11" i="4" s="1"/>
  <c r="CJ11" i="4" s="1"/>
  <c r="AI12" i="4"/>
  <c r="BF12" i="4" s="1"/>
  <c r="CC12" i="4" s="1"/>
  <c r="AA13" i="4"/>
  <c r="AQ14" i="4"/>
  <c r="BN14" i="4" s="1"/>
  <c r="CK14" i="4" s="1"/>
  <c r="AK18" i="4"/>
  <c r="AP22" i="4"/>
  <c r="AX25" i="4"/>
  <c r="BN25" i="4"/>
  <c r="CK25" i="4" s="1"/>
  <c r="AX26" i="4"/>
  <c r="AQ26" i="4"/>
  <c r="BN26" i="4" s="1"/>
  <c r="CK26" i="4" s="1"/>
  <c r="BL26" i="4"/>
  <c r="CI26" i="4" s="1"/>
  <c r="AX30" i="4"/>
  <c r="BN30" i="4"/>
  <c r="CK30" i="4" s="1"/>
  <c r="AB33" i="4"/>
  <c r="AP33" i="4"/>
  <c r="AP34" i="4"/>
  <c r="AL39" i="4"/>
  <c r="BI39" i="4" s="1"/>
  <c r="CF39" i="4" s="1"/>
  <c r="AI39" i="4"/>
  <c r="BF39" i="4" s="1"/>
  <c r="CC39" i="4" s="1"/>
  <c r="AJ39" i="4"/>
  <c r="BG39" i="4" s="1"/>
  <c r="CD39" i="4" s="1"/>
  <c r="AA39" i="4"/>
  <c r="AM43" i="4"/>
  <c r="BJ43" i="4" s="1"/>
  <c r="CG43" i="4" s="1"/>
  <c r="AM47" i="4"/>
  <c r="BJ47" i="4" s="1"/>
  <c r="CG47" i="4" s="1"/>
  <c r="AN50" i="4"/>
  <c r="BK50" i="4" s="1"/>
  <c r="CH50" i="4" s="1"/>
  <c r="BJ53" i="4"/>
  <c r="CG53" i="4" s="1"/>
  <c r="AJ62" i="4"/>
  <c r="BG62" i="4" s="1"/>
  <c r="CD62" i="4" s="1"/>
  <c r="AK62" i="4"/>
  <c r="AI62" i="4"/>
  <c r="BF62" i="4" s="1"/>
  <c r="CC62" i="4" s="1"/>
  <c r="AT62" i="4"/>
  <c r="BQ62" i="4" s="1"/>
  <c r="CN62" i="4" s="1"/>
  <c r="AL62" i="4"/>
  <c r="BI62" i="4" s="1"/>
  <c r="CF62" i="4" s="1"/>
  <c r="AA62" i="4"/>
  <c r="BJ82" i="4"/>
  <c r="CG82" i="4" s="1"/>
  <c r="AM85" i="4"/>
  <c r="BJ85" i="4" s="1"/>
  <c r="CG85" i="4" s="1"/>
  <c r="AB386" i="4"/>
  <c r="AY386" i="4" s="1"/>
  <c r="BV386" i="4" s="1"/>
  <c r="AB384" i="4"/>
  <c r="AY384" i="4" s="1"/>
  <c r="BV384" i="4" s="1"/>
  <c r="AB378" i="4"/>
  <c r="AY378" i="4" s="1"/>
  <c r="BV378" i="4" s="1"/>
  <c r="AB376" i="4"/>
  <c r="AB375" i="4"/>
  <c r="AB374" i="4"/>
  <c r="AY374" i="4" s="1"/>
  <c r="BV374" i="4" s="1"/>
  <c r="AB372" i="4"/>
  <c r="AY372" i="4" s="1"/>
  <c r="BV372" i="4" s="1"/>
  <c r="AB385" i="4"/>
  <c r="AY385" i="4" s="1"/>
  <c r="BV385" i="4" s="1"/>
  <c r="AB381" i="4"/>
  <c r="AY376" i="4"/>
  <c r="BV376" i="4" s="1"/>
  <c r="AY367" i="4"/>
  <c r="BV367" i="4" s="1"/>
  <c r="AB336" i="4"/>
  <c r="AB324" i="4"/>
  <c r="AY375" i="4"/>
  <c r="BV375" i="4" s="1"/>
  <c r="AY336" i="4"/>
  <c r="BV336" i="4" s="1"/>
  <c r="AY324" i="4"/>
  <c r="BV324" i="4" s="1"/>
  <c r="AB382" i="4"/>
  <c r="AY382" i="4" s="1"/>
  <c r="BV382" i="4" s="1"/>
  <c r="AB351" i="4"/>
  <c r="AY351" i="4" s="1"/>
  <c r="BV351" i="4" s="1"/>
  <c r="AB349" i="4"/>
  <c r="AY349" i="4" s="1"/>
  <c r="BV349" i="4" s="1"/>
  <c r="AB348" i="4"/>
  <c r="AB347" i="4"/>
  <c r="AY347" i="4" s="1"/>
  <c r="BV347" i="4" s="1"/>
  <c r="AB345" i="4"/>
  <c r="AY348" i="4"/>
  <c r="BV348" i="4" s="1"/>
  <c r="AB369" i="4"/>
  <c r="AY369" i="4" s="1"/>
  <c r="BV369" i="4" s="1"/>
  <c r="AB318" i="4"/>
  <c r="AY318" i="4" s="1"/>
  <c r="BV318" i="4" s="1"/>
  <c r="AB333" i="4"/>
  <c r="AY333" i="4" s="1"/>
  <c r="BV333" i="4" s="1"/>
  <c r="AY345" i="4"/>
  <c r="BV345" i="4" s="1"/>
  <c r="AB331" i="4"/>
  <c r="AY331" i="4" s="1"/>
  <c r="BV331" i="4" s="1"/>
  <c r="AY276" i="4"/>
  <c r="BV276" i="4" s="1"/>
  <c r="AB322" i="4"/>
  <c r="AY322" i="4" s="1"/>
  <c r="BV322" i="4" s="1"/>
  <c r="AB291" i="4"/>
  <c r="AY291" i="4" s="1"/>
  <c r="BV291" i="4" s="1"/>
  <c r="AB277" i="4"/>
  <c r="AY277" i="4" s="1"/>
  <c r="BV277" i="4" s="1"/>
  <c r="AB383" i="4"/>
  <c r="AY383" i="4" s="1"/>
  <c r="BV383" i="4" s="1"/>
  <c r="AB320" i="4"/>
  <c r="AY320" i="4" s="1"/>
  <c r="BV320" i="4" s="1"/>
  <c r="AB276" i="4"/>
  <c r="AY264" i="4"/>
  <c r="BV264" i="4" s="1"/>
  <c r="AB266" i="4"/>
  <c r="AY266" i="4" s="1"/>
  <c r="BV266" i="4" s="1"/>
  <c r="AB264" i="4"/>
  <c r="AB297" i="4"/>
  <c r="AY297" i="4" s="1"/>
  <c r="BV297" i="4" s="1"/>
  <c r="AB327" i="4"/>
  <c r="AY327" i="4" s="1"/>
  <c r="BV327" i="4" s="1"/>
  <c r="AB267" i="4"/>
  <c r="AY267" i="4" s="1"/>
  <c r="BV267" i="4" s="1"/>
  <c r="AB241" i="4"/>
  <c r="AY241" i="4" s="1"/>
  <c r="BV241" i="4" s="1"/>
  <c r="AB98" i="4"/>
  <c r="AY98" i="4" s="1"/>
  <c r="BV98" i="4" s="1"/>
  <c r="AY97" i="4"/>
  <c r="BV97" i="4" s="1"/>
  <c r="AB321" i="4"/>
  <c r="AY321" i="4" s="1"/>
  <c r="BV321" i="4" s="1"/>
  <c r="AB270" i="4"/>
  <c r="AY270" i="4" s="1"/>
  <c r="BV270" i="4" s="1"/>
  <c r="AY151" i="4"/>
  <c r="BV151" i="4" s="1"/>
  <c r="AB367" i="4"/>
  <c r="AB284" i="4"/>
  <c r="AY284" i="4" s="1"/>
  <c r="BV284" i="4" s="1"/>
  <c r="AB282" i="4"/>
  <c r="AY282" i="4" s="1"/>
  <c r="BV282" i="4" s="1"/>
  <c r="AB237" i="4"/>
  <c r="AY237" i="4" s="1"/>
  <c r="BV237" i="4" s="1"/>
  <c r="AB151" i="4"/>
  <c r="AB95" i="4"/>
  <c r="AY95" i="4" s="1"/>
  <c r="BV95" i="4" s="1"/>
  <c r="AB93" i="4"/>
  <c r="AB85" i="4"/>
  <c r="AY85" i="4" s="1"/>
  <c r="BV85" i="4" s="1"/>
  <c r="AB69" i="4"/>
  <c r="AY69" i="4" s="1"/>
  <c r="BV69" i="4" s="1"/>
  <c r="AY68" i="4"/>
  <c r="BV68" i="4" s="1"/>
  <c r="AB252" i="4"/>
  <c r="AY252" i="4" s="1"/>
  <c r="BV252" i="4" s="1"/>
  <c r="AB232" i="4"/>
  <c r="AY232" i="4" s="1"/>
  <c r="BV232" i="4" s="1"/>
  <c r="AB223" i="4"/>
  <c r="AY223" i="4" s="1"/>
  <c r="BV223" i="4" s="1"/>
  <c r="AB205" i="4"/>
  <c r="AY205" i="4" s="1"/>
  <c r="BV205" i="4" s="1"/>
  <c r="AB147" i="4"/>
  <c r="AY147" i="4" s="1"/>
  <c r="BV147" i="4" s="1"/>
  <c r="AY105" i="4"/>
  <c r="AB103" i="4"/>
  <c r="AB94" i="4"/>
  <c r="AY94" i="4" s="1"/>
  <c r="BV94" i="4" s="1"/>
  <c r="AY93" i="4"/>
  <c r="BV93" i="4" s="1"/>
  <c r="AB86" i="4"/>
  <c r="AY86" i="4" s="1"/>
  <c r="BV86" i="4" s="1"/>
  <c r="AB76" i="4"/>
  <c r="AB70" i="4"/>
  <c r="AY70" i="4" s="1"/>
  <c r="BV70" i="4" s="1"/>
  <c r="AB62" i="4"/>
  <c r="AB47" i="4"/>
  <c r="AY47" i="4" s="1"/>
  <c r="BV47" i="4" s="1"/>
  <c r="AB37" i="4"/>
  <c r="AB28" i="4"/>
  <c r="AB18" i="4"/>
  <c r="AY18" i="4" s="1"/>
  <c r="BV18" i="4" s="1"/>
  <c r="AB171" i="4"/>
  <c r="AY171" i="4" s="1"/>
  <c r="BV171" i="4" s="1"/>
  <c r="AB105" i="4"/>
  <c r="AY91" i="4"/>
  <c r="BV91" i="4" s="1"/>
  <c r="AB90" i="4"/>
  <c r="AB87" i="4"/>
  <c r="AB82" i="4"/>
  <c r="AY82" i="4" s="1"/>
  <c r="BV82" i="4" s="1"/>
  <c r="AB58" i="4"/>
  <c r="AY53" i="4"/>
  <c r="BV53" i="4" s="1"/>
  <c r="AB50" i="4"/>
  <c r="AB43" i="4"/>
  <c r="AY40" i="4"/>
  <c r="BV40" i="4" s="1"/>
  <c r="AB38" i="4"/>
  <c r="AY38" i="4" s="1"/>
  <c r="BV38" i="4" s="1"/>
  <c r="AB35" i="4"/>
  <c r="AB31" i="4"/>
  <c r="AY31" i="4" s="1"/>
  <c r="BV31" i="4" s="1"/>
  <c r="AB16" i="4"/>
  <c r="AB7" i="4"/>
  <c r="AY7" i="4" s="1"/>
  <c r="BV7" i="4" s="1"/>
  <c r="AB6" i="4"/>
  <c r="AB250" i="4"/>
  <c r="AB207" i="4"/>
  <c r="AY207" i="4" s="1"/>
  <c r="BV207" i="4" s="1"/>
  <c r="AB204" i="4"/>
  <c r="AB186" i="4"/>
  <c r="AY186" i="4" s="1"/>
  <c r="BV186" i="4" s="1"/>
  <c r="AB117" i="4"/>
  <c r="AY117" i="4" s="1"/>
  <c r="BV117" i="4" s="1"/>
  <c r="AY115" i="4"/>
  <c r="BV115" i="4" s="1"/>
  <c r="AB115" i="4"/>
  <c r="AB91" i="4"/>
  <c r="AB83" i="4"/>
  <c r="AY83" i="4" s="1"/>
  <c r="BV83" i="4" s="1"/>
  <c r="AB72" i="4"/>
  <c r="AY72" i="4" s="1"/>
  <c r="BV72" i="4" s="1"/>
  <c r="AB66" i="4"/>
  <c r="AY66" i="4" s="1"/>
  <c r="BV66" i="4" s="1"/>
  <c r="AB64" i="4"/>
  <c r="AY64" i="4" s="1"/>
  <c r="BV64" i="4" s="1"/>
  <c r="AY62" i="4"/>
  <c r="BV62" i="4" s="1"/>
  <c r="AB59" i="4"/>
  <c r="AY59" i="4" s="1"/>
  <c r="BV59" i="4" s="1"/>
  <c r="AB44" i="4"/>
  <c r="AB34" i="4"/>
  <c r="AY34" i="4" s="1"/>
  <c r="BV34" i="4" s="1"/>
  <c r="AB22" i="4"/>
  <c r="AB8" i="4"/>
  <c r="AY8" i="4" s="1"/>
  <c r="BV8" i="4" s="1"/>
  <c r="AY6" i="4"/>
  <c r="BV6" i="4" s="1"/>
  <c r="AB5" i="4"/>
  <c r="AY5" i="4" s="1"/>
  <c r="AB234" i="4"/>
  <c r="AY234" i="4" s="1"/>
  <c r="BV234" i="4" s="1"/>
  <c r="AB221" i="4"/>
  <c r="AY221" i="4" s="1"/>
  <c r="BV221" i="4" s="1"/>
  <c r="AB201" i="4"/>
  <c r="AY201" i="4" s="1"/>
  <c r="BV201" i="4" s="1"/>
  <c r="AB153" i="4"/>
  <c r="AY153" i="4" s="1"/>
  <c r="BV153" i="4" s="1"/>
  <c r="AB92" i="4"/>
  <c r="AY92" i="4" s="1"/>
  <c r="BV92" i="4" s="1"/>
  <c r="AB84" i="4"/>
  <c r="AY80" i="4"/>
  <c r="BV80" i="4" s="1"/>
  <c r="AB67" i="4"/>
  <c r="AY67" i="4" s="1"/>
  <c r="BV67" i="4" s="1"/>
  <c r="AB60" i="4"/>
  <c r="AB55" i="4"/>
  <c r="AB51" i="4"/>
  <c r="AY51" i="4" s="1"/>
  <c r="BV51" i="4" s="1"/>
  <c r="AB39" i="4"/>
  <c r="AY37" i="4"/>
  <c r="BV37" i="4" s="1"/>
  <c r="AY32" i="4"/>
  <c r="BV32" i="4" s="1"/>
  <c r="AB26" i="4"/>
  <c r="AB17" i="4"/>
  <c r="AY17" i="4" s="1"/>
  <c r="BV17" i="4" s="1"/>
  <c r="AB9" i="4"/>
  <c r="AY9" i="4" s="1"/>
  <c r="BV9" i="4" s="1"/>
  <c r="AB268" i="4"/>
  <c r="AY268" i="4" s="1"/>
  <c r="BV268" i="4" s="1"/>
  <c r="AY250" i="4"/>
  <c r="BV250" i="4" s="1"/>
  <c r="AB219" i="4"/>
  <c r="AY219" i="4" s="1"/>
  <c r="BV219" i="4" s="1"/>
  <c r="AB239" i="4"/>
  <c r="AY239" i="4" s="1"/>
  <c r="BV239" i="4" s="1"/>
  <c r="AY109" i="4"/>
  <c r="BV109" i="4" s="1"/>
  <c r="AB100" i="4"/>
  <c r="AY100" i="4" s="1"/>
  <c r="BV100" i="4" s="1"/>
  <c r="AB225" i="4"/>
  <c r="AY225" i="4" s="1"/>
  <c r="BV225" i="4" s="1"/>
  <c r="AB203" i="4"/>
  <c r="AB101" i="4"/>
  <c r="AY101" i="4" s="1"/>
  <c r="BV101" i="4" s="1"/>
  <c r="AY204" i="4"/>
  <c r="BV204" i="4" s="1"/>
  <c r="AB306" i="4"/>
  <c r="AY306" i="4" s="1"/>
  <c r="BV306" i="4" s="1"/>
  <c r="AB187" i="4"/>
  <c r="AY187" i="4" s="1"/>
  <c r="BV187" i="4" s="1"/>
  <c r="AB131" i="4"/>
  <c r="AY131" i="4" s="1"/>
  <c r="BV131" i="4" s="1"/>
  <c r="AB73" i="4"/>
  <c r="AY73" i="4" s="1"/>
  <c r="BV73" i="4" s="1"/>
  <c r="AB222" i="4"/>
  <c r="AY222" i="4" s="1"/>
  <c r="BV222" i="4" s="1"/>
  <c r="AB189" i="4"/>
  <c r="AY189" i="4" s="1"/>
  <c r="BV189" i="4" s="1"/>
  <c r="AY103" i="4"/>
  <c r="BV103" i="4" s="1"/>
  <c r="AB88" i="4"/>
  <c r="AY88" i="4" s="1"/>
  <c r="BV88" i="4" s="1"/>
  <c r="AY87" i="4"/>
  <c r="BV87" i="4" s="1"/>
  <c r="AB149" i="4"/>
  <c r="AY55" i="4"/>
  <c r="BV55" i="4" s="1"/>
  <c r="AY44" i="4"/>
  <c r="BV44" i="4" s="1"/>
  <c r="AY39" i="4"/>
  <c r="BV39" i="4" s="1"/>
  <c r="AB25" i="4"/>
  <c r="AY20" i="4"/>
  <c r="BV20" i="4" s="1"/>
  <c r="AB19" i="4"/>
  <c r="AY19" i="4" s="1"/>
  <c r="BV19" i="4" s="1"/>
  <c r="AB183" i="4"/>
  <c r="AB150" i="4"/>
  <c r="AY150" i="4" s="1"/>
  <c r="AB135" i="4"/>
  <c r="AB133" i="4"/>
  <c r="AY133" i="4" s="1"/>
  <c r="BV133" i="4" s="1"/>
  <c r="AB108" i="4"/>
  <c r="AY108" i="4" s="1"/>
  <c r="AY90" i="4"/>
  <c r="BV90" i="4" s="1"/>
  <c r="AB75" i="4"/>
  <c r="AY75" i="4" s="1"/>
  <c r="BV75" i="4" s="1"/>
  <c r="AY43" i="4"/>
  <c r="BV43" i="4" s="1"/>
  <c r="AB42" i="4"/>
  <c r="AB36" i="4"/>
  <c r="AY22" i="4"/>
  <c r="BV22" i="4" s="1"/>
  <c r="AB132" i="4"/>
  <c r="AY132" i="4" s="1"/>
  <c r="BV132" i="4" s="1"/>
  <c r="AB107" i="4"/>
  <c r="AY107" i="4" s="1"/>
  <c r="BV107" i="4" s="1"/>
  <c r="AB80" i="4"/>
  <c r="AB78" i="4"/>
  <c r="AY78" i="4" s="1"/>
  <c r="BV78" i="4" s="1"/>
  <c r="AY76" i="4"/>
  <c r="AB63" i="4"/>
  <c r="AY63" i="4" s="1"/>
  <c r="BV63" i="4" s="1"/>
  <c r="AB185" i="4"/>
  <c r="AY185" i="4" s="1"/>
  <c r="BV185" i="4" s="1"/>
  <c r="AB165" i="4"/>
  <c r="AY165" i="4" s="1"/>
  <c r="BV165" i="4" s="1"/>
  <c r="AB120" i="4"/>
  <c r="AY120" i="4" s="1"/>
  <c r="BV120" i="4" s="1"/>
  <c r="AB109" i="4"/>
  <c r="AB97" i="4"/>
  <c r="AB89" i="4"/>
  <c r="AB65" i="4"/>
  <c r="AY65" i="4" s="1"/>
  <c r="AY203" i="4"/>
  <c r="BV203" i="4" s="1"/>
  <c r="AB106" i="4"/>
  <c r="AY106" i="4" s="1"/>
  <c r="BV106" i="4" s="1"/>
  <c r="AY58" i="4"/>
  <c r="BV58" i="4" s="1"/>
  <c r="AB56" i="4"/>
  <c r="AY56" i="4" s="1"/>
  <c r="BV56" i="4" s="1"/>
  <c r="AY50" i="4"/>
  <c r="BV50" i="4" s="1"/>
  <c r="AB57" i="4"/>
  <c r="AY57" i="4" s="1"/>
  <c r="BV57" i="4" s="1"/>
  <c r="AY183" i="4"/>
  <c r="BV183" i="4" s="1"/>
  <c r="AB123" i="4"/>
  <c r="AY123" i="4" s="1"/>
  <c r="BV123" i="4" s="1"/>
  <c r="AB122" i="4"/>
  <c r="AY122" i="4" s="1"/>
  <c r="BV122" i="4" s="1"/>
  <c r="AB81" i="4"/>
  <c r="AY81" i="4" s="1"/>
  <c r="BV81" i="4" s="1"/>
  <c r="AB61" i="4"/>
  <c r="AY61" i="4" s="1"/>
  <c r="BV61" i="4" s="1"/>
  <c r="AB48" i="4"/>
  <c r="AB169" i="4"/>
  <c r="AY169" i="4" s="1"/>
  <c r="BV169" i="4" s="1"/>
  <c r="AB41" i="4"/>
  <c r="AY41" i="4" s="1"/>
  <c r="BV41" i="4" s="1"/>
  <c r="AO383" i="4"/>
  <c r="AO384" i="4"/>
  <c r="BL384" i="4" s="1"/>
  <c r="CI384" i="4" s="1"/>
  <c r="BL383" i="4"/>
  <c r="CI383" i="4" s="1"/>
  <c r="AO385" i="4"/>
  <c r="AO381" i="4"/>
  <c r="BL385" i="4"/>
  <c r="CI385" i="4" s="1"/>
  <c r="BL381" i="4"/>
  <c r="CI381" i="4" s="1"/>
  <c r="AO372" i="4"/>
  <c r="BL372" i="4" s="1"/>
  <c r="CI372" i="4" s="1"/>
  <c r="AO382" i="4"/>
  <c r="BL382" i="4" s="1"/>
  <c r="CI382" i="4" s="1"/>
  <c r="AO369" i="4"/>
  <c r="BL369" i="4" s="1"/>
  <c r="CI369" i="4" s="1"/>
  <c r="AO320" i="4"/>
  <c r="BL320" i="4" s="1"/>
  <c r="CI320" i="4" s="1"/>
  <c r="AO321" i="4"/>
  <c r="BL321" i="4" s="1"/>
  <c r="CI321" i="4" s="1"/>
  <c r="AO339" i="4"/>
  <c r="BL339" i="4" s="1"/>
  <c r="CI339" i="4" s="1"/>
  <c r="AO322" i="4"/>
  <c r="BL322" i="4" s="1"/>
  <c r="CI322" i="4" s="1"/>
  <c r="AO386" i="4"/>
  <c r="BL386" i="4" s="1"/>
  <c r="CI386" i="4" s="1"/>
  <c r="AO365" i="4"/>
  <c r="BL365" i="4" s="1"/>
  <c r="CI365" i="4" s="1"/>
  <c r="AO338" i="4"/>
  <c r="BL338" i="4" s="1"/>
  <c r="CI338" i="4" s="1"/>
  <c r="AO356" i="4"/>
  <c r="BL356" i="4" s="1"/>
  <c r="CI356" i="4" s="1"/>
  <c r="AO336" i="4"/>
  <c r="BL336" i="4" s="1"/>
  <c r="CI336" i="4" s="1"/>
  <c r="AO315" i="4"/>
  <c r="BL313" i="4"/>
  <c r="CI313" i="4" s="1"/>
  <c r="AO312" i="4"/>
  <c r="BL312" i="4" s="1"/>
  <c r="CI312" i="4" s="1"/>
  <c r="AO331" i="4"/>
  <c r="BL331" i="4" s="1"/>
  <c r="CI331" i="4" s="1"/>
  <c r="AO318" i="4"/>
  <c r="AO291" i="4"/>
  <c r="BL291" i="4" s="1"/>
  <c r="CI291" i="4" s="1"/>
  <c r="AO306" i="4"/>
  <c r="BL306" i="4" s="1"/>
  <c r="CI306" i="4" s="1"/>
  <c r="AO284" i="4"/>
  <c r="BL284" i="4" s="1"/>
  <c r="CI284" i="4" s="1"/>
  <c r="AO258" i="4"/>
  <c r="BL258" i="4" s="1"/>
  <c r="CI258" i="4" s="1"/>
  <c r="AO279" i="4"/>
  <c r="BL279" i="4" s="1"/>
  <c r="CI279" i="4" s="1"/>
  <c r="AO277" i="4"/>
  <c r="BL277" i="4" s="1"/>
  <c r="CI277" i="4" s="1"/>
  <c r="AO342" i="4"/>
  <c r="BL342" i="4" s="1"/>
  <c r="CI342" i="4" s="1"/>
  <c r="AO311" i="4"/>
  <c r="BL311" i="4" s="1"/>
  <c r="CI311" i="4" s="1"/>
  <c r="BL282" i="4"/>
  <c r="CI282" i="4" s="1"/>
  <c r="AO267" i="4"/>
  <c r="BL267" i="4" s="1"/>
  <c r="CI267" i="4" s="1"/>
  <c r="AO109" i="4"/>
  <c r="BL109" i="4" s="1"/>
  <c r="CI109" i="4" s="1"/>
  <c r="AO324" i="4"/>
  <c r="BL324" i="4" s="1"/>
  <c r="CI324" i="4" s="1"/>
  <c r="AO313" i="4"/>
  <c r="AO268" i="4"/>
  <c r="BL318" i="4"/>
  <c r="CI318" i="4" s="1"/>
  <c r="AO293" i="4"/>
  <c r="BL293" i="4" s="1"/>
  <c r="CI293" i="4" s="1"/>
  <c r="BL302" i="4"/>
  <c r="CI302" i="4" s="1"/>
  <c r="BL288" i="4"/>
  <c r="CI288" i="4" s="1"/>
  <c r="AO276" i="4"/>
  <c r="BL276" i="4" s="1"/>
  <c r="CI276" i="4" s="1"/>
  <c r="AO174" i="4"/>
  <c r="AO151" i="4"/>
  <c r="BL151" i="4" s="1"/>
  <c r="CI151" i="4" s="1"/>
  <c r="AO107" i="4"/>
  <c r="AO106" i="4"/>
  <c r="BL106" i="4" s="1"/>
  <c r="CI106" i="4" s="1"/>
  <c r="AO98" i="4"/>
  <c r="AO90" i="4"/>
  <c r="AO82" i="4"/>
  <c r="BL82" i="4" s="1"/>
  <c r="CI82" i="4" s="1"/>
  <c r="AO66" i="4"/>
  <c r="AO295" i="4"/>
  <c r="BL295" i="4" s="1"/>
  <c r="CI295" i="4" s="1"/>
  <c r="AO147" i="4"/>
  <c r="BL147" i="4" s="1"/>
  <c r="CI147" i="4" s="1"/>
  <c r="AO105" i="4"/>
  <c r="BL105" i="4" s="1"/>
  <c r="CI105" i="4" s="1"/>
  <c r="AO91" i="4"/>
  <c r="BL91" i="4" s="1"/>
  <c r="CI91" i="4" s="1"/>
  <c r="BL90" i="4"/>
  <c r="CI90" i="4" s="1"/>
  <c r="AO83" i="4"/>
  <c r="AO78" i="4"/>
  <c r="AO67" i="4"/>
  <c r="BL66" i="4"/>
  <c r="CI66" i="4" s="1"/>
  <c r="AO59" i="4"/>
  <c r="BL59" i="4" s="1"/>
  <c r="CI59" i="4" s="1"/>
  <c r="AO43" i="4"/>
  <c r="BL43" i="4" s="1"/>
  <c r="CI43" i="4" s="1"/>
  <c r="BL35" i="4"/>
  <c r="CI35" i="4" s="1"/>
  <c r="AO34" i="4"/>
  <c r="BL34" i="4" s="1"/>
  <c r="CI34" i="4" s="1"/>
  <c r="AO25" i="4"/>
  <c r="BL25" i="4" s="1"/>
  <c r="CI25" i="4" s="1"/>
  <c r="AO288" i="4"/>
  <c r="AO275" i="4"/>
  <c r="BL275" i="4" s="1"/>
  <c r="CI275" i="4" s="1"/>
  <c r="BL174" i="4"/>
  <c r="CI174" i="4" s="1"/>
  <c r="AO149" i="4"/>
  <c r="BL149" i="4" s="1"/>
  <c r="CI149" i="4" s="1"/>
  <c r="AO141" i="4"/>
  <c r="BL141" i="4" s="1"/>
  <c r="CI141" i="4" s="1"/>
  <c r="AO117" i="4"/>
  <c r="BL117" i="4" s="1"/>
  <c r="CI117" i="4" s="1"/>
  <c r="AO115" i="4"/>
  <c r="BL115" i="4" s="1"/>
  <c r="CI115" i="4" s="1"/>
  <c r="BL78" i="4"/>
  <c r="CI78" i="4" s="1"/>
  <c r="AO72" i="4"/>
  <c r="BL72" i="4" s="1"/>
  <c r="CI72" i="4" s="1"/>
  <c r="AO61" i="4"/>
  <c r="BL61" i="4" s="1"/>
  <c r="CI61" i="4" s="1"/>
  <c r="AO23" i="4"/>
  <c r="BL23" i="4" s="1"/>
  <c r="CI23" i="4" s="1"/>
  <c r="AO18" i="4"/>
  <c r="BL18" i="4" s="1"/>
  <c r="CI18" i="4" s="1"/>
  <c r="AO13" i="4"/>
  <c r="BL12" i="4"/>
  <c r="CI12" i="4" s="1"/>
  <c r="AO285" i="4"/>
  <c r="BL285" i="4" s="1"/>
  <c r="CI285" i="4" s="1"/>
  <c r="AO212" i="4"/>
  <c r="BL212" i="4" s="1"/>
  <c r="CI212" i="4" s="1"/>
  <c r="AO93" i="4"/>
  <c r="BL93" i="4" s="1"/>
  <c r="CI93" i="4" s="1"/>
  <c r="BL88" i="4"/>
  <c r="CI88" i="4" s="1"/>
  <c r="AO85" i="4"/>
  <c r="BL85" i="4" s="1"/>
  <c r="CI85" i="4" s="1"/>
  <c r="AO56" i="4"/>
  <c r="BL56" i="4" s="1"/>
  <c r="CI56" i="4" s="1"/>
  <c r="AO53" i="4"/>
  <c r="BL53" i="4" s="1"/>
  <c r="CI53" i="4" s="1"/>
  <c r="AO47" i="4"/>
  <c r="BL47" i="4" s="1"/>
  <c r="CI47" i="4" s="1"/>
  <c r="AO40" i="4"/>
  <c r="BL40" i="4" s="1"/>
  <c r="CI40" i="4" s="1"/>
  <c r="BL38" i="4"/>
  <c r="CI38" i="4" s="1"/>
  <c r="AO30" i="4"/>
  <c r="BL30" i="4" s="1"/>
  <c r="CI30" i="4" s="1"/>
  <c r="AO14" i="4"/>
  <c r="BL14" i="4" s="1"/>
  <c r="CI14" i="4" s="1"/>
  <c r="BL13" i="4"/>
  <c r="CI13" i="4" s="1"/>
  <c r="AO282" i="4"/>
  <c r="AO198" i="4"/>
  <c r="BL198" i="4" s="1"/>
  <c r="CI198" i="4" s="1"/>
  <c r="BL138" i="4"/>
  <c r="CI138" i="4" s="1"/>
  <c r="AO95" i="4"/>
  <c r="BL95" i="4" s="1"/>
  <c r="CI95" i="4" s="1"/>
  <c r="AO88" i="4"/>
  <c r="AO80" i="4"/>
  <c r="BL80" i="4" s="1"/>
  <c r="CI80" i="4" s="1"/>
  <c r="BL73" i="4"/>
  <c r="CI73" i="4" s="1"/>
  <c r="AO69" i="4"/>
  <c r="BL69" i="4" s="1"/>
  <c r="CI69" i="4" s="1"/>
  <c r="AO62" i="4"/>
  <c r="BL62" i="4" s="1"/>
  <c r="CI62" i="4" s="1"/>
  <c r="BL60" i="4"/>
  <c r="CI60" i="4" s="1"/>
  <c r="AO19" i="4"/>
  <c r="BL19" i="4" s="1"/>
  <c r="CI19" i="4" s="1"/>
  <c r="AO15" i="4"/>
  <c r="BL15" i="4" s="1"/>
  <c r="CI15" i="4" s="1"/>
  <c r="AO180" i="4"/>
  <c r="BL180" i="4" s="1"/>
  <c r="CI180" i="4" s="1"/>
  <c r="AO156" i="4"/>
  <c r="BL156" i="4" s="1"/>
  <c r="CI156" i="4" s="1"/>
  <c r="AO135" i="4"/>
  <c r="BL135" i="4" s="1"/>
  <c r="CI135" i="4" s="1"/>
  <c r="BL98" i="4"/>
  <c r="CI98" i="4" s="1"/>
  <c r="BL315" i="4"/>
  <c r="CI315" i="4" s="1"/>
  <c r="AO131" i="4"/>
  <c r="BL131" i="4" s="1"/>
  <c r="CI131" i="4" s="1"/>
  <c r="AO270" i="4"/>
  <c r="BL270" i="4" s="1"/>
  <c r="CI270" i="4" s="1"/>
  <c r="AO234" i="4"/>
  <c r="BL234" i="4" s="1"/>
  <c r="CI234" i="4" s="1"/>
  <c r="AO162" i="4"/>
  <c r="BL162" i="4" s="1"/>
  <c r="CI162" i="4" s="1"/>
  <c r="AO89" i="4"/>
  <c r="BL89" i="4" s="1"/>
  <c r="CI89" i="4" s="1"/>
  <c r="AO86" i="4"/>
  <c r="BL86" i="4" s="1"/>
  <c r="CI86" i="4" s="1"/>
  <c r="AO76" i="4"/>
  <c r="BL76" i="4" s="1"/>
  <c r="CI76" i="4" s="1"/>
  <c r="AO75" i="4"/>
  <c r="BL75" i="4" s="1"/>
  <c r="CI75" i="4" s="1"/>
  <c r="AO192" i="4"/>
  <c r="BL192" i="4" s="1"/>
  <c r="CI192" i="4" s="1"/>
  <c r="AO138" i="4"/>
  <c r="AO108" i="4"/>
  <c r="BL108" i="4" s="1"/>
  <c r="CI108" i="4" s="1"/>
  <c r="AO101" i="4"/>
  <c r="BL101" i="4" s="1"/>
  <c r="CI101" i="4" s="1"/>
  <c r="AO100" i="4"/>
  <c r="BL100" i="4" s="1"/>
  <c r="CI100" i="4" s="1"/>
  <c r="BL97" i="4"/>
  <c r="CI97" i="4" s="1"/>
  <c r="AO97" i="4"/>
  <c r="AO302" i="4"/>
  <c r="AO241" i="4"/>
  <c r="BL241" i="4" s="1"/>
  <c r="CI241" i="4" s="1"/>
  <c r="AO140" i="4"/>
  <c r="BL140" i="4" s="1"/>
  <c r="CI140" i="4" s="1"/>
  <c r="AO150" i="4"/>
  <c r="BL150" i="4" s="1"/>
  <c r="CI150" i="4" s="1"/>
  <c r="AO142" i="4"/>
  <c r="BL142" i="4" s="1"/>
  <c r="CI142" i="4" s="1"/>
  <c r="AO22" i="4"/>
  <c r="BL22" i="4" s="1"/>
  <c r="CI22" i="4" s="1"/>
  <c r="AO17" i="4"/>
  <c r="BL17" i="4" s="1"/>
  <c r="CI17" i="4" s="1"/>
  <c r="AO16" i="4"/>
  <c r="BL16" i="4" s="1"/>
  <c r="CI16" i="4" s="1"/>
  <c r="AO228" i="4"/>
  <c r="BL228" i="4" s="1"/>
  <c r="CI228" i="4" s="1"/>
  <c r="AO87" i="4"/>
  <c r="BL87" i="4" s="1"/>
  <c r="CI87" i="4" s="1"/>
  <c r="AO84" i="4"/>
  <c r="BL84" i="4" s="1"/>
  <c r="CI84" i="4" s="1"/>
  <c r="AO65" i="4"/>
  <c r="BL65" i="4" s="1"/>
  <c r="CI65" i="4" s="1"/>
  <c r="BL268" i="4"/>
  <c r="CI268" i="4" s="1"/>
  <c r="BL107" i="4"/>
  <c r="CI107" i="4" s="1"/>
  <c r="AO103" i="4"/>
  <c r="BL103" i="4" s="1"/>
  <c r="CI103" i="4" s="1"/>
  <c r="AO92" i="4"/>
  <c r="AO36" i="4"/>
  <c r="BL36" i="4" s="1"/>
  <c r="CI36" i="4" s="1"/>
  <c r="AO33" i="4"/>
  <c r="BL33" i="4" s="1"/>
  <c r="CI33" i="4" s="1"/>
  <c r="AO31" i="4"/>
  <c r="BL31" i="4" s="1"/>
  <c r="CI31" i="4" s="1"/>
  <c r="AO153" i="4"/>
  <c r="BL153" i="4" s="1"/>
  <c r="CI153" i="4" s="1"/>
  <c r="BL92" i="4"/>
  <c r="CI92" i="4" s="1"/>
  <c r="AO73" i="4"/>
  <c r="AO63" i="4"/>
  <c r="BL63" i="4" s="1"/>
  <c r="CI63" i="4" s="1"/>
  <c r="AO94" i="4"/>
  <c r="BL94" i="4" s="1"/>
  <c r="CI94" i="4" s="1"/>
  <c r="AO81" i="4"/>
  <c r="BL81" i="4" s="1"/>
  <c r="CI81" i="4" s="1"/>
  <c r="BL67" i="4"/>
  <c r="CI67" i="4" s="1"/>
  <c r="AO64" i="4"/>
  <c r="BL64" i="4" s="1"/>
  <c r="CI64" i="4" s="1"/>
  <c r="AO68" i="4"/>
  <c r="BL68" i="4" s="1"/>
  <c r="CI68" i="4" s="1"/>
  <c r="AO44" i="4"/>
  <c r="BL44" i="4" s="1"/>
  <c r="CI44" i="4" s="1"/>
  <c r="AO32" i="4"/>
  <c r="BL32" i="4" s="1"/>
  <c r="CI32" i="4" s="1"/>
  <c r="AO57" i="4"/>
  <c r="BL57" i="4" s="1"/>
  <c r="CI57" i="4" s="1"/>
  <c r="AO55" i="4"/>
  <c r="BL55" i="4" s="1"/>
  <c r="CI55" i="4" s="1"/>
  <c r="BL83" i="4"/>
  <c r="CI83" i="4" s="1"/>
  <c r="AO70" i="4"/>
  <c r="BL70" i="4" s="1"/>
  <c r="CI70" i="4" s="1"/>
  <c r="AO58" i="4"/>
  <c r="BL58" i="4" s="1"/>
  <c r="CI58" i="4" s="1"/>
  <c r="AO48" i="4"/>
  <c r="BL48" i="4" s="1"/>
  <c r="CI48" i="4" s="1"/>
  <c r="AO45" i="4"/>
  <c r="BL45" i="4" s="1"/>
  <c r="CI45" i="4" s="1"/>
  <c r="AO50" i="4"/>
  <c r="BL50" i="4" s="1"/>
  <c r="CI50" i="4" s="1"/>
  <c r="AO257" i="4"/>
  <c r="BL257" i="4" s="1"/>
  <c r="CI257" i="4" s="1"/>
  <c r="AO51" i="4"/>
  <c r="BL51" i="4" s="1"/>
  <c r="CI51" i="4" s="1"/>
  <c r="AO42" i="4"/>
  <c r="BL42" i="4" s="1"/>
  <c r="CI42" i="4" s="1"/>
  <c r="AO37" i="4"/>
  <c r="BL37" i="4" s="1"/>
  <c r="CI37" i="4" s="1"/>
  <c r="AO5" i="4"/>
  <c r="BL5" i="4" s="1"/>
  <c r="CI5" i="4" s="1"/>
  <c r="BN5" i="4"/>
  <c r="CK5" i="4" s="1"/>
  <c r="AI6" i="4"/>
  <c r="BF6" i="4" s="1"/>
  <c r="CC6" i="4" s="1"/>
  <c r="AJ8" i="4"/>
  <c r="BG8" i="4" s="1"/>
  <c r="CD8" i="4" s="1"/>
  <c r="AI8" i="4"/>
  <c r="BF8" i="4" s="1"/>
  <c r="CC8" i="4" s="1"/>
  <c r="AA8" i="4"/>
  <c r="AN8" i="4"/>
  <c r="BK8" i="4" s="1"/>
  <c r="CH8" i="4" s="1"/>
  <c r="AN10" i="4"/>
  <c r="BK10" i="4" s="1"/>
  <c r="CH10" i="4" s="1"/>
  <c r="AY10" i="4"/>
  <c r="BV10" i="4" s="1"/>
  <c r="BM10" i="4"/>
  <c r="CJ10" i="4" s="1"/>
  <c r="AQ11" i="4"/>
  <c r="BN11" i="4" s="1"/>
  <c r="CK11" i="4" s="1"/>
  <c r="CR11" i="4"/>
  <c r="AB13" i="4"/>
  <c r="AP13" i="4"/>
  <c r="AP18" i="4"/>
  <c r="BM18" i="4" s="1"/>
  <c r="CJ18" i="4" s="1"/>
  <c r="BN19" i="4"/>
  <c r="CK19" i="4" s="1"/>
  <c r="BU20" i="4"/>
  <c r="AQ22" i="4"/>
  <c r="BN22" i="4" s="1"/>
  <c r="CK22" i="4" s="1"/>
  <c r="AJ23" i="4"/>
  <c r="BG23" i="4" s="1"/>
  <c r="CD23" i="4" s="1"/>
  <c r="AY28" i="4"/>
  <c r="BV28" i="4" s="1"/>
  <c r="AB30" i="4"/>
  <c r="AY30" i="4" s="1"/>
  <c r="BV30" i="4" s="1"/>
  <c r="BM33" i="4"/>
  <c r="CJ33" i="4" s="1"/>
  <c r="AY35" i="4"/>
  <c r="BV35" i="4" s="1"/>
  <c r="BN38" i="4"/>
  <c r="CK38" i="4" s="1"/>
  <c r="BU41" i="4"/>
  <c r="AB45" i="4"/>
  <c r="AY45" i="4" s="1"/>
  <c r="BV45" i="4" s="1"/>
  <c r="AM63" i="4"/>
  <c r="BJ63" i="4" s="1"/>
  <c r="CG63" i="4" s="1"/>
  <c r="BK70" i="4"/>
  <c r="CH70" i="4" s="1"/>
  <c r="BN85" i="4"/>
  <c r="CK85" i="4" s="1"/>
  <c r="F3" i="4"/>
  <c r="AP384" i="4"/>
  <c r="BM384" i="4" s="1"/>
  <c r="CJ384" i="4" s="1"/>
  <c r="AP385" i="4"/>
  <c r="BM385" i="4" s="1"/>
  <c r="CJ385" i="4" s="1"/>
  <c r="BM375" i="4"/>
  <c r="CJ375" i="4" s="1"/>
  <c r="AP386" i="4"/>
  <c r="BM386" i="4" s="1"/>
  <c r="CJ386" i="4" s="1"/>
  <c r="BM381" i="4"/>
  <c r="CJ381" i="4" s="1"/>
  <c r="AP383" i="4"/>
  <c r="BM383" i="4" s="1"/>
  <c r="CJ383" i="4" s="1"/>
  <c r="AP375" i="4"/>
  <c r="AP376" i="4"/>
  <c r="BM376" i="4" s="1"/>
  <c r="CJ376" i="4" s="1"/>
  <c r="AP382" i="4"/>
  <c r="BM382" i="4" s="1"/>
  <c r="CJ382" i="4" s="1"/>
  <c r="AP354" i="4"/>
  <c r="AP369" i="4"/>
  <c r="BM369" i="4" s="1"/>
  <c r="CJ369" i="4" s="1"/>
  <c r="BM354" i="4"/>
  <c r="CJ354" i="4" s="1"/>
  <c r="AP381" i="4"/>
  <c r="AP367" i="4"/>
  <c r="BM367" i="4" s="1"/>
  <c r="CJ367" i="4" s="1"/>
  <c r="AP339" i="4"/>
  <c r="BM339" i="4" s="1"/>
  <c r="CJ339" i="4" s="1"/>
  <c r="AP333" i="4"/>
  <c r="BM333" i="4" s="1"/>
  <c r="CJ333" i="4" s="1"/>
  <c r="AP374" i="4"/>
  <c r="BM374" i="4" s="1"/>
  <c r="CJ374" i="4" s="1"/>
  <c r="AP366" i="4"/>
  <c r="BM366" i="4" s="1"/>
  <c r="CJ366" i="4" s="1"/>
  <c r="AP365" i="4"/>
  <c r="BM365" i="4" s="1"/>
  <c r="CJ365" i="4" s="1"/>
  <c r="AP327" i="4"/>
  <c r="BM327" i="4" s="1"/>
  <c r="CJ327" i="4" s="1"/>
  <c r="AP312" i="4"/>
  <c r="BM312" i="4" s="1"/>
  <c r="CJ312" i="4" s="1"/>
  <c r="AP331" i="4"/>
  <c r="BM331" i="4" s="1"/>
  <c r="CJ331" i="4" s="1"/>
  <c r="AP291" i="4"/>
  <c r="BM291" i="4" s="1"/>
  <c r="CJ291" i="4" s="1"/>
  <c r="AP284" i="4"/>
  <c r="BM284" i="4" s="1"/>
  <c r="CJ284" i="4" s="1"/>
  <c r="AP282" i="4"/>
  <c r="BM282" i="4" s="1"/>
  <c r="CJ282" i="4" s="1"/>
  <c r="AP279" i="4"/>
  <c r="BM279" i="4" s="1"/>
  <c r="CJ279" i="4" s="1"/>
  <c r="AP277" i="4"/>
  <c r="BM277" i="4" s="1"/>
  <c r="CJ277" i="4" s="1"/>
  <c r="AP356" i="4"/>
  <c r="BM356" i="4" s="1"/>
  <c r="CJ356" i="4" s="1"/>
  <c r="AP276" i="4"/>
  <c r="BM276" i="4" s="1"/>
  <c r="CJ276" i="4" s="1"/>
  <c r="AP313" i="4"/>
  <c r="BM313" i="4" s="1"/>
  <c r="CJ313" i="4" s="1"/>
  <c r="BM270" i="4"/>
  <c r="CJ270" i="4" s="1"/>
  <c r="AP268" i="4"/>
  <c r="AP105" i="4"/>
  <c r="BM105" i="4" s="1"/>
  <c r="CJ105" i="4" s="1"/>
  <c r="AP95" i="4"/>
  <c r="BM95" i="4" s="1"/>
  <c r="CJ95" i="4" s="1"/>
  <c r="BM135" i="4"/>
  <c r="CJ135" i="4" s="1"/>
  <c r="AP315" i="4"/>
  <c r="BM315" i="4" s="1"/>
  <c r="CJ315" i="4" s="1"/>
  <c r="AP153" i="4"/>
  <c r="BM153" i="4" s="1"/>
  <c r="CJ153" i="4" s="1"/>
  <c r="AP151" i="4"/>
  <c r="BM151" i="4" s="1"/>
  <c r="CJ151" i="4" s="1"/>
  <c r="AP150" i="4"/>
  <c r="AP149" i="4"/>
  <c r="AP147" i="4"/>
  <c r="BM147" i="4" s="1"/>
  <c r="CJ147" i="4" s="1"/>
  <c r="AP250" i="4"/>
  <c r="BM250" i="4" s="1"/>
  <c r="CJ250" i="4" s="1"/>
  <c r="AP264" i="4"/>
  <c r="BM264" i="4" s="1"/>
  <c r="CJ264" i="4" s="1"/>
  <c r="AP91" i="4"/>
  <c r="BM91" i="4" s="1"/>
  <c r="CJ91" i="4" s="1"/>
  <c r="BM90" i="4"/>
  <c r="CJ90" i="4" s="1"/>
  <c r="AP83" i="4"/>
  <c r="BM83" i="4" s="1"/>
  <c r="CJ83" i="4" s="1"/>
  <c r="AP78" i="4"/>
  <c r="BM78" i="4" s="1"/>
  <c r="CJ78" i="4" s="1"/>
  <c r="AP67" i="4"/>
  <c r="AP177" i="4"/>
  <c r="BM177" i="4" s="1"/>
  <c r="CJ177" i="4" s="1"/>
  <c r="AP108" i="4"/>
  <c r="BM103" i="4"/>
  <c r="CJ103" i="4" s="1"/>
  <c r="AP100" i="4"/>
  <c r="BM100" i="4" s="1"/>
  <c r="CJ100" i="4" s="1"/>
  <c r="AP92" i="4"/>
  <c r="AP84" i="4"/>
  <c r="AP68" i="4"/>
  <c r="BM68" i="4" s="1"/>
  <c r="CJ68" i="4" s="1"/>
  <c r="BM67" i="4"/>
  <c r="CJ67" i="4" s="1"/>
  <c r="AP60" i="4"/>
  <c r="BM60" i="4" s="1"/>
  <c r="CJ60" i="4" s="1"/>
  <c r="AP44" i="4"/>
  <c r="BM44" i="4" s="1"/>
  <c r="CJ44" i="4" s="1"/>
  <c r="BM43" i="4"/>
  <c r="CJ43" i="4" s="1"/>
  <c r="BM34" i="4"/>
  <c r="CJ34" i="4" s="1"/>
  <c r="AP31" i="4"/>
  <c r="BM31" i="4" s="1"/>
  <c r="CJ31" i="4" s="1"/>
  <c r="BM25" i="4"/>
  <c r="CJ25" i="4" s="1"/>
  <c r="AP16" i="4"/>
  <c r="BM16" i="4" s="1"/>
  <c r="CJ16" i="4" s="1"/>
  <c r="AP252" i="4"/>
  <c r="BM252" i="4" s="1"/>
  <c r="CJ252" i="4" s="1"/>
  <c r="AP212" i="4"/>
  <c r="BM212" i="4" s="1"/>
  <c r="CJ212" i="4" s="1"/>
  <c r="AP174" i="4"/>
  <c r="BM174" i="4" s="1"/>
  <c r="CJ174" i="4" s="1"/>
  <c r="AP93" i="4"/>
  <c r="BM93" i="4" s="1"/>
  <c r="CJ93" i="4" s="1"/>
  <c r="AP85" i="4"/>
  <c r="BM85" i="4" s="1"/>
  <c r="CJ85" i="4" s="1"/>
  <c r="AP56" i="4"/>
  <c r="AP53" i="4"/>
  <c r="AP47" i="4"/>
  <c r="AP40" i="4"/>
  <c r="BM40" i="4" s="1"/>
  <c r="CJ40" i="4" s="1"/>
  <c r="BM35" i="4"/>
  <c r="CJ35" i="4" s="1"/>
  <c r="AP30" i="4"/>
  <c r="BM30" i="4" s="1"/>
  <c r="CJ30" i="4" s="1"/>
  <c r="BM28" i="4"/>
  <c r="CJ28" i="4" s="1"/>
  <c r="AP25" i="4"/>
  <c r="AP14" i="4"/>
  <c r="BM13" i="4"/>
  <c r="CJ13" i="4" s="1"/>
  <c r="AP198" i="4"/>
  <c r="BM198" i="4" s="1"/>
  <c r="CJ198" i="4" s="1"/>
  <c r="AP88" i="4"/>
  <c r="BM88" i="4" s="1"/>
  <c r="CJ88" i="4" s="1"/>
  <c r="AP80" i="4"/>
  <c r="BM80" i="4" s="1"/>
  <c r="CJ80" i="4" s="1"/>
  <c r="AP69" i="4"/>
  <c r="BM69" i="4" s="1"/>
  <c r="CJ69" i="4" s="1"/>
  <c r="AP62" i="4"/>
  <c r="BM22" i="4"/>
  <c r="CJ22" i="4" s="1"/>
  <c r="AP19" i="4"/>
  <c r="BM19" i="4" s="1"/>
  <c r="CJ19" i="4" s="1"/>
  <c r="BM17" i="4"/>
  <c r="CJ17" i="4" s="1"/>
  <c r="AP15" i="4"/>
  <c r="BM14" i="4"/>
  <c r="CJ14" i="4" s="1"/>
  <c r="AP297" i="4"/>
  <c r="BM297" i="4" s="1"/>
  <c r="CJ297" i="4" s="1"/>
  <c r="AP101" i="4"/>
  <c r="AP97" i="4"/>
  <c r="BM97" i="4" s="1"/>
  <c r="CJ97" i="4" s="1"/>
  <c r="AP73" i="4"/>
  <c r="BM73" i="4" s="1"/>
  <c r="CJ73" i="4" s="1"/>
  <c r="AP57" i="4"/>
  <c r="BM51" i="4"/>
  <c r="CJ51" i="4" s="1"/>
  <c r="AP48" i="4"/>
  <c r="BM48" i="4" s="1"/>
  <c r="CJ48" i="4" s="1"/>
  <c r="AP42" i="4"/>
  <c r="BM42" i="4" s="1"/>
  <c r="CJ42" i="4" s="1"/>
  <c r="AP41" i="4"/>
  <c r="BM41" i="4" s="1"/>
  <c r="CJ41" i="4" s="1"/>
  <c r="AP37" i="4"/>
  <c r="BM37" i="4" s="1"/>
  <c r="CJ37" i="4" s="1"/>
  <c r="AP36" i="4"/>
  <c r="AP32" i="4"/>
  <c r="BM32" i="4" s="1"/>
  <c r="CJ32" i="4" s="1"/>
  <c r="BM26" i="4"/>
  <c r="CJ26" i="4" s="1"/>
  <c r="BM15" i="4"/>
  <c r="CJ15" i="4" s="1"/>
  <c r="AP7" i="4"/>
  <c r="BM7" i="4" s="1"/>
  <c r="CJ7" i="4" s="1"/>
  <c r="AP6" i="4"/>
  <c r="BM6" i="4" s="1"/>
  <c r="CJ6" i="4" s="1"/>
  <c r="AP258" i="4"/>
  <c r="BM258" i="4" s="1"/>
  <c r="CJ258" i="4" s="1"/>
  <c r="AP288" i="4"/>
  <c r="BM288" i="4" s="1"/>
  <c r="CJ288" i="4" s="1"/>
  <c r="AP141" i="4"/>
  <c r="BM141" i="4" s="1"/>
  <c r="CJ141" i="4" s="1"/>
  <c r="AP131" i="4"/>
  <c r="AP117" i="4"/>
  <c r="BM117" i="4" s="1"/>
  <c r="CJ117" i="4" s="1"/>
  <c r="AP228" i="4"/>
  <c r="BM228" i="4" s="1"/>
  <c r="CJ228" i="4" s="1"/>
  <c r="BM150" i="4"/>
  <c r="CJ150" i="4" s="1"/>
  <c r="AP142" i="4"/>
  <c r="BM142" i="4" s="1"/>
  <c r="CJ142" i="4" s="1"/>
  <c r="AP140" i="4"/>
  <c r="BM140" i="4" s="1"/>
  <c r="CJ140" i="4" s="1"/>
  <c r="AP132" i="4"/>
  <c r="BM111" i="4"/>
  <c r="CJ111" i="4" s="1"/>
  <c r="BM101" i="4"/>
  <c r="CJ101" i="4" s="1"/>
  <c r="AP98" i="4"/>
  <c r="BM98" i="4" s="1"/>
  <c r="CJ98" i="4" s="1"/>
  <c r="AP216" i="4"/>
  <c r="BM216" i="4" s="1"/>
  <c r="CJ216" i="4" s="1"/>
  <c r="AP162" i="4"/>
  <c r="BM162" i="4" s="1"/>
  <c r="CJ162" i="4" s="1"/>
  <c r="BM84" i="4"/>
  <c r="CJ84" i="4" s="1"/>
  <c r="AP180" i="4"/>
  <c r="BM180" i="4" s="1"/>
  <c r="CJ180" i="4" s="1"/>
  <c r="AP176" i="4"/>
  <c r="BM176" i="4" s="1"/>
  <c r="CJ176" i="4" s="1"/>
  <c r="AP107" i="4"/>
  <c r="BM107" i="4" s="1"/>
  <c r="CJ107" i="4" s="1"/>
  <c r="AP338" i="4"/>
  <c r="BM338" i="4" s="1"/>
  <c r="CJ338" i="4" s="1"/>
  <c r="AP106" i="4"/>
  <c r="BM106" i="4" s="1"/>
  <c r="CJ106" i="4" s="1"/>
  <c r="BM268" i="4"/>
  <c r="CJ268" i="4" s="1"/>
  <c r="AP158" i="4"/>
  <c r="BM132" i="4"/>
  <c r="CJ132" i="4" s="1"/>
  <c r="BM108" i="4"/>
  <c r="CJ108" i="4" s="1"/>
  <c r="AP89" i="4"/>
  <c r="AP87" i="4"/>
  <c r="BM87" i="4" s="1"/>
  <c r="CJ87" i="4" s="1"/>
  <c r="AP76" i="4"/>
  <c r="BM76" i="4" s="1"/>
  <c r="CJ76" i="4" s="1"/>
  <c r="AP65" i="4"/>
  <c r="BM65" i="4" s="1"/>
  <c r="CJ65" i="4" s="1"/>
  <c r="BM62" i="4"/>
  <c r="CJ62" i="4" s="1"/>
  <c r="AP135" i="4"/>
  <c r="AP103" i="4"/>
  <c r="AP72" i="4"/>
  <c r="BM72" i="4" s="1"/>
  <c r="CJ72" i="4" s="1"/>
  <c r="BM158" i="4"/>
  <c r="CJ158" i="4" s="1"/>
  <c r="BM92" i="4"/>
  <c r="CJ92" i="4" s="1"/>
  <c r="AP86" i="4"/>
  <c r="BM86" i="4" s="1"/>
  <c r="CJ86" i="4" s="1"/>
  <c r="BM149" i="4"/>
  <c r="CJ149" i="4" s="1"/>
  <c r="AP144" i="4"/>
  <c r="BM144" i="4" s="1"/>
  <c r="CJ144" i="4" s="1"/>
  <c r="BM131" i="4"/>
  <c r="CJ131" i="4" s="1"/>
  <c r="AP115" i="4"/>
  <c r="BM115" i="4" s="1"/>
  <c r="CJ115" i="4" s="1"/>
  <c r="AP111" i="4"/>
  <c r="AP109" i="4"/>
  <c r="BM109" i="4" s="1"/>
  <c r="CJ109" i="4" s="1"/>
  <c r="AP90" i="4"/>
  <c r="AP75" i="4"/>
  <c r="BM75" i="4" s="1"/>
  <c r="CJ75" i="4" s="1"/>
  <c r="AP309" i="4"/>
  <c r="BM309" i="4" s="1"/>
  <c r="CJ309" i="4" s="1"/>
  <c r="BM89" i="4"/>
  <c r="CJ89" i="4" s="1"/>
  <c r="AP66" i="4"/>
  <c r="BM66" i="4" s="1"/>
  <c r="CJ66" i="4" s="1"/>
  <c r="AP270" i="4"/>
  <c r="AP237" i="4"/>
  <c r="BM237" i="4" s="1"/>
  <c r="CJ237" i="4" s="1"/>
  <c r="AP59" i="4"/>
  <c r="BM59" i="4" s="1"/>
  <c r="CJ59" i="4" s="1"/>
  <c r="BM57" i="4"/>
  <c r="CJ57" i="4" s="1"/>
  <c r="BM56" i="4"/>
  <c r="CJ56" i="4" s="1"/>
  <c r="AP55" i="4"/>
  <c r="BM55" i="4" s="1"/>
  <c r="CJ55" i="4" s="1"/>
  <c r="BM36" i="4"/>
  <c r="CJ36" i="4" s="1"/>
  <c r="AP82" i="4"/>
  <c r="BM82" i="4" s="1"/>
  <c r="CJ82" i="4" s="1"/>
  <c r="AP70" i="4"/>
  <c r="BM70" i="4" s="1"/>
  <c r="CJ70" i="4" s="1"/>
  <c r="AP58" i="4"/>
  <c r="BM58" i="4" s="1"/>
  <c r="CJ58" i="4" s="1"/>
  <c r="BM47" i="4"/>
  <c r="CJ47" i="4" s="1"/>
  <c r="AP45" i="4"/>
  <c r="BM45" i="4" s="1"/>
  <c r="CJ45" i="4" s="1"/>
  <c r="AP50" i="4"/>
  <c r="BM50" i="4" s="1"/>
  <c r="CJ50" i="4" s="1"/>
  <c r="AP38" i="4"/>
  <c r="BM38" i="4" s="1"/>
  <c r="CJ38" i="4" s="1"/>
  <c r="AP302" i="4"/>
  <c r="BM302" i="4" s="1"/>
  <c r="CJ302" i="4" s="1"/>
  <c r="AP94" i="4"/>
  <c r="BM94" i="4" s="1"/>
  <c r="CJ94" i="4" s="1"/>
  <c r="AP81" i="4"/>
  <c r="BM81" i="4" s="1"/>
  <c r="CJ81" i="4" s="1"/>
  <c r="AP61" i="4"/>
  <c r="BM61" i="4" s="1"/>
  <c r="CJ61" i="4" s="1"/>
  <c r="BM53" i="4"/>
  <c r="CJ53" i="4" s="1"/>
  <c r="AP39" i="4"/>
  <c r="BM39" i="4" s="1"/>
  <c r="CJ39" i="4" s="1"/>
  <c r="AP5" i="4"/>
  <c r="BM5" i="4" s="1"/>
  <c r="CJ5" i="4" s="1"/>
  <c r="AJ6" i="4"/>
  <c r="BG6" i="4" s="1"/>
  <c r="CD6" i="4" s="1"/>
  <c r="AK7" i="4"/>
  <c r="AO8" i="4"/>
  <c r="BL8" i="4" s="1"/>
  <c r="CI8" i="4" s="1"/>
  <c r="AA10" i="4"/>
  <c r="AO10" i="4"/>
  <c r="BL10" i="4" s="1"/>
  <c r="CI10" i="4" s="1"/>
  <c r="BN10" i="4"/>
  <c r="CK10" i="4" s="1"/>
  <c r="AK12" i="4"/>
  <c r="BH12" i="4" s="1"/>
  <c r="CE12" i="4" s="1"/>
  <c r="AY12" i="4"/>
  <c r="BM12" i="4"/>
  <c r="CJ12" i="4" s="1"/>
  <c r="AQ13" i="4"/>
  <c r="BN13" i="4" s="1"/>
  <c r="CK13" i="4" s="1"/>
  <c r="BJ15" i="4"/>
  <c r="CG15" i="4" s="1"/>
  <c r="AN17" i="4"/>
  <c r="BK17" i="4" s="1"/>
  <c r="CH17" i="4" s="1"/>
  <c r="BK18" i="4"/>
  <c r="CH18" i="4" s="1"/>
  <c r="AP23" i="4"/>
  <c r="BM23" i="4" s="1"/>
  <c r="CJ23" i="4" s="1"/>
  <c r="AY26" i="4"/>
  <c r="BV26" i="4" s="1"/>
  <c r="AX31" i="4"/>
  <c r="AI32" i="4"/>
  <c r="BF32" i="4" s="1"/>
  <c r="CC32" i="4" s="1"/>
  <c r="AL32" i="4"/>
  <c r="BI32" i="4" s="1"/>
  <c r="CF32" i="4" s="1"/>
  <c r="AJ32" i="4"/>
  <c r="BG32" i="4" s="1"/>
  <c r="CD32" i="4" s="1"/>
  <c r="AK32" i="4"/>
  <c r="BK32" i="4"/>
  <c r="CH32" i="4" s="1"/>
  <c r="AN38" i="4"/>
  <c r="BK38" i="4" s="1"/>
  <c r="CH38" i="4" s="1"/>
  <c r="AO39" i="4"/>
  <c r="BL39" i="4" s="1"/>
  <c r="CI39" i="4" s="1"/>
  <c r="AP63" i="4"/>
  <c r="BM63" i="4" s="1"/>
  <c r="CJ63" i="4" s="1"/>
  <c r="CR53" i="4"/>
  <c r="AL59" i="4"/>
  <c r="BI59" i="4" s="1"/>
  <c r="CF59" i="4" s="1"/>
  <c r="AJ59" i="4"/>
  <c r="BG59" i="4" s="1"/>
  <c r="CD59" i="4" s="1"/>
  <c r="AA59" i="4"/>
  <c r="AX70" i="4"/>
  <c r="AJ93" i="4"/>
  <c r="BG93" i="4" s="1"/>
  <c r="CD93" i="4" s="1"/>
  <c r="AI93" i="4"/>
  <c r="BF93" i="4" s="1"/>
  <c r="CC93" i="4" s="1"/>
  <c r="AA93" i="4"/>
  <c r="AT93" i="4"/>
  <c r="BQ93" i="4" s="1"/>
  <c r="CN93" i="4" s="1"/>
  <c r="AL93" i="4"/>
  <c r="BI93" i="4" s="1"/>
  <c r="CF93" i="4" s="1"/>
  <c r="AK93" i="4"/>
  <c r="AX98" i="4"/>
  <c r="AL80" i="4"/>
  <c r="BI80" i="4" s="1"/>
  <c r="CF80" i="4" s="1"/>
  <c r="AJ80" i="4"/>
  <c r="BG80" i="4" s="1"/>
  <c r="CD80" i="4" s="1"/>
  <c r="AK80" i="4"/>
  <c r="BH80" i="4" s="1"/>
  <c r="CE80" i="4" s="1"/>
  <c r="AI80" i="4"/>
  <c r="BF80" i="4" s="1"/>
  <c r="CC80" i="4" s="1"/>
  <c r="AA80" i="4"/>
  <c r="AX153" i="4"/>
  <c r="BU33" i="4"/>
  <c r="AJ47" i="4"/>
  <c r="BG47" i="4" s="1"/>
  <c r="CD47" i="4" s="1"/>
  <c r="AL47" i="4"/>
  <c r="BI47" i="4" s="1"/>
  <c r="CF47" i="4" s="1"/>
  <c r="AI47" i="4"/>
  <c r="BF47" i="4" s="1"/>
  <c r="CC47" i="4" s="1"/>
  <c r="AI61" i="4"/>
  <c r="BF61" i="4" s="1"/>
  <c r="CC61" i="4" s="1"/>
  <c r="AA61" i="4"/>
  <c r="AJ61" i="4"/>
  <c r="BG61" i="4" s="1"/>
  <c r="CD61" i="4" s="1"/>
  <c r="AT61" i="4"/>
  <c r="AL66" i="4"/>
  <c r="BI66" i="4" s="1"/>
  <c r="CF66" i="4" s="1"/>
  <c r="AA66" i="4"/>
  <c r="AJ66" i="4"/>
  <c r="BG66" i="4" s="1"/>
  <c r="CD66" i="4" s="1"/>
  <c r="AI66" i="4"/>
  <c r="BF66" i="4" s="1"/>
  <c r="CC66" i="4" s="1"/>
  <c r="AL72" i="4"/>
  <c r="BI72" i="4" s="1"/>
  <c r="CF72" i="4" s="1"/>
  <c r="AA72" i="4"/>
  <c r="AJ72" i="4"/>
  <c r="BG72" i="4" s="1"/>
  <c r="CD72" i="4" s="1"/>
  <c r="AI72" i="4"/>
  <c r="BF72" i="4" s="1"/>
  <c r="CC72" i="4" s="1"/>
  <c r="BU81" i="4"/>
  <c r="AX47" i="4"/>
  <c r="AC51" i="4"/>
  <c r="CR51" i="4"/>
  <c r="AX51" i="4"/>
  <c r="AL56" i="4"/>
  <c r="BI56" i="4" s="1"/>
  <c r="CF56" i="4" s="1"/>
  <c r="AK56" i="4"/>
  <c r="AI56" i="4"/>
  <c r="BF56" i="4" s="1"/>
  <c r="CC56" i="4" s="1"/>
  <c r="AL64" i="4"/>
  <c r="BI64" i="4" s="1"/>
  <c r="CF64" i="4" s="1"/>
  <c r="AJ64" i="4"/>
  <c r="BG64" i="4" s="1"/>
  <c r="CD64" i="4" s="1"/>
  <c r="AA64" i="4"/>
  <c r="AI64" i="4"/>
  <c r="BF64" i="4" s="1"/>
  <c r="CC64" i="4" s="1"/>
  <c r="BU89" i="4"/>
  <c r="BU38" i="4"/>
  <c r="AA56" i="4"/>
  <c r="BU58" i="4"/>
  <c r="AV138" i="4"/>
  <c r="BS138" i="4" s="1"/>
  <c r="CP138" i="4" s="1"/>
  <c r="BU43" i="4"/>
  <c r="AI45" i="4"/>
  <c r="BF45" i="4" s="1"/>
  <c r="CC45" i="4" s="1"/>
  <c r="AA45" i="4"/>
  <c r="AL45" i="4"/>
  <c r="BI45" i="4" s="1"/>
  <c r="CF45" i="4" s="1"/>
  <c r="AJ45" i="4"/>
  <c r="BG45" i="4" s="1"/>
  <c r="CD45" i="4" s="1"/>
  <c r="AT45" i="4"/>
  <c r="BQ45" i="4" s="1"/>
  <c r="CN45" i="4" s="1"/>
  <c r="AI53" i="4"/>
  <c r="BF53" i="4" s="1"/>
  <c r="CC53" i="4" s="1"/>
  <c r="BU68" i="4"/>
  <c r="BU87" i="4"/>
  <c r="AX113" i="4"/>
  <c r="AJ94" i="4"/>
  <c r="BG94" i="4" s="1"/>
  <c r="CD94" i="4" s="1"/>
  <c r="AI94" i="4"/>
  <c r="BF94" i="4" s="1"/>
  <c r="CC94" i="4" s="1"/>
  <c r="AL94" i="4"/>
  <c r="BI94" i="4" s="1"/>
  <c r="CF94" i="4" s="1"/>
  <c r="AA94" i="4"/>
  <c r="AK88" i="4"/>
  <c r="BH88" i="4" s="1"/>
  <c r="CE88" i="4" s="1"/>
  <c r="AO167" i="4"/>
  <c r="BL167" i="4" s="1"/>
  <c r="CI167" i="4" s="1"/>
  <c r="AV167" i="4"/>
  <c r="BS167" i="4" s="1"/>
  <c r="CP167" i="4" s="1"/>
  <c r="AN167" i="4"/>
  <c r="BK167" i="4" s="1"/>
  <c r="CH167" i="4" s="1"/>
  <c r="AQ167" i="4"/>
  <c r="BN167" i="4" s="1"/>
  <c r="CK167" i="4" s="1"/>
  <c r="AP167" i="4"/>
  <c r="BM167" i="4" s="1"/>
  <c r="CJ167" i="4" s="1"/>
  <c r="AM167" i="4"/>
  <c r="BJ167" i="4" s="1"/>
  <c r="CG167" i="4" s="1"/>
  <c r="AC167" i="4"/>
  <c r="AJ167" i="4"/>
  <c r="BG167" i="4" s="1"/>
  <c r="CD167" i="4" s="1"/>
  <c r="AI167" i="4"/>
  <c r="BF167" i="4" s="1"/>
  <c r="CC167" i="4" s="1"/>
  <c r="AB167" i="4"/>
  <c r="AY167" i="4" s="1"/>
  <c r="BV167" i="4" s="1"/>
  <c r="AU167" i="4"/>
  <c r="AA167" i="4"/>
  <c r="AL167" i="4"/>
  <c r="BI167" i="4" s="1"/>
  <c r="CF167" i="4" s="1"/>
  <c r="AK167" i="4"/>
  <c r="BH167" i="4" s="1"/>
  <c r="CE167" i="4" s="1"/>
  <c r="AT167" i="4"/>
  <c r="AS167" i="4"/>
  <c r="AR167" i="4"/>
  <c r="AX201" i="4"/>
  <c r="AJ100" i="4"/>
  <c r="BG100" i="4" s="1"/>
  <c r="CD100" i="4" s="1"/>
  <c r="AI100" i="4"/>
  <c r="BF100" i="4" s="1"/>
  <c r="CC100" i="4" s="1"/>
  <c r="AA100" i="4"/>
  <c r="AX107" i="4"/>
  <c r="AX124" i="4"/>
  <c r="AS126" i="4"/>
  <c r="AR159" i="4"/>
  <c r="AJ159" i="4"/>
  <c r="BG159" i="4" s="1"/>
  <c r="CD159" i="4" s="1"/>
  <c r="AB159" i="4"/>
  <c r="AY159" i="4" s="1"/>
  <c r="BV159" i="4" s="1"/>
  <c r="AP159" i="4"/>
  <c r="BM159" i="4" s="1"/>
  <c r="CJ159" i="4" s="1"/>
  <c r="AO159" i="4"/>
  <c r="BL159" i="4" s="1"/>
  <c r="CI159" i="4" s="1"/>
  <c r="AN159" i="4"/>
  <c r="BK159" i="4" s="1"/>
  <c r="CH159" i="4" s="1"/>
  <c r="AT159" i="4"/>
  <c r="AS159" i="4"/>
  <c r="AC159" i="4"/>
  <c r="AL159" i="4"/>
  <c r="BI159" i="4" s="1"/>
  <c r="CF159" i="4" s="1"/>
  <c r="AK159" i="4"/>
  <c r="BH159" i="4" s="1"/>
  <c r="CE159" i="4" s="1"/>
  <c r="AI159" i="4"/>
  <c r="BF159" i="4" s="1"/>
  <c r="CC159" i="4" s="1"/>
  <c r="AV159" i="4"/>
  <c r="BS159" i="4" s="1"/>
  <c r="CP159" i="4" s="1"/>
  <c r="AQ159" i="4"/>
  <c r="BN159" i="4" s="1"/>
  <c r="CK159" i="4" s="1"/>
  <c r="AM159" i="4"/>
  <c r="BJ159" i="4" s="1"/>
  <c r="CG159" i="4" s="1"/>
  <c r="BU108" i="4"/>
  <c r="AJ117" i="4"/>
  <c r="BG117" i="4" s="1"/>
  <c r="CD117" i="4" s="1"/>
  <c r="AA117" i="4"/>
  <c r="AL117" i="4"/>
  <c r="BI117" i="4" s="1"/>
  <c r="CF117" i="4" s="1"/>
  <c r="AU131" i="4"/>
  <c r="AV133" i="4"/>
  <c r="BS133" i="4" s="1"/>
  <c r="CP133" i="4" s="1"/>
  <c r="AX159" i="4"/>
  <c r="AT178" i="4"/>
  <c r="AL178" i="4"/>
  <c r="BI178" i="4" s="1"/>
  <c r="CF178" i="4" s="1"/>
  <c r="AS178" i="4"/>
  <c r="AK178" i="4"/>
  <c r="BH178" i="4" s="1"/>
  <c r="CE178" i="4" s="1"/>
  <c r="AC178" i="4"/>
  <c r="AR178" i="4"/>
  <c r="AJ178" i="4"/>
  <c r="BG178" i="4" s="1"/>
  <c r="CD178" i="4" s="1"/>
  <c r="AB178" i="4"/>
  <c r="AY178" i="4" s="1"/>
  <c r="BV178" i="4" s="1"/>
  <c r="AU178" i="4"/>
  <c r="AQ178" i="4"/>
  <c r="BN178" i="4" s="1"/>
  <c r="CK178" i="4" s="1"/>
  <c r="AP178" i="4"/>
  <c r="BM178" i="4" s="1"/>
  <c r="CJ178" i="4" s="1"/>
  <c r="AA178" i="4"/>
  <c r="AV178" i="4"/>
  <c r="BS178" i="4" s="1"/>
  <c r="CP178" i="4" s="1"/>
  <c r="AO178" i="4"/>
  <c r="BL178" i="4" s="1"/>
  <c r="CI178" i="4" s="1"/>
  <c r="AN178" i="4"/>
  <c r="BK178" i="4" s="1"/>
  <c r="CH178" i="4" s="1"/>
  <c r="AM178" i="4"/>
  <c r="BJ178" i="4" s="1"/>
  <c r="CG178" i="4" s="1"/>
  <c r="AX189" i="4"/>
  <c r="AX214" i="4"/>
  <c r="AL318" i="4"/>
  <c r="BI318" i="4" s="1"/>
  <c r="CF318" i="4" s="1"/>
  <c r="AJ318" i="4"/>
  <c r="BG318" i="4" s="1"/>
  <c r="CD318" i="4" s="1"/>
  <c r="BU35" i="4"/>
  <c r="AX67" i="4"/>
  <c r="AA88" i="4"/>
  <c r="AS160" i="4"/>
  <c r="AR160" i="4"/>
  <c r="AJ160" i="4"/>
  <c r="BG160" i="4" s="1"/>
  <c r="CD160" i="4" s="1"/>
  <c r="AB160" i="4"/>
  <c r="AY160" i="4" s="1"/>
  <c r="BV160" i="4" s="1"/>
  <c r="AQ160" i="4"/>
  <c r="BN160" i="4" s="1"/>
  <c r="CK160" i="4" s="1"/>
  <c r="AP160" i="4"/>
  <c r="BM160" i="4" s="1"/>
  <c r="CJ160" i="4" s="1"/>
  <c r="AO160" i="4"/>
  <c r="BL160" i="4" s="1"/>
  <c r="CI160" i="4" s="1"/>
  <c r="AT160" i="4"/>
  <c r="AC160" i="4"/>
  <c r="AN160" i="4"/>
  <c r="BK160" i="4" s="1"/>
  <c r="CH160" i="4" s="1"/>
  <c r="AA160" i="4"/>
  <c r="AM160" i="4"/>
  <c r="BJ160" i="4" s="1"/>
  <c r="CG160" i="4" s="1"/>
  <c r="AL160" i="4"/>
  <c r="BI160" i="4" s="1"/>
  <c r="CF160" i="4" s="1"/>
  <c r="AK160" i="4"/>
  <c r="BH160" i="4" s="1"/>
  <c r="CE160" i="4" s="1"/>
  <c r="AI160" i="4"/>
  <c r="BF160" i="4" s="1"/>
  <c r="CC160" i="4" s="1"/>
  <c r="AV160" i="4"/>
  <c r="BS160" i="4" s="1"/>
  <c r="CP160" i="4" s="1"/>
  <c r="AI178" i="4"/>
  <c r="BF178" i="4" s="1"/>
  <c r="CC178" i="4" s="1"/>
  <c r="AT196" i="4"/>
  <c r="BQ196" i="4" s="1"/>
  <c r="CN196" i="4" s="1"/>
  <c r="AL196" i="4"/>
  <c r="BI196" i="4" s="1"/>
  <c r="CF196" i="4" s="1"/>
  <c r="AS196" i="4"/>
  <c r="AK196" i="4"/>
  <c r="BH196" i="4" s="1"/>
  <c r="CE196" i="4" s="1"/>
  <c r="AC196" i="4"/>
  <c r="AR196" i="4"/>
  <c r="AJ196" i="4"/>
  <c r="BG196" i="4" s="1"/>
  <c r="CD196" i="4" s="1"/>
  <c r="AB196" i="4"/>
  <c r="AY196" i="4" s="1"/>
  <c r="BV196" i="4" s="1"/>
  <c r="AV196" i="4"/>
  <c r="BS196" i="4" s="1"/>
  <c r="CP196" i="4" s="1"/>
  <c r="AU196" i="4"/>
  <c r="AQ196" i="4"/>
  <c r="BN196" i="4" s="1"/>
  <c r="CK196" i="4" s="1"/>
  <c r="AM196" i="4"/>
  <c r="BJ196" i="4" s="1"/>
  <c r="CG196" i="4" s="1"/>
  <c r="AI196" i="4"/>
  <c r="BF196" i="4" s="1"/>
  <c r="CC196" i="4" s="1"/>
  <c r="AP196" i="4"/>
  <c r="BM196" i="4" s="1"/>
  <c r="CJ196" i="4" s="1"/>
  <c r="AO196" i="4"/>
  <c r="BL196" i="4" s="1"/>
  <c r="CI196" i="4" s="1"/>
  <c r="AN196" i="4"/>
  <c r="BK196" i="4" s="1"/>
  <c r="CH196" i="4" s="1"/>
  <c r="AA196" i="4"/>
  <c r="AX198" i="4"/>
  <c r="AX75" i="4"/>
  <c r="AI76" i="4"/>
  <c r="BF76" i="4" s="1"/>
  <c r="CC76" i="4" s="1"/>
  <c r="AI88" i="4"/>
  <c r="BF88" i="4" s="1"/>
  <c r="CC88" i="4" s="1"/>
  <c r="AL100" i="4"/>
  <c r="BI100" i="4" s="1"/>
  <c r="CF100" i="4" s="1"/>
  <c r="AS114" i="4"/>
  <c r="AK114" i="4"/>
  <c r="AC114" i="4"/>
  <c r="AQ114" i="4"/>
  <c r="BN114" i="4" s="1"/>
  <c r="CK114" i="4" s="1"/>
  <c r="AP114" i="4"/>
  <c r="BM114" i="4" s="1"/>
  <c r="CJ114" i="4" s="1"/>
  <c r="AR114" i="4"/>
  <c r="AO114" i="4"/>
  <c r="BL114" i="4" s="1"/>
  <c r="CI114" i="4" s="1"/>
  <c r="AN114" i="4"/>
  <c r="BK114" i="4" s="1"/>
  <c r="CH114" i="4" s="1"/>
  <c r="AB114" i="4"/>
  <c r="AY114" i="4" s="1"/>
  <c r="BV114" i="4" s="1"/>
  <c r="AL114" i="4"/>
  <c r="BI114" i="4" s="1"/>
  <c r="CF114" i="4" s="1"/>
  <c r="AJ114" i="4"/>
  <c r="BG114" i="4" s="1"/>
  <c r="CD114" i="4" s="1"/>
  <c r="AU114" i="4"/>
  <c r="AT114" i="4"/>
  <c r="BQ114" i="4" s="1"/>
  <c r="CN114" i="4" s="1"/>
  <c r="AI114" i="4"/>
  <c r="BF114" i="4" s="1"/>
  <c r="CC114" i="4" s="1"/>
  <c r="AQ115" i="4"/>
  <c r="BN115" i="4" s="1"/>
  <c r="CK115" i="4" s="1"/>
  <c r="AU159" i="4"/>
  <c r="AT213" i="4"/>
  <c r="AL213" i="4"/>
  <c r="BI213" i="4" s="1"/>
  <c r="CF213" i="4" s="1"/>
  <c r="AS213" i="4"/>
  <c r="AK213" i="4"/>
  <c r="BH213" i="4" s="1"/>
  <c r="CE213" i="4" s="1"/>
  <c r="AC213" i="4"/>
  <c r="AR213" i="4"/>
  <c r="AJ213" i="4"/>
  <c r="BG213" i="4" s="1"/>
  <c r="CD213" i="4" s="1"/>
  <c r="AB213" i="4"/>
  <c r="AY213" i="4" s="1"/>
  <c r="BV213" i="4" s="1"/>
  <c r="AQ213" i="4"/>
  <c r="BN213" i="4" s="1"/>
  <c r="CK213" i="4" s="1"/>
  <c r="AP213" i="4"/>
  <c r="BM213" i="4" s="1"/>
  <c r="CJ213" i="4" s="1"/>
  <c r="AO213" i="4"/>
  <c r="BL213" i="4" s="1"/>
  <c r="CI213" i="4" s="1"/>
  <c r="AA213" i="4"/>
  <c r="AV213" i="4"/>
  <c r="BS213" i="4" s="1"/>
  <c r="CP213" i="4" s="1"/>
  <c r="AU213" i="4"/>
  <c r="AN213" i="4"/>
  <c r="BK213" i="4" s="1"/>
  <c r="CH213" i="4" s="1"/>
  <c r="AM213" i="4"/>
  <c r="BJ213" i="4" s="1"/>
  <c r="CG213" i="4" s="1"/>
  <c r="AI213" i="4"/>
  <c r="BF213" i="4" s="1"/>
  <c r="CC213" i="4" s="1"/>
  <c r="AQ234" i="4"/>
  <c r="BN234" i="4" s="1"/>
  <c r="CK234" i="4" s="1"/>
  <c r="AL28" i="4"/>
  <c r="BI28" i="4" s="1"/>
  <c r="CF28" i="4" s="1"/>
  <c r="AA28" i="4"/>
  <c r="AJ88" i="4"/>
  <c r="BG88" i="4" s="1"/>
  <c r="CD88" i="4" s="1"/>
  <c r="AI97" i="4"/>
  <c r="BF97" i="4" s="1"/>
  <c r="CC97" i="4" s="1"/>
  <c r="AA97" i="4"/>
  <c r="AL97" i="4"/>
  <c r="BI97" i="4" s="1"/>
  <c r="CF97" i="4" s="1"/>
  <c r="AK97" i="4"/>
  <c r="BH97" i="4" s="1"/>
  <c r="CE97" i="4" s="1"/>
  <c r="AJ97" i="4"/>
  <c r="BG97" i="4" s="1"/>
  <c r="CD97" i="4" s="1"/>
  <c r="AT97" i="4"/>
  <c r="CR105" i="4"/>
  <c r="AX109" i="4"/>
  <c r="AS113" i="4"/>
  <c r="AK113" i="4"/>
  <c r="BH113" i="4" s="1"/>
  <c r="CE113" i="4" s="1"/>
  <c r="AC113" i="4"/>
  <c r="AP113" i="4"/>
  <c r="BM113" i="4" s="1"/>
  <c r="CJ113" i="4" s="1"/>
  <c r="AO113" i="4"/>
  <c r="BL113" i="4" s="1"/>
  <c r="CI113" i="4" s="1"/>
  <c r="AT113" i="4"/>
  <c r="BQ113" i="4" s="1"/>
  <c r="CN113" i="4" s="1"/>
  <c r="AR113" i="4"/>
  <c r="AQ113" i="4"/>
  <c r="BN113" i="4" s="1"/>
  <c r="CK113" i="4" s="1"/>
  <c r="AJ113" i="4"/>
  <c r="BG113" i="4" s="1"/>
  <c r="CD113" i="4" s="1"/>
  <c r="AI113" i="4"/>
  <c r="BF113" i="4" s="1"/>
  <c r="CC113" i="4" s="1"/>
  <c r="AN113" i="4"/>
  <c r="BK113" i="4" s="1"/>
  <c r="CH113" i="4" s="1"/>
  <c r="AM113" i="4"/>
  <c r="BJ113" i="4" s="1"/>
  <c r="CG113" i="4" s="1"/>
  <c r="AB113" i="4"/>
  <c r="AY113" i="4" s="1"/>
  <c r="BV113" i="4" s="1"/>
  <c r="AA114" i="4"/>
  <c r="AU160" i="4"/>
  <c r="AX176" i="4"/>
  <c r="AS129" i="4"/>
  <c r="AK129" i="4"/>
  <c r="BH129" i="4" s="1"/>
  <c r="CE129" i="4" s="1"/>
  <c r="AC129" i="4"/>
  <c r="AV129" i="4"/>
  <c r="BS129" i="4" s="1"/>
  <c r="CP129" i="4" s="1"/>
  <c r="AM129" i="4"/>
  <c r="BJ129" i="4" s="1"/>
  <c r="CG129" i="4" s="1"/>
  <c r="AU129" i="4"/>
  <c r="AL129" i="4"/>
  <c r="BI129" i="4" s="1"/>
  <c r="CF129" i="4" s="1"/>
  <c r="AB129" i="4"/>
  <c r="AY129" i="4" s="1"/>
  <c r="BV129" i="4" s="1"/>
  <c r="AJ129" i="4"/>
  <c r="BG129" i="4" s="1"/>
  <c r="CD129" i="4" s="1"/>
  <c r="AI129" i="4"/>
  <c r="BF129" i="4" s="1"/>
  <c r="CC129" i="4" s="1"/>
  <c r="AT129" i="4"/>
  <c r="AP129" i="4"/>
  <c r="BM129" i="4" s="1"/>
  <c r="CJ129" i="4" s="1"/>
  <c r="AO129" i="4"/>
  <c r="BL129" i="4" s="1"/>
  <c r="CI129" i="4" s="1"/>
  <c r="AU180" i="4"/>
  <c r="AS111" i="4"/>
  <c r="AK111" i="4"/>
  <c r="BH111" i="4" s="1"/>
  <c r="CE111" i="4" s="1"/>
  <c r="AC111" i="4"/>
  <c r="AO111" i="4"/>
  <c r="BL111" i="4" s="1"/>
  <c r="CI111" i="4" s="1"/>
  <c r="AN111" i="4"/>
  <c r="BK111" i="4" s="1"/>
  <c r="CH111" i="4" s="1"/>
  <c r="AT111" i="4"/>
  <c r="AR111" i="4"/>
  <c r="AQ111" i="4"/>
  <c r="BN111" i="4" s="1"/>
  <c r="CK111" i="4" s="1"/>
  <c r="AB111" i="4"/>
  <c r="AY111" i="4" s="1"/>
  <c r="BV111" i="4" s="1"/>
  <c r="AV111" i="4"/>
  <c r="BS111" i="4" s="1"/>
  <c r="CP111" i="4" s="1"/>
  <c r="AA111" i="4"/>
  <c r="AA129" i="4"/>
  <c r="AO169" i="4"/>
  <c r="BL169" i="4" s="1"/>
  <c r="CI169" i="4" s="1"/>
  <c r="AV169" i="4"/>
  <c r="BS169" i="4" s="1"/>
  <c r="CP169" i="4" s="1"/>
  <c r="AN169" i="4"/>
  <c r="BK169" i="4" s="1"/>
  <c r="CH169" i="4" s="1"/>
  <c r="AQ169" i="4"/>
  <c r="BN169" i="4" s="1"/>
  <c r="CK169" i="4" s="1"/>
  <c r="AP169" i="4"/>
  <c r="BM169" i="4" s="1"/>
  <c r="CJ169" i="4" s="1"/>
  <c r="AM169" i="4"/>
  <c r="BJ169" i="4" s="1"/>
  <c r="CG169" i="4" s="1"/>
  <c r="AC169" i="4"/>
  <c r="AL169" i="4"/>
  <c r="BI169" i="4" s="1"/>
  <c r="CF169" i="4" s="1"/>
  <c r="AK169" i="4"/>
  <c r="AJ169" i="4"/>
  <c r="BG169" i="4" s="1"/>
  <c r="CD169" i="4" s="1"/>
  <c r="AI169" i="4"/>
  <c r="BF169" i="4" s="1"/>
  <c r="CC169" i="4" s="1"/>
  <c r="AU169" i="4"/>
  <c r="AT169" i="4"/>
  <c r="BQ169" i="4" s="1"/>
  <c r="CN169" i="4" s="1"/>
  <c r="AA169" i="4"/>
  <c r="AX180" i="4"/>
  <c r="AJ85" i="4"/>
  <c r="BG85" i="4" s="1"/>
  <c r="CD85" i="4" s="1"/>
  <c r="AI85" i="4"/>
  <c r="BF85" i="4" s="1"/>
  <c r="CC85" i="4" s="1"/>
  <c r="AA85" i="4"/>
  <c r="AT85" i="4"/>
  <c r="BQ85" i="4" s="1"/>
  <c r="CN85" i="4" s="1"/>
  <c r="AL103" i="4"/>
  <c r="BI103" i="4" s="1"/>
  <c r="CF103" i="4" s="1"/>
  <c r="AI103" i="4"/>
  <c r="BF103" i="4" s="1"/>
  <c r="CC103" i="4" s="1"/>
  <c r="AJ103" i="4"/>
  <c r="BG103" i="4" s="1"/>
  <c r="CD103" i="4" s="1"/>
  <c r="AJ111" i="4"/>
  <c r="BG111" i="4" s="1"/>
  <c r="CD111" i="4" s="1"/>
  <c r="AO120" i="4"/>
  <c r="BL120" i="4" s="1"/>
  <c r="CI120" i="4" s="1"/>
  <c r="AP120" i="4"/>
  <c r="BM120" i="4" s="1"/>
  <c r="CJ120" i="4" s="1"/>
  <c r="AN120" i="4"/>
  <c r="BK120" i="4" s="1"/>
  <c r="CH120" i="4" s="1"/>
  <c r="AU120" i="4"/>
  <c r="AJ120" i="4"/>
  <c r="BG120" i="4" s="1"/>
  <c r="CD120" i="4" s="1"/>
  <c r="AT120" i="4"/>
  <c r="BQ120" i="4" s="1"/>
  <c r="CN120" i="4" s="1"/>
  <c r="AI120" i="4"/>
  <c r="BF120" i="4" s="1"/>
  <c r="CC120" i="4" s="1"/>
  <c r="AS120" i="4"/>
  <c r="AK120" i="4"/>
  <c r="BH120" i="4" s="1"/>
  <c r="CE120" i="4" s="1"/>
  <c r="AV120" i="4"/>
  <c r="BS120" i="4" s="1"/>
  <c r="CP120" i="4" s="1"/>
  <c r="AO122" i="4"/>
  <c r="BL122" i="4" s="1"/>
  <c r="CI122" i="4" s="1"/>
  <c r="AP122" i="4"/>
  <c r="BM122" i="4" s="1"/>
  <c r="CJ122" i="4" s="1"/>
  <c r="AN122" i="4"/>
  <c r="BK122" i="4" s="1"/>
  <c r="CH122" i="4" s="1"/>
  <c r="AT122" i="4"/>
  <c r="AI122" i="4"/>
  <c r="BF122" i="4" s="1"/>
  <c r="CC122" i="4" s="1"/>
  <c r="AS122" i="4"/>
  <c r="AR122" i="4"/>
  <c r="AK122" i="4"/>
  <c r="AJ122" i="4"/>
  <c r="BG122" i="4" s="1"/>
  <c r="CD122" i="4" s="1"/>
  <c r="AV122" i="4"/>
  <c r="BS122" i="4" s="1"/>
  <c r="CP122" i="4" s="1"/>
  <c r="AO123" i="4"/>
  <c r="BL123" i="4" s="1"/>
  <c r="CI123" i="4" s="1"/>
  <c r="AP123" i="4"/>
  <c r="BM123" i="4" s="1"/>
  <c r="CJ123" i="4" s="1"/>
  <c r="AN123" i="4"/>
  <c r="BK123" i="4" s="1"/>
  <c r="CH123" i="4" s="1"/>
  <c r="AS123" i="4"/>
  <c r="AR123" i="4"/>
  <c r="AQ123" i="4"/>
  <c r="BN123" i="4" s="1"/>
  <c r="CK123" i="4" s="1"/>
  <c r="AC123" i="4"/>
  <c r="AL123" i="4"/>
  <c r="BI123" i="4" s="1"/>
  <c r="CF123" i="4" s="1"/>
  <c r="AK123" i="4"/>
  <c r="AV123" i="4"/>
  <c r="BS123" i="4" s="1"/>
  <c r="CP123" i="4" s="1"/>
  <c r="AX131" i="4"/>
  <c r="AR169" i="4"/>
  <c r="AP204" i="4"/>
  <c r="BM204" i="4" s="1"/>
  <c r="CJ204" i="4" s="1"/>
  <c r="AX225" i="4"/>
  <c r="AJ69" i="4"/>
  <c r="BG69" i="4" s="1"/>
  <c r="CD69" i="4" s="1"/>
  <c r="AI69" i="4"/>
  <c r="BF69" i="4" s="1"/>
  <c r="CC69" i="4" s="1"/>
  <c r="AA69" i="4"/>
  <c r="AT69" i="4"/>
  <c r="BQ69" i="4" s="1"/>
  <c r="CN69" i="4" s="1"/>
  <c r="AJ76" i="4"/>
  <c r="BG76" i="4" s="1"/>
  <c r="CD76" i="4" s="1"/>
  <c r="AX78" i="4"/>
  <c r="AJ86" i="4"/>
  <c r="BG86" i="4" s="1"/>
  <c r="CD86" i="4" s="1"/>
  <c r="AI86" i="4"/>
  <c r="BF86" i="4" s="1"/>
  <c r="CC86" i="4" s="1"/>
  <c r="AA103" i="4"/>
  <c r="AX106" i="4"/>
  <c r="AL111" i="4"/>
  <c r="BI111" i="4" s="1"/>
  <c r="CF111" i="4" s="1"/>
  <c r="AA120" i="4"/>
  <c r="AA122" i="4"/>
  <c r="AA123" i="4"/>
  <c r="AO124" i="4"/>
  <c r="BL124" i="4" s="1"/>
  <c r="CI124" i="4" s="1"/>
  <c r="AP124" i="4"/>
  <c r="BM124" i="4" s="1"/>
  <c r="CJ124" i="4" s="1"/>
  <c r="AN124" i="4"/>
  <c r="BK124" i="4" s="1"/>
  <c r="CH124" i="4" s="1"/>
  <c r="AR124" i="4"/>
  <c r="AQ124" i="4"/>
  <c r="BN124" i="4" s="1"/>
  <c r="CK124" i="4" s="1"/>
  <c r="AC124" i="4"/>
  <c r="AM124" i="4"/>
  <c r="BJ124" i="4" s="1"/>
  <c r="CG124" i="4" s="1"/>
  <c r="AB124" i="4"/>
  <c r="AS124" i="4"/>
  <c r="AL124" i="4"/>
  <c r="BI124" i="4" s="1"/>
  <c r="CF124" i="4" s="1"/>
  <c r="AV124" i="4"/>
  <c r="BS124" i="4" s="1"/>
  <c r="CP124" i="4" s="1"/>
  <c r="AV132" i="4"/>
  <c r="BS132" i="4" s="1"/>
  <c r="CP132" i="4" s="1"/>
  <c r="AR144" i="4"/>
  <c r="AJ144" i="4"/>
  <c r="BG144" i="4" s="1"/>
  <c r="CD144" i="4" s="1"/>
  <c r="AB144" i="4"/>
  <c r="AY144" i="4" s="1"/>
  <c r="BV144" i="4" s="1"/>
  <c r="AV144" i="4"/>
  <c r="BS144" i="4" s="1"/>
  <c r="CP144" i="4" s="1"/>
  <c r="AM144" i="4"/>
  <c r="BJ144" i="4" s="1"/>
  <c r="CG144" i="4" s="1"/>
  <c r="AU144" i="4"/>
  <c r="AL144" i="4"/>
  <c r="BI144" i="4" s="1"/>
  <c r="CF144" i="4" s="1"/>
  <c r="AC144" i="4"/>
  <c r="AT144" i="4"/>
  <c r="BQ144" i="4" s="1"/>
  <c r="CN144" i="4" s="1"/>
  <c r="AK144" i="4"/>
  <c r="AA144" i="4"/>
  <c r="AN144" i="4"/>
  <c r="BK144" i="4" s="1"/>
  <c r="CH144" i="4" s="1"/>
  <c r="AI144" i="4"/>
  <c r="BF144" i="4" s="1"/>
  <c r="CC144" i="4" s="1"/>
  <c r="AO144" i="4"/>
  <c r="BL144" i="4" s="1"/>
  <c r="CI144" i="4" s="1"/>
  <c r="BU147" i="4"/>
  <c r="AS169" i="4"/>
  <c r="AP185" i="4"/>
  <c r="BM185" i="4" s="1"/>
  <c r="CJ185" i="4" s="1"/>
  <c r="AP186" i="4"/>
  <c r="BM186" i="4" s="1"/>
  <c r="CJ186" i="4" s="1"/>
  <c r="AT194" i="4"/>
  <c r="BQ194" i="4" s="1"/>
  <c r="CN194" i="4" s="1"/>
  <c r="AL194" i="4"/>
  <c r="BI194" i="4" s="1"/>
  <c r="CF194" i="4" s="1"/>
  <c r="AS194" i="4"/>
  <c r="AK194" i="4"/>
  <c r="AC194" i="4"/>
  <c r="AR194" i="4"/>
  <c r="AJ194" i="4"/>
  <c r="BG194" i="4" s="1"/>
  <c r="CD194" i="4" s="1"/>
  <c r="AB194" i="4"/>
  <c r="AY194" i="4" s="1"/>
  <c r="BV194" i="4" s="1"/>
  <c r="AM194" i="4"/>
  <c r="BJ194" i="4" s="1"/>
  <c r="CG194" i="4" s="1"/>
  <c r="AI194" i="4"/>
  <c r="BF194" i="4" s="1"/>
  <c r="CC194" i="4" s="1"/>
  <c r="AV194" i="4"/>
  <c r="BS194" i="4" s="1"/>
  <c r="CP194" i="4" s="1"/>
  <c r="AO194" i="4"/>
  <c r="BL194" i="4" s="1"/>
  <c r="CI194" i="4" s="1"/>
  <c r="AN194" i="4"/>
  <c r="BK194" i="4" s="1"/>
  <c r="CH194" i="4" s="1"/>
  <c r="AP194" i="4"/>
  <c r="BM194" i="4" s="1"/>
  <c r="CJ194" i="4" s="1"/>
  <c r="AQ194" i="4"/>
  <c r="BN194" i="4" s="1"/>
  <c r="CK194" i="4" s="1"/>
  <c r="AP201" i="4"/>
  <c r="BM201" i="4" s="1"/>
  <c r="CJ201" i="4" s="1"/>
  <c r="AX212" i="4"/>
  <c r="AX165" i="4"/>
  <c r="AX185" i="4"/>
  <c r="AP189" i="4"/>
  <c r="BM189" i="4" s="1"/>
  <c r="CJ189" i="4" s="1"/>
  <c r="BU210" i="4"/>
  <c r="AX222" i="4"/>
  <c r="AA231" i="4"/>
  <c r="AJ231" i="4"/>
  <c r="BG231" i="4" s="1"/>
  <c r="CD231" i="4" s="1"/>
  <c r="AI231" i="4"/>
  <c r="BF231" i="4" s="1"/>
  <c r="CC231" i="4" s="1"/>
  <c r="AL237" i="4"/>
  <c r="BI237" i="4" s="1"/>
  <c r="CF237" i="4" s="1"/>
  <c r="AJ237" i="4"/>
  <c r="BG237" i="4" s="1"/>
  <c r="CD237" i="4" s="1"/>
  <c r="AX138" i="4"/>
  <c r="AR158" i="4"/>
  <c r="AJ158" i="4"/>
  <c r="BG158" i="4" s="1"/>
  <c r="CD158" i="4" s="1"/>
  <c r="AB158" i="4"/>
  <c r="AY158" i="4" s="1"/>
  <c r="BV158" i="4" s="1"/>
  <c r="AO158" i="4"/>
  <c r="BL158" i="4" s="1"/>
  <c r="CI158" i="4" s="1"/>
  <c r="AN158" i="4"/>
  <c r="BK158" i="4" s="1"/>
  <c r="CH158" i="4" s="1"/>
  <c r="AV158" i="4"/>
  <c r="BS158" i="4" s="1"/>
  <c r="CP158" i="4" s="1"/>
  <c r="AM158" i="4"/>
  <c r="BJ158" i="4" s="1"/>
  <c r="CG158" i="4" s="1"/>
  <c r="AT158" i="4"/>
  <c r="AS158" i="4"/>
  <c r="AC158" i="4"/>
  <c r="AI158" i="4"/>
  <c r="BF158" i="4" s="1"/>
  <c r="CC158" i="4" s="1"/>
  <c r="AA158" i="4"/>
  <c r="AS162" i="4"/>
  <c r="AK162" i="4"/>
  <c r="BH162" i="4" s="1"/>
  <c r="CE162" i="4" s="1"/>
  <c r="AC162" i="4"/>
  <c r="AR162" i="4"/>
  <c r="AJ162" i="4"/>
  <c r="BG162" i="4" s="1"/>
  <c r="CD162" i="4" s="1"/>
  <c r="AB162" i="4"/>
  <c r="AY162" i="4" s="1"/>
  <c r="BV162" i="4" s="1"/>
  <c r="AU162" i="4"/>
  <c r="AI162" i="4"/>
  <c r="BF162" i="4" s="1"/>
  <c r="CC162" i="4" s="1"/>
  <c r="AT162" i="4"/>
  <c r="BQ162" i="4" s="1"/>
  <c r="CN162" i="4" s="1"/>
  <c r="AQ162" i="4"/>
  <c r="BN162" i="4" s="1"/>
  <c r="CK162" i="4" s="1"/>
  <c r="AL162" i="4"/>
  <c r="BI162" i="4" s="1"/>
  <c r="CF162" i="4" s="1"/>
  <c r="AA162" i="4"/>
  <c r="AM177" i="4"/>
  <c r="BJ177" i="4" s="1"/>
  <c r="CG177" i="4" s="1"/>
  <c r="AP183" i="4"/>
  <c r="BM183" i="4" s="1"/>
  <c r="CJ183" i="4" s="1"/>
  <c r="AP205" i="4"/>
  <c r="BM205" i="4" s="1"/>
  <c r="CJ205" i="4" s="1"/>
  <c r="AV239" i="4"/>
  <c r="BS239" i="4" s="1"/>
  <c r="CP239" i="4" s="1"/>
  <c r="AV249" i="4"/>
  <c r="BS249" i="4" s="1"/>
  <c r="CP249" i="4" s="1"/>
  <c r="AN249" i="4"/>
  <c r="BK249" i="4" s="1"/>
  <c r="CH249" i="4" s="1"/>
  <c r="AM249" i="4"/>
  <c r="BJ249" i="4" s="1"/>
  <c r="CG249" i="4" s="1"/>
  <c r="AU249" i="4"/>
  <c r="AL249" i="4"/>
  <c r="BI249" i="4" s="1"/>
  <c r="CF249" i="4" s="1"/>
  <c r="AC249" i="4"/>
  <c r="AT249" i="4"/>
  <c r="AK249" i="4"/>
  <c r="AB249" i="4"/>
  <c r="AY249" i="4" s="1"/>
  <c r="BV249" i="4" s="1"/>
  <c r="AS249" i="4"/>
  <c r="AR249" i="4"/>
  <c r="AQ249" i="4"/>
  <c r="BN249" i="4" s="1"/>
  <c r="CK249" i="4" s="1"/>
  <c r="AP249" i="4"/>
  <c r="BM249" i="4" s="1"/>
  <c r="CJ249" i="4" s="1"/>
  <c r="AO249" i="4"/>
  <c r="BL249" i="4" s="1"/>
  <c r="CI249" i="4" s="1"/>
  <c r="AJ249" i="4"/>
  <c r="BG249" i="4" s="1"/>
  <c r="CD249" i="4" s="1"/>
  <c r="AI249" i="4"/>
  <c r="BF249" i="4" s="1"/>
  <c r="CC249" i="4" s="1"/>
  <c r="AJ98" i="4"/>
  <c r="BG98" i="4" s="1"/>
  <c r="CD98" i="4" s="1"/>
  <c r="AI98" i="4"/>
  <c r="BF98" i="4" s="1"/>
  <c r="CC98" i="4" s="1"/>
  <c r="AO126" i="4"/>
  <c r="BL126" i="4" s="1"/>
  <c r="CI126" i="4" s="1"/>
  <c r="AP126" i="4"/>
  <c r="BM126" i="4" s="1"/>
  <c r="CJ126" i="4" s="1"/>
  <c r="AN126" i="4"/>
  <c r="BK126" i="4" s="1"/>
  <c r="CH126" i="4" s="1"/>
  <c r="AQ126" i="4"/>
  <c r="BN126" i="4" s="1"/>
  <c r="CK126" i="4" s="1"/>
  <c r="AC126" i="4"/>
  <c r="AM126" i="4"/>
  <c r="BJ126" i="4" s="1"/>
  <c r="CG126" i="4" s="1"/>
  <c r="AB126" i="4"/>
  <c r="AY126" i="4" s="1"/>
  <c r="BV126" i="4" s="1"/>
  <c r="AL126" i="4"/>
  <c r="BI126" i="4" s="1"/>
  <c r="CF126" i="4" s="1"/>
  <c r="AA126" i="4"/>
  <c r="AT126" i="4"/>
  <c r="AX140" i="4"/>
  <c r="AK158" i="4"/>
  <c r="AM162" i="4"/>
  <c r="BJ162" i="4" s="1"/>
  <c r="CG162" i="4" s="1"/>
  <c r="AU168" i="4"/>
  <c r="AT176" i="4"/>
  <c r="AL176" i="4"/>
  <c r="BI176" i="4" s="1"/>
  <c r="CF176" i="4" s="1"/>
  <c r="AS176" i="4"/>
  <c r="AK176" i="4"/>
  <c r="AC176" i="4"/>
  <c r="AR176" i="4"/>
  <c r="AJ176" i="4"/>
  <c r="BG176" i="4" s="1"/>
  <c r="CD176" i="4" s="1"/>
  <c r="AB176" i="4"/>
  <c r="AI176" i="4"/>
  <c r="BF176" i="4" s="1"/>
  <c r="CC176" i="4" s="1"/>
  <c r="AV176" i="4"/>
  <c r="BS176" i="4" s="1"/>
  <c r="CP176" i="4" s="1"/>
  <c r="AU176" i="4"/>
  <c r="AN176" i="4"/>
  <c r="BK176" i="4" s="1"/>
  <c r="CH176" i="4" s="1"/>
  <c r="AM176" i="4"/>
  <c r="BJ176" i="4" s="1"/>
  <c r="CG176" i="4" s="1"/>
  <c r="AO176" i="4"/>
  <c r="BL176" i="4" s="1"/>
  <c r="CI176" i="4" s="1"/>
  <c r="AX183" i="4"/>
  <c r="AT192" i="4"/>
  <c r="AL192" i="4"/>
  <c r="BI192" i="4" s="1"/>
  <c r="CF192" i="4" s="1"/>
  <c r="AS192" i="4"/>
  <c r="AK192" i="4"/>
  <c r="AC192" i="4"/>
  <c r="AR192" i="4"/>
  <c r="AJ192" i="4"/>
  <c r="BG192" i="4" s="1"/>
  <c r="CD192" i="4" s="1"/>
  <c r="AB192" i="4"/>
  <c r="AY192" i="4" s="1"/>
  <c r="BV192" i="4" s="1"/>
  <c r="AU192" i="4"/>
  <c r="AQ192" i="4"/>
  <c r="BN192" i="4" s="1"/>
  <c r="CK192" i="4" s="1"/>
  <c r="AP192" i="4"/>
  <c r="BM192" i="4" s="1"/>
  <c r="CJ192" i="4" s="1"/>
  <c r="AI192" i="4"/>
  <c r="BF192" i="4" s="1"/>
  <c r="CC192" i="4" s="1"/>
  <c r="AN192" i="4"/>
  <c r="BK192" i="4" s="1"/>
  <c r="CH192" i="4" s="1"/>
  <c r="AM192" i="4"/>
  <c r="BJ192" i="4" s="1"/>
  <c r="CG192" i="4" s="1"/>
  <c r="AA192" i="4"/>
  <c r="AX205" i="4"/>
  <c r="AT210" i="4"/>
  <c r="BQ210" i="4" s="1"/>
  <c r="CN210" i="4" s="1"/>
  <c r="AL210" i="4"/>
  <c r="BI210" i="4" s="1"/>
  <c r="CF210" i="4" s="1"/>
  <c r="AS210" i="4"/>
  <c r="AK210" i="4"/>
  <c r="AC210" i="4"/>
  <c r="AR210" i="4"/>
  <c r="AJ210" i="4"/>
  <c r="BG210" i="4" s="1"/>
  <c r="CD210" i="4" s="1"/>
  <c r="AB210" i="4"/>
  <c r="AY210" i="4" s="1"/>
  <c r="AV210" i="4"/>
  <c r="BS210" i="4" s="1"/>
  <c r="CP210" i="4" s="1"/>
  <c r="AU210" i="4"/>
  <c r="AQ210" i="4"/>
  <c r="BN210" i="4" s="1"/>
  <c r="CK210" i="4" s="1"/>
  <c r="AM210" i="4"/>
  <c r="BJ210" i="4" s="1"/>
  <c r="CG210" i="4" s="1"/>
  <c r="AI210" i="4"/>
  <c r="BF210" i="4" s="1"/>
  <c r="CC210" i="4" s="1"/>
  <c r="AP210" i="4"/>
  <c r="BM210" i="4" s="1"/>
  <c r="CJ210" i="4" s="1"/>
  <c r="AO210" i="4"/>
  <c r="BL210" i="4" s="1"/>
  <c r="CI210" i="4" s="1"/>
  <c r="AN210" i="4"/>
  <c r="BK210" i="4" s="1"/>
  <c r="CH210" i="4" s="1"/>
  <c r="AX219" i="4"/>
  <c r="AA249" i="4"/>
  <c r="AX252" i="4"/>
  <c r="AX268" i="4"/>
  <c r="AQ282" i="4"/>
  <c r="BN282" i="4" s="1"/>
  <c r="CK282" i="4" s="1"/>
  <c r="AX300" i="4"/>
  <c r="AT214" i="4"/>
  <c r="AL214" i="4"/>
  <c r="BI214" i="4" s="1"/>
  <c r="CF214" i="4" s="1"/>
  <c r="AS214" i="4"/>
  <c r="AK214" i="4"/>
  <c r="BH214" i="4" s="1"/>
  <c r="CE214" i="4" s="1"/>
  <c r="AC214" i="4"/>
  <c r="AR214" i="4"/>
  <c r="AJ214" i="4"/>
  <c r="BG214" i="4" s="1"/>
  <c r="CD214" i="4" s="1"/>
  <c r="AB214" i="4"/>
  <c r="AY214" i="4" s="1"/>
  <c r="BV214" i="4" s="1"/>
  <c r="AI214" i="4"/>
  <c r="BF214" i="4" s="1"/>
  <c r="CC214" i="4" s="1"/>
  <c r="AV214" i="4"/>
  <c r="BS214" i="4" s="1"/>
  <c r="CP214" i="4" s="1"/>
  <c r="AU214" i="4"/>
  <c r="AQ214" i="4"/>
  <c r="BN214" i="4" s="1"/>
  <c r="CK214" i="4" s="1"/>
  <c r="AP214" i="4"/>
  <c r="BM214" i="4" s="1"/>
  <c r="CJ214" i="4" s="1"/>
  <c r="AO214" i="4"/>
  <c r="BL214" i="4" s="1"/>
  <c r="CI214" i="4" s="1"/>
  <c r="AX248" i="4"/>
  <c r="AQ294" i="4"/>
  <c r="BN294" i="4" s="1"/>
  <c r="CK294" i="4" s="1"/>
  <c r="AI294" i="4"/>
  <c r="BF294" i="4" s="1"/>
  <c r="CC294" i="4" s="1"/>
  <c r="AA294" i="4"/>
  <c r="AV294" i="4"/>
  <c r="BS294" i="4" s="1"/>
  <c r="CP294" i="4" s="1"/>
  <c r="AM294" i="4"/>
  <c r="BJ294" i="4" s="1"/>
  <c r="CG294" i="4" s="1"/>
  <c r="AU294" i="4"/>
  <c r="AL294" i="4"/>
  <c r="BI294" i="4" s="1"/>
  <c r="CF294" i="4" s="1"/>
  <c r="AC294" i="4"/>
  <c r="AT294" i="4"/>
  <c r="AS294" i="4"/>
  <c r="AR294" i="4"/>
  <c r="AP294" i="4"/>
  <c r="BM294" i="4" s="1"/>
  <c r="CJ294" i="4" s="1"/>
  <c r="AO294" i="4"/>
  <c r="BL294" i="4" s="1"/>
  <c r="CI294" i="4" s="1"/>
  <c r="AN294" i="4"/>
  <c r="BK294" i="4" s="1"/>
  <c r="CH294" i="4" s="1"/>
  <c r="AK294" i="4"/>
  <c r="AJ294" i="4"/>
  <c r="BG294" i="4" s="1"/>
  <c r="CD294" i="4" s="1"/>
  <c r="AB294" i="4"/>
  <c r="AY294" i="4" s="1"/>
  <c r="BV294" i="4" s="1"/>
  <c r="AX306" i="4"/>
  <c r="AX234" i="4"/>
  <c r="AU286" i="4"/>
  <c r="AM286" i="4"/>
  <c r="BJ286" i="4" s="1"/>
  <c r="CG286" i="4" s="1"/>
  <c r="AV286" i="4"/>
  <c r="BS286" i="4" s="1"/>
  <c r="CP286" i="4" s="1"/>
  <c r="AL286" i="4"/>
  <c r="BI286" i="4" s="1"/>
  <c r="CF286" i="4" s="1"/>
  <c r="AC286" i="4"/>
  <c r="AT286" i="4"/>
  <c r="AK286" i="4"/>
  <c r="BH286" i="4" s="1"/>
  <c r="CE286" i="4" s="1"/>
  <c r="AB286" i="4"/>
  <c r="AY286" i="4" s="1"/>
  <c r="BV286" i="4" s="1"/>
  <c r="AI286" i="4"/>
  <c r="BF286" i="4" s="1"/>
  <c r="CC286" i="4" s="1"/>
  <c r="AS286" i="4"/>
  <c r="AR286" i="4"/>
  <c r="AA286" i="4"/>
  <c r="AP286" i="4"/>
  <c r="BM286" i="4" s="1"/>
  <c r="CJ286" i="4" s="1"/>
  <c r="AO286" i="4"/>
  <c r="BL286" i="4" s="1"/>
  <c r="CI286" i="4" s="1"/>
  <c r="AN286" i="4"/>
  <c r="BK286" i="4" s="1"/>
  <c r="CH286" i="4" s="1"/>
  <c r="AQ286" i="4"/>
  <c r="BN286" i="4" s="1"/>
  <c r="CK286" i="4" s="1"/>
  <c r="AQ318" i="4"/>
  <c r="BN318" i="4" s="1"/>
  <c r="CK318" i="4" s="1"/>
  <c r="AK10" i="4"/>
  <c r="BH10" i="4" s="1"/>
  <c r="CE10" i="4" s="1"/>
  <c r="AK11" i="4"/>
  <c r="BH11" i="4" s="1"/>
  <c r="CE11" i="4" s="1"/>
  <c r="AT12" i="4"/>
  <c r="BQ12" i="4" s="1"/>
  <c r="CN12" i="4" s="1"/>
  <c r="AK17" i="4"/>
  <c r="BH17" i="4" s="1"/>
  <c r="CE17" i="4" s="1"/>
  <c r="AT17" i="4"/>
  <c r="BQ17" i="4" s="1"/>
  <c r="CN17" i="4" s="1"/>
  <c r="AJ28" i="4"/>
  <c r="BG28" i="4" s="1"/>
  <c r="CD28" i="4" s="1"/>
  <c r="CR32" i="4"/>
  <c r="BH32" i="4"/>
  <c r="CE32" i="4" s="1"/>
  <c r="BQ32" i="4"/>
  <c r="CN32" i="4" s="1"/>
  <c r="AK39" i="4"/>
  <c r="BH39" i="4" s="1"/>
  <c r="CE39" i="4" s="1"/>
  <c r="BH41" i="4"/>
  <c r="CE41" i="4" s="1"/>
  <c r="BQ41" i="4"/>
  <c r="CN41" i="4" s="1"/>
  <c r="BH42" i="4"/>
  <c r="CE42" i="4" s="1"/>
  <c r="BQ42" i="4"/>
  <c r="CN42" i="4" s="1"/>
  <c r="AI50" i="4"/>
  <c r="BF50" i="4" s="1"/>
  <c r="CC50" i="4" s="1"/>
  <c r="AK51" i="4"/>
  <c r="BH51" i="4" s="1"/>
  <c r="CE51" i="4" s="1"/>
  <c r="AT51" i="4"/>
  <c r="BQ51" i="4" s="1"/>
  <c r="CN51" i="4" s="1"/>
  <c r="BH57" i="4"/>
  <c r="CE57" i="4" s="1"/>
  <c r="BQ57" i="4"/>
  <c r="CN57" i="4" s="1"/>
  <c r="AK60" i="4"/>
  <c r="BH60" i="4" s="1"/>
  <c r="CE60" i="4" s="1"/>
  <c r="AT60" i="4"/>
  <c r="BQ60" i="4" s="1"/>
  <c r="CN60" i="4" s="1"/>
  <c r="AI65" i="4"/>
  <c r="BF65" i="4" s="1"/>
  <c r="CC65" i="4" s="1"/>
  <c r="AK66" i="4"/>
  <c r="BH66" i="4" s="1"/>
  <c r="CE66" i="4" s="1"/>
  <c r="BQ66" i="4"/>
  <c r="CN66" i="4" s="1"/>
  <c r="BH67" i="4"/>
  <c r="CE67" i="4" s="1"/>
  <c r="BH68" i="4"/>
  <c r="CE68" i="4" s="1"/>
  <c r="AT70" i="4"/>
  <c r="AI75" i="4"/>
  <c r="BF75" i="4" s="1"/>
  <c r="CC75" i="4" s="1"/>
  <c r="AT82" i="4"/>
  <c r="BQ82" i="4" s="1"/>
  <c r="CN82" i="4" s="1"/>
  <c r="AX83" i="4"/>
  <c r="AK83" i="4"/>
  <c r="BQ83" i="4"/>
  <c r="CN83" i="4" s="1"/>
  <c r="AK84" i="4"/>
  <c r="BH84" i="4" s="1"/>
  <c r="CE84" i="4" s="1"/>
  <c r="BQ84" i="4"/>
  <c r="CN84" i="4" s="1"/>
  <c r="AJ87" i="4"/>
  <c r="BG87" i="4" s="1"/>
  <c r="CD87" i="4" s="1"/>
  <c r="AT90" i="4"/>
  <c r="BQ90" i="4" s="1"/>
  <c r="CN90" i="4" s="1"/>
  <c r="AX91" i="4"/>
  <c r="AK91" i="4"/>
  <c r="BH91" i="4" s="1"/>
  <c r="CE91" i="4" s="1"/>
  <c r="BQ91" i="4"/>
  <c r="CN91" i="4" s="1"/>
  <c r="AK92" i="4"/>
  <c r="BH92" i="4" s="1"/>
  <c r="CE92" i="4" s="1"/>
  <c r="BQ92" i="4"/>
  <c r="CN92" i="4" s="1"/>
  <c r="AT100" i="4"/>
  <c r="AJ108" i="4"/>
  <c r="BG108" i="4" s="1"/>
  <c r="CD108" i="4" s="1"/>
  <c r="AT109" i="4"/>
  <c r="BQ109" i="4"/>
  <c r="CN109" i="4" s="1"/>
  <c r="AI131" i="4"/>
  <c r="BF131" i="4" s="1"/>
  <c r="CC131" i="4" s="1"/>
  <c r="AJ132" i="4"/>
  <c r="BG132" i="4" s="1"/>
  <c r="CD132" i="4" s="1"/>
  <c r="AJ133" i="4"/>
  <c r="BG133" i="4" s="1"/>
  <c r="CD133" i="4" s="1"/>
  <c r="AJ135" i="4"/>
  <c r="BG135" i="4" s="1"/>
  <c r="CD135" i="4" s="1"/>
  <c r="AT138" i="4"/>
  <c r="BQ138" i="4" s="1"/>
  <c r="CN138" i="4" s="1"/>
  <c r="AT147" i="4"/>
  <c r="AK150" i="4"/>
  <c r="BU151" i="4"/>
  <c r="AP156" i="4"/>
  <c r="BM156" i="4" s="1"/>
  <c r="CJ156" i="4" s="1"/>
  <c r="AR168" i="4"/>
  <c r="AO171" i="4"/>
  <c r="BL171" i="4" s="1"/>
  <c r="CI171" i="4" s="1"/>
  <c r="AV171" i="4"/>
  <c r="BS171" i="4" s="1"/>
  <c r="CP171" i="4" s="1"/>
  <c r="AN171" i="4"/>
  <c r="BK171" i="4" s="1"/>
  <c r="CH171" i="4" s="1"/>
  <c r="AQ171" i="4"/>
  <c r="BN171" i="4" s="1"/>
  <c r="CK171" i="4" s="1"/>
  <c r="AP171" i="4"/>
  <c r="BM171" i="4" s="1"/>
  <c r="CJ171" i="4" s="1"/>
  <c r="AM171" i="4"/>
  <c r="BJ171" i="4" s="1"/>
  <c r="CG171" i="4" s="1"/>
  <c r="AC171" i="4"/>
  <c r="AI171" i="4"/>
  <c r="BF171" i="4" s="1"/>
  <c r="CC171" i="4" s="1"/>
  <c r="AU171" i="4"/>
  <c r="AT171" i="4"/>
  <c r="BQ171" i="4" s="1"/>
  <c r="CN171" i="4" s="1"/>
  <c r="AQ180" i="4"/>
  <c r="BN180" i="4" s="1"/>
  <c r="CK180" i="4" s="1"/>
  <c r="AX186" i="4"/>
  <c r="AK203" i="4"/>
  <c r="AX204" i="4"/>
  <c r="AX207" i="4"/>
  <c r="AT234" i="4"/>
  <c r="AQ240" i="4"/>
  <c r="BN240" i="4" s="1"/>
  <c r="CK240" i="4" s="1"/>
  <c r="AI240" i="4"/>
  <c r="BF240" i="4" s="1"/>
  <c r="CC240" i="4" s="1"/>
  <c r="AA240" i="4"/>
  <c r="AR240" i="4"/>
  <c r="AP240" i="4"/>
  <c r="BM240" i="4" s="1"/>
  <c r="CJ240" i="4" s="1"/>
  <c r="AO240" i="4"/>
  <c r="BL240" i="4" s="1"/>
  <c r="CI240" i="4" s="1"/>
  <c r="AT240" i="4"/>
  <c r="BQ240" i="4" s="1"/>
  <c r="CN240" i="4" s="1"/>
  <c r="AS240" i="4"/>
  <c r="AC240" i="4"/>
  <c r="AN240" i="4"/>
  <c r="BK240" i="4" s="1"/>
  <c r="CH240" i="4" s="1"/>
  <c r="AB240" i="4"/>
  <c r="AY240" i="4" s="1"/>
  <c r="BV240" i="4" s="1"/>
  <c r="AV240" i="4"/>
  <c r="BS240" i="4" s="1"/>
  <c r="CP240" i="4" s="1"/>
  <c r="AU240" i="4"/>
  <c r="AM240" i="4"/>
  <c r="BJ240" i="4" s="1"/>
  <c r="CG240" i="4" s="1"/>
  <c r="AX250" i="4"/>
  <c r="AS259" i="4"/>
  <c r="AK259" i="4"/>
  <c r="AC259" i="4"/>
  <c r="AR259" i="4"/>
  <c r="AJ259" i="4"/>
  <c r="BG259" i="4" s="1"/>
  <c r="CD259" i="4" s="1"/>
  <c r="AB259" i="4"/>
  <c r="AY259" i="4" s="1"/>
  <c r="BV259" i="4" s="1"/>
  <c r="AO259" i="4"/>
  <c r="BL259" i="4" s="1"/>
  <c r="CI259" i="4" s="1"/>
  <c r="AN259" i="4"/>
  <c r="BK259" i="4" s="1"/>
  <c r="CH259" i="4" s="1"/>
  <c r="AM259" i="4"/>
  <c r="BJ259" i="4" s="1"/>
  <c r="CG259" i="4" s="1"/>
  <c r="AA259" i="4"/>
  <c r="AI259" i="4"/>
  <c r="BF259" i="4" s="1"/>
  <c r="CC259" i="4" s="1"/>
  <c r="AV259" i="4"/>
  <c r="BS259" i="4" s="1"/>
  <c r="CP259" i="4" s="1"/>
  <c r="AQ259" i="4"/>
  <c r="BN259" i="4" s="1"/>
  <c r="CK259" i="4" s="1"/>
  <c r="AP259" i="4"/>
  <c r="BM259" i="4" s="1"/>
  <c r="CJ259" i="4" s="1"/>
  <c r="AL259" i="4"/>
  <c r="BI259" i="4" s="1"/>
  <c r="CF259" i="4" s="1"/>
  <c r="AU259" i="4"/>
  <c r="AT259" i="4"/>
  <c r="BQ259" i="4" s="1"/>
  <c r="CN259" i="4" s="1"/>
  <c r="AS261" i="4"/>
  <c r="AK261" i="4"/>
  <c r="BH261" i="4" s="1"/>
  <c r="CE261" i="4" s="1"/>
  <c r="AC261" i="4"/>
  <c r="AR261" i="4"/>
  <c r="AJ261" i="4"/>
  <c r="BG261" i="4" s="1"/>
  <c r="CD261" i="4" s="1"/>
  <c r="AB261" i="4"/>
  <c r="AY261" i="4" s="1"/>
  <c r="BV261" i="4" s="1"/>
  <c r="AQ261" i="4"/>
  <c r="BN261" i="4" s="1"/>
  <c r="CK261" i="4" s="1"/>
  <c r="AP261" i="4"/>
  <c r="BM261" i="4" s="1"/>
  <c r="CJ261" i="4" s="1"/>
  <c r="AO261" i="4"/>
  <c r="BL261" i="4" s="1"/>
  <c r="CI261" i="4" s="1"/>
  <c r="AV261" i="4"/>
  <c r="BS261" i="4" s="1"/>
  <c r="CP261" i="4" s="1"/>
  <c r="AU261" i="4"/>
  <c r="AA261" i="4"/>
  <c r="AT261" i="4"/>
  <c r="AN261" i="4"/>
  <c r="BK261" i="4" s="1"/>
  <c r="CH261" i="4" s="1"/>
  <c r="AM261" i="4"/>
  <c r="BJ261" i="4" s="1"/>
  <c r="CG261" i="4" s="1"/>
  <c r="AK268" i="4"/>
  <c r="BH268" i="4" s="1"/>
  <c r="CE268" i="4" s="1"/>
  <c r="AJ286" i="4"/>
  <c r="BG286" i="4" s="1"/>
  <c r="CD286" i="4" s="1"/>
  <c r="AU315" i="4"/>
  <c r="AT324" i="4"/>
  <c r="AT357" i="4"/>
  <c r="BH5" i="4"/>
  <c r="CE5" i="4" s="1"/>
  <c r="AK9" i="4"/>
  <c r="BH9" i="4" s="1"/>
  <c r="CE9" i="4" s="1"/>
  <c r="AT10" i="4"/>
  <c r="BQ10" i="4" s="1"/>
  <c r="CN10" i="4" s="1"/>
  <c r="AT11" i="4"/>
  <c r="BQ11" i="4" s="1"/>
  <c r="CN11" i="4" s="1"/>
  <c r="AI20" i="4"/>
  <c r="BF20" i="4" s="1"/>
  <c r="CC20" i="4" s="1"/>
  <c r="AK22" i="4"/>
  <c r="BH22" i="4" s="1"/>
  <c r="CE22" i="4" s="1"/>
  <c r="AT22" i="4"/>
  <c r="BQ22" i="4" s="1"/>
  <c r="CN22" i="4" s="1"/>
  <c r="AK28" i="4"/>
  <c r="BH28" i="4" s="1"/>
  <c r="CE28" i="4" s="1"/>
  <c r="AT28" i="4"/>
  <c r="BQ28" i="4" s="1"/>
  <c r="CN28" i="4" s="1"/>
  <c r="AK34" i="4"/>
  <c r="BH34" i="4" s="1"/>
  <c r="CE34" i="4" s="1"/>
  <c r="AT34" i="4"/>
  <c r="BQ34" i="4" s="1"/>
  <c r="CN34" i="4" s="1"/>
  <c r="AT38" i="4"/>
  <c r="BQ38" i="4" s="1"/>
  <c r="CN38" i="4" s="1"/>
  <c r="AK44" i="4"/>
  <c r="BH44" i="4" s="1"/>
  <c r="CE44" i="4" s="1"/>
  <c r="AT44" i="4"/>
  <c r="BQ44" i="4" s="1"/>
  <c r="CN44" i="4" s="1"/>
  <c r="BQ47" i="4"/>
  <c r="CN47" i="4" s="1"/>
  <c r="AK59" i="4"/>
  <c r="BH59" i="4" s="1"/>
  <c r="CE59" i="4" s="1"/>
  <c r="AT59" i="4"/>
  <c r="BQ59" i="4" s="1"/>
  <c r="CN59" i="4" s="1"/>
  <c r="AI63" i="4"/>
  <c r="BF63" i="4" s="1"/>
  <c r="CC63" i="4" s="1"/>
  <c r="AK64" i="4"/>
  <c r="BH64" i="4" s="1"/>
  <c r="CE64" i="4" s="1"/>
  <c r="AJ65" i="4"/>
  <c r="BG65" i="4" s="1"/>
  <c r="CD65" i="4" s="1"/>
  <c r="AT65" i="4"/>
  <c r="AJ75" i="4"/>
  <c r="BG75" i="4" s="1"/>
  <c r="CD75" i="4" s="1"/>
  <c r="AT75" i="4"/>
  <c r="AT76" i="4"/>
  <c r="AK82" i="4"/>
  <c r="BH82" i="4" s="1"/>
  <c r="CE82" i="4" s="1"/>
  <c r="BH83" i="4"/>
  <c r="CE83" i="4" s="1"/>
  <c r="AT86" i="4"/>
  <c r="BQ86" i="4" s="1"/>
  <c r="CN86" i="4" s="1"/>
  <c r="AK90" i="4"/>
  <c r="AT94" i="4"/>
  <c r="BQ94" i="4" s="1"/>
  <c r="CN94" i="4" s="1"/>
  <c r="BQ97" i="4"/>
  <c r="CN97" i="4" s="1"/>
  <c r="AT98" i="4"/>
  <c r="BQ98" i="4" s="1"/>
  <c r="CN98" i="4" s="1"/>
  <c r="CR106" i="4"/>
  <c r="AT106" i="4"/>
  <c r="BQ106" i="4" s="1"/>
  <c r="CN106" i="4" s="1"/>
  <c r="BH106" i="4"/>
  <c r="CE106" i="4" s="1"/>
  <c r="AT107" i="4"/>
  <c r="BQ107" i="4" s="1"/>
  <c r="CN107" i="4" s="1"/>
  <c r="BH107" i="4"/>
  <c r="CE107" i="4" s="1"/>
  <c r="AK108" i="4"/>
  <c r="AS132" i="4"/>
  <c r="AK132" i="4"/>
  <c r="BH132" i="4" s="1"/>
  <c r="CE132" i="4" s="1"/>
  <c r="AC132" i="4"/>
  <c r="AO132" i="4"/>
  <c r="BL132" i="4" s="1"/>
  <c r="CI132" i="4" s="1"/>
  <c r="AN132" i="4"/>
  <c r="BK132" i="4" s="1"/>
  <c r="CH132" i="4" s="1"/>
  <c r="AL132" i="4"/>
  <c r="BI132" i="4" s="1"/>
  <c r="CF132" i="4" s="1"/>
  <c r="AS133" i="4"/>
  <c r="AK133" i="4"/>
  <c r="BH133" i="4" s="1"/>
  <c r="CE133" i="4" s="1"/>
  <c r="AC133" i="4"/>
  <c r="AP133" i="4"/>
  <c r="BM133" i="4" s="1"/>
  <c r="CJ133" i="4" s="1"/>
  <c r="AO133" i="4"/>
  <c r="BL133" i="4" s="1"/>
  <c r="CI133" i="4" s="1"/>
  <c r="AL133" i="4"/>
  <c r="BI133" i="4" s="1"/>
  <c r="CF133" i="4" s="1"/>
  <c r="AT153" i="4"/>
  <c r="AX171" i="4"/>
  <c r="AK183" i="4"/>
  <c r="AP187" i="4"/>
  <c r="BM187" i="4" s="1"/>
  <c r="CJ187" i="4" s="1"/>
  <c r="AK189" i="4"/>
  <c r="BH189" i="4" s="1"/>
  <c r="CE189" i="4" s="1"/>
  <c r="AK205" i="4"/>
  <c r="BH205" i="4" s="1"/>
  <c r="CE205" i="4" s="1"/>
  <c r="AX223" i="4"/>
  <c r="AT228" i="4"/>
  <c r="AL228" i="4"/>
  <c r="BI228" i="4" s="1"/>
  <c r="CF228" i="4" s="1"/>
  <c r="AS228" i="4"/>
  <c r="AK228" i="4"/>
  <c r="BH228" i="4" s="1"/>
  <c r="CE228" i="4" s="1"/>
  <c r="AC228" i="4"/>
  <c r="AR228" i="4"/>
  <c r="AJ228" i="4"/>
  <c r="BG228" i="4" s="1"/>
  <c r="CD228" i="4" s="1"/>
  <c r="AB228" i="4"/>
  <c r="AY228" i="4" s="1"/>
  <c r="BV228" i="4" s="1"/>
  <c r="AI228" i="4"/>
  <c r="BF228" i="4" s="1"/>
  <c r="CC228" i="4" s="1"/>
  <c r="AV228" i="4"/>
  <c r="BS228" i="4" s="1"/>
  <c r="CP228" i="4" s="1"/>
  <c r="AU228" i="4"/>
  <c r="AM228" i="4"/>
  <c r="BJ228" i="4" s="1"/>
  <c r="CG228" i="4" s="1"/>
  <c r="AT231" i="4"/>
  <c r="BQ231" i="4" s="1"/>
  <c r="CN231" i="4" s="1"/>
  <c r="AK232" i="4"/>
  <c r="AK237" i="4"/>
  <c r="BH237" i="4" s="1"/>
  <c r="CE237" i="4" s="1"/>
  <c r="AT255" i="4"/>
  <c r="BQ255" i="4" s="1"/>
  <c r="CN255" i="4" s="1"/>
  <c r="AK288" i="4"/>
  <c r="BH288" i="4" s="1"/>
  <c r="CE288" i="4" s="1"/>
  <c r="AK381" i="4"/>
  <c r="AK383" i="4"/>
  <c r="AK384" i="4"/>
  <c r="BH384" i="4" s="1"/>
  <c r="CE384" i="4" s="1"/>
  <c r="BH383" i="4"/>
  <c r="CE383" i="4" s="1"/>
  <c r="AK378" i="4"/>
  <c r="BH378" i="4" s="1"/>
  <c r="CE378" i="4" s="1"/>
  <c r="BH382" i="4"/>
  <c r="CE382" i="4" s="1"/>
  <c r="AK382" i="4"/>
  <c r="AK374" i="4"/>
  <c r="BH374" i="4" s="1"/>
  <c r="CE374" i="4" s="1"/>
  <c r="AK369" i="4"/>
  <c r="BH369" i="4" s="1"/>
  <c r="CE369" i="4" s="1"/>
  <c r="AK376" i="4"/>
  <c r="BH376" i="4" s="1"/>
  <c r="CE376" i="4" s="1"/>
  <c r="AK386" i="4"/>
  <c r="BH386" i="4" s="1"/>
  <c r="CE386" i="4" s="1"/>
  <c r="BH381" i="4"/>
  <c r="CE381" i="4" s="1"/>
  <c r="AK372" i="4"/>
  <c r="BH372" i="4" s="1"/>
  <c r="CE372" i="4" s="1"/>
  <c r="AK385" i="4"/>
  <c r="BH385" i="4" s="1"/>
  <c r="CE385" i="4" s="1"/>
  <c r="AK367" i="4"/>
  <c r="BH367" i="4" s="1"/>
  <c r="CE367" i="4" s="1"/>
  <c r="AK351" i="4"/>
  <c r="BH351" i="4" s="1"/>
  <c r="CE351" i="4" s="1"/>
  <c r="AK345" i="4"/>
  <c r="BH345" i="4" s="1"/>
  <c r="CE345" i="4" s="1"/>
  <c r="AK336" i="4"/>
  <c r="BH336" i="4" s="1"/>
  <c r="CE336" i="4" s="1"/>
  <c r="AK375" i="4"/>
  <c r="BH375" i="4" s="1"/>
  <c r="CE375" i="4" s="1"/>
  <c r="AK360" i="4"/>
  <c r="BH360" i="4" s="1"/>
  <c r="CE360" i="4" s="1"/>
  <c r="AK349" i="4"/>
  <c r="BH349" i="4" s="1"/>
  <c r="CE349" i="4" s="1"/>
  <c r="AK322" i="4"/>
  <c r="BH322" i="4" s="1"/>
  <c r="CE322" i="4" s="1"/>
  <c r="BH321" i="4"/>
  <c r="CE321" i="4" s="1"/>
  <c r="AK318" i="4"/>
  <c r="BH318" i="4" s="1"/>
  <c r="CE318" i="4" s="1"/>
  <c r="AK313" i="4"/>
  <c r="BH313" i="4" s="1"/>
  <c r="CE313" i="4" s="1"/>
  <c r="AK291" i="4"/>
  <c r="BH291" i="4" s="1"/>
  <c r="CE291" i="4" s="1"/>
  <c r="AK277" i="4"/>
  <c r="AK320" i="4"/>
  <c r="BH320" i="4" s="1"/>
  <c r="CE320" i="4" s="1"/>
  <c r="BH259" i="4"/>
  <c r="CE259" i="4" s="1"/>
  <c r="BH241" i="4"/>
  <c r="CE241" i="4" s="1"/>
  <c r="BH294" i="4"/>
  <c r="CE294" i="4" s="1"/>
  <c r="AK347" i="4"/>
  <c r="BH347" i="4" s="1"/>
  <c r="CE347" i="4" s="1"/>
  <c r="BH295" i="4"/>
  <c r="CE295" i="4" s="1"/>
  <c r="BH277" i="4"/>
  <c r="CE277" i="4" s="1"/>
  <c r="AK276" i="4"/>
  <c r="BH276" i="4" s="1"/>
  <c r="CE276" i="4" s="1"/>
  <c r="AK324" i="4"/>
  <c r="BH324" i="4" s="1"/>
  <c r="CE324" i="4" s="1"/>
  <c r="AK270" i="4"/>
  <c r="AK348" i="4"/>
  <c r="BH348" i="4" s="1"/>
  <c r="CE348" i="4" s="1"/>
  <c r="BH284" i="4"/>
  <c r="CE284" i="4" s="1"/>
  <c r="AK282" i="4"/>
  <c r="BH282" i="4" s="1"/>
  <c r="CE282" i="4" s="1"/>
  <c r="BH239" i="4"/>
  <c r="CE239" i="4" s="1"/>
  <c r="BH232" i="4"/>
  <c r="CE232" i="4" s="1"/>
  <c r="BH249" i="4"/>
  <c r="CE249" i="4" s="1"/>
  <c r="BH240" i="4"/>
  <c r="CE240" i="4" s="1"/>
  <c r="BH210" i="4"/>
  <c r="CE210" i="4" s="1"/>
  <c r="BH194" i="4"/>
  <c r="CE194" i="4" s="1"/>
  <c r="BH192" i="4"/>
  <c r="CE192" i="4" s="1"/>
  <c r="BH176" i="4"/>
  <c r="CE176" i="4" s="1"/>
  <c r="BH158" i="4"/>
  <c r="CE158" i="4" s="1"/>
  <c r="BH156" i="4"/>
  <c r="CE156" i="4" s="1"/>
  <c r="BH144" i="4"/>
  <c r="CE144" i="4" s="1"/>
  <c r="AK252" i="4"/>
  <c r="BH252" i="4" s="1"/>
  <c r="CE252" i="4" s="1"/>
  <c r="AK234" i="4"/>
  <c r="BH234" i="4" s="1"/>
  <c r="CE234" i="4" s="1"/>
  <c r="BH230" i="4"/>
  <c r="CE230" i="4" s="1"/>
  <c r="AK225" i="4"/>
  <c r="BH225" i="4" s="1"/>
  <c r="CE225" i="4" s="1"/>
  <c r="AK223" i="4"/>
  <c r="BH223" i="4" s="1"/>
  <c r="CE223" i="4" s="1"/>
  <c r="AK222" i="4"/>
  <c r="BH222" i="4" s="1"/>
  <c r="CE222" i="4" s="1"/>
  <c r="AK221" i="4"/>
  <c r="BH221" i="4" s="1"/>
  <c r="CE221" i="4" s="1"/>
  <c r="AK219" i="4"/>
  <c r="BH219" i="4" s="1"/>
  <c r="CE219" i="4" s="1"/>
  <c r="BH187" i="4"/>
  <c r="CE187" i="4" s="1"/>
  <c r="BH186" i="4"/>
  <c r="CE186" i="4" s="1"/>
  <c r="BH185" i="4"/>
  <c r="CE185" i="4" s="1"/>
  <c r="BH183" i="4"/>
  <c r="CE183" i="4" s="1"/>
  <c r="AK100" i="4"/>
  <c r="BH100" i="4" s="1"/>
  <c r="CE100" i="4" s="1"/>
  <c r="BH98" i="4"/>
  <c r="CE98" i="4" s="1"/>
  <c r="AK306" i="4"/>
  <c r="BH306" i="4" s="1"/>
  <c r="CE306" i="4" s="1"/>
  <c r="AK284" i="4"/>
  <c r="BH204" i="4"/>
  <c r="CE204" i="4" s="1"/>
  <c r="BH203" i="4"/>
  <c r="CE203" i="4" s="1"/>
  <c r="BH201" i="4"/>
  <c r="CE201" i="4" s="1"/>
  <c r="AK273" i="4"/>
  <c r="BH273" i="4" s="1"/>
  <c r="CE273" i="4" s="1"/>
  <c r="BH270" i="4"/>
  <c r="CE270" i="4" s="1"/>
  <c r="BH250" i="4"/>
  <c r="CE250" i="4" s="1"/>
  <c r="AK250" i="4"/>
  <c r="BH153" i="4"/>
  <c r="CE153" i="4" s="1"/>
  <c r="BH150" i="4"/>
  <c r="CE150" i="4" s="1"/>
  <c r="BH149" i="4"/>
  <c r="CE149" i="4" s="1"/>
  <c r="BH147" i="4"/>
  <c r="CE147" i="4" s="1"/>
  <c r="AK275" i="4"/>
  <c r="BH275" i="4" s="1"/>
  <c r="CE275" i="4" s="1"/>
  <c r="AK243" i="4"/>
  <c r="BH243" i="4" s="1"/>
  <c r="CE243" i="4" s="1"/>
  <c r="AK231" i="4"/>
  <c r="BH231" i="4" s="1"/>
  <c r="CE231" i="4" s="1"/>
  <c r="AK153" i="4"/>
  <c r="AK140" i="4"/>
  <c r="BH140" i="4" s="1"/>
  <c r="CE140" i="4" s="1"/>
  <c r="BH126" i="4"/>
  <c r="CE126" i="4" s="1"/>
  <c r="BH124" i="4"/>
  <c r="CE124" i="4" s="1"/>
  <c r="BH123" i="4"/>
  <c r="CE123" i="4" s="1"/>
  <c r="BH122" i="4"/>
  <c r="CE122" i="4" s="1"/>
  <c r="AK95" i="4"/>
  <c r="BH95" i="4" s="1"/>
  <c r="CE95" i="4" s="1"/>
  <c r="AK94" i="4"/>
  <c r="BH94" i="4" s="1"/>
  <c r="CE94" i="4" s="1"/>
  <c r="BH93" i="4"/>
  <c r="CE93" i="4" s="1"/>
  <c r="AK86" i="4"/>
  <c r="BH86" i="4" s="1"/>
  <c r="CE86" i="4" s="1"/>
  <c r="BH85" i="4"/>
  <c r="CE85" i="4" s="1"/>
  <c r="AK76" i="4"/>
  <c r="BH76" i="4" s="1"/>
  <c r="CE76" i="4" s="1"/>
  <c r="AK70" i="4"/>
  <c r="BH70" i="4" s="1"/>
  <c r="CE70" i="4" s="1"/>
  <c r="BH69" i="4"/>
  <c r="CE69" i="4" s="1"/>
  <c r="AK207" i="4"/>
  <c r="BH207" i="4" s="1"/>
  <c r="CE207" i="4" s="1"/>
  <c r="BH168" i="4"/>
  <c r="CE168" i="4" s="1"/>
  <c r="AK149" i="4"/>
  <c r="BH114" i="4"/>
  <c r="CE114" i="4" s="1"/>
  <c r="BH108" i="4"/>
  <c r="CE108" i="4" s="1"/>
  <c r="BH105" i="4"/>
  <c r="CE105" i="4" s="1"/>
  <c r="AK103" i="4"/>
  <c r="BH103" i="4" s="1"/>
  <c r="CE103" i="4" s="1"/>
  <c r="AK87" i="4"/>
  <c r="AK72" i="4"/>
  <c r="BH72" i="4" s="1"/>
  <c r="CE72" i="4" s="1"/>
  <c r="AK63" i="4"/>
  <c r="BH63" i="4" s="1"/>
  <c r="CE63" i="4" s="1"/>
  <c r="BH62" i="4"/>
  <c r="CE62" i="4" s="1"/>
  <c r="AK55" i="4"/>
  <c r="BH55" i="4" s="1"/>
  <c r="CE55" i="4" s="1"/>
  <c r="AK48" i="4"/>
  <c r="BH48" i="4" s="1"/>
  <c r="CE48" i="4" s="1"/>
  <c r="BH47" i="4"/>
  <c r="CE47" i="4" s="1"/>
  <c r="AK38" i="4"/>
  <c r="BH38" i="4" s="1"/>
  <c r="CE38" i="4" s="1"/>
  <c r="BH37" i="4"/>
  <c r="CE37" i="4" s="1"/>
  <c r="AK36" i="4"/>
  <c r="BH36" i="4" s="1"/>
  <c r="CE36" i="4" s="1"/>
  <c r="AK19" i="4"/>
  <c r="BH19" i="4" s="1"/>
  <c r="CE19" i="4" s="1"/>
  <c r="BH18" i="4"/>
  <c r="CE18" i="4" s="1"/>
  <c r="AT381" i="4"/>
  <c r="BQ381" i="4" s="1"/>
  <c r="CN381" i="4" s="1"/>
  <c r="AT382" i="4"/>
  <c r="AT386" i="4"/>
  <c r="BQ382" i="4"/>
  <c r="CN382" i="4" s="1"/>
  <c r="AT383" i="4"/>
  <c r="BQ383" i="4" s="1"/>
  <c r="CN383" i="4" s="1"/>
  <c r="AT378" i="4"/>
  <c r="BQ378" i="4" s="1"/>
  <c r="CN378" i="4" s="1"/>
  <c r="AT385" i="4"/>
  <c r="BQ385" i="4" s="1"/>
  <c r="CN385" i="4" s="1"/>
  <c r="BQ386" i="4"/>
  <c r="CN386" i="4" s="1"/>
  <c r="BQ384" i="4"/>
  <c r="CN384" i="4" s="1"/>
  <c r="BQ339" i="4"/>
  <c r="CN339" i="4" s="1"/>
  <c r="AT360" i="4"/>
  <c r="BQ360" i="4" s="1"/>
  <c r="CN360" i="4" s="1"/>
  <c r="BQ349" i="4"/>
  <c r="CN349" i="4" s="1"/>
  <c r="BQ345" i="4"/>
  <c r="CN345" i="4" s="1"/>
  <c r="AT347" i="4"/>
  <c r="BQ347" i="4" s="1"/>
  <c r="CN347" i="4" s="1"/>
  <c r="AT348" i="4"/>
  <c r="BQ348" i="4" s="1"/>
  <c r="CN348" i="4" s="1"/>
  <c r="AT339" i="4"/>
  <c r="AT351" i="4"/>
  <c r="BQ351" i="4" s="1"/>
  <c r="CN351" i="4" s="1"/>
  <c r="AT345" i="4"/>
  <c r="AT321" i="4"/>
  <c r="BQ321" i="4" s="1"/>
  <c r="CN321" i="4" s="1"/>
  <c r="AT322" i="4"/>
  <c r="AT291" i="4"/>
  <c r="BQ291" i="4" s="1"/>
  <c r="CN291" i="4" s="1"/>
  <c r="AT277" i="4"/>
  <c r="BQ277" i="4" s="1"/>
  <c r="CN277" i="4" s="1"/>
  <c r="BQ258" i="4"/>
  <c r="CN258" i="4" s="1"/>
  <c r="BQ357" i="4"/>
  <c r="CN357" i="4" s="1"/>
  <c r="AT336" i="4"/>
  <c r="BQ336" i="4" s="1"/>
  <c r="CN336" i="4" s="1"/>
  <c r="AT313" i="4"/>
  <c r="BQ313" i="4" s="1"/>
  <c r="CN313" i="4" s="1"/>
  <c r="BQ273" i="4"/>
  <c r="CN273" i="4" s="1"/>
  <c r="BQ324" i="4"/>
  <c r="CN324" i="4" s="1"/>
  <c r="AT284" i="4"/>
  <c r="BQ284" i="4" s="1"/>
  <c r="CN284" i="4" s="1"/>
  <c r="AT282" i="4"/>
  <c r="BQ282" i="4" s="1"/>
  <c r="CN282" i="4" s="1"/>
  <c r="AT306" i="4"/>
  <c r="BQ302" i="4"/>
  <c r="CN302" i="4" s="1"/>
  <c r="BQ270" i="4"/>
  <c r="CN270" i="4" s="1"/>
  <c r="AT270" i="4"/>
  <c r="AT268" i="4"/>
  <c r="BQ268" i="4" s="1"/>
  <c r="CN268" i="4" s="1"/>
  <c r="AT340" i="4"/>
  <c r="BQ340" i="4" s="1"/>
  <c r="CN340" i="4" s="1"/>
  <c r="BQ294" i="4"/>
  <c r="CN294" i="4" s="1"/>
  <c r="BQ286" i="4"/>
  <c r="CN286" i="4" s="1"/>
  <c r="AT267" i="4"/>
  <c r="BQ267" i="4" s="1"/>
  <c r="CN267" i="4" s="1"/>
  <c r="BQ322" i="4"/>
  <c r="CN322" i="4" s="1"/>
  <c r="BQ261" i="4"/>
  <c r="CN261" i="4" s="1"/>
  <c r="AT318" i="4"/>
  <c r="BQ318" i="4" s="1"/>
  <c r="CN318" i="4" s="1"/>
  <c r="AT276" i="4"/>
  <c r="BQ275" i="4"/>
  <c r="CN275" i="4" s="1"/>
  <c r="BQ232" i="4"/>
  <c r="CN232" i="4" s="1"/>
  <c r="BQ228" i="4"/>
  <c r="CN228" i="4" s="1"/>
  <c r="BQ214" i="4"/>
  <c r="CN214" i="4" s="1"/>
  <c r="BQ213" i="4"/>
  <c r="CN213" i="4" s="1"/>
  <c r="BQ192" i="4"/>
  <c r="CN192" i="4" s="1"/>
  <c r="BQ178" i="4"/>
  <c r="CN178" i="4" s="1"/>
  <c r="BQ176" i="4"/>
  <c r="CN176" i="4" s="1"/>
  <c r="BQ174" i="4"/>
  <c r="CN174" i="4" s="1"/>
  <c r="BQ160" i="4"/>
  <c r="CN160" i="4" s="1"/>
  <c r="AT320" i="4"/>
  <c r="BQ320" i="4" s="1"/>
  <c r="CN320" i="4" s="1"/>
  <c r="BQ234" i="4"/>
  <c r="CN234" i="4" s="1"/>
  <c r="AT189" i="4"/>
  <c r="AT187" i="4"/>
  <c r="AT186" i="4"/>
  <c r="AT185" i="4"/>
  <c r="BQ185" i="4" s="1"/>
  <c r="CN185" i="4" s="1"/>
  <c r="AT183" i="4"/>
  <c r="BQ183" i="4" s="1"/>
  <c r="CN183" i="4" s="1"/>
  <c r="BQ158" i="4"/>
  <c r="CN158" i="4" s="1"/>
  <c r="BQ133" i="4"/>
  <c r="CN133" i="4" s="1"/>
  <c r="BQ132" i="4"/>
  <c r="CN132" i="4" s="1"/>
  <c r="BQ131" i="4"/>
  <c r="CN131" i="4" s="1"/>
  <c r="BQ129" i="4"/>
  <c r="CN129" i="4" s="1"/>
  <c r="BQ115" i="4"/>
  <c r="CN115" i="4" s="1"/>
  <c r="BQ111" i="4"/>
  <c r="CN111" i="4" s="1"/>
  <c r="AT101" i="4"/>
  <c r="BQ101" i="4" s="1"/>
  <c r="CN101" i="4" s="1"/>
  <c r="BQ100" i="4"/>
  <c r="CN100" i="4" s="1"/>
  <c r="BQ276" i="4"/>
  <c r="CN276" i="4" s="1"/>
  <c r="BQ249" i="4"/>
  <c r="CN249" i="4" s="1"/>
  <c r="AT207" i="4"/>
  <c r="BQ207" i="4" s="1"/>
  <c r="CN207" i="4" s="1"/>
  <c r="AT205" i="4"/>
  <c r="BQ205" i="4" s="1"/>
  <c r="CN205" i="4" s="1"/>
  <c r="AT204" i="4"/>
  <c r="AT203" i="4"/>
  <c r="BQ203" i="4" s="1"/>
  <c r="CN203" i="4" s="1"/>
  <c r="AT201" i="4"/>
  <c r="BQ201" i="4" s="1"/>
  <c r="CN201" i="4" s="1"/>
  <c r="BQ159" i="4"/>
  <c r="CN159" i="4" s="1"/>
  <c r="AT372" i="4"/>
  <c r="BQ372" i="4" s="1"/>
  <c r="CN372" i="4" s="1"/>
  <c r="BQ306" i="4"/>
  <c r="CN306" i="4" s="1"/>
  <c r="BQ241" i="4"/>
  <c r="CN241" i="4" s="1"/>
  <c r="AT225" i="4"/>
  <c r="BQ225" i="4" s="1"/>
  <c r="CN225" i="4" s="1"/>
  <c r="AT223" i="4"/>
  <c r="BQ223" i="4" s="1"/>
  <c r="CN223" i="4" s="1"/>
  <c r="AT222" i="4"/>
  <c r="BQ222" i="4" s="1"/>
  <c r="CN222" i="4" s="1"/>
  <c r="AT221" i="4"/>
  <c r="BQ221" i="4" s="1"/>
  <c r="CN221" i="4" s="1"/>
  <c r="AT219" i="4"/>
  <c r="BQ219" i="4" s="1"/>
  <c r="CN219" i="4" s="1"/>
  <c r="BQ189" i="4"/>
  <c r="CN189" i="4" s="1"/>
  <c r="BQ187" i="4"/>
  <c r="CN187" i="4" s="1"/>
  <c r="BQ186" i="4"/>
  <c r="CN186" i="4" s="1"/>
  <c r="BQ153" i="4"/>
  <c r="CN153" i="4" s="1"/>
  <c r="BQ151" i="4"/>
  <c r="CN151" i="4" s="1"/>
  <c r="BQ149" i="4"/>
  <c r="CN149" i="4" s="1"/>
  <c r="BQ147" i="4"/>
  <c r="CN147" i="4" s="1"/>
  <c r="AT266" i="4"/>
  <c r="BQ266" i="4" s="1"/>
  <c r="CN266" i="4" s="1"/>
  <c r="AT264" i="4"/>
  <c r="BQ264" i="4" s="1"/>
  <c r="CN264" i="4" s="1"/>
  <c r="AT230" i="4"/>
  <c r="BQ230" i="4" s="1"/>
  <c r="CN230" i="4" s="1"/>
  <c r="BQ204" i="4"/>
  <c r="CN204" i="4" s="1"/>
  <c r="BQ167" i="4"/>
  <c r="CN167" i="4" s="1"/>
  <c r="BQ135" i="4"/>
  <c r="CN135" i="4" s="1"/>
  <c r="BQ126" i="4"/>
  <c r="CN126" i="4" s="1"/>
  <c r="BQ124" i="4"/>
  <c r="CN124" i="4" s="1"/>
  <c r="BQ123" i="4"/>
  <c r="CN123" i="4" s="1"/>
  <c r="BQ122" i="4"/>
  <c r="CN122" i="4" s="1"/>
  <c r="AT117" i="4"/>
  <c r="BQ117" i="4" s="1"/>
  <c r="CN117" i="4" s="1"/>
  <c r="AT95" i="4"/>
  <c r="BQ95" i="4" s="1"/>
  <c r="CN95" i="4" s="1"/>
  <c r="AT87" i="4"/>
  <c r="BQ76" i="4"/>
  <c r="CN76" i="4" s="1"/>
  <c r="AT72" i="4"/>
  <c r="BQ72" i="4" s="1"/>
  <c r="CN72" i="4" s="1"/>
  <c r="BQ70" i="4"/>
  <c r="CN70" i="4" s="1"/>
  <c r="AT150" i="4"/>
  <c r="BQ150" i="4" s="1"/>
  <c r="CN150" i="4" s="1"/>
  <c r="BQ108" i="4"/>
  <c r="CN108" i="4" s="1"/>
  <c r="BQ105" i="4"/>
  <c r="CN105" i="4" s="1"/>
  <c r="AT103" i="4"/>
  <c r="BQ103" i="4" s="1"/>
  <c r="CN103" i="4" s="1"/>
  <c r="AT88" i="4"/>
  <c r="BQ88" i="4" s="1"/>
  <c r="CN88" i="4" s="1"/>
  <c r="BQ87" i="4"/>
  <c r="CN87" i="4" s="1"/>
  <c r="AT80" i="4"/>
  <c r="BQ80" i="4" s="1"/>
  <c r="CN80" i="4" s="1"/>
  <c r="AT73" i="4"/>
  <c r="BQ73" i="4" s="1"/>
  <c r="CN73" i="4" s="1"/>
  <c r="AT64" i="4"/>
  <c r="BQ64" i="4" s="1"/>
  <c r="CN64" i="4" s="1"/>
  <c r="AT56" i="4"/>
  <c r="BQ55" i="4"/>
  <c r="CN55" i="4" s="1"/>
  <c r="AT50" i="4"/>
  <c r="BQ50" i="4" s="1"/>
  <c r="CN50" i="4" s="1"/>
  <c r="BQ48" i="4"/>
  <c r="CN48" i="4" s="1"/>
  <c r="AT39" i="4"/>
  <c r="BQ39" i="4" s="1"/>
  <c r="CN39" i="4" s="1"/>
  <c r="BQ36" i="4"/>
  <c r="CN36" i="4" s="1"/>
  <c r="AT20" i="4"/>
  <c r="BQ20" i="4" s="1"/>
  <c r="CN20" i="4" s="1"/>
  <c r="BQ19" i="4"/>
  <c r="CN19" i="4" s="1"/>
  <c r="BQ5" i="4"/>
  <c r="CN5" i="4" s="1"/>
  <c r="BH6" i="4"/>
  <c r="CE6" i="4" s="1"/>
  <c r="BH7" i="4"/>
  <c r="CE7" i="4" s="1"/>
  <c r="AK8" i="4"/>
  <c r="BH8" i="4" s="1"/>
  <c r="CE8" i="4" s="1"/>
  <c r="BQ8" i="4"/>
  <c r="CN8" i="4" s="1"/>
  <c r="AT9" i="4"/>
  <c r="BQ9" i="4" s="1"/>
  <c r="CN9" i="4" s="1"/>
  <c r="AK16" i="4"/>
  <c r="BH16" i="4" s="1"/>
  <c r="CE16" i="4" s="1"/>
  <c r="AT16" i="4"/>
  <c r="BQ16" i="4" s="1"/>
  <c r="CN16" i="4" s="1"/>
  <c r="BQ18" i="4"/>
  <c r="CN18" i="4" s="1"/>
  <c r="BH25" i="4"/>
  <c r="CE25" i="4" s="1"/>
  <c r="BQ25" i="4"/>
  <c r="CN25" i="4" s="1"/>
  <c r="BH30" i="4"/>
  <c r="CE30" i="4" s="1"/>
  <c r="BQ30" i="4"/>
  <c r="CN30" i="4" s="1"/>
  <c r="AK31" i="4"/>
  <c r="BH31" i="4" s="1"/>
  <c r="CE31" i="4" s="1"/>
  <c r="AT31" i="4"/>
  <c r="BQ31" i="4" s="1"/>
  <c r="CN31" i="4" s="1"/>
  <c r="AK35" i="4"/>
  <c r="BH35" i="4" s="1"/>
  <c r="CE35" i="4" s="1"/>
  <c r="AT35" i="4"/>
  <c r="BQ35" i="4" s="1"/>
  <c r="CN35" i="4" s="1"/>
  <c r="BH40" i="4"/>
  <c r="CE40" i="4" s="1"/>
  <c r="BQ40" i="4"/>
  <c r="CN40" i="4" s="1"/>
  <c r="CR42" i="4"/>
  <c r="AK43" i="4"/>
  <c r="BH43" i="4" s="1"/>
  <c r="CE43" i="4" s="1"/>
  <c r="AT43" i="4"/>
  <c r="BQ43" i="4" s="1"/>
  <c r="CN43" i="4" s="1"/>
  <c r="AK50" i="4"/>
  <c r="BH50" i="4" s="1"/>
  <c r="CE50" i="4" s="1"/>
  <c r="BH53" i="4"/>
  <c r="CE53" i="4" s="1"/>
  <c r="BH56" i="4"/>
  <c r="CE56" i="4" s="1"/>
  <c r="BQ56" i="4"/>
  <c r="CN56" i="4" s="1"/>
  <c r="AK58" i="4"/>
  <c r="BH58" i="4" s="1"/>
  <c r="CE58" i="4" s="1"/>
  <c r="AT58" i="4"/>
  <c r="BQ58" i="4" s="1"/>
  <c r="CN58" i="4" s="1"/>
  <c r="BH61" i="4"/>
  <c r="CE61" i="4" s="1"/>
  <c r="BQ61" i="4"/>
  <c r="CN61" i="4" s="1"/>
  <c r="AA63" i="4"/>
  <c r="AT63" i="4"/>
  <c r="BQ63" i="4" s="1"/>
  <c r="CN63" i="4" s="1"/>
  <c r="AK65" i="4"/>
  <c r="BH65" i="4" s="1"/>
  <c r="CE65" i="4" s="1"/>
  <c r="BQ65" i="4"/>
  <c r="CN65" i="4" s="1"/>
  <c r="AL70" i="4"/>
  <c r="BI70" i="4" s="1"/>
  <c r="CF70" i="4" s="1"/>
  <c r="AK75" i="4"/>
  <c r="BH75" i="4" s="1"/>
  <c r="CE75" i="4" s="1"/>
  <c r="BQ75" i="4"/>
  <c r="CN75" i="4" s="1"/>
  <c r="AT81" i="4"/>
  <c r="BQ81" i="4" s="1"/>
  <c r="CN81" i="4" s="1"/>
  <c r="AX82" i="4"/>
  <c r="BH87" i="4"/>
  <c r="CE87" i="4" s="1"/>
  <c r="AT89" i="4"/>
  <c r="BQ89" i="4" s="1"/>
  <c r="CN89" i="4" s="1"/>
  <c r="AX90" i="4"/>
  <c r="BH90" i="4"/>
  <c r="CE90" i="4" s="1"/>
  <c r="CR107" i="4"/>
  <c r="AK109" i="4"/>
  <c r="BH109" i="4" s="1"/>
  <c r="CE109" i="4" s="1"/>
  <c r="AS131" i="4"/>
  <c r="AK131" i="4"/>
  <c r="BH131" i="4" s="1"/>
  <c r="CE131" i="4" s="1"/>
  <c r="AC131" i="4"/>
  <c r="AN131" i="4"/>
  <c r="BK131" i="4" s="1"/>
  <c r="CH131" i="4" s="1"/>
  <c r="AV131" i="4"/>
  <c r="BS131" i="4" s="1"/>
  <c r="CP131" i="4" s="1"/>
  <c r="AM131" i="4"/>
  <c r="BJ131" i="4" s="1"/>
  <c r="CG131" i="4" s="1"/>
  <c r="AL131" i="4"/>
  <c r="BI131" i="4" s="1"/>
  <c r="CF131" i="4" s="1"/>
  <c r="AA132" i="4"/>
  <c r="AM132" i="4"/>
  <c r="BJ132" i="4" s="1"/>
  <c r="CG132" i="4" s="1"/>
  <c r="AA133" i="4"/>
  <c r="AM133" i="4"/>
  <c r="BJ133" i="4" s="1"/>
  <c r="CG133" i="4" s="1"/>
  <c r="AV135" i="4"/>
  <c r="BS135" i="4" s="1"/>
  <c r="CP135" i="4" s="1"/>
  <c r="AN135" i="4"/>
  <c r="BK135" i="4" s="1"/>
  <c r="CH135" i="4" s="1"/>
  <c r="AU135" i="4"/>
  <c r="AL135" i="4"/>
  <c r="BI135" i="4" s="1"/>
  <c r="CF135" i="4" s="1"/>
  <c r="AC135" i="4"/>
  <c r="AS135" i="4"/>
  <c r="AI135" i="4"/>
  <c r="BF135" i="4" s="1"/>
  <c r="CC135" i="4" s="1"/>
  <c r="AR135" i="4"/>
  <c r="AM135" i="4"/>
  <c r="BJ135" i="4" s="1"/>
  <c r="CG135" i="4" s="1"/>
  <c r="AK151" i="4"/>
  <c r="BH151" i="4" s="1"/>
  <c r="CE151" i="4" s="1"/>
  <c r="AR156" i="4"/>
  <c r="AJ156" i="4"/>
  <c r="BG156" i="4" s="1"/>
  <c r="CD156" i="4" s="1"/>
  <c r="AB156" i="4"/>
  <c r="AY156" i="4" s="1"/>
  <c r="BV156" i="4" s="1"/>
  <c r="AN156" i="4"/>
  <c r="BK156" i="4" s="1"/>
  <c r="CH156" i="4" s="1"/>
  <c r="AV156" i="4"/>
  <c r="BS156" i="4" s="1"/>
  <c r="CP156" i="4" s="1"/>
  <c r="AM156" i="4"/>
  <c r="BJ156" i="4" s="1"/>
  <c r="CG156" i="4" s="1"/>
  <c r="AU156" i="4"/>
  <c r="AL156" i="4"/>
  <c r="BI156" i="4" s="1"/>
  <c r="CF156" i="4" s="1"/>
  <c r="AC156" i="4"/>
  <c r="AS156" i="4"/>
  <c r="AQ156" i="4"/>
  <c r="BN156" i="4" s="1"/>
  <c r="CK156" i="4" s="1"/>
  <c r="AA156" i="4"/>
  <c r="BQ156" i="4"/>
  <c r="CN156" i="4" s="1"/>
  <c r="AK165" i="4"/>
  <c r="BH165" i="4" s="1"/>
  <c r="CE165" i="4" s="1"/>
  <c r="AO168" i="4"/>
  <c r="BL168" i="4" s="1"/>
  <c r="CI168" i="4" s="1"/>
  <c r="AV168" i="4"/>
  <c r="BS168" i="4" s="1"/>
  <c r="CP168" i="4" s="1"/>
  <c r="AN168" i="4"/>
  <c r="BK168" i="4" s="1"/>
  <c r="CH168" i="4" s="1"/>
  <c r="AQ168" i="4"/>
  <c r="BN168" i="4" s="1"/>
  <c r="CK168" i="4" s="1"/>
  <c r="AP168" i="4"/>
  <c r="BM168" i="4" s="1"/>
  <c r="CJ168" i="4" s="1"/>
  <c r="AM168" i="4"/>
  <c r="BJ168" i="4" s="1"/>
  <c r="CG168" i="4" s="1"/>
  <c r="AC168" i="4"/>
  <c r="AT168" i="4"/>
  <c r="BQ168" i="4" s="1"/>
  <c r="CN168" i="4" s="1"/>
  <c r="AB168" i="4"/>
  <c r="AY168" i="4" s="1"/>
  <c r="BV168" i="4" s="1"/>
  <c r="AS168" i="4"/>
  <c r="AA168" i="4"/>
  <c r="BH169" i="4"/>
  <c r="CE169" i="4" s="1"/>
  <c r="AT180" i="4"/>
  <c r="BQ180" i="4" s="1"/>
  <c r="CN180" i="4" s="1"/>
  <c r="AL180" i="4"/>
  <c r="BI180" i="4" s="1"/>
  <c r="CF180" i="4" s="1"/>
  <c r="AS180" i="4"/>
  <c r="AK180" i="4"/>
  <c r="BH180" i="4" s="1"/>
  <c r="CE180" i="4" s="1"/>
  <c r="AC180" i="4"/>
  <c r="AR180" i="4"/>
  <c r="AJ180" i="4"/>
  <c r="BG180" i="4" s="1"/>
  <c r="CD180" i="4" s="1"/>
  <c r="AB180" i="4"/>
  <c r="AY180" i="4" s="1"/>
  <c r="BV180" i="4" s="1"/>
  <c r="AM180" i="4"/>
  <c r="BJ180" i="4" s="1"/>
  <c r="CG180" i="4" s="1"/>
  <c r="AI180" i="4"/>
  <c r="BF180" i="4" s="1"/>
  <c r="CC180" i="4" s="1"/>
  <c r="AV180" i="4"/>
  <c r="BS180" i="4" s="1"/>
  <c r="CP180" i="4" s="1"/>
  <c r="AN180" i="4"/>
  <c r="BK180" i="4" s="1"/>
  <c r="CH180" i="4" s="1"/>
  <c r="AX187" i="4"/>
  <c r="AA228" i="4"/>
  <c r="AV248" i="4"/>
  <c r="BS248" i="4" s="1"/>
  <c r="CP248" i="4" s="1"/>
  <c r="AN248" i="4"/>
  <c r="BK248" i="4" s="1"/>
  <c r="CH248" i="4" s="1"/>
  <c r="AM248" i="4"/>
  <c r="BJ248" i="4" s="1"/>
  <c r="CG248" i="4" s="1"/>
  <c r="AU248" i="4"/>
  <c r="AL248" i="4"/>
  <c r="BI248" i="4" s="1"/>
  <c r="CF248" i="4" s="1"/>
  <c r="AC248" i="4"/>
  <c r="AT248" i="4"/>
  <c r="BQ248" i="4" s="1"/>
  <c r="CN248" i="4" s="1"/>
  <c r="AK248" i="4"/>
  <c r="BH248" i="4" s="1"/>
  <c r="CE248" i="4" s="1"/>
  <c r="AB248" i="4"/>
  <c r="AY248" i="4" s="1"/>
  <c r="BV248" i="4" s="1"/>
  <c r="AS248" i="4"/>
  <c r="AR248" i="4"/>
  <c r="AQ248" i="4"/>
  <c r="BN248" i="4" s="1"/>
  <c r="CK248" i="4" s="1"/>
  <c r="AP248" i="4"/>
  <c r="BM248" i="4" s="1"/>
  <c r="CJ248" i="4" s="1"/>
  <c r="AO248" i="4"/>
  <c r="BL248" i="4" s="1"/>
  <c r="CI248" i="4" s="1"/>
  <c r="AK302" i="4"/>
  <c r="BH302" i="4" s="1"/>
  <c r="CE302" i="4" s="1"/>
  <c r="AU303" i="4"/>
  <c r="AM303" i="4"/>
  <c r="BJ303" i="4" s="1"/>
  <c r="CG303" i="4" s="1"/>
  <c r="AO303" i="4"/>
  <c r="BL303" i="4" s="1"/>
  <c r="CI303" i="4" s="1"/>
  <c r="AN303" i="4"/>
  <c r="BK303" i="4" s="1"/>
  <c r="CH303" i="4" s="1"/>
  <c r="AT303" i="4"/>
  <c r="BQ303" i="4" s="1"/>
  <c r="CN303" i="4" s="1"/>
  <c r="AI303" i="4"/>
  <c r="BF303" i="4" s="1"/>
  <c r="CC303" i="4" s="1"/>
  <c r="AS303" i="4"/>
  <c r="AR303" i="4"/>
  <c r="AK303" i="4"/>
  <c r="BH303" i="4" s="1"/>
  <c r="CE303" i="4" s="1"/>
  <c r="AJ303" i="4"/>
  <c r="BG303" i="4" s="1"/>
  <c r="CD303" i="4" s="1"/>
  <c r="AC303" i="4"/>
  <c r="AV303" i="4"/>
  <c r="BS303" i="4" s="1"/>
  <c r="CP303" i="4" s="1"/>
  <c r="AQ303" i="4"/>
  <c r="BN303" i="4" s="1"/>
  <c r="CK303" i="4" s="1"/>
  <c r="AP303" i="4"/>
  <c r="BM303" i="4" s="1"/>
  <c r="CJ303" i="4" s="1"/>
  <c r="AL303" i="4"/>
  <c r="BI303" i="4" s="1"/>
  <c r="CF303" i="4" s="1"/>
  <c r="AB303" i="4"/>
  <c r="AY303" i="4" s="1"/>
  <c r="BV303" i="4" s="1"/>
  <c r="AA303" i="4"/>
  <c r="AI101" i="4"/>
  <c r="BF101" i="4" s="1"/>
  <c r="CC101" i="4" s="1"/>
  <c r="AS117" i="4"/>
  <c r="AK117" i="4"/>
  <c r="BH117" i="4" s="1"/>
  <c r="CE117" i="4" s="1"/>
  <c r="AC117" i="4"/>
  <c r="AI117" i="4"/>
  <c r="BF117" i="4" s="1"/>
  <c r="CC117" i="4" s="1"/>
  <c r="AR117" i="4"/>
  <c r="AK138" i="4"/>
  <c r="BH138" i="4" s="1"/>
  <c r="CE138" i="4" s="1"/>
  <c r="AP203" i="4"/>
  <c r="BM203" i="4" s="1"/>
  <c r="CJ203" i="4" s="1"/>
  <c r="AQ237" i="4"/>
  <c r="BN237" i="4" s="1"/>
  <c r="CK237" i="4" s="1"/>
  <c r="AI237" i="4"/>
  <c r="BF237" i="4" s="1"/>
  <c r="CC237" i="4" s="1"/>
  <c r="AA237" i="4"/>
  <c r="AO237" i="4"/>
  <c r="BL237" i="4" s="1"/>
  <c r="CI237" i="4" s="1"/>
  <c r="AN237" i="4"/>
  <c r="BK237" i="4" s="1"/>
  <c r="CH237" i="4" s="1"/>
  <c r="AV237" i="4"/>
  <c r="BS237" i="4" s="1"/>
  <c r="CP237" i="4" s="1"/>
  <c r="AM237" i="4"/>
  <c r="BJ237" i="4" s="1"/>
  <c r="CG237" i="4" s="1"/>
  <c r="AU237" i="4"/>
  <c r="AT237" i="4"/>
  <c r="BQ237" i="4" s="1"/>
  <c r="CN237" i="4" s="1"/>
  <c r="AS237" i="4"/>
  <c r="AC237" i="4"/>
  <c r="AR243" i="4"/>
  <c r="AJ243" i="4"/>
  <c r="BG243" i="4" s="1"/>
  <c r="CD243" i="4" s="1"/>
  <c r="AB243" i="4"/>
  <c r="AY243" i="4" s="1"/>
  <c r="BV243" i="4" s="1"/>
  <c r="AQ243" i="4"/>
  <c r="BN243" i="4" s="1"/>
  <c r="CK243" i="4" s="1"/>
  <c r="AS243" i="4"/>
  <c r="AP243" i="4"/>
  <c r="BM243" i="4" s="1"/>
  <c r="CJ243" i="4" s="1"/>
  <c r="AO243" i="4"/>
  <c r="BL243" i="4" s="1"/>
  <c r="CI243" i="4" s="1"/>
  <c r="AV243" i="4"/>
  <c r="BS243" i="4" s="1"/>
  <c r="CP243" i="4" s="1"/>
  <c r="AU243" i="4"/>
  <c r="AC243" i="4"/>
  <c r="AT243" i="4"/>
  <c r="BQ243" i="4" s="1"/>
  <c r="CN243" i="4" s="1"/>
  <c r="AA243" i="4"/>
  <c r="AS115" i="4"/>
  <c r="AK115" i="4"/>
  <c r="BH115" i="4" s="1"/>
  <c r="CE115" i="4" s="1"/>
  <c r="AC115" i="4"/>
  <c r="AI115" i="4"/>
  <c r="BF115" i="4" s="1"/>
  <c r="CC115" i="4" s="1"/>
  <c r="AR115" i="4"/>
  <c r="AR138" i="4"/>
  <c r="AJ138" i="4"/>
  <c r="BG138" i="4" s="1"/>
  <c r="CD138" i="4" s="1"/>
  <c r="AB138" i="4"/>
  <c r="AY138" i="4" s="1"/>
  <c r="BV138" i="4" s="1"/>
  <c r="AQ138" i="4"/>
  <c r="BN138" i="4" s="1"/>
  <c r="CK138" i="4" s="1"/>
  <c r="AP138" i="4"/>
  <c r="BM138" i="4" s="1"/>
  <c r="CJ138" i="4" s="1"/>
  <c r="AL138" i="4"/>
  <c r="BI138" i="4" s="1"/>
  <c r="CF138" i="4" s="1"/>
  <c r="AO165" i="4"/>
  <c r="BL165" i="4" s="1"/>
  <c r="CI165" i="4" s="1"/>
  <c r="AV165" i="4"/>
  <c r="BS165" i="4" s="1"/>
  <c r="CP165" i="4" s="1"/>
  <c r="AN165" i="4"/>
  <c r="BK165" i="4" s="1"/>
  <c r="CH165" i="4" s="1"/>
  <c r="AQ165" i="4"/>
  <c r="BN165" i="4" s="1"/>
  <c r="CK165" i="4" s="1"/>
  <c r="AP165" i="4"/>
  <c r="BM165" i="4" s="1"/>
  <c r="CJ165" i="4" s="1"/>
  <c r="AM165" i="4"/>
  <c r="BJ165" i="4" s="1"/>
  <c r="CG165" i="4" s="1"/>
  <c r="AC165" i="4"/>
  <c r="AR165" i="4"/>
  <c r="AX203" i="4"/>
  <c r="AP207" i="4"/>
  <c r="BM207" i="4" s="1"/>
  <c r="CJ207" i="4" s="1"/>
  <c r="AX221" i="4"/>
  <c r="AQ239" i="4"/>
  <c r="BN239" i="4" s="1"/>
  <c r="CK239" i="4" s="1"/>
  <c r="AI239" i="4"/>
  <c r="BF239" i="4" s="1"/>
  <c r="CC239" i="4" s="1"/>
  <c r="AA239" i="4"/>
  <c r="AP239" i="4"/>
  <c r="BM239" i="4" s="1"/>
  <c r="CJ239" i="4" s="1"/>
  <c r="AO239" i="4"/>
  <c r="BL239" i="4" s="1"/>
  <c r="CI239" i="4" s="1"/>
  <c r="AN239" i="4"/>
  <c r="BK239" i="4" s="1"/>
  <c r="CH239" i="4" s="1"/>
  <c r="AU239" i="4"/>
  <c r="AT239" i="4"/>
  <c r="BQ239" i="4" s="1"/>
  <c r="CN239" i="4" s="1"/>
  <c r="AS239" i="4"/>
  <c r="AC239" i="4"/>
  <c r="AV246" i="4"/>
  <c r="BS246" i="4" s="1"/>
  <c r="CP246" i="4" s="1"/>
  <c r="AN246" i="4"/>
  <c r="BK246" i="4" s="1"/>
  <c r="CH246" i="4" s="1"/>
  <c r="AM246" i="4"/>
  <c r="BJ246" i="4" s="1"/>
  <c r="CG246" i="4" s="1"/>
  <c r="AT246" i="4"/>
  <c r="BQ246" i="4" s="1"/>
  <c r="CN246" i="4" s="1"/>
  <c r="AK246" i="4"/>
  <c r="BH246" i="4" s="1"/>
  <c r="CE246" i="4" s="1"/>
  <c r="AP246" i="4"/>
  <c r="BM246" i="4" s="1"/>
  <c r="CJ246" i="4" s="1"/>
  <c r="AC246" i="4"/>
  <c r="AO246" i="4"/>
  <c r="BL246" i="4" s="1"/>
  <c r="CI246" i="4" s="1"/>
  <c r="AB246" i="4"/>
  <c r="AY246" i="4" s="1"/>
  <c r="BV246" i="4" s="1"/>
  <c r="AL246" i="4"/>
  <c r="BI246" i="4" s="1"/>
  <c r="CF246" i="4" s="1"/>
  <c r="AA246" i="4"/>
  <c r="AI246" i="4"/>
  <c r="BF246" i="4" s="1"/>
  <c r="CC246" i="4" s="1"/>
  <c r="BU267" i="4"/>
  <c r="AV255" i="4"/>
  <c r="BS255" i="4" s="1"/>
  <c r="CP255" i="4" s="1"/>
  <c r="AJ270" i="4"/>
  <c r="BG270" i="4" s="1"/>
  <c r="CD270" i="4" s="1"/>
  <c r="AA270" i="4"/>
  <c r="AL270" i="4"/>
  <c r="BI270" i="4" s="1"/>
  <c r="CF270" i="4" s="1"/>
  <c r="AS300" i="4"/>
  <c r="AQ306" i="4"/>
  <c r="BN306" i="4" s="1"/>
  <c r="CK306" i="4" s="1"/>
  <c r="AX338" i="4"/>
  <c r="AR142" i="4"/>
  <c r="AJ142" i="4"/>
  <c r="BG142" i="4" s="1"/>
  <c r="CD142" i="4" s="1"/>
  <c r="AB142" i="4"/>
  <c r="AY142" i="4" s="1"/>
  <c r="BV142" i="4" s="1"/>
  <c r="AI142" i="4"/>
  <c r="BF142" i="4" s="1"/>
  <c r="CC142" i="4" s="1"/>
  <c r="AS142" i="4"/>
  <c r="AS174" i="4"/>
  <c r="AK174" i="4"/>
  <c r="BH174" i="4" s="1"/>
  <c r="CE174" i="4" s="1"/>
  <c r="AC174" i="4"/>
  <c r="AR174" i="4"/>
  <c r="AJ174" i="4"/>
  <c r="BG174" i="4" s="1"/>
  <c r="CD174" i="4" s="1"/>
  <c r="AB174" i="4"/>
  <c r="AY174" i="4" s="1"/>
  <c r="BV174" i="4" s="1"/>
  <c r="AL174" i="4"/>
  <c r="BI174" i="4" s="1"/>
  <c r="CF174" i="4" s="1"/>
  <c r="AV174" i="4"/>
  <c r="BS174" i="4" s="1"/>
  <c r="CP174" i="4" s="1"/>
  <c r="AT195" i="4"/>
  <c r="BQ195" i="4" s="1"/>
  <c r="CN195" i="4" s="1"/>
  <c r="AL195" i="4"/>
  <c r="BI195" i="4" s="1"/>
  <c r="CF195" i="4" s="1"/>
  <c r="AS195" i="4"/>
  <c r="AK195" i="4"/>
  <c r="BH195" i="4" s="1"/>
  <c r="CE195" i="4" s="1"/>
  <c r="AC195" i="4"/>
  <c r="AR195" i="4"/>
  <c r="AJ195" i="4"/>
  <c r="BG195" i="4" s="1"/>
  <c r="CD195" i="4" s="1"/>
  <c r="AB195" i="4"/>
  <c r="AY195" i="4" s="1"/>
  <c r="BV195" i="4" s="1"/>
  <c r="AN195" i="4"/>
  <c r="BK195" i="4" s="1"/>
  <c r="CH195" i="4" s="1"/>
  <c r="AU230" i="4"/>
  <c r="AM230" i="4"/>
  <c r="BJ230" i="4" s="1"/>
  <c r="CG230" i="4" s="1"/>
  <c r="AO230" i="4"/>
  <c r="BL230" i="4" s="1"/>
  <c r="CI230" i="4" s="1"/>
  <c r="AN230" i="4"/>
  <c r="BK230" i="4" s="1"/>
  <c r="CH230" i="4" s="1"/>
  <c r="AV230" i="4"/>
  <c r="BS230" i="4" s="1"/>
  <c r="CP230" i="4" s="1"/>
  <c r="AL230" i="4"/>
  <c r="BI230" i="4" s="1"/>
  <c r="CF230" i="4" s="1"/>
  <c r="AC230" i="4"/>
  <c r="AP230" i="4"/>
  <c r="BM230" i="4" s="1"/>
  <c r="CJ230" i="4" s="1"/>
  <c r="AU231" i="4"/>
  <c r="AM231" i="4"/>
  <c r="BJ231" i="4" s="1"/>
  <c r="CG231" i="4" s="1"/>
  <c r="AP231" i="4"/>
  <c r="BM231" i="4" s="1"/>
  <c r="CJ231" i="4" s="1"/>
  <c r="AO231" i="4"/>
  <c r="BL231" i="4" s="1"/>
  <c r="CI231" i="4" s="1"/>
  <c r="AN231" i="4"/>
  <c r="BK231" i="4" s="1"/>
  <c r="CH231" i="4" s="1"/>
  <c r="AL231" i="4"/>
  <c r="BI231" i="4" s="1"/>
  <c r="CF231" i="4" s="1"/>
  <c r="AS257" i="4"/>
  <c r="AK257" i="4"/>
  <c r="BH257" i="4" s="1"/>
  <c r="CE257" i="4" s="1"/>
  <c r="AC257" i="4"/>
  <c r="AR257" i="4"/>
  <c r="AJ257" i="4"/>
  <c r="BG257" i="4" s="1"/>
  <c r="CD257" i="4" s="1"/>
  <c r="AB257" i="4"/>
  <c r="AY257" i="4" s="1"/>
  <c r="BV257" i="4" s="1"/>
  <c r="AU257" i="4"/>
  <c r="AI257" i="4"/>
  <c r="BF257" i="4" s="1"/>
  <c r="CC257" i="4" s="1"/>
  <c r="AT257" i="4"/>
  <c r="BQ257" i="4" s="1"/>
  <c r="CN257" i="4" s="1"/>
  <c r="AQ257" i="4"/>
  <c r="BN257" i="4" s="1"/>
  <c r="CK257" i="4" s="1"/>
  <c r="AV257" i="4"/>
  <c r="BS257" i="4" s="1"/>
  <c r="CP257" i="4" s="1"/>
  <c r="AP257" i="4"/>
  <c r="BM257" i="4" s="1"/>
  <c r="CJ257" i="4" s="1"/>
  <c r="AA257" i="4"/>
  <c r="AU304" i="4"/>
  <c r="AM304" i="4"/>
  <c r="BJ304" i="4" s="1"/>
  <c r="CG304" i="4" s="1"/>
  <c r="AP304" i="4"/>
  <c r="BM304" i="4" s="1"/>
  <c r="CJ304" i="4" s="1"/>
  <c r="AO304" i="4"/>
  <c r="BL304" i="4" s="1"/>
  <c r="CI304" i="4" s="1"/>
  <c r="AT304" i="4"/>
  <c r="BQ304" i="4" s="1"/>
  <c r="CN304" i="4" s="1"/>
  <c r="AI304" i="4"/>
  <c r="BF304" i="4" s="1"/>
  <c r="CC304" i="4" s="1"/>
  <c r="AS304" i="4"/>
  <c r="AR304" i="4"/>
  <c r="AL304" i="4"/>
  <c r="BI304" i="4" s="1"/>
  <c r="CF304" i="4" s="1"/>
  <c r="AK304" i="4"/>
  <c r="BH304" i="4" s="1"/>
  <c r="CE304" i="4" s="1"/>
  <c r="AJ304" i="4"/>
  <c r="BG304" i="4" s="1"/>
  <c r="CD304" i="4" s="1"/>
  <c r="AT311" i="4"/>
  <c r="BQ311" i="4" s="1"/>
  <c r="CN311" i="4" s="1"/>
  <c r="AV330" i="4"/>
  <c r="BS330" i="4" s="1"/>
  <c r="CP330" i="4" s="1"/>
  <c r="AN330" i="4"/>
  <c r="BK330" i="4" s="1"/>
  <c r="CH330" i="4" s="1"/>
  <c r="AU330" i="4"/>
  <c r="AM330" i="4"/>
  <c r="BJ330" i="4" s="1"/>
  <c r="CG330" i="4" s="1"/>
  <c r="AT330" i="4"/>
  <c r="BQ330" i="4" s="1"/>
  <c r="CN330" i="4" s="1"/>
  <c r="AL330" i="4"/>
  <c r="BI330" i="4" s="1"/>
  <c r="CF330" i="4" s="1"/>
  <c r="AS330" i="4"/>
  <c r="AR330" i="4"/>
  <c r="AQ330" i="4"/>
  <c r="BN330" i="4" s="1"/>
  <c r="CK330" i="4" s="1"/>
  <c r="AC330" i="4"/>
  <c r="AI330" i="4"/>
  <c r="BF330" i="4" s="1"/>
  <c r="CC330" i="4" s="1"/>
  <c r="AJ330" i="4"/>
  <c r="BG330" i="4" s="1"/>
  <c r="CD330" i="4" s="1"/>
  <c r="AP330" i="4"/>
  <c r="BM330" i="4" s="1"/>
  <c r="CJ330" i="4" s="1"/>
  <c r="AO330" i="4"/>
  <c r="BL330" i="4" s="1"/>
  <c r="CI330" i="4" s="1"/>
  <c r="AK330" i="4"/>
  <c r="BH330" i="4" s="1"/>
  <c r="CE330" i="4" s="1"/>
  <c r="AR141" i="4"/>
  <c r="AJ141" i="4"/>
  <c r="BG141" i="4" s="1"/>
  <c r="CD141" i="4" s="1"/>
  <c r="AB141" i="4"/>
  <c r="AY141" i="4" s="1"/>
  <c r="BV141" i="4" s="1"/>
  <c r="AI141" i="4"/>
  <c r="BF141" i="4" s="1"/>
  <c r="CC141" i="4" s="1"/>
  <c r="AS141" i="4"/>
  <c r="AA142" i="4"/>
  <c r="AK142" i="4"/>
  <c r="BH142" i="4" s="1"/>
  <c r="CE142" i="4" s="1"/>
  <c r="AT142" i="4"/>
  <c r="BQ142" i="4" s="1"/>
  <c r="CN142" i="4" s="1"/>
  <c r="AA174" i="4"/>
  <c r="AM174" i="4"/>
  <c r="BJ174" i="4" s="1"/>
  <c r="CG174" i="4" s="1"/>
  <c r="AT177" i="4"/>
  <c r="BQ177" i="4" s="1"/>
  <c r="CN177" i="4" s="1"/>
  <c r="AL177" i="4"/>
  <c r="BI177" i="4" s="1"/>
  <c r="CF177" i="4" s="1"/>
  <c r="AS177" i="4"/>
  <c r="AK177" i="4"/>
  <c r="BH177" i="4" s="1"/>
  <c r="CE177" i="4" s="1"/>
  <c r="AC177" i="4"/>
  <c r="AR177" i="4"/>
  <c r="AJ177" i="4"/>
  <c r="BG177" i="4" s="1"/>
  <c r="CD177" i="4" s="1"/>
  <c r="AB177" i="4"/>
  <c r="AY177" i="4" s="1"/>
  <c r="BV177" i="4" s="1"/>
  <c r="AN177" i="4"/>
  <c r="BK177" i="4" s="1"/>
  <c r="CH177" i="4" s="1"/>
  <c r="AA195" i="4"/>
  <c r="AO195" i="4"/>
  <c r="BL195" i="4" s="1"/>
  <c r="CI195" i="4" s="1"/>
  <c r="AT216" i="4"/>
  <c r="BQ216" i="4" s="1"/>
  <c r="CN216" i="4" s="1"/>
  <c r="AL216" i="4"/>
  <c r="BI216" i="4" s="1"/>
  <c r="CF216" i="4" s="1"/>
  <c r="AS216" i="4"/>
  <c r="AK216" i="4"/>
  <c r="BH216" i="4" s="1"/>
  <c r="CE216" i="4" s="1"/>
  <c r="AC216" i="4"/>
  <c r="AR216" i="4"/>
  <c r="AJ216" i="4"/>
  <c r="BG216" i="4" s="1"/>
  <c r="CD216" i="4" s="1"/>
  <c r="AB216" i="4"/>
  <c r="AY216" i="4" s="1"/>
  <c r="BV216" i="4" s="1"/>
  <c r="AN216" i="4"/>
  <c r="BK216" i="4" s="1"/>
  <c r="CH216" i="4" s="1"/>
  <c r="AA230" i="4"/>
  <c r="AQ230" i="4"/>
  <c r="BN230" i="4" s="1"/>
  <c r="CK230" i="4" s="1"/>
  <c r="AU232" i="4"/>
  <c r="AM232" i="4"/>
  <c r="BJ232" i="4" s="1"/>
  <c r="CG232" i="4" s="1"/>
  <c r="AQ232" i="4"/>
  <c r="BN232" i="4" s="1"/>
  <c r="CK232" i="4" s="1"/>
  <c r="AP232" i="4"/>
  <c r="BM232" i="4" s="1"/>
  <c r="CJ232" i="4" s="1"/>
  <c r="AO232" i="4"/>
  <c r="BL232" i="4" s="1"/>
  <c r="CI232" i="4" s="1"/>
  <c r="AL232" i="4"/>
  <c r="BI232" i="4" s="1"/>
  <c r="CF232" i="4" s="1"/>
  <c r="AR241" i="4"/>
  <c r="AS255" i="4"/>
  <c r="AK255" i="4"/>
  <c r="BH255" i="4" s="1"/>
  <c r="CE255" i="4" s="1"/>
  <c r="AC255" i="4"/>
  <c r="AR255" i="4"/>
  <c r="AJ255" i="4"/>
  <c r="BG255" i="4" s="1"/>
  <c r="CD255" i="4" s="1"/>
  <c r="AB255" i="4"/>
  <c r="AY255" i="4" s="1"/>
  <c r="BV255" i="4" s="1"/>
  <c r="AQ255" i="4"/>
  <c r="BN255" i="4" s="1"/>
  <c r="CK255" i="4" s="1"/>
  <c r="AP255" i="4"/>
  <c r="BM255" i="4" s="1"/>
  <c r="CJ255" i="4" s="1"/>
  <c r="AO255" i="4"/>
  <c r="BL255" i="4" s="1"/>
  <c r="CI255" i="4" s="1"/>
  <c r="AM255" i="4"/>
  <c r="BJ255" i="4" s="1"/>
  <c r="CG255" i="4" s="1"/>
  <c r="AL255" i="4"/>
  <c r="BI255" i="4" s="1"/>
  <c r="CF255" i="4" s="1"/>
  <c r="AI255" i="4"/>
  <c r="BF255" i="4" s="1"/>
  <c r="CC255" i="4" s="1"/>
  <c r="AU288" i="4"/>
  <c r="AM288" i="4"/>
  <c r="BJ288" i="4" s="1"/>
  <c r="CG288" i="4" s="1"/>
  <c r="AN288" i="4"/>
  <c r="BK288" i="4" s="1"/>
  <c r="CH288" i="4" s="1"/>
  <c r="AV288" i="4"/>
  <c r="BS288" i="4" s="1"/>
  <c r="CP288" i="4" s="1"/>
  <c r="AL288" i="4"/>
  <c r="BI288" i="4" s="1"/>
  <c r="CF288" i="4" s="1"/>
  <c r="AC288" i="4"/>
  <c r="AJ288" i="4"/>
  <c r="BG288" i="4" s="1"/>
  <c r="CD288" i="4" s="1"/>
  <c r="AT288" i="4"/>
  <c r="BQ288" i="4" s="1"/>
  <c r="CN288" i="4" s="1"/>
  <c r="AI288" i="4"/>
  <c r="BF288" i="4" s="1"/>
  <c r="CC288" i="4" s="1"/>
  <c r="AS288" i="4"/>
  <c r="AB288" i="4"/>
  <c r="AY288" i="4" s="1"/>
  <c r="BV288" i="4" s="1"/>
  <c r="AA304" i="4"/>
  <c r="AA330" i="4"/>
  <c r="AR140" i="4"/>
  <c r="AJ140" i="4"/>
  <c r="BG140" i="4" s="1"/>
  <c r="CD140" i="4" s="1"/>
  <c r="AB140" i="4"/>
  <c r="AY140" i="4" s="1"/>
  <c r="BV140" i="4" s="1"/>
  <c r="AI140" i="4"/>
  <c r="BF140" i="4" s="1"/>
  <c r="CC140" i="4" s="1"/>
  <c r="AS140" i="4"/>
  <c r="AA141" i="4"/>
  <c r="AK141" i="4"/>
  <c r="BH141" i="4" s="1"/>
  <c r="CE141" i="4" s="1"/>
  <c r="AT141" i="4"/>
  <c r="BQ141" i="4" s="1"/>
  <c r="CN141" i="4" s="1"/>
  <c r="AC142" i="4"/>
  <c r="AL142" i="4"/>
  <c r="BI142" i="4" s="1"/>
  <c r="CF142" i="4" s="1"/>
  <c r="AU142" i="4"/>
  <c r="AV147" i="4"/>
  <c r="BS147" i="4" s="1"/>
  <c r="CP147" i="4" s="1"/>
  <c r="AN147" i="4"/>
  <c r="BK147" i="4" s="1"/>
  <c r="CH147" i="4" s="1"/>
  <c r="AI147" i="4"/>
  <c r="BF147" i="4" s="1"/>
  <c r="CC147" i="4" s="1"/>
  <c r="AR147" i="4"/>
  <c r="AV149" i="4"/>
  <c r="BS149" i="4" s="1"/>
  <c r="CP149" i="4" s="1"/>
  <c r="AN149" i="4"/>
  <c r="BK149" i="4" s="1"/>
  <c r="CH149" i="4" s="1"/>
  <c r="AI149" i="4"/>
  <c r="BF149" i="4" s="1"/>
  <c r="CC149" i="4" s="1"/>
  <c r="AR149" i="4"/>
  <c r="AV150" i="4"/>
  <c r="BS150" i="4" s="1"/>
  <c r="CP150" i="4" s="1"/>
  <c r="AN150" i="4"/>
  <c r="BK150" i="4" s="1"/>
  <c r="CH150" i="4" s="1"/>
  <c r="AI150" i="4"/>
  <c r="BF150" i="4" s="1"/>
  <c r="CC150" i="4" s="1"/>
  <c r="AR150" i="4"/>
  <c r="AV151" i="4"/>
  <c r="BS151" i="4" s="1"/>
  <c r="CP151" i="4" s="1"/>
  <c r="AN151" i="4"/>
  <c r="BK151" i="4" s="1"/>
  <c r="CH151" i="4" s="1"/>
  <c r="AI151" i="4"/>
  <c r="BF151" i="4" s="1"/>
  <c r="CC151" i="4" s="1"/>
  <c r="AR151" i="4"/>
  <c r="AV153" i="4"/>
  <c r="BS153" i="4" s="1"/>
  <c r="CP153" i="4" s="1"/>
  <c r="AN153" i="4"/>
  <c r="BK153" i="4" s="1"/>
  <c r="CH153" i="4" s="1"/>
  <c r="AI153" i="4"/>
  <c r="BF153" i="4" s="1"/>
  <c r="CC153" i="4" s="1"/>
  <c r="AR153" i="4"/>
  <c r="AN174" i="4"/>
  <c r="BK174" i="4" s="1"/>
  <c r="CH174" i="4" s="1"/>
  <c r="AA177" i="4"/>
  <c r="AO177" i="4"/>
  <c r="BL177" i="4" s="1"/>
  <c r="CI177" i="4" s="1"/>
  <c r="AP195" i="4"/>
  <c r="BM195" i="4" s="1"/>
  <c r="CJ195" i="4" s="1"/>
  <c r="AT198" i="4"/>
  <c r="BQ198" i="4" s="1"/>
  <c r="CN198" i="4" s="1"/>
  <c r="AL198" i="4"/>
  <c r="BI198" i="4" s="1"/>
  <c r="CF198" i="4" s="1"/>
  <c r="AS198" i="4"/>
  <c r="AK198" i="4"/>
  <c r="BH198" i="4" s="1"/>
  <c r="CE198" i="4" s="1"/>
  <c r="AC198" i="4"/>
  <c r="AR198" i="4"/>
  <c r="AJ198" i="4"/>
  <c r="BG198" i="4" s="1"/>
  <c r="CD198" i="4" s="1"/>
  <c r="AB198" i="4"/>
  <c r="AY198" i="4" s="1"/>
  <c r="BV198" i="4" s="1"/>
  <c r="AN198" i="4"/>
  <c r="BK198" i="4" s="1"/>
  <c r="CH198" i="4" s="1"/>
  <c r="AT212" i="4"/>
  <c r="BQ212" i="4" s="1"/>
  <c r="CN212" i="4" s="1"/>
  <c r="AL212" i="4"/>
  <c r="BI212" i="4" s="1"/>
  <c r="CF212" i="4" s="1"/>
  <c r="AS212" i="4"/>
  <c r="AK212" i="4"/>
  <c r="BH212" i="4" s="1"/>
  <c r="CE212" i="4" s="1"/>
  <c r="AC212" i="4"/>
  <c r="AR212" i="4"/>
  <c r="AJ212" i="4"/>
  <c r="BG212" i="4" s="1"/>
  <c r="CD212" i="4" s="1"/>
  <c r="AB212" i="4"/>
  <c r="AY212" i="4" s="1"/>
  <c r="BV212" i="4" s="1"/>
  <c r="AN212" i="4"/>
  <c r="BK212" i="4" s="1"/>
  <c r="CH212" i="4" s="1"/>
  <c r="AA216" i="4"/>
  <c r="AO216" i="4"/>
  <c r="BL216" i="4" s="1"/>
  <c r="CI216" i="4" s="1"/>
  <c r="AP219" i="4"/>
  <c r="BM219" i="4" s="1"/>
  <c r="CJ219" i="4" s="1"/>
  <c r="AP221" i="4"/>
  <c r="BM221" i="4" s="1"/>
  <c r="CJ221" i="4" s="1"/>
  <c r="AP222" i="4"/>
  <c r="BM222" i="4" s="1"/>
  <c r="CJ222" i="4" s="1"/>
  <c r="AP223" i="4"/>
  <c r="BM223" i="4" s="1"/>
  <c r="CJ223" i="4" s="1"/>
  <c r="AP225" i="4"/>
  <c r="BM225" i="4" s="1"/>
  <c r="CJ225" i="4" s="1"/>
  <c r="AB230" i="4"/>
  <c r="AY230" i="4" s="1"/>
  <c r="BV230" i="4" s="1"/>
  <c r="AR230" i="4"/>
  <c r="AB231" i="4"/>
  <c r="AY231" i="4" s="1"/>
  <c r="BV231" i="4" s="1"/>
  <c r="AR231" i="4"/>
  <c r="AA232" i="4"/>
  <c r="AN232" i="4"/>
  <c r="BK232" i="4" s="1"/>
  <c r="CH232" i="4" s="1"/>
  <c r="AA255" i="4"/>
  <c r="AL257" i="4"/>
  <c r="BI257" i="4" s="1"/>
  <c r="CF257" i="4" s="1"/>
  <c r="AQ268" i="4"/>
  <c r="BN268" i="4" s="1"/>
  <c r="CK268" i="4" s="1"/>
  <c r="AP285" i="4"/>
  <c r="BM285" i="4" s="1"/>
  <c r="CJ285" i="4" s="1"/>
  <c r="AA288" i="4"/>
  <c r="AQ293" i="4"/>
  <c r="BN293" i="4" s="1"/>
  <c r="CK293" i="4" s="1"/>
  <c r="AI293" i="4"/>
  <c r="BF293" i="4" s="1"/>
  <c r="CC293" i="4" s="1"/>
  <c r="AA293" i="4"/>
  <c r="AU293" i="4"/>
  <c r="AL293" i="4"/>
  <c r="BI293" i="4" s="1"/>
  <c r="CF293" i="4" s="1"/>
  <c r="AC293" i="4"/>
  <c r="AT293" i="4"/>
  <c r="BQ293" i="4" s="1"/>
  <c r="CN293" i="4" s="1"/>
  <c r="AK293" i="4"/>
  <c r="BH293" i="4" s="1"/>
  <c r="CE293" i="4" s="1"/>
  <c r="AB293" i="4"/>
  <c r="AY293" i="4" s="1"/>
  <c r="BV293" i="4" s="1"/>
  <c r="AS293" i="4"/>
  <c r="AR293" i="4"/>
  <c r="AP293" i="4"/>
  <c r="BM293" i="4" s="1"/>
  <c r="CJ293" i="4" s="1"/>
  <c r="AM293" i="4"/>
  <c r="BJ293" i="4" s="1"/>
  <c r="CG293" i="4" s="1"/>
  <c r="AJ293" i="4"/>
  <c r="BG293" i="4" s="1"/>
  <c r="CD293" i="4" s="1"/>
  <c r="AP295" i="4"/>
  <c r="BM295" i="4" s="1"/>
  <c r="CJ295" i="4" s="1"/>
  <c r="AU302" i="4"/>
  <c r="AM302" i="4"/>
  <c r="BJ302" i="4" s="1"/>
  <c r="CG302" i="4" s="1"/>
  <c r="AN302" i="4"/>
  <c r="BK302" i="4" s="1"/>
  <c r="CH302" i="4" s="1"/>
  <c r="AV302" i="4"/>
  <c r="BS302" i="4" s="1"/>
  <c r="CP302" i="4" s="1"/>
  <c r="AL302" i="4"/>
  <c r="BI302" i="4" s="1"/>
  <c r="CF302" i="4" s="1"/>
  <c r="AC302" i="4"/>
  <c r="AS302" i="4"/>
  <c r="AR302" i="4"/>
  <c r="AQ302" i="4"/>
  <c r="BN302" i="4" s="1"/>
  <c r="CK302" i="4" s="1"/>
  <c r="AI302" i="4"/>
  <c r="BF302" i="4" s="1"/>
  <c r="CC302" i="4" s="1"/>
  <c r="AB302" i="4"/>
  <c r="AY302" i="4" s="1"/>
  <c r="BV302" i="4" s="1"/>
  <c r="AA302" i="4"/>
  <c r="AB304" i="4"/>
  <c r="AY304" i="4" s="1"/>
  <c r="BV304" i="4" s="1"/>
  <c r="AT309" i="4"/>
  <c r="BQ309" i="4" s="1"/>
  <c r="CN309" i="4" s="1"/>
  <c r="AV329" i="4"/>
  <c r="BS329" i="4" s="1"/>
  <c r="CP329" i="4" s="1"/>
  <c r="AN329" i="4"/>
  <c r="BK329" i="4" s="1"/>
  <c r="CH329" i="4" s="1"/>
  <c r="AU329" i="4"/>
  <c r="AM329" i="4"/>
  <c r="BJ329" i="4" s="1"/>
  <c r="CG329" i="4" s="1"/>
  <c r="AT329" i="4"/>
  <c r="BQ329" i="4" s="1"/>
  <c r="CN329" i="4" s="1"/>
  <c r="AL329" i="4"/>
  <c r="BI329" i="4" s="1"/>
  <c r="CF329" i="4" s="1"/>
  <c r="AQ329" i="4"/>
  <c r="BN329" i="4" s="1"/>
  <c r="CK329" i="4" s="1"/>
  <c r="AC329" i="4"/>
  <c r="AP329" i="4"/>
  <c r="BM329" i="4" s="1"/>
  <c r="CJ329" i="4" s="1"/>
  <c r="AB329" i="4"/>
  <c r="AY329" i="4" s="1"/>
  <c r="BV329" i="4" s="1"/>
  <c r="AO329" i="4"/>
  <c r="BL329" i="4" s="1"/>
  <c r="CI329" i="4" s="1"/>
  <c r="AA329" i="4"/>
  <c r="AJ329" i="4"/>
  <c r="BG329" i="4" s="1"/>
  <c r="CD329" i="4" s="1"/>
  <c r="AK329" i="4"/>
  <c r="BH329" i="4" s="1"/>
  <c r="CE329" i="4" s="1"/>
  <c r="AI329" i="4"/>
  <c r="BF329" i="4" s="1"/>
  <c r="CC329" i="4" s="1"/>
  <c r="AS329" i="4"/>
  <c r="AR329" i="4"/>
  <c r="AB330" i="4"/>
  <c r="AY330" i="4" s="1"/>
  <c r="BV330" i="4" s="1"/>
  <c r="AO358" i="4"/>
  <c r="BL358" i="4" s="1"/>
  <c r="CI358" i="4" s="1"/>
  <c r="AV358" i="4"/>
  <c r="BS358" i="4" s="1"/>
  <c r="CP358" i="4" s="1"/>
  <c r="AN358" i="4"/>
  <c r="BK358" i="4" s="1"/>
  <c r="CH358" i="4" s="1"/>
  <c r="AP358" i="4"/>
  <c r="BM358" i="4" s="1"/>
  <c r="CJ358" i="4" s="1"/>
  <c r="AM358" i="4"/>
  <c r="BJ358" i="4" s="1"/>
  <c r="CG358" i="4" s="1"/>
  <c r="AC358" i="4"/>
  <c r="AL358" i="4"/>
  <c r="BI358" i="4" s="1"/>
  <c r="CF358" i="4" s="1"/>
  <c r="AB358" i="4"/>
  <c r="AY358" i="4" s="1"/>
  <c r="BV358" i="4" s="1"/>
  <c r="AJ358" i="4"/>
  <c r="BG358" i="4" s="1"/>
  <c r="CD358" i="4" s="1"/>
  <c r="AI358" i="4"/>
  <c r="BF358" i="4" s="1"/>
  <c r="CC358" i="4" s="1"/>
  <c r="AU358" i="4"/>
  <c r="AR358" i="4"/>
  <c r="AQ358" i="4"/>
  <c r="BN358" i="4" s="1"/>
  <c r="CK358" i="4" s="1"/>
  <c r="AK358" i="4"/>
  <c r="BH358" i="4" s="1"/>
  <c r="CE358" i="4" s="1"/>
  <c r="AS358" i="4"/>
  <c r="AT358" i="4"/>
  <c r="BQ358" i="4" s="1"/>
  <c r="CN358" i="4" s="1"/>
  <c r="AA358" i="4"/>
  <c r="AN183" i="4"/>
  <c r="BK183" i="4" s="1"/>
  <c r="CH183" i="4" s="1"/>
  <c r="AV183" i="4"/>
  <c r="BS183" i="4" s="1"/>
  <c r="CP183" i="4" s="1"/>
  <c r="AN185" i="4"/>
  <c r="BK185" i="4" s="1"/>
  <c r="CH185" i="4" s="1"/>
  <c r="AV185" i="4"/>
  <c r="BS185" i="4" s="1"/>
  <c r="CP185" i="4" s="1"/>
  <c r="AN186" i="4"/>
  <c r="BK186" i="4" s="1"/>
  <c r="CH186" i="4" s="1"/>
  <c r="AV186" i="4"/>
  <c r="BS186" i="4" s="1"/>
  <c r="CP186" i="4" s="1"/>
  <c r="AN187" i="4"/>
  <c r="BK187" i="4" s="1"/>
  <c r="CH187" i="4" s="1"/>
  <c r="AV187" i="4"/>
  <c r="BS187" i="4" s="1"/>
  <c r="CP187" i="4" s="1"/>
  <c r="AN189" i="4"/>
  <c r="BK189" i="4" s="1"/>
  <c r="CH189" i="4" s="1"/>
  <c r="AV189" i="4"/>
  <c r="BS189" i="4" s="1"/>
  <c r="CP189" i="4" s="1"/>
  <c r="AN201" i="4"/>
  <c r="BK201" i="4" s="1"/>
  <c r="CH201" i="4" s="1"/>
  <c r="AV201" i="4"/>
  <c r="BS201" i="4" s="1"/>
  <c r="CP201" i="4" s="1"/>
  <c r="AN203" i="4"/>
  <c r="BK203" i="4" s="1"/>
  <c r="CH203" i="4" s="1"/>
  <c r="AV203" i="4"/>
  <c r="BS203" i="4" s="1"/>
  <c r="CP203" i="4" s="1"/>
  <c r="AN204" i="4"/>
  <c r="BK204" i="4" s="1"/>
  <c r="CH204" i="4" s="1"/>
  <c r="AV204" i="4"/>
  <c r="BS204" i="4" s="1"/>
  <c r="CP204" i="4" s="1"/>
  <c r="AN205" i="4"/>
  <c r="BK205" i="4" s="1"/>
  <c r="CH205" i="4" s="1"/>
  <c r="AV205" i="4"/>
  <c r="BS205" i="4" s="1"/>
  <c r="CP205" i="4" s="1"/>
  <c r="AN207" i="4"/>
  <c r="BK207" i="4" s="1"/>
  <c r="CH207" i="4" s="1"/>
  <c r="AV207" i="4"/>
  <c r="BS207" i="4" s="1"/>
  <c r="CP207" i="4" s="1"/>
  <c r="AN219" i="4"/>
  <c r="BK219" i="4" s="1"/>
  <c r="CH219" i="4" s="1"/>
  <c r="AV219" i="4"/>
  <c r="BS219" i="4" s="1"/>
  <c r="CP219" i="4" s="1"/>
  <c r="AN221" i="4"/>
  <c r="BK221" i="4" s="1"/>
  <c r="CH221" i="4" s="1"/>
  <c r="AV221" i="4"/>
  <c r="BS221" i="4" s="1"/>
  <c r="CP221" i="4" s="1"/>
  <c r="AN222" i="4"/>
  <c r="BK222" i="4" s="1"/>
  <c r="CH222" i="4" s="1"/>
  <c r="AV222" i="4"/>
  <c r="BS222" i="4" s="1"/>
  <c r="CP222" i="4" s="1"/>
  <c r="AN223" i="4"/>
  <c r="BK223" i="4" s="1"/>
  <c r="CH223" i="4" s="1"/>
  <c r="AV223" i="4"/>
  <c r="BS223" i="4" s="1"/>
  <c r="CP223" i="4" s="1"/>
  <c r="AN225" i="4"/>
  <c r="BK225" i="4" s="1"/>
  <c r="CH225" i="4" s="1"/>
  <c r="AV225" i="4"/>
  <c r="BS225" i="4" s="1"/>
  <c r="CP225" i="4" s="1"/>
  <c r="AP234" i="4"/>
  <c r="BM234" i="4" s="1"/>
  <c r="CJ234" i="4" s="1"/>
  <c r="AP241" i="4"/>
  <c r="BM241" i="4" s="1"/>
  <c r="CJ241" i="4" s="1"/>
  <c r="AQ273" i="4"/>
  <c r="BN273" i="4" s="1"/>
  <c r="CK273" i="4" s="1"/>
  <c r="AI273" i="4"/>
  <c r="BF273" i="4" s="1"/>
  <c r="CC273" i="4" s="1"/>
  <c r="AA273" i="4"/>
  <c r="AP273" i="4"/>
  <c r="BM273" i="4" s="1"/>
  <c r="CJ273" i="4" s="1"/>
  <c r="AO273" i="4"/>
  <c r="BL273" i="4" s="1"/>
  <c r="CI273" i="4" s="1"/>
  <c r="AR273" i="4"/>
  <c r="AN273" i="4"/>
  <c r="BK273" i="4" s="1"/>
  <c r="CH273" i="4" s="1"/>
  <c r="AC273" i="4"/>
  <c r="AM273" i="4"/>
  <c r="BJ273" i="4" s="1"/>
  <c r="CG273" i="4" s="1"/>
  <c r="AB273" i="4"/>
  <c r="AY273" i="4" s="1"/>
  <c r="BV273" i="4" s="1"/>
  <c r="AU273" i="4"/>
  <c r="AQ297" i="4"/>
  <c r="BN297" i="4" s="1"/>
  <c r="CK297" i="4" s="1"/>
  <c r="AI297" i="4"/>
  <c r="BF297" i="4" s="1"/>
  <c r="CC297" i="4" s="1"/>
  <c r="AA297" i="4"/>
  <c r="AO297" i="4"/>
  <c r="BL297" i="4" s="1"/>
  <c r="CI297" i="4" s="1"/>
  <c r="AN297" i="4"/>
  <c r="BK297" i="4" s="1"/>
  <c r="CH297" i="4" s="1"/>
  <c r="AV297" i="4"/>
  <c r="BS297" i="4" s="1"/>
  <c r="CP297" i="4" s="1"/>
  <c r="AK297" i="4"/>
  <c r="BH297" i="4" s="1"/>
  <c r="CE297" i="4" s="1"/>
  <c r="AU297" i="4"/>
  <c r="AJ297" i="4"/>
  <c r="BG297" i="4" s="1"/>
  <c r="CD297" i="4" s="1"/>
  <c r="AT297" i="4"/>
  <c r="BQ297" i="4" s="1"/>
  <c r="CN297" i="4" s="1"/>
  <c r="AR297" i="4"/>
  <c r="AO300" i="4"/>
  <c r="BL300" i="4" s="1"/>
  <c r="CI300" i="4" s="1"/>
  <c r="AO183" i="4"/>
  <c r="BL183" i="4" s="1"/>
  <c r="CI183" i="4" s="1"/>
  <c r="AO185" i="4"/>
  <c r="BL185" i="4" s="1"/>
  <c r="CI185" i="4" s="1"/>
  <c r="AO186" i="4"/>
  <c r="BL186" i="4" s="1"/>
  <c r="CI186" i="4" s="1"/>
  <c r="AO187" i="4"/>
  <c r="BL187" i="4" s="1"/>
  <c r="CI187" i="4" s="1"/>
  <c r="AO189" i="4"/>
  <c r="BL189" i="4" s="1"/>
  <c r="CI189" i="4" s="1"/>
  <c r="AO201" i="4"/>
  <c r="BL201" i="4" s="1"/>
  <c r="CI201" i="4" s="1"/>
  <c r="AO203" i="4"/>
  <c r="BL203" i="4" s="1"/>
  <c r="CI203" i="4" s="1"/>
  <c r="AO204" i="4"/>
  <c r="BL204" i="4" s="1"/>
  <c r="CI204" i="4" s="1"/>
  <c r="AO205" i="4"/>
  <c r="BL205" i="4" s="1"/>
  <c r="CI205" i="4" s="1"/>
  <c r="AO207" i="4"/>
  <c r="BL207" i="4" s="1"/>
  <c r="CI207" i="4" s="1"/>
  <c r="AO219" i="4"/>
  <c r="BL219" i="4" s="1"/>
  <c r="CI219" i="4" s="1"/>
  <c r="AO221" i="4"/>
  <c r="BL221" i="4" s="1"/>
  <c r="CI221" i="4" s="1"/>
  <c r="AO222" i="4"/>
  <c r="BL222" i="4" s="1"/>
  <c r="CI222" i="4" s="1"/>
  <c r="AO223" i="4"/>
  <c r="BL223" i="4" s="1"/>
  <c r="CI223" i="4" s="1"/>
  <c r="AO225" i="4"/>
  <c r="BL225" i="4" s="1"/>
  <c r="CI225" i="4" s="1"/>
  <c r="AU285" i="4"/>
  <c r="AM285" i="4"/>
  <c r="BJ285" i="4" s="1"/>
  <c r="CG285" i="4" s="1"/>
  <c r="AT285" i="4"/>
  <c r="BQ285" i="4" s="1"/>
  <c r="CN285" i="4" s="1"/>
  <c r="AK285" i="4"/>
  <c r="BH285" i="4" s="1"/>
  <c r="CE285" i="4" s="1"/>
  <c r="AB285" i="4"/>
  <c r="AY285" i="4" s="1"/>
  <c r="BV285" i="4" s="1"/>
  <c r="AS285" i="4"/>
  <c r="AJ285" i="4"/>
  <c r="BG285" i="4" s="1"/>
  <c r="CD285" i="4" s="1"/>
  <c r="AA285" i="4"/>
  <c r="AV285" i="4"/>
  <c r="BS285" i="4" s="1"/>
  <c r="CP285" i="4" s="1"/>
  <c r="AR285" i="4"/>
  <c r="AQ285" i="4"/>
  <c r="BN285" i="4" s="1"/>
  <c r="CK285" i="4" s="1"/>
  <c r="AQ295" i="4"/>
  <c r="BN295" i="4" s="1"/>
  <c r="CK295" i="4" s="1"/>
  <c r="AI295" i="4"/>
  <c r="BF295" i="4" s="1"/>
  <c r="CC295" i="4" s="1"/>
  <c r="AA295" i="4"/>
  <c r="AN295" i="4"/>
  <c r="BK295" i="4" s="1"/>
  <c r="CH295" i="4" s="1"/>
  <c r="AV295" i="4"/>
  <c r="BS295" i="4" s="1"/>
  <c r="CP295" i="4" s="1"/>
  <c r="AM295" i="4"/>
  <c r="BJ295" i="4" s="1"/>
  <c r="CG295" i="4" s="1"/>
  <c r="AU295" i="4"/>
  <c r="AJ295" i="4"/>
  <c r="BG295" i="4" s="1"/>
  <c r="CD295" i="4" s="1"/>
  <c r="AT295" i="4"/>
  <c r="BQ295" i="4" s="1"/>
  <c r="CN295" i="4" s="1"/>
  <c r="AS295" i="4"/>
  <c r="AR295" i="4"/>
  <c r="AX331" i="4"/>
  <c r="AU234" i="4"/>
  <c r="AM234" i="4"/>
  <c r="BJ234" i="4" s="1"/>
  <c r="CG234" i="4" s="1"/>
  <c r="AI234" i="4"/>
  <c r="BF234" i="4" s="1"/>
  <c r="CC234" i="4" s="1"/>
  <c r="AR234" i="4"/>
  <c r="AQ241" i="4"/>
  <c r="BN241" i="4" s="1"/>
  <c r="CK241" i="4" s="1"/>
  <c r="AI241" i="4"/>
  <c r="BF241" i="4" s="1"/>
  <c r="CC241" i="4" s="1"/>
  <c r="AA241" i="4"/>
  <c r="AJ241" i="4"/>
  <c r="BG241" i="4" s="1"/>
  <c r="CD241" i="4" s="1"/>
  <c r="AS241" i="4"/>
  <c r="AJ284" i="4"/>
  <c r="BG284" i="4" s="1"/>
  <c r="CD284" i="4" s="1"/>
  <c r="AA284" i="4"/>
  <c r="AC285" i="4"/>
  <c r="AB295" i="4"/>
  <c r="AY295" i="4" s="1"/>
  <c r="BV295" i="4" s="1"/>
  <c r="AU300" i="4"/>
  <c r="AM300" i="4"/>
  <c r="BJ300" i="4" s="1"/>
  <c r="CG300" i="4" s="1"/>
  <c r="AV300" i="4"/>
  <c r="BS300" i="4" s="1"/>
  <c r="CP300" i="4" s="1"/>
  <c r="AL300" i="4"/>
  <c r="BI300" i="4" s="1"/>
  <c r="CF300" i="4" s="1"/>
  <c r="AC300" i="4"/>
  <c r="AT300" i="4"/>
  <c r="BQ300" i="4" s="1"/>
  <c r="CN300" i="4" s="1"/>
  <c r="AK300" i="4"/>
  <c r="BH300" i="4" s="1"/>
  <c r="CE300" i="4" s="1"/>
  <c r="AB300" i="4"/>
  <c r="AR300" i="4"/>
  <c r="AQ300" i="4"/>
  <c r="BN300" i="4" s="1"/>
  <c r="CK300" i="4" s="1"/>
  <c r="AP300" i="4"/>
  <c r="BM300" i="4" s="1"/>
  <c r="CJ300" i="4" s="1"/>
  <c r="AU338" i="4"/>
  <c r="AQ275" i="4"/>
  <c r="BN275" i="4" s="1"/>
  <c r="CK275" i="4" s="1"/>
  <c r="AI275" i="4"/>
  <c r="BF275" i="4" s="1"/>
  <c r="CC275" i="4" s="1"/>
  <c r="AA275" i="4"/>
  <c r="AR275" i="4"/>
  <c r="AP275" i="4"/>
  <c r="BM275" i="4" s="1"/>
  <c r="CJ275" i="4" s="1"/>
  <c r="AL275" i="4"/>
  <c r="BI275" i="4" s="1"/>
  <c r="CF275" i="4" s="1"/>
  <c r="AX345" i="4"/>
  <c r="AS258" i="4"/>
  <c r="AK258" i="4"/>
  <c r="BH258" i="4" s="1"/>
  <c r="CE258" i="4" s="1"/>
  <c r="AC258" i="4"/>
  <c r="AR258" i="4"/>
  <c r="AJ258" i="4"/>
  <c r="BG258" i="4" s="1"/>
  <c r="CD258" i="4" s="1"/>
  <c r="AB258" i="4"/>
  <c r="AY258" i="4" s="1"/>
  <c r="BV258" i="4" s="1"/>
  <c r="AL258" i="4"/>
  <c r="BI258" i="4" s="1"/>
  <c r="CF258" i="4" s="1"/>
  <c r="AV258" i="4"/>
  <c r="BS258" i="4" s="1"/>
  <c r="CP258" i="4" s="1"/>
  <c r="AU264" i="4"/>
  <c r="AM264" i="4"/>
  <c r="BJ264" i="4" s="1"/>
  <c r="CG264" i="4" s="1"/>
  <c r="AO264" i="4"/>
  <c r="BL264" i="4" s="1"/>
  <c r="CI264" i="4" s="1"/>
  <c r="AN264" i="4"/>
  <c r="BK264" i="4" s="1"/>
  <c r="CH264" i="4" s="1"/>
  <c r="AK264" i="4"/>
  <c r="BH264" i="4" s="1"/>
  <c r="CE264" i="4" s="1"/>
  <c r="AU266" i="4"/>
  <c r="AM266" i="4"/>
  <c r="BJ266" i="4" s="1"/>
  <c r="CG266" i="4" s="1"/>
  <c r="AP266" i="4"/>
  <c r="BM266" i="4" s="1"/>
  <c r="CJ266" i="4" s="1"/>
  <c r="AO266" i="4"/>
  <c r="BL266" i="4" s="1"/>
  <c r="CI266" i="4" s="1"/>
  <c r="AK266" i="4"/>
  <c r="BH266" i="4" s="1"/>
  <c r="CE266" i="4" s="1"/>
  <c r="AB275" i="4"/>
  <c r="AY275" i="4" s="1"/>
  <c r="BV275" i="4" s="1"/>
  <c r="AM275" i="4"/>
  <c r="BJ275" i="4" s="1"/>
  <c r="CG275" i="4" s="1"/>
  <c r="AR276" i="4"/>
  <c r="AT312" i="4"/>
  <c r="BQ312" i="4" s="1"/>
  <c r="CN312" i="4" s="1"/>
  <c r="AQ320" i="4"/>
  <c r="BN320" i="4" s="1"/>
  <c r="CK320" i="4" s="1"/>
  <c r="AS369" i="4"/>
  <c r="AO250" i="4"/>
  <c r="BL250" i="4" s="1"/>
  <c r="CI250" i="4" s="1"/>
  <c r="AV250" i="4"/>
  <c r="BS250" i="4" s="1"/>
  <c r="CP250" i="4" s="1"/>
  <c r="AN250" i="4"/>
  <c r="BK250" i="4" s="1"/>
  <c r="CH250" i="4" s="1"/>
  <c r="AJ250" i="4"/>
  <c r="BG250" i="4" s="1"/>
  <c r="CD250" i="4" s="1"/>
  <c r="AT250" i="4"/>
  <c r="BQ250" i="4" s="1"/>
  <c r="CN250" i="4" s="1"/>
  <c r="AO252" i="4"/>
  <c r="BL252" i="4" s="1"/>
  <c r="CI252" i="4" s="1"/>
  <c r="AV252" i="4"/>
  <c r="BS252" i="4" s="1"/>
  <c r="CP252" i="4" s="1"/>
  <c r="AN252" i="4"/>
  <c r="BK252" i="4" s="1"/>
  <c r="CH252" i="4" s="1"/>
  <c r="AJ252" i="4"/>
  <c r="BG252" i="4" s="1"/>
  <c r="CD252" i="4" s="1"/>
  <c r="AT252" i="4"/>
  <c r="BQ252" i="4" s="1"/>
  <c r="CN252" i="4" s="1"/>
  <c r="AA258" i="4"/>
  <c r="AM258" i="4"/>
  <c r="BJ258" i="4" s="1"/>
  <c r="CG258" i="4" s="1"/>
  <c r="AA264" i="4"/>
  <c r="AL264" i="4"/>
  <c r="BI264" i="4" s="1"/>
  <c r="CF264" i="4" s="1"/>
  <c r="AA266" i="4"/>
  <c r="AL266" i="4"/>
  <c r="BI266" i="4" s="1"/>
  <c r="CF266" i="4" s="1"/>
  <c r="AU267" i="4"/>
  <c r="AM267" i="4"/>
  <c r="BJ267" i="4" s="1"/>
  <c r="CG267" i="4" s="1"/>
  <c r="AQ267" i="4"/>
  <c r="BN267" i="4" s="1"/>
  <c r="CK267" i="4" s="1"/>
  <c r="AP267" i="4"/>
  <c r="BM267" i="4" s="1"/>
  <c r="CJ267" i="4" s="1"/>
  <c r="AK267" i="4"/>
  <c r="BH267" i="4" s="1"/>
  <c r="CE267" i="4" s="1"/>
  <c r="AC275" i="4"/>
  <c r="AN275" i="4"/>
  <c r="BK275" i="4" s="1"/>
  <c r="CH275" i="4" s="1"/>
  <c r="AQ279" i="4"/>
  <c r="BN279" i="4" s="1"/>
  <c r="CK279" i="4" s="1"/>
  <c r="AI279" i="4"/>
  <c r="BF279" i="4" s="1"/>
  <c r="CC279" i="4" s="1"/>
  <c r="AA279" i="4"/>
  <c r="AU279" i="4"/>
  <c r="AL279" i="4"/>
  <c r="BI279" i="4" s="1"/>
  <c r="CF279" i="4" s="1"/>
  <c r="AC279" i="4"/>
  <c r="AT279" i="4"/>
  <c r="BQ279" i="4" s="1"/>
  <c r="CN279" i="4" s="1"/>
  <c r="AK279" i="4"/>
  <c r="BH279" i="4" s="1"/>
  <c r="CE279" i="4" s="1"/>
  <c r="AB279" i="4"/>
  <c r="AY279" i="4" s="1"/>
  <c r="BV279" i="4" s="1"/>
  <c r="AN279" i="4"/>
  <c r="BK279" i="4" s="1"/>
  <c r="CH279" i="4" s="1"/>
  <c r="AQ357" i="4"/>
  <c r="BN357" i="4" s="1"/>
  <c r="CK357" i="4" s="1"/>
  <c r="AU270" i="4"/>
  <c r="AM270" i="4"/>
  <c r="BJ270" i="4" s="1"/>
  <c r="CG270" i="4" s="1"/>
  <c r="AI270" i="4"/>
  <c r="BF270" i="4" s="1"/>
  <c r="CC270" i="4" s="1"/>
  <c r="AR270" i="4"/>
  <c r="AQ277" i="4"/>
  <c r="BN277" i="4" s="1"/>
  <c r="CK277" i="4" s="1"/>
  <c r="AI277" i="4"/>
  <c r="BF277" i="4" s="1"/>
  <c r="CC277" i="4" s="1"/>
  <c r="AA277" i="4"/>
  <c r="AJ277" i="4"/>
  <c r="BG277" i="4" s="1"/>
  <c r="CD277" i="4" s="1"/>
  <c r="AS277" i="4"/>
  <c r="AU284" i="4"/>
  <c r="AM284" i="4"/>
  <c r="BJ284" i="4" s="1"/>
  <c r="CG284" i="4" s="1"/>
  <c r="AI284" i="4"/>
  <c r="BF284" i="4" s="1"/>
  <c r="CC284" i="4" s="1"/>
  <c r="AR284" i="4"/>
  <c r="AQ291" i="4"/>
  <c r="BN291" i="4" s="1"/>
  <c r="CK291" i="4" s="1"/>
  <c r="AI291" i="4"/>
  <c r="BF291" i="4" s="1"/>
  <c r="CC291" i="4" s="1"/>
  <c r="AA291" i="4"/>
  <c r="AJ291" i="4"/>
  <c r="BG291" i="4" s="1"/>
  <c r="CD291" i="4" s="1"/>
  <c r="AS291" i="4"/>
  <c r="AP306" i="4"/>
  <c r="BM306" i="4" s="1"/>
  <c r="CJ306" i="4" s="1"/>
  <c r="AI309" i="4"/>
  <c r="BF309" i="4" s="1"/>
  <c r="CC309" i="4" s="1"/>
  <c r="AI311" i="4"/>
  <c r="BF311" i="4" s="1"/>
  <c r="CC311" i="4" s="1"/>
  <c r="AI312" i="4"/>
  <c r="BF312" i="4" s="1"/>
  <c r="CC312" i="4" s="1"/>
  <c r="AI315" i="4"/>
  <c r="BF315" i="4" s="1"/>
  <c r="CC315" i="4" s="1"/>
  <c r="AX357" i="4"/>
  <c r="AU268" i="4"/>
  <c r="AM268" i="4"/>
  <c r="BJ268" i="4" s="1"/>
  <c r="CG268" i="4" s="1"/>
  <c r="AI268" i="4"/>
  <c r="BF268" i="4" s="1"/>
  <c r="CC268" i="4" s="1"/>
  <c r="AR268" i="4"/>
  <c r="AQ276" i="4"/>
  <c r="BN276" i="4" s="1"/>
  <c r="CK276" i="4" s="1"/>
  <c r="AI276" i="4"/>
  <c r="BF276" i="4" s="1"/>
  <c r="CC276" i="4" s="1"/>
  <c r="AA276" i="4"/>
  <c r="AJ276" i="4"/>
  <c r="BG276" i="4" s="1"/>
  <c r="CD276" i="4" s="1"/>
  <c r="AS276" i="4"/>
  <c r="AU282" i="4"/>
  <c r="AM282" i="4"/>
  <c r="BJ282" i="4" s="1"/>
  <c r="CG282" i="4" s="1"/>
  <c r="AI282" i="4"/>
  <c r="BF282" i="4" s="1"/>
  <c r="CC282" i="4" s="1"/>
  <c r="AR282" i="4"/>
  <c r="AR309" i="4"/>
  <c r="AJ309" i="4"/>
  <c r="BG309" i="4" s="1"/>
  <c r="CD309" i="4" s="1"/>
  <c r="AB309" i="4"/>
  <c r="AY309" i="4" s="1"/>
  <c r="BV309" i="4" s="1"/>
  <c r="AO309" i="4"/>
  <c r="BL309" i="4" s="1"/>
  <c r="CI309" i="4" s="1"/>
  <c r="AK309" i="4"/>
  <c r="BH309" i="4" s="1"/>
  <c r="CE309" i="4" s="1"/>
  <c r="AU309" i="4"/>
  <c r="AR311" i="4"/>
  <c r="AJ311" i="4"/>
  <c r="BG311" i="4" s="1"/>
  <c r="CD311" i="4" s="1"/>
  <c r="AB311" i="4"/>
  <c r="AY311" i="4" s="1"/>
  <c r="BV311" i="4" s="1"/>
  <c r="AP311" i="4"/>
  <c r="BM311" i="4" s="1"/>
  <c r="CJ311" i="4" s="1"/>
  <c r="AK311" i="4"/>
  <c r="BH311" i="4" s="1"/>
  <c r="CE311" i="4" s="1"/>
  <c r="AU311" i="4"/>
  <c r="AR312" i="4"/>
  <c r="AJ312" i="4"/>
  <c r="BG312" i="4" s="1"/>
  <c r="CD312" i="4" s="1"/>
  <c r="AB312" i="4"/>
  <c r="AY312" i="4" s="1"/>
  <c r="BV312" i="4" s="1"/>
  <c r="AQ312" i="4"/>
  <c r="BN312" i="4" s="1"/>
  <c r="CK312" i="4" s="1"/>
  <c r="AK312" i="4"/>
  <c r="BH312" i="4" s="1"/>
  <c r="CE312" i="4" s="1"/>
  <c r="AU312" i="4"/>
  <c r="AR315" i="4"/>
  <c r="AJ315" i="4"/>
  <c r="BG315" i="4" s="1"/>
  <c r="CD315" i="4" s="1"/>
  <c r="AB315" i="4"/>
  <c r="AY315" i="4" s="1"/>
  <c r="BV315" i="4" s="1"/>
  <c r="AT315" i="4"/>
  <c r="BQ315" i="4" s="1"/>
  <c r="CN315" i="4" s="1"/>
  <c r="AK315" i="4"/>
  <c r="BH315" i="4" s="1"/>
  <c r="CE315" i="4" s="1"/>
  <c r="AA315" i="4"/>
  <c r="AL315" i="4"/>
  <c r="BI315" i="4" s="1"/>
  <c r="CF315" i="4" s="1"/>
  <c r="AV315" i="4"/>
  <c r="BS315" i="4" s="1"/>
  <c r="CP315" i="4" s="1"/>
  <c r="AQ322" i="4"/>
  <c r="BN322" i="4" s="1"/>
  <c r="CK322" i="4" s="1"/>
  <c r="AS340" i="4"/>
  <c r="AK340" i="4"/>
  <c r="BH340" i="4" s="1"/>
  <c r="CE340" i="4" s="1"/>
  <c r="AC340" i="4"/>
  <c r="AR340" i="4"/>
  <c r="AJ340" i="4"/>
  <c r="BG340" i="4" s="1"/>
  <c r="CD340" i="4" s="1"/>
  <c r="AB340" i="4"/>
  <c r="AY340" i="4" s="1"/>
  <c r="BV340" i="4" s="1"/>
  <c r="AP340" i="4"/>
  <c r="BM340" i="4" s="1"/>
  <c r="CJ340" i="4" s="1"/>
  <c r="AO340" i="4"/>
  <c r="BL340" i="4" s="1"/>
  <c r="CI340" i="4" s="1"/>
  <c r="AN340" i="4"/>
  <c r="BK340" i="4" s="1"/>
  <c r="CH340" i="4" s="1"/>
  <c r="AM340" i="4"/>
  <c r="BJ340" i="4" s="1"/>
  <c r="CG340" i="4" s="1"/>
  <c r="AL340" i="4"/>
  <c r="BI340" i="4" s="1"/>
  <c r="CF340" i="4" s="1"/>
  <c r="AI340" i="4"/>
  <c r="BF340" i="4" s="1"/>
  <c r="CC340" i="4" s="1"/>
  <c r="AQ340" i="4"/>
  <c r="BN340" i="4" s="1"/>
  <c r="CK340" i="4" s="1"/>
  <c r="AS342" i="4"/>
  <c r="AK342" i="4"/>
  <c r="BH342" i="4" s="1"/>
  <c r="CE342" i="4" s="1"/>
  <c r="AC342" i="4"/>
  <c r="AR342" i="4"/>
  <c r="AJ342" i="4"/>
  <c r="BG342" i="4" s="1"/>
  <c r="CD342" i="4" s="1"/>
  <c r="AB342" i="4"/>
  <c r="AY342" i="4" s="1"/>
  <c r="BV342" i="4" s="1"/>
  <c r="AT342" i="4"/>
  <c r="BQ342" i="4" s="1"/>
  <c r="CN342" i="4" s="1"/>
  <c r="AQ342" i="4"/>
  <c r="BN342" i="4" s="1"/>
  <c r="CK342" i="4" s="1"/>
  <c r="AP342" i="4"/>
  <c r="BM342" i="4" s="1"/>
  <c r="CJ342" i="4" s="1"/>
  <c r="AI342" i="4"/>
  <c r="BF342" i="4" s="1"/>
  <c r="CC342" i="4" s="1"/>
  <c r="AV342" i="4"/>
  <c r="BS342" i="4" s="1"/>
  <c r="CP342" i="4" s="1"/>
  <c r="AL342" i="4"/>
  <c r="BI342" i="4" s="1"/>
  <c r="CF342" i="4" s="1"/>
  <c r="AU342" i="4"/>
  <c r="AX349" i="4"/>
  <c r="AP351" i="4"/>
  <c r="BM351" i="4" s="1"/>
  <c r="CJ351" i="4" s="1"/>
  <c r="AU306" i="4"/>
  <c r="AM306" i="4"/>
  <c r="BJ306" i="4" s="1"/>
  <c r="CG306" i="4" s="1"/>
  <c r="AI306" i="4"/>
  <c r="BF306" i="4" s="1"/>
  <c r="CC306" i="4" s="1"/>
  <c r="AR306" i="4"/>
  <c r="AA309" i="4"/>
  <c r="AL309" i="4"/>
  <c r="BI309" i="4" s="1"/>
  <c r="CF309" i="4" s="1"/>
  <c r="AV309" i="4"/>
  <c r="BS309" i="4" s="1"/>
  <c r="CP309" i="4" s="1"/>
  <c r="AA311" i="4"/>
  <c r="AL311" i="4"/>
  <c r="BI311" i="4" s="1"/>
  <c r="CF311" i="4" s="1"/>
  <c r="AV311" i="4"/>
  <c r="BS311" i="4" s="1"/>
  <c r="CP311" i="4" s="1"/>
  <c r="AA312" i="4"/>
  <c r="AL312" i="4"/>
  <c r="BI312" i="4" s="1"/>
  <c r="CF312" i="4" s="1"/>
  <c r="AV312" i="4"/>
  <c r="BS312" i="4" s="1"/>
  <c r="CP312" i="4" s="1"/>
  <c r="AA313" i="4"/>
  <c r="AC315" i="4"/>
  <c r="AM315" i="4"/>
  <c r="BJ315" i="4" s="1"/>
  <c r="CG315" i="4" s="1"/>
  <c r="AA340" i="4"/>
  <c r="AA342" i="4"/>
  <c r="AX351" i="4"/>
  <c r="AR313" i="4"/>
  <c r="AJ313" i="4"/>
  <c r="BG313" i="4" s="1"/>
  <c r="CD313" i="4" s="1"/>
  <c r="AB313" i="4"/>
  <c r="AY313" i="4" s="1"/>
  <c r="BV313" i="4" s="1"/>
  <c r="AI313" i="4"/>
  <c r="BF313" i="4" s="1"/>
  <c r="CC313" i="4" s="1"/>
  <c r="AS313" i="4"/>
  <c r="AQ321" i="4"/>
  <c r="BN321" i="4" s="1"/>
  <c r="CK321" i="4" s="1"/>
  <c r="AP345" i="4"/>
  <c r="BM345" i="4" s="1"/>
  <c r="CJ345" i="4" s="1"/>
  <c r="AP349" i="4"/>
  <c r="BM349" i="4" s="1"/>
  <c r="CJ349" i="4" s="1"/>
  <c r="AT363" i="4"/>
  <c r="BQ363" i="4" s="1"/>
  <c r="CN363" i="4" s="1"/>
  <c r="AL363" i="4"/>
  <c r="BI363" i="4" s="1"/>
  <c r="CF363" i="4" s="1"/>
  <c r="AS363" i="4"/>
  <c r="AK363" i="4"/>
  <c r="BH363" i="4" s="1"/>
  <c r="CE363" i="4" s="1"/>
  <c r="AC363" i="4"/>
  <c r="AR363" i="4"/>
  <c r="AJ363" i="4"/>
  <c r="BG363" i="4" s="1"/>
  <c r="CD363" i="4" s="1"/>
  <c r="AB363" i="4"/>
  <c r="AY363" i="4" s="1"/>
  <c r="BV363" i="4" s="1"/>
  <c r="AQ363" i="4"/>
  <c r="BN363" i="4" s="1"/>
  <c r="CK363" i="4" s="1"/>
  <c r="AP363" i="4"/>
  <c r="BM363" i="4" s="1"/>
  <c r="CJ363" i="4" s="1"/>
  <c r="AO363" i="4"/>
  <c r="BL363" i="4" s="1"/>
  <c r="CI363" i="4" s="1"/>
  <c r="AA363" i="4"/>
  <c r="AU363" i="4"/>
  <c r="AN363" i="4"/>
  <c r="BK363" i="4" s="1"/>
  <c r="CH363" i="4" s="1"/>
  <c r="AM363" i="4"/>
  <c r="BJ363" i="4" s="1"/>
  <c r="CG363" i="4" s="1"/>
  <c r="AV363" i="4"/>
  <c r="BS363" i="4" s="1"/>
  <c r="CP363" i="4" s="1"/>
  <c r="AR367" i="4"/>
  <c r="AX375" i="4"/>
  <c r="AX367" i="4"/>
  <c r="AX383" i="4"/>
  <c r="AV331" i="4"/>
  <c r="BS331" i="4" s="1"/>
  <c r="CP331" i="4" s="1"/>
  <c r="AN331" i="4"/>
  <c r="BK331" i="4" s="1"/>
  <c r="CH331" i="4" s="1"/>
  <c r="AU331" i="4"/>
  <c r="AM331" i="4"/>
  <c r="BJ331" i="4" s="1"/>
  <c r="CG331" i="4" s="1"/>
  <c r="AT331" i="4"/>
  <c r="BQ331" i="4" s="1"/>
  <c r="CN331" i="4" s="1"/>
  <c r="AL331" i="4"/>
  <c r="BI331" i="4" s="1"/>
  <c r="CF331" i="4" s="1"/>
  <c r="AK331" i="4"/>
  <c r="BH331" i="4" s="1"/>
  <c r="CE331" i="4" s="1"/>
  <c r="AQ336" i="4"/>
  <c r="BN336" i="4" s="1"/>
  <c r="CK336" i="4" s="1"/>
  <c r="AX347" i="4"/>
  <c r="AX372" i="4"/>
  <c r="AL324" i="4"/>
  <c r="BI324" i="4" s="1"/>
  <c r="CF324" i="4" s="1"/>
  <c r="AS331" i="4"/>
  <c r="AP348" i="4"/>
  <c r="BM348" i="4" s="1"/>
  <c r="CJ348" i="4" s="1"/>
  <c r="AT356" i="4"/>
  <c r="BQ356" i="4" s="1"/>
  <c r="CN356" i="4" s="1"/>
  <c r="AL356" i="4"/>
  <c r="BI356" i="4" s="1"/>
  <c r="CF356" i="4" s="1"/>
  <c r="AS356" i="4"/>
  <c r="AK356" i="4"/>
  <c r="BH356" i="4" s="1"/>
  <c r="CE356" i="4" s="1"/>
  <c r="AC356" i="4"/>
  <c r="AR356" i="4"/>
  <c r="AJ356" i="4"/>
  <c r="BG356" i="4" s="1"/>
  <c r="CD356" i="4" s="1"/>
  <c r="AB356" i="4"/>
  <c r="AY356" i="4" s="1"/>
  <c r="BV356" i="4" s="1"/>
  <c r="AV356" i="4"/>
  <c r="BS356" i="4" s="1"/>
  <c r="CP356" i="4" s="1"/>
  <c r="AU356" i="4"/>
  <c r="AQ356" i="4"/>
  <c r="BN356" i="4" s="1"/>
  <c r="CK356" i="4" s="1"/>
  <c r="AQ324" i="4"/>
  <c r="BN324" i="4" s="1"/>
  <c r="CK324" i="4" s="1"/>
  <c r="AV327" i="4"/>
  <c r="BS327" i="4" s="1"/>
  <c r="CP327" i="4" s="1"/>
  <c r="AN327" i="4"/>
  <c r="BK327" i="4" s="1"/>
  <c r="CH327" i="4" s="1"/>
  <c r="AU327" i="4"/>
  <c r="AM327" i="4"/>
  <c r="BJ327" i="4" s="1"/>
  <c r="CG327" i="4" s="1"/>
  <c r="AT327" i="4"/>
  <c r="BQ327" i="4" s="1"/>
  <c r="CN327" i="4" s="1"/>
  <c r="AL327" i="4"/>
  <c r="BI327" i="4" s="1"/>
  <c r="CF327" i="4" s="1"/>
  <c r="AK327" i="4"/>
  <c r="BH327" i="4" s="1"/>
  <c r="CE327" i="4" s="1"/>
  <c r="AI331" i="4"/>
  <c r="BF331" i="4" s="1"/>
  <c r="CC331" i="4" s="1"/>
  <c r="AV333" i="4"/>
  <c r="BS333" i="4" s="1"/>
  <c r="CP333" i="4" s="1"/>
  <c r="AN333" i="4"/>
  <c r="BK333" i="4" s="1"/>
  <c r="CH333" i="4" s="1"/>
  <c r="AU333" i="4"/>
  <c r="AM333" i="4"/>
  <c r="BJ333" i="4" s="1"/>
  <c r="CG333" i="4" s="1"/>
  <c r="AT333" i="4"/>
  <c r="BQ333" i="4" s="1"/>
  <c r="CN333" i="4" s="1"/>
  <c r="AL333" i="4"/>
  <c r="BI333" i="4" s="1"/>
  <c r="CF333" i="4" s="1"/>
  <c r="AK333" i="4"/>
  <c r="BH333" i="4" s="1"/>
  <c r="CE333" i="4" s="1"/>
  <c r="AX348" i="4"/>
  <c r="AA356" i="4"/>
  <c r="AA327" i="4"/>
  <c r="AO327" i="4"/>
  <c r="BL327" i="4" s="1"/>
  <c r="CI327" i="4" s="1"/>
  <c r="AJ331" i="4"/>
  <c r="BG331" i="4" s="1"/>
  <c r="CD331" i="4" s="1"/>
  <c r="AA333" i="4"/>
  <c r="AO333" i="4"/>
  <c r="BL333" i="4" s="1"/>
  <c r="CI333" i="4" s="1"/>
  <c r="AL336" i="4"/>
  <c r="BI336" i="4" s="1"/>
  <c r="CF336" i="4" s="1"/>
  <c r="AP347" i="4"/>
  <c r="BM347" i="4" s="1"/>
  <c r="CJ347" i="4" s="1"/>
  <c r="AM366" i="4"/>
  <c r="BJ366" i="4" s="1"/>
  <c r="CG366" i="4" s="1"/>
  <c r="AR372" i="4"/>
  <c r="AP318" i="4"/>
  <c r="BM318" i="4" s="1"/>
  <c r="CJ318" i="4" s="1"/>
  <c r="AP320" i="4"/>
  <c r="BM320" i="4" s="1"/>
  <c r="CJ320" i="4" s="1"/>
  <c r="AP321" i="4"/>
  <c r="BM321" i="4" s="1"/>
  <c r="CJ321" i="4" s="1"/>
  <c r="AP322" i="4"/>
  <c r="BM322" i="4" s="1"/>
  <c r="CJ322" i="4" s="1"/>
  <c r="AP324" i="4"/>
  <c r="BM324" i="4" s="1"/>
  <c r="CJ324" i="4" s="1"/>
  <c r="AP336" i="4"/>
  <c r="BM336" i="4" s="1"/>
  <c r="CJ336" i="4" s="1"/>
  <c r="AT338" i="4"/>
  <c r="BQ338" i="4" s="1"/>
  <c r="CN338" i="4" s="1"/>
  <c r="AS339" i="4"/>
  <c r="AK339" i="4"/>
  <c r="BH339" i="4" s="1"/>
  <c r="CE339" i="4" s="1"/>
  <c r="AC339" i="4"/>
  <c r="AR339" i="4"/>
  <c r="AJ339" i="4"/>
  <c r="BG339" i="4" s="1"/>
  <c r="CD339" i="4" s="1"/>
  <c r="AB339" i="4"/>
  <c r="AY339" i="4" s="1"/>
  <c r="BV339" i="4" s="1"/>
  <c r="AL339" i="4"/>
  <c r="BI339" i="4" s="1"/>
  <c r="CF339" i="4" s="1"/>
  <c r="AV339" i="4"/>
  <c r="BS339" i="4" s="1"/>
  <c r="CP339" i="4" s="1"/>
  <c r="AT354" i="4"/>
  <c r="BQ354" i="4" s="1"/>
  <c r="CN354" i="4" s="1"/>
  <c r="AL354" i="4"/>
  <c r="BI354" i="4" s="1"/>
  <c r="CF354" i="4" s="1"/>
  <c r="AS354" i="4"/>
  <c r="AK354" i="4"/>
  <c r="BH354" i="4" s="1"/>
  <c r="CE354" i="4" s="1"/>
  <c r="AC354" i="4"/>
  <c r="AR354" i="4"/>
  <c r="AJ354" i="4"/>
  <c r="BG354" i="4" s="1"/>
  <c r="CD354" i="4" s="1"/>
  <c r="AB354" i="4"/>
  <c r="AY354" i="4" s="1"/>
  <c r="BV354" i="4" s="1"/>
  <c r="AN354" i="4"/>
  <c r="BK354" i="4" s="1"/>
  <c r="CH354" i="4" s="1"/>
  <c r="AK357" i="4"/>
  <c r="BH357" i="4" s="1"/>
  <c r="CE357" i="4" s="1"/>
  <c r="AO360" i="4"/>
  <c r="BL360" i="4" s="1"/>
  <c r="CI360" i="4" s="1"/>
  <c r="AV360" i="4"/>
  <c r="BS360" i="4" s="1"/>
  <c r="CP360" i="4" s="1"/>
  <c r="AN360" i="4"/>
  <c r="BK360" i="4" s="1"/>
  <c r="CH360" i="4" s="1"/>
  <c r="AP360" i="4"/>
  <c r="BM360" i="4" s="1"/>
  <c r="CJ360" i="4" s="1"/>
  <c r="AM360" i="4"/>
  <c r="BJ360" i="4" s="1"/>
  <c r="CG360" i="4" s="1"/>
  <c r="AC360" i="4"/>
  <c r="AL360" i="4"/>
  <c r="BI360" i="4" s="1"/>
  <c r="CF360" i="4" s="1"/>
  <c r="AB360" i="4"/>
  <c r="AY360" i="4" s="1"/>
  <c r="BV360" i="4" s="1"/>
  <c r="AR360" i="4"/>
  <c r="AT365" i="4"/>
  <c r="BQ365" i="4" s="1"/>
  <c r="CN365" i="4" s="1"/>
  <c r="AL365" i="4"/>
  <c r="BI365" i="4" s="1"/>
  <c r="CF365" i="4" s="1"/>
  <c r="AS365" i="4"/>
  <c r="AK365" i="4"/>
  <c r="BH365" i="4" s="1"/>
  <c r="CE365" i="4" s="1"/>
  <c r="AC365" i="4"/>
  <c r="AR365" i="4"/>
  <c r="AJ365" i="4"/>
  <c r="BG365" i="4" s="1"/>
  <c r="CD365" i="4" s="1"/>
  <c r="AB365" i="4"/>
  <c r="AY365" i="4" s="1"/>
  <c r="BV365" i="4" s="1"/>
  <c r="AI365" i="4"/>
  <c r="BF365" i="4" s="1"/>
  <c r="CC365" i="4" s="1"/>
  <c r="AV365" i="4"/>
  <c r="BS365" i="4" s="1"/>
  <c r="CP365" i="4" s="1"/>
  <c r="AU365" i="4"/>
  <c r="AQ365" i="4"/>
  <c r="BN365" i="4" s="1"/>
  <c r="CK365" i="4" s="1"/>
  <c r="AQ367" i="4"/>
  <c r="BN367" i="4" s="1"/>
  <c r="CK367" i="4" s="1"/>
  <c r="AA318" i="4"/>
  <c r="AI318" i="4"/>
  <c r="BF318" i="4" s="1"/>
  <c r="CC318" i="4" s="1"/>
  <c r="AA320" i="4"/>
  <c r="AI320" i="4"/>
  <c r="BF320" i="4" s="1"/>
  <c r="CC320" i="4" s="1"/>
  <c r="AA321" i="4"/>
  <c r="AI321" i="4"/>
  <c r="BF321" i="4" s="1"/>
  <c r="CC321" i="4" s="1"/>
  <c r="AA322" i="4"/>
  <c r="AI322" i="4"/>
  <c r="BF322" i="4" s="1"/>
  <c r="CC322" i="4" s="1"/>
  <c r="AA324" i="4"/>
  <c r="AI324" i="4"/>
  <c r="BF324" i="4" s="1"/>
  <c r="CC324" i="4" s="1"/>
  <c r="AA336" i="4"/>
  <c r="AI336" i="4"/>
  <c r="BF336" i="4" s="1"/>
  <c r="CC336" i="4" s="1"/>
  <c r="AI338" i="4"/>
  <c r="BF338" i="4" s="1"/>
  <c r="CC338" i="4" s="1"/>
  <c r="AA339" i="4"/>
  <c r="AM339" i="4"/>
  <c r="BJ339" i="4" s="1"/>
  <c r="CG339" i="4" s="1"/>
  <c r="AA354" i="4"/>
  <c r="AO354" i="4"/>
  <c r="BL354" i="4" s="1"/>
  <c r="CI354" i="4" s="1"/>
  <c r="AA360" i="4"/>
  <c r="AS360" i="4"/>
  <c r="AA365" i="4"/>
  <c r="AS338" i="4"/>
  <c r="AK338" i="4"/>
  <c r="BH338" i="4" s="1"/>
  <c r="CE338" i="4" s="1"/>
  <c r="AC338" i="4"/>
  <c r="AR338" i="4"/>
  <c r="AJ338" i="4"/>
  <c r="BG338" i="4" s="1"/>
  <c r="CD338" i="4" s="1"/>
  <c r="AB338" i="4"/>
  <c r="AY338" i="4" s="1"/>
  <c r="BV338" i="4" s="1"/>
  <c r="AL338" i="4"/>
  <c r="BI338" i="4" s="1"/>
  <c r="CF338" i="4" s="1"/>
  <c r="AV338" i="4"/>
  <c r="BS338" i="4" s="1"/>
  <c r="CP338" i="4" s="1"/>
  <c r="AO357" i="4"/>
  <c r="BL357" i="4" s="1"/>
  <c r="CI357" i="4" s="1"/>
  <c r="AV357" i="4"/>
  <c r="BS357" i="4" s="1"/>
  <c r="CP357" i="4" s="1"/>
  <c r="AN357" i="4"/>
  <c r="BK357" i="4" s="1"/>
  <c r="CH357" i="4" s="1"/>
  <c r="AP357" i="4"/>
  <c r="BM357" i="4" s="1"/>
  <c r="CJ357" i="4" s="1"/>
  <c r="AM357" i="4"/>
  <c r="BJ357" i="4" s="1"/>
  <c r="CG357" i="4" s="1"/>
  <c r="AC357" i="4"/>
  <c r="AL357" i="4"/>
  <c r="BI357" i="4" s="1"/>
  <c r="CF357" i="4" s="1"/>
  <c r="AB357" i="4"/>
  <c r="AY357" i="4" s="1"/>
  <c r="BV357" i="4" s="1"/>
  <c r="AR357" i="4"/>
  <c r="AT367" i="4"/>
  <c r="BQ367" i="4" s="1"/>
  <c r="CN367" i="4" s="1"/>
  <c r="AL367" i="4"/>
  <c r="BI367" i="4" s="1"/>
  <c r="CF367" i="4" s="1"/>
  <c r="AO367" i="4"/>
  <c r="BL367" i="4" s="1"/>
  <c r="CI367" i="4" s="1"/>
  <c r="AN367" i="4"/>
  <c r="BK367" i="4" s="1"/>
  <c r="CH367" i="4" s="1"/>
  <c r="AV367" i="4"/>
  <c r="BS367" i="4" s="1"/>
  <c r="CP367" i="4" s="1"/>
  <c r="AM367" i="4"/>
  <c r="BJ367" i="4" s="1"/>
  <c r="CG367" i="4" s="1"/>
  <c r="AC367" i="4"/>
  <c r="AI367" i="4"/>
  <c r="BF367" i="4" s="1"/>
  <c r="CC367" i="4" s="1"/>
  <c r="AU367" i="4"/>
  <c r="AS367" i="4"/>
  <c r="AN345" i="4"/>
  <c r="BK345" i="4" s="1"/>
  <c r="CH345" i="4" s="1"/>
  <c r="AV345" i="4"/>
  <c r="BS345" i="4" s="1"/>
  <c r="CP345" i="4" s="1"/>
  <c r="AN347" i="4"/>
  <c r="BK347" i="4" s="1"/>
  <c r="CH347" i="4" s="1"/>
  <c r="AV347" i="4"/>
  <c r="BS347" i="4" s="1"/>
  <c r="CP347" i="4" s="1"/>
  <c r="AN348" i="4"/>
  <c r="BK348" i="4" s="1"/>
  <c r="CH348" i="4" s="1"/>
  <c r="AV348" i="4"/>
  <c r="BS348" i="4" s="1"/>
  <c r="CP348" i="4" s="1"/>
  <c r="AN349" i="4"/>
  <c r="BK349" i="4" s="1"/>
  <c r="CH349" i="4" s="1"/>
  <c r="AV349" i="4"/>
  <c r="BS349" i="4" s="1"/>
  <c r="CP349" i="4" s="1"/>
  <c r="AN351" i="4"/>
  <c r="BK351" i="4" s="1"/>
  <c r="CH351" i="4" s="1"/>
  <c r="AV351" i="4"/>
  <c r="BS351" i="4" s="1"/>
  <c r="CP351" i="4" s="1"/>
  <c r="AX374" i="4"/>
  <c r="AO345" i="4"/>
  <c r="BL345" i="4" s="1"/>
  <c r="CI345" i="4" s="1"/>
  <c r="AO347" i="4"/>
  <c r="BL347" i="4" s="1"/>
  <c r="CI347" i="4" s="1"/>
  <c r="AO348" i="4"/>
  <c r="BL348" i="4" s="1"/>
  <c r="CI348" i="4" s="1"/>
  <c r="AO349" i="4"/>
  <c r="BL349" i="4" s="1"/>
  <c r="CI349" i="4" s="1"/>
  <c r="AO351" i="4"/>
  <c r="BL351" i="4" s="1"/>
  <c r="CI351" i="4" s="1"/>
  <c r="AT366" i="4"/>
  <c r="BQ366" i="4" s="1"/>
  <c r="CN366" i="4" s="1"/>
  <c r="AL366" i="4"/>
  <c r="BI366" i="4" s="1"/>
  <c r="CF366" i="4" s="1"/>
  <c r="AS366" i="4"/>
  <c r="AK366" i="4"/>
  <c r="BH366" i="4" s="1"/>
  <c r="CE366" i="4" s="1"/>
  <c r="AC366" i="4"/>
  <c r="AR366" i="4"/>
  <c r="AJ366" i="4"/>
  <c r="BG366" i="4" s="1"/>
  <c r="CD366" i="4" s="1"/>
  <c r="AB366" i="4"/>
  <c r="AY366" i="4" s="1"/>
  <c r="BV366" i="4" s="1"/>
  <c r="AN366" i="4"/>
  <c r="BK366" i="4" s="1"/>
  <c r="CH366" i="4" s="1"/>
  <c r="AX376" i="4"/>
  <c r="AL382" i="4"/>
  <c r="BI382" i="4" s="1"/>
  <c r="CF382" i="4" s="1"/>
  <c r="AJ382" i="4"/>
  <c r="BG382" i="4" s="1"/>
  <c r="CD382" i="4" s="1"/>
  <c r="AI382" i="4"/>
  <c r="BF382" i="4" s="1"/>
  <c r="CC382" i="4" s="1"/>
  <c r="AA366" i="4"/>
  <c r="AO366" i="4"/>
  <c r="BL366" i="4" s="1"/>
  <c r="CI366" i="4" s="1"/>
  <c r="AA382" i="4"/>
  <c r="AI369" i="4"/>
  <c r="BF369" i="4" s="1"/>
  <c r="CC369" i="4" s="1"/>
  <c r="AV369" i="4"/>
  <c r="BS369" i="4" s="1"/>
  <c r="CP369" i="4" s="1"/>
  <c r="AN369" i="4"/>
  <c r="BK369" i="4" s="1"/>
  <c r="CH369" i="4" s="1"/>
  <c r="AT369" i="4"/>
  <c r="BQ369" i="4" s="1"/>
  <c r="CN369" i="4" s="1"/>
  <c r="AL369" i="4"/>
  <c r="BI369" i="4" s="1"/>
  <c r="CF369" i="4" s="1"/>
  <c r="AJ369" i="4"/>
  <c r="BG369" i="4" s="1"/>
  <c r="CD369" i="4" s="1"/>
  <c r="AU369" i="4"/>
  <c r="AI374" i="4"/>
  <c r="BF374" i="4" s="1"/>
  <c r="CC374" i="4" s="1"/>
  <c r="AP372" i="4"/>
  <c r="BM372" i="4" s="1"/>
  <c r="CJ372" i="4" s="1"/>
  <c r="AO374" i="4"/>
  <c r="BL374" i="4" s="1"/>
  <c r="CI374" i="4" s="1"/>
  <c r="AV374" i="4"/>
  <c r="BS374" i="4" s="1"/>
  <c r="CP374" i="4" s="1"/>
  <c r="AN374" i="4"/>
  <c r="BK374" i="4" s="1"/>
  <c r="CH374" i="4" s="1"/>
  <c r="AJ374" i="4"/>
  <c r="BG374" i="4" s="1"/>
  <c r="CD374" i="4" s="1"/>
  <c r="AT374" i="4"/>
  <c r="BQ374" i="4" s="1"/>
  <c r="CN374" i="4" s="1"/>
  <c r="AO375" i="4"/>
  <c r="BL375" i="4" s="1"/>
  <c r="CI375" i="4" s="1"/>
  <c r="AV375" i="4"/>
  <c r="BS375" i="4" s="1"/>
  <c r="CP375" i="4" s="1"/>
  <c r="AN375" i="4"/>
  <c r="BK375" i="4" s="1"/>
  <c r="CH375" i="4" s="1"/>
  <c r="AJ375" i="4"/>
  <c r="BG375" i="4" s="1"/>
  <c r="CD375" i="4" s="1"/>
  <c r="AT375" i="4"/>
  <c r="BQ375" i="4" s="1"/>
  <c r="CN375" i="4" s="1"/>
  <c r="AO376" i="4"/>
  <c r="BL376" i="4" s="1"/>
  <c r="CI376" i="4" s="1"/>
  <c r="AV376" i="4"/>
  <c r="BS376" i="4" s="1"/>
  <c r="CP376" i="4" s="1"/>
  <c r="AN376" i="4"/>
  <c r="BK376" i="4" s="1"/>
  <c r="CH376" i="4" s="1"/>
  <c r="AJ376" i="4"/>
  <c r="BG376" i="4" s="1"/>
  <c r="CD376" i="4" s="1"/>
  <c r="AT376" i="4"/>
  <c r="BQ376" i="4" s="1"/>
  <c r="CN376" i="4" s="1"/>
  <c r="AP378" i="4"/>
  <c r="BM378" i="4" s="1"/>
  <c r="CJ378" i="4" s="1"/>
  <c r="AJ381" i="4"/>
  <c r="BG381" i="4" s="1"/>
  <c r="CD381" i="4" s="1"/>
  <c r="AI383" i="4"/>
  <c r="BF383" i="4" s="1"/>
  <c r="CC383" i="4" s="1"/>
  <c r="AX378" i="4"/>
  <c r="AX384" i="4"/>
  <c r="AN378" i="4"/>
  <c r="BK378" i="4" s="1"/>
  <c r="CH378" i="4" s="1"/>
  <c r="AV378" i="4"/>
  <c r="BS378" i="4" s="1"/>
  <c r="CP378" i="4" s="1"/>
  <c r="AO378" i="4"/>
  <c r="BL378" i="4" s="1"/>
  <c r="CI378" i="4" s="1"/>
  <c r="AA386" i="4"/>
  <c r="AI386" i="4"/>
  <c r="BF386" i="4" s="1"/>
  <c r="CC386" i="4" s="1"/>
  <c r="AA385" i="4"/>
  <c r="C12" i="2"/>
  <c r="C7" i="2"/>
  <c r="C6" i="2"/>
  <c r="C4" i="2"/>
  <c r="C8" i="2"/>
  <c r="F22" i="2"/>
  <c r="F24" i="2"/>
  <c r="F26" i="2"/>
  <c r="C14" i="2"/>
  <c r="F25" i="2"/>
  <c r="C13" i="2"/>
  <c r="C5" i="2"/>
  <c r="F28" i="2"/>
  <c r="F27" i="2"/>
  <c r="F21" i="2"/>
  <c r="C11" i="2"/>
  <c r="C2" i="2"/>
  <c r="C16" i="2"/>
  <c r="G9" i="1" s="1"/>
  <c r="C15" i="2"/>
  <c r="F23" i="2"/>
  <c r="C10" i="2"/>
  <c r="C3" i="2"/>
  <c r="AX374" i="6" l="1"/>
  <c r="AX297" i="6"/>
  <c r="BU258" i="6"/>
  <c r="AX73" i="6"/>
  <c r="BU40" i="6"/>
  <c r="BU144" i="6"/>
  <c r="AX367" i="6"/>
  <c r="AX232" i="6"/>
  <c r="AX216" i="6"/>
  <c r="AX210" i="6"/>
  <c r="AX194" i="6"/>
  <c r="AX177" i="6"/>
  <c r="AX160" i="6"/>
  <c r="AX354" i="6"/>
  <c r="AX284" i="6"/>
  <c r="AX327" i="6"/>
  <c r="AX204" i="6"/>
  <c r="BU257" i="6"/>
  <c r="AX132" i="6"/>
  <c r="AX58" i="6"/>
  <c r="AX48" i="6"/>
  <c r="AX22" i="6"/>
  <c r="BU20" i="6"/>
  <c r="BV30" i="6"/>
  <c r="AX68" i="6"/>
  <c r="AX340" i="6"/>
  <c r="AX351" i="6"/>
  <c r="AX366" i="6"/>
  <c r="BU304" i="6"/>
  <c r="AX225" i="6"/>
  <c r="BU318" i="6"/>
  <c r="AX322" i="6"/>
  <c r="BU270" i="6"/>
  <c r="BU267" i="6"/>
  <c r="BU221" i="6"/>
  <c r="AX117" i="6"/>
  <c r="AX187" i="6"/>
  <c r="AX300" i="6"/>
  <c r="AX268" i="6"/>
  <c r="AX135" i="6"/>
  <c r="BU86" i="6"/>
  <c r="AX13" i="6"/>
  <c r="BU141" i="6"/>
  <c r="AX156" i="6"/>
  <c r="BU12" i="6"/>
  <c r="BU81" i="6"/>
  <c r="BU239" i="6"/>
  <c r="BV252" i="6"/>
  <c r="AX240" i="6"/>
  <c r="AX231" i="6"/>
  <c r="AX214" i="6"/>
  <c r="AX198" i="6"/>
  <c r="AX192" i="6"/>
  <c r="AX176" i="6"/>
  <c r="BU315" i="6"/>
  <c r="AX357" i="6"/>
  <c r="BU302" i="6"/>
  <c r="AY205" i="6"/>
  <c r="AX95" i="6"/>
  <c r="AX255" i="6"/>
  <c r="AX171" i="6"/>
  <c r="AX83" i="6"/>
  <c r="AX44" i="6"/>
  <c r="AX5" i="6"/>
  <c r="BU72" i="6"/>
  <c r="BU90" i="6"/>
  <c r="AX108" i="6"/>
  <c r="BU320" i="6"/>
  <c r="AX285" i="6"/>
  <c r="AX277" i="6"/>
  <c r="AX169" i="6"/>
  <c r="BU207" i="6"/>
  <c r="AX363" i="6"/>
  <c r="AX345" i="6"/>
  <c r="BU369" i="6"/>
  <c r="AX324" i="6"/>
  <c r="AX376" i="6"/>
  <c r="AX360" i="6"/>
  <c r="BU381" i="6"/>
  <c r="AX339" i="6"/>
  <c r="AX349" i="6"/>
  <c r="AX276" i="6"/>
  <c r="BU294" i="6"/>
  <c r="BU279" i="6"/>
  <c r="AX330" i="6"/>
  <c r="AX329" i="6"/>
  <c r="BU264" i="6"/>
  <c r="AX165" i="6"/>
  <c r="AX266" i="6"/>
  <c r="AX133" i="6"/>
  <c r="AX87" i="6"/>
  <c r="BU109" i="6"/>
  <c r="AX97" i="6"/>
  <c r="AX70" i="6"/>
  <c r="AX149" i="6"/>
  <c r="BU67" i="6"/>
  <c r="AX80" i="6"/>
  <c r="AX32" i="6"/>
  <c r="AX25" i="6"/>
  <c r="AX338" i="6"/>
  <c r="AY309" i="6"/>
  <c r="BU382" i="6"/>
  <c r="AX358" i="6"/>
  <c r="AX336" i="6"/>
  <c r="AX356" i="6"/>
  <c r="AX321" i="6"/>
  <c r="AX286" i="6"/>
  <c r="AX261" i="6"/>
  <c r="AX230" i="6"/>
  <c r="AX213" i="6"/>
  <c r="AX196" i="6"/>
  <c r="AX180" i="6"/>
  <c r="AX174" i="6"/>
  <c r="AX159" i="6"/>
  <c r="AX273" i="6"/>
  <c r="BU313" i="6"/>
  <c r="AX243" i="6"/>
  <c r="AX115" i="6"/>
  <c r="BU259" i="6"/>
  <c r="AX201" i="6"/>
  <c r="AX37" i="6"/>
  <c r="BU333" i="6"/>
  <c r="AX123" i="6"/>
  <c r="AX88" i="6"/>
  <c r="AX7" i="6"/>
  <c r="AX61" i="6"/>
  <c r="AX17" i="6"/>
  <c r="BV55" i="6"/>
  <c r="BV84" i="6"/>
  <c r="AX100" i="6"/>
  <c r="AX311" i="6"/>
  <c r="AX241" i="6"/>
  <c r="BU291" i="6"/>
  <c r="AX189" i="6"/>
  <c r="AX153" i="6"/>
  <c r="AX147" i="6"/>
  <c r="AX186" i="6"/>
  <c r="AX151" i="6"/>
  <c r="AX222" i="6"/>
  <c r="AX140" i="6"/>
  <c r="AX111" i="6"/>
  <c r="BU66" i="6"/>
  <c r="BU94" i="6"/>
  <c r="AX234" i="6"/>
  <c r="AX53" i="6"/>
  <c r="AX342" i="6"/>
  <c r="BU383" i="6"/>
  <c r="AX295" i="6"/>
  <c r="AX375" i="6"/>
  <c r="AX348" i="6"/>
  <c r="AX372" i="6"/>
  <c r="AX303" i="6"/>
  <c r="AX365" i="6"/>
  <c r="AX228" i="6"/>
  <c r="AX212" i="6"/>
  <c r="AX195" i="6"/>
  <c r="AX178" i="6"/>
  <c r="AX162" i="6"/>
  <c r="BU312" i="6"/>
  <c r="AY237" i="6"/>
  <c r="AX203" i="6"/>
  <c r="AX288" i="6"/>
  <c r="AX282" i="6"/>
  <c r="BU293" i="6"/>
  <c r="BU250" i="6"/>
  <c r="AX168" i="6"/>
  <c r="BU167" i="6"/>
  <c r="AX107" i="6"/>
  <c r="AX65" i="6"/>
  <c r="AX131" i="6"/>
  <c r="AX82" i="6"/>
  <c r="AX34" i="6"/>
  <c r="AX114" i="6"/>
  <c r="BU9" i="6"/>
  <c r="BV385" i="6"/>
  <c r="AX306" i="6"/>
  <c r="AX150" i="6"/>
  <c r="AX103" i="6"/>
  <c r="AY124" i="6"/>
  <c r="BV124" i="6" s="1"/>
  <c r="AX50" i="6"/>
  <c r="BV14" i="6"/>
  <c r="BV249" i="6"/>
  <c r="AX64" i="6"/>
  <c r="AX85" i="6"/>
  <c r="AX113" i="6"/>
  <c r="BP2" i="6"/>
  <c r="BO3" i="6"/>
  <c r="BV43" i="6"/>
  <c r="AC381" i="6"/>
  <c r="AC385" i="6"/>
  <c r="AZ378" i="6"/>
  <c r="BW378" i="6" s="1"/>
  <c r="AC384" i="6"/>
  <c r="AZ384" i="6" s="1"/>
  <c r="BW384" i="6" s="1"/>
  <c r="AZ348" i="6"/>
  <c r="BW348" i="6" s="1"/>
  <c r="AZ347" i="6"/>
  <c r="AC383" i="6"/>
  <c r="AZ383" i="6"/>
  <c r="BW383" i="6" s="1"/>
  <c r="AC376" i="6"/>
  <c r="AZ360" i="6"/>
  <c r="BW360" i="6" s="1"/>
  <c r="AZ354" i="6"/>
  <c r="BW354" i="6" s="1"/>
  <c r="AC382" i="6"/>
  <c r="AC369" i="6"/>
  <c r="AC374" i="6"/>
  <c r="AZ374" i="6" s="1"/>
  <c r="BW374" i="6" s="1"/>
  <c r="AC340" i="6"/>
  <c r="AC378" i="6"/>
  <c r="AZ366" i="6"/>
  <c r="BW366" i="6" s="1"/>
  <c r="AC342" i="6"/>
  <c r="AZ342" i="6" s="1"/>
  <c r="BW342" i="6" s="1"/>
  <c r="AZ331" i="6"/>
  <c r="BW331" i="6" s="1"/>
  <c r="AZ330" i="6"/>
  <c r="BW330" i="6" s="1"/>
  <c r="AZ329" i="6"/>
  <c r="BW329" i="6" s="1"/>
  <c r="AZ327" i="6"/>
  <c r="BW327" i="6" s="1"/>
  <c r="AZ315" i="6"/>
  <c r="BW315" i="6" s="1"/>
  <c r="AZ313" i="6"/>
  <c r="BW313" i="6" s="1"/>
  <c r="AZ312" i="6"/>
  <c r="BW312" i="6" s="1"/>
  <c r="AZ311" i="6"/>
  <c r="BW311" i="6" s="1"/>
  <c r="AZ309" i="6"/>
  <c r="BW309" i="6" s="1"/>
  <c r="AZ297" i="6"/>
  <c r="BW297" i="6" s="1"/>
  <c r="AZ295" i="6"/>
  <c r="BW295" i="6" s="1"/>
  <c r="AZ294" i="6"/>
  <c r="BW294" i="6" s="1"/>
  <c r="AZ293" i="6"/>
  <c r="BW293" i="6" s="1"/>
  <c r="AZ372" i="6"/>
  <c r="BW372" i="6" s="1"/>
  <c r="AC351" i="6"/>
  <c r="AZ351" i="6" s="1"/>
  <c r="BW351" i="6" s="1"/>
  <c r="AZ381" i="6"/>
  <c r="BW381" i="6" s="1"/>
  <c r="AZ365" i="6"/>
  <c r="BW365" i="6" s="1"/>
  <c r="AC338" i="6"/>
  <c r="AZ306" i="6"/>
  <c r="BW306" i="6" s="1"/>
  <c r="AZ300" i="6"/>
  <c r="BW300" i="6" s="1"/>
  <c r="AC375" i="6"/>
  <c r="AC386" i="6"/>
  <c r="AZ386" i="6" s="1"/>
  <c r="AZ336" i="6"/>
  <c r="BW336" i="6" s="1"/>
  <c r="AZ304" i="6"/>
  <c r="BW304" i="6" s="1"/>
  <c r="AC363" i="6"/>
  <c r="AZ363" i="6" s="1"/>
  <c r="BW363" i="6" s="1"/>
  <c r="AC358" i="6"/>
  <c r="AC345" i="6"/>
  <c r="AZ340" i="6"/>
  <c r="BW340" i="6" s="1"/>
  <c r="AC336" i="6"/>
  <c r="AZ369" i="6"/>
  <c r="BW369" i="6" s="1"/>
  <c r="AZ302" i="6"/>
  <c r="BW302" i="6" s="1"/>
  <c r="AZ367" i="6"/>
  <c r="BW367" i="6" s="1"/>
  <c r="AZ333" i="6"/>
  <c r="BW333" i="6" s="1"/>
  <c r="AZ324" i="6"/>
  <c r="BW324" i="6" s="1"/>
  <c r="AC321" i="6"/>
  <c r="AZ318" i="6"/>
  <c r="BW318" i="6" s="1"/>
  <c r="AZ357" i="6"/>
  <c r="BW357" i="6" s="1"/>
  <c r="AC339" i="6"/>
  <c r="AC356" i="6"/>
  <c r="AC349" i="6"/>
  <c r="AZ349" i="6" s="1"/>
  <c r="BW349" i="6" s="1"/>
  <c r="AC288" i="6"/>
  <c r="AZ288" i="6" s="1"/>
  <c r="BW288" i="6" s="1"/>
  <c r="AZ277" i="6"/>
  <c r="BW277" i="6" s="1"/>
  <c r="AZ303" i="6"/>
  <c r="BW303" i="6" s="1"/>
  <c r="AC286" i="6"/>
  <c r="AZ286" i="6" s="1"/>
  <c r="BW286" i="6" s="1"/>
  <c r="AC285" i="6"/>
  <c r="AC270" i="6"/>
  <c r="AC261" i="6"/>
  <c r="AC252" i="6"/>
  <c r="AZ252" i="6" s="1"/>
  <c r="BW252" i="6" s="1"/>
  <c r="AC231" i="6"/>
  <c r="AZ225" i="6"/>
  <c r="BW225" i="6" s="1"/>
  <c r="AZ222" i="6"/>
  <c r="BW222" i="6" s="1"/>
  <c r="AZ187" i="6"/>
  <c r="BW187" i="6" s="1"/>
  <c r="AZ320" i="6"/>
  <c r="BW320" i="6" s="1"/>
  <c r="AZ273" i="6"/>
  <c r="BW273" i="6" s="1"/>
  <c r="AC268" i="6"/>
  <c r="AC259" i="6"/>
  <c r="AZ259" i="6" s="1"/>
  <c r="BW259" i="6" s="1"/>
  <c r="AZ257" i="6"/>
  <c r="BW257" i="6" s="1"/>
  <c r="AZ255" i="6"/>
  <c r="BW255" i="6" s="1"/>
  <c r="AC232" i="6"/>
  <c r="AZ205" i="6"/>
  <c r="BW205" i="6" s="1"/>
  <c r="AC267" i="6"/>
  <c r="AZ223" i="6"/>
  <c r="AC192" i="6"/>
  <c r="AZ192" i="6" s="1"/>
  <c r="BW192" i="6" s="1"/>
  <c r="AZ183" i="6"/>
  <c r="BW183" i="6" s="1"/>
  <c r="AC176" i="6"/>
  <c r="AC264" i="6"/>
  <c r="AZ264" i="6" s="1"/>
  <c r="BW264" i="6" s="1"/>
  <c r="AC291" i="6"/>
  <c r="AZ291" i="6" s="1"/>
  <c r="AC276" i="6"/>
  <c r="AZ285" i="6"/>
  <c r="BW285" i="6" s="1"/>
  <c r="AC282" i="6"/>
  <c r="AZ268" i="6"/>
  <c r="BW268" i="6" s="1"/>
  <c r="AC284" i="6"/>
  <c r="AZ284" i="6" s="1"/>
  <c r="BW284" i="6" s="1"/>
  <c r="AC237" i="6"/>
  <c r="AZ237" i="6" s="1"/>
  <c r="BW237" i="6" s="1"/>
  <c r="AC230" i="6"/>
  <c r="AZ230" i="6" s="1"/>
  <c r="BW230" i="6" s="1"/>
  <c r="AC196" i="6"/>
  <c r="AZ196" i="6" s="1"/>
  <c r="BW196" i="6" s="1"/>
  <c r="AC174" i="6"/>
  <c r="AZ174" i="6" s="1"/>
  <c r="BW174" i="6" s="1"/>
  <c r="AC266" i="6"/>
  <c r="AC249" i="6"/>
  <c r="AZ249" i="6" s="1"/>
  <c r="BW249" i="6" s="1"/>
  <c r="AC214" i="6"/>
  <c r="AC203" i="6"/>
  <c r="AZ203" i="6" s="1"/>
  <c r="BW203" i="6" s="1"/>
  <c r="AZ201" i="6"/>
  <c r="BW201" i="6" s="1"/>
  <c r="AC180" i="6"/>
  <c r="AZ180" i="6" s="1"/>
  <c r="BW180" i="6" s="1"/>
  <c r="AC159" i="6"/>
  <c r="AC279" i="6"/>
  <c r="AC275" i="6"/>
  <c r="AC250" i="6"/>
  <c r="AZ250" i="6" s="1"/>
  <c r="AC239" i="6"/>
  <c r="AC228" i="6"/>
  <c r="AC212" i="6"/>
  <c r="AZ176" i="6"/>
  <c r="BW176" i="6" s="1"/>
  <c r="AZ165" i="6"/>
  <c r="BW165" i="6" s="1"/>
  <c r="AC162" i="6"/>
  <c r="AZ267" i="6"/>
  <c r="BW267" i="6" s="1"/>
  <c r="AZ243" i="6"/>
  <c r="BW243" i="6" s="1"/>
  <c r="AZ241" i="6"/>
  <c r="BW241" i="6" s="1"/>
  <c r="AC241" i="6"/>
  <c r="AC234" i="6"/>
  <c r="AZ234" i="6" s="1"/>
  <c r="BW234" i="6" s="1"/>
  <c r="AC223" i="6"/>
  <c r="AC219" i="6"/>
  <c r="AZ219" i="6" s="1"/>
  <c r="AC216" i="6"/>
  <c r="AZ216" i="6" s="1"/>
  <c r="BW216" i="6" s="1"/>
  <c r="AC210" i="6"/>
  <c r="AZ210" i="6" s="1"/>
  <c r="BW210" i="6" s="1"/>
  <c r="AZ204" i="6"/>
  <c r="BW204" i="6" s="1"/>
  <c r="AC177" i="6"/>
  <c r="AZ169" i="6"/>
  <c r="BW169" i="6" s="1"/>
  <c r="AC168" i="6"/>
  <c r="AZ168" i="6" s="1"/>
  <c r="BW168" i="6" s="1"/>
  <c r="AZ141" i="6"/>
  <c r="BW141" i="6" s="1"/>
  <c r="AZ135" i="6"/>
  <c r="BW135" i="6" s="1"/>
  <c r="AZ129" i="6"/>
  <c r="BW129" i="6" s="1"/>
  <c r="AZ124" i="6"/>
  <c r="BW124" i="6" s="1"/>
  <c r="AZ282" i="6"/>
  <c r="BW282" i="6" s="1"/>
  <c r="AC189" i="6"/>
  <c r="AZ189" i="6" s="1"/>
  <c r="BW189" i="6" s="1"/>
  <c r="AZ156" i="6"/>
  <c r="BW156" i="6" s="1"/>
  <c r="AZ142" i="6"/>
  <c r="BW142" i="6" s="1"/>
  <c r="AZ126" i="6"/>
  <c r="BW126" i="6" s="1"/>
  <c r="AC105" i="6"/>
  <c r="AZ105" i="6" s="1"/>
  <c r="BW105" i="6" s="1"/>
  <c r="AC98" i="6"/>
  <c r="AC89" i="6"/>
  <c r="AZ89" i="6" s="1"/>
  <c r="AC81" i="6"/>
  <c r="AZ81" i="6" s="1"/>
  <c r="BW81" i="6" s="1"/>
  <c r="AC75" i="6"/>
  <c r="AC194" i="6"/>
  <c r="AZ194" i="6" s="1"/>
  <c r="BW194" i="6" s="1"/>
  <c r="AZ131" i="6"/>
  <c r="BW131" i="6" s="1"/>
  <c r="AZ113" i="6"/>
  <c r="BW113" i="6" s="1"/>
  <c r="AZ111" i="6"/>
  <c r="BW111" i="6" s="1"/>
  <c r="AC106" i="6"/>
  <c r="AC100" i="6"/>
  <c r="AZ98" i="6"/>
  <c r="AC90" i="6"/>
  <c r="AZ90" i="6" s="1"/>
  <c r="BW90" i="6" s="1"/>
  <c r="AC82" i="6"/>
  <c r="AZ82" i="6" s="1"/>
  <c r="BW82" i="6" s="1"/>
  <c r="AC76" i="6"/>
  <c r="AZ76" i="6" s="1"/>
  <c r="BW76" i="6" s="1"/>
  <c r="AZ75" i="6"/>
  <c r="BW75" i="6" s="1"/>
  <c r="AZ279" i="6"/>
  <c r="BW279" i="6" s="1"/>
  <c r="AC240" i="6"/>
  <c r="AZ322" i="6"/>
  <c r="BW322" i="6" s="1"/>
  <c r="AC258" i="6"/>
  <c r="AZ258" i="6" s="1"/>
  <c r="BW258" i="6" s="1"/>
  <c r="AZ147" i="6"/>
  <c r="BW147" i="6" s="1"/>
  <c r="AZ133" i="6"/>
  <c r="BW133" i="6" s="1"/>
  <c r="AC97" i="6"/>
  <c r="AZ97" i="6" s="1"/>
  <c r="BW97" i="6" s="1"/>
  <c r="AC92" i="6"/>
  <c r="AZ92" i="6" s="1"/>
  <c r="BW92" i="6" s="1"/>
  <c r="AC85" i="6"/>
  <c r="AZ85" i="6" s="1"/>
  <c r="BW85" i="6" s="1"/>
  <c r="AC70" i="6"/>
  <c r="AC60" i="6"/>
  <c r="AZ60" i="6" s="1"/>
  <c r="BW60" i="6" s="1"/>
  <c r="AC44" i="6"/>
  <c r="AC34" i="6"/>
  <c r="AZ34" i="6" s="1"/>
  <c r="BW34" i="6" s="1"/>
  <c r="AC221" i="6"/>
  <c r="AZ221" i="6" s="1"/>
  <c r="AZ114" i="6"/>
  <c r="BW114" i="6" s="1"/>
  <c r="AC107" i="6"/>
  <c r="AZ107" i="6" s="1"/>
  <c r="BW107" i="6" s="1"/>
  <c r="AC86" i="6"/>
  <c r="AC72" i="6"/>
  <c r="AZ72" i="6" s="1"/>
  <c r="AC62" i="6"/>
  <c r="AZ62" i="6" s="1"/>
  <c r="AC61" i="6"/>
  <c r="AC185" i="6"/>
  <c r="AZ185" i="6" s="1"/>
  <c r="BW185" i="6" s="1"/>
  <c r="AC122" i="6"/>
  <c r="AZ122" i="6" s="1"/>
  <c r="AC103" i="6"/>
  <c r="AC93" i="6"/>
  <c r="AZ93" i="6" s="1"/>
  <c r="BW93" i="6" s="1"/>
  <c r="AC63" i="6"/>
  <c r="AZ63" i="6" s="1"/>
  <c r="AZ61" i="6"/>
  <c r="BW61" i="6" s="1"/>
  <c r="AC47" i="6"/>
  <c r="AC38" i="6"/>
  <c r="AZ38" i="6" s="1"/>
  <c r="AC248" i="6"/>
  <c r="AZ248" i="6" s="1"/>
  <c r="BW248" i="6" s="1"/>
  <c r="AC246" i="6"/>
  <c r="AZ140" i="6"/>
  <c r="BW140" i="6" s="1"/>
  <c r="AZ132" i="6"/>
  <c r="BW132" i="6" s="1"/>
  <c r="AZ117" i="6"/>
  <c r="BW117" i="6" s="1"/>
  <c r="AC91" i="6"/>
  <c r="AZ91" i="6" s="1"/>
  <c r="BW91" i="6" s="1"/>
  <c r="AC67" i="6"/>
  <c r="AZ67" i="6" s="1"/>
  <c r="BW67" i="6" s="1"/>
  <c r="AC66" i="6"/>
  <c r="AZ66" i="6" s="1"/>
  <c r="BW66" i="6" s="1"/>
  <c r="AC50" i="6"/>
  <c r="AC41" i="6"/>
  <c r="AZ41" i="6" s="1"/>
  <c r="BW41" i="6" s="1"/>
  <c r="AC25" i="6"/>
  <c r="AC15" i="6"/>
  <c r="AZ15" i="6" s="1"/>
  <c r="BW15" i="6" s="1"/>
  <c r="AC7" i="6"/>
  <c r="AZ7" i="6" s="1"/>
  <c r="BW7" i="6" s="1"/>
  <c r="AZ162" i="6"/>
  <c r="BW162" i="6" s="1"/>
  <c r="AZ138" i="6"/>
  <c r="BW138" i="6" s="1"/>
  <c r="AC138" i="6"/>
  <c r="AZ103" i="6"/>
  <c r="BW103" i="6" s="1"/>
  <c r="AC94" i="6"/>
  <c r="AZ94" i="6" s="1"/>
  <c r="AC78" i="6"/>
  <c r="AC73" i="6"/>
  <c r="AC45" i="6"/>
  <c r="AZ45" i="6" s="1"/>
  <c r="BW45" i="6" s="1"/>
  <c r="AC26" i="6"/>
  <c r="AC16" i="6"/>
  <c r="AZ16" i="6" s="1"/>
  <c r="AC8" i="6"/>
  <c r="AZ8" i="6" s="1"/>
  <c r="AC158" i="6"/>
  <c r="AZ158" i="6" s="1"/>
  <c r="AZ153" i="6"/>
  <c r="BW153" i="6" s="1"/>
  <c r="AZ149" i="6"/>
  <c r="BW149" i="6" s="1"/>
  <c r="AC144" i="6"/>
  <c r="AZ144" i="6" s="1"/>
  <c r="BW144" i="6" s="1"/>
  <c r="AC108" i="6"/>
  <c r="AZ108" i="6" s="1"/>
  <c r="BW108" i="6" s="1"/>
  <c r="AC88" i="6"/>
  <c r="AC58" i="6"/>
  <c r="AZ58" i="6" s="1"/>
  <c r="BW58" i="6" s="1"/>
  <c r="AC51" i="6"/>
  <c r="AZ51" i="6" s="1"/>
  <c r="BW51" i="6" s="1"/>
  <c r="AZ47" i="6"/>
  <c r="BW47" i="6" s="1"/>
  <c r="AC42" i="6"/>
  <c r="AZ42" i="6" s="1"/>
  <c r="BW42" i="6" s="1"/>
  <c r="AC28" i="6"/>
  <c r="AC17" i="6"/>
  <c r="AC9" i="6"/>
  <c r="G3" i="6"/>
  <c r="AZ214" i="6"/>
  <c r="BW214" i="6" s="1"/>
  <c r="AC213" i="6"/>
  <c r="AZ213" i="6" s="1"/>
  <c r="BW213" i="6" s="1"/>
  <c r="AZ212" i="6"/>
  <c r="BW212" i="6" s="1"/>
  <c r="AC109" i="6"/>
  <c r="AZ106" i="6"/>
  <c r="BW106" i="6" s="1"/>
  <c r="AZ171" i="6"/>
  <c r="BW171" i="6" s="1"/>
  <c r="AC101" i="6"/>
  <c r="AZ101" i="6" s="1"/>
  <c r="AC32" i="6"/>
  <c r="AC13" i="6"/>
  <c r="AC195" i="6"/>
  <c r="AZ195" i="6" s="1"/>
  <c r="BW195" i="6" s="1"/>
  <c r="AZ151" i="6"/>
  <c r="BW151" i="6" s="1"/>
  <c r="AC68" i="6"/>
  <c r="AZ68" i="6" s="1"/>
  <c r="BW68" i="6" s="1"/>
  <c r="AC56" i="6"/>
  <c r="AC53" i="6"/>
  <c r="AZ53" i="6" s="1"/>
  <c r="BW53" i="6" s="1"/>
  <c r="AC43" i="6"/>
  <c r="AZ43" i="6" s="1"/>
  <c r="AC40" i="6"/>
  <c r="AC37" i="6"/>
  <c r="AZ37" i="6" s="1"/>
  <c r="BW37" i="6" s="1"/>
  <c r="AZ28" i="6"/>
  <c r="BW28" i="6" s="1"/>
  <c r="AC19" i="6"/>
  <c r="AZ19" i="6" s="1"/>
  <c r="BW19" i="6" s="1"/>
  <c r="AC10" i="6"/>
  <c r="AC167" i="6"/>
  <c r="AZ115" i="6"/>
  <c r="BW115" i="6" s="1"/>
  <c r="AC83" i="6"/>
  <c r="AC64" i="6"/>
  <c r="AZ64" i="6" s="1"/>
  <c r="BW64" i="6" s="1"/>
  <c r="AC14" i="6"/>
  <c r="AZ14" i="6" s="1"/>
  <c r="BW14" i="6" s="1"/>
  <c r="AC59" i="6"/>
  <c r="AZ59" i="6" s="1"/>
  <c r="BW59" i="6" s="1"/>
  <c r="AZ50" i="6"/>
  <c r="BW50" i="6" s="1"/>
  <c r="AC20" i="6"/>
  <c r="AZ20" i="6" s="1"/>
  <c r="AC160" i="6"/>
  <c r="AC178" i="6"/>
  <c r="AZ178" i="6" s="1"/>
  <c r="BW178" i="6" s="1"/>
  <c r="AC57" i="6"/>
  <c r="AZ57" i="6" s="1"/>
  <c r="AC30" i="6"/>
  <c r="AC12" i="6"/>
  <c r="AZ12" i="6" s="1"/>
  <c r="AC84" i="6"/>
  <c r="AC65" i="6"/>
  <c r="AC95" i="6"/>
  <c r="AZ95" i="6" s="1"/>
  <c r="BW95" i="6" s="1"/>
  <c r="AC80" i="6"/>
  <c r="AC35" i="6"/>
  <c r="AZ35" i="6" s="1"/>
  <c r="BW35" i="6" s="1"/>
  <c r="AC31" i="6"/>
  <c r="AZ31" i="6" s="1"/>
  <c r="AC5" i="6"/>
  <c r="AZ5" i="6" s="1"/>
  <c r="BW5" i="6" s="1"/>
  <c r="AC69" i="6"/>
  <c r="AZ69" i="6" s="1"/>
  <c r="AZ150" i="6"/>
  <c r="BW150" i="6" s="1"/>
  <c r="AZ123" i="6"/>
  <c r="BW123" i="6" s="1"/>
  <c r="AC48" i="6"/>
  <c r="AZ48" i="6" s="1"/>
  <c r="BW48" i="6" s="1"/>
  <c r="AZ40" i="6"/>
  <c r="BW40" i="6" s="1"/>
  <c r="AC39" i="6"/>
  <c r="AZ39" i="6" s="1"/>
  <c r="BW39" i="6" s="1"/>
  <c r="AC23" i="6"/>
  <c r="AZ23" i="6" s="1"/>
  <c r="AZ207" i="6"/>
  <c r="BW207" i="6" s="1"/>
  <c r="AC120" i="6"/>
  <c r="AZ120" i="6" s="1"/>
  <c r="AC6" i="6"/>
  <c r="AZ6" i="6" s="1"/>
  <c r="AC198" i="6"/>
  <c r="AC186" i="6"/>
  <c r="AC18" i="6"/>
  <c r="AZ18" i="6" s="1"/>
  <c r="AC11" i="6"/>
  <c r="AZ11" i="6" s="1"/>
  <c r="BW11" i="6" s="1"/>
  <c r="AC33" i="6"/>
  <c r="AC22" i="6"/>
  <c r="AZ22" i="6" s="1"/>
  <c r="BW22" i="6" s="1"/>
  <c r="AC55" i="6"/>
  <c r="AZ55" i="6" s="1"/>
  <c r="AC87" i="6"/>
  <c r="AZ87" i="6" s="1"/>
  <c r="BW87" i="6" s="1"/>
  <c r="AZ30" i="6"/>
  <c r="BW30" i="6" s="1"/>
  <c r="AC36" i="6"/>
  <c r="BV138" i="6"/>
  <c r="AY275" i="6"/>
  <c r="AX92" i="6"/>
  <c r="CM2" i="6"/>
  <c r="CL3" i="6"/>
  <c r="BU36" i="6"/>
  <c r="AX142" i="6"/>
  <c r="BU39" i="6"/>
  <c r="BV91" i="6"/>
  <c r="BU106" i="6"/>
  <c r="AX11" i="6"/>
  <c r="AO3" i="6"/>
  <c r="AP2" i="6"/>
  <c r="BU78" i="6"/>
  <c r="AX183" i="6"/>
  <c r="BU124" i="6"/>
  <c r="AX19" i="6"/>
  <c r="AX76" i="6"/>
  <c r="BU33" i="6"/>
  <c r="V2" i="6"/>
  <c r="V3" i="6" s="1"/>
  <c r="U3" i="6"/>
  <c r="AX45" i="6"/>
  <c r="BU51" i="6"/>
  <c r="AQ385" i="6"/>
  <c r="BN385" i="6" s="1"/>
  <c r="CK385" i="6" s="1"/>
  <c r="AQ386" i="6"/>
  <c r="BN386" i="6" s="1"/>
  <c r="CK386" i="6" s="1"/>
  <c r="AQ378" i="6"/>
  <c r="BN378" i="6" s="1"/>
  <c r="CK378" i="6" s="1"/>
  <c r="AQ382" i="6"/>
  <c r="BN382" i="6" s="1"/>
  <c r="CK382" i="6" s="1"/>
  <c r="BN372" i="6"/>
  <c r="CK372" i="6" s="1"/>
  <c r="AQ383" i="6"/>
  <c r="BN383" i="6" s="1"/>
  <c r="CK383" i="6" s="1"/>
  <c r="BN357" i="6"/>
  <c r="CK357" i="6" s="1"/>
  <c r="BN367" i="6"/>
  <c r="CK367" i="6" s="1"/>
  <c r="BN342" i="6"/>
  <c r="CK342" i="6" s="1"/>
  <c r="BN340" i="6"/>
  <c r="CK340" i="6" s="1"/>
  <c r="BN339" i="6"/>
  <c r="CK339" i="6" s="1"/>
  <c r="BN338" i="6"/>
  <c r="CK338" i="6" s="1"/>
  <c r="AQ381" i="6"/>
  <c r="BN381" i="6" s="1"/>
  <c r="CK381" i="6" s="1"/>
  <c r="AQ360" i="6"/>
  <c r="BN360" i="6" s="1"/>
  <c r="CK360" i="6" s="1"/>
  <c r="BN356" i="6"/>
  <c r="CK356" i="6" s="1"/>
  <c r="BN333" i="6"/>
  <c r="CK333" i="6" s="1"/>
  <c r="AQ376" i="6"/>
  <c r="BN376" i="6" s="1"/>
  <c r="CK376" i="6" s="1"/>
  <c r="BN354" i="6"/>
  <c r="CK354" i="6" s="1"/>
  <c r="BN324" i="6"/>
  <c r="CK324" i="6" s="1"/>
  <c r="BN322" i="6"/>
  <c r="CK322" i="6" s="1"/>
  <c r="BN321" i="6"/>
  <c r="CK321" i="6" s="1"/>
  <c r="BN320" i="6"/>
  <c r="CK320" i="6" s="1"/>
  <c r="BN318" i="6"/>
  <c r="CK318" i="6" s="1"/>
  <c r="BN313" i="6"/>
  <c r="CK313" i="6" s="1"/>
  <c r="AQ288" i="6"/>
  <c r="AQ286" i="6"/>
  <c r="AQ285" i="6"/>
  <c r="AQ284" i="6"/>
  <c r="AQ282" i="6"/>
  <c r="BN351" i="6"/>
  <c r="CK351" i="6" s="1"/>
  <c r="BN330" i="6"/>
  <c r="CK330" i="6" s="1"/>
  <c r="BN293" i="6"/>
  <c r="CK293" i="6" s="1"/>
  <c r="BN288" i="6"/>
  <c r="CK288" i="6" s="1"/>
  <c r="BN286" i="6"/>
  <c r="CK286" i="6" s="1"/>
  <c r="BN285" i="6"/>
  <c r="CK285" i="6" s="1"/>
  <c r="BN284" i="6"/>
  <c r="CK284" i="6" s="1"/>
  <c r="BN282" i="6"/>
  <c r="CK282" i="6" s="1"/>
  <c r="AQ374" i="6"/>
  <c r="BN374" i="6" s="1"/>
  <c r="CK374" i="6" s="1"/>
  <c r="BN306" i="6"/>
  <c r="CK306" i="6" s="1"/>
  <c r="BN300" i="6"/>
  <c r="CK300" i="6" s="1"/>
  <c r="AQ345" i="6"/>
  <c r="BN345" i="6" s="1"/>
  <c r="CK345" i="6" s="1"/>
  <c r="AQ315" i="6"/>
  <c r="BN315" i="6" s="1"/>
  <c r="CK315" i="6" s="1"/>
  <c r="BN312" i="6"/>
  <c r="CK312" i="6" s="1"/>
  <c r="BN363" i="6"/>
  <c r="CK363" i="6" s="1"/>
  <c r="BN349" i="6"/>
  <c r="CK349" i="6" s="1"/>
  <c r="BN348" i="6"/>
  <c r="CK348" i="6" s="1"/>
  <c r="AQ369" i="6"/>
  <c r="BN369" i="6" s="1"/>
  <c r="CK369" i="6" s="1"/>
  <c r="AQ366" i="6"/>
  <c r="BN366" i="6" s="1"/>
  <c r="CK366" i="6" s="1"/>
  <c r="BN365" i="6"/>
  <c r="CK365" i="6" s="1"/>
  <c r="BN336" i="6"/>
  <c r="CK336" i="6" s="1"/>
  <c r="BN329" i="6"/>
  <c r="CK329" i="6" s="1"/>
  <c r="AQ375" i="6"/>
  <c r="BN375" i="6" s="1"/>
  <c r="CK375" i="6" s="1"/>
  <c r="AQ331" i="6"/>
  <c r="BN331" i="6" s="1"/>
  <c r="CK331" i="6" s="1"/>
  <c r="BN327" i="6"/>
  <c r="CK327" i="6" s="1"/>
  <c r="BN297" i="6"/>
  <c r="CK297" i="6" s="1"/>
  <c r="AQ294" i="6"/>
  <c r="BN294" i="6" s="1"/>
  <c r="CK294" i="6" s="1"/>
  <c r="AQ384" i="6"/>
  <c r="BN384" i="6" s="1"/>
  <c r="CK384" i="6" s="1"/>
  <c r="AQ311" i="6"/>
  <c r="BN311" i="6" s="1"/>
  <c r="CK311" i="6" s="1"/>
  <c r="AQ302" i="6"/>
  <c r="BN302" i="6" s="1"/>
  <c r="CK302" i="6" s="1"/>
  <c r="AQ232" i="6"/>
  <c r="BN232" i="6" s="1"/>
  <c r="CK232" i="6" s="1"/>
  <c r="AQ252" i="6"/>
  <c r="BN252" i="6" s="1"/>
  <c r="CK252" i="6" s="1"/>
  <c r="AQ250" i="6"/>
  <c r="BN250" i="6" s="1"/>
  <c r="CK250" i="6" s="1"/>
  <c r="AQ249" i="6"/>
  <c r="BN249" i="6" s="1"/>
  <c r="CK249" i="6" s="1"/>
  <c r="AQ248" i="6"/>
  <c r="BN248" i="6" s="1"/>
  <c r="CK248" i="6" s="1"/>
  <c r="AQ246" i="6"/>
  <c r="BN246" i="6" s="1"/>
  <c r="CK246" i="6" s="1"/>
  <c r="BN231" i="6"/>
  <c r="CK231" i="6" s="1"/>
  <c r="BN230" i="6"/>
  <c r="CK230" i="6" s="1"/>
  <c r="BN228" i="6"/>
  <c r="CK228" i="6" s="1"/>
  <c r="BN216" i="6"/>
  <c r="CK216" i="6" s="1"/>
  <c r="BN214" i="6"/>
  <c r="CK214" i="6" s="1"/>
  <c r="BN213" i="6"/>
  <c r="CK213" i="6" s="1"/>
  <c r="BN212" i="6"/>
  <c r="CK212" i="6" s="1"/>
  <c r="BN210" i="6"/>
  <c r="CK210" i="6" s="1"/>
  <c r="BN198" i="6"/>
  <c r="CK198" i="6" s="1"/>
  <c r="BN196" i="6"/>
  <c r="CK196" i="6" s="1"/>
  <c r="BN195" i="6"/>
  <c r="CK195" i="6" s="1"/>
  <c r="BN194" i="6"/>
  <c r="CK194" i="6" s="1"/>
  <c r="BN192" i="6"/>
  <c r="CK192" i="6" s="1"/>
  <c r="BN180" i="6"/>
  <c r="CK180" i="6" s="1"/>
  <c r="BN178" i="6"/>
  <c r="CK178" i="6" s="1"/>
  <c r="BN177" i="6"/>
  <c r="CK177" i="6" s="1"/>
  <c r="BN176" i="6"/>
  <c r="CK176" i="6" s="1"/>
  <c r="BN174" i="6"/>
  <c r="CK174" i="6" s="1"/>
  <c r="BN162" i="6"/>
  <c r="CK162" i="6" s="1"/>
  <c r="BN160" i="6"/>
  <c r="CK160" i="6" s="1"/>
  <c r="BN159" i="6"/>
  <c r="CK159" i="6" s="1"/>
  <c r="AQ358" i="6"/>
  <c r="BN358" i="6" s="1"/>
  <c r="CK358" i="6" s="1"/>
  <c r="AQ261" i="6"/>
  <c r="BN261" i="6" s="1"/>
  <c r="CK261" i="6" s="1"/>
  <c r="BN255" i="6"/>
  <c r="CK255" i="6" s="1"/>
  <c r="AQ240" i="6"/>
  <c r="BN240" i="6" s="1"/>
  <c r="CK240" i="6" s="1"/>
  <c r="BN295" i="6"/>
  <c r="CK295" i="6" s="1"/>
  <c r="BN223" i="6"/>
  <c r="CK223" i="6" s="1"/>
  <c r="BN189" i="6"/>
  <c r="CK189" i="6" s="1"/>
  <c r="BN183" i="6"/>
  <c r="CK183" i="6" s="1"/>
  <c r="BN277" i="6"/>
  <c r="CK277" i="6" s="1"/>
  <c r="BN239" i="6"/>
  <c r="CK239" i="6" s="1"/>
  <c r="BN207" i="6"/>
  <c r="CK207" i="6" s="1"/>
  <c r="BN201" i="6"/>
  <c r="CK201" i="6" s="1"/>
  <c r="AQ270" i="6"/>
  <c r="BN270" i="6" s="1"/>
  <c r="CK270" i="6" s="1"/>
  <c r="AQ309" i="6"/>
  <c r="BN309" i="6" s="1"/>
  <c r="CK309" i="6" s="1"/>
  <c r="BN303" i="6"/>
  <c r="CK303" i="6" s="1"/>
  <c r="AQ266" i="6"/>
  <c r="BN266" i="6" s="1"/>
  <c r="CK266" i="6" s="1"/>
  <c r="AQ304" i="6"/>
  <c r="BN304" i="6" s="1"/>
  <c r="CK304" i="6" s="1"/>
  <c r="AQ291" i="6"/>
  <c r="BN291" i="6" s="1"/>
  <c r="CK291" i="6" s="1"/>
  <c r="AQ276" i="6"/>
  <c r="BN276" i="6" s="1"/>
  <c r="CK276" i="6" s="1"/>
  <c r="AQ279" i="6"/>
  <c r="BN279" i="6" s="1"/>
  <c r="CK279" i="6" s="1"/>
  <c r="AQ264" i="6"/>
  <c r="BN264" i="6" s="1"/>
  <c r="CK264" i="6" s="1"/>
  <c r="AQ257" i="6"/>
  <c r="BN257" i="6" s="1"/>
  <c r="CK257" i="6" s="1"/>
  <c r="AQ204" i="6"/>
  <c r="BN204" i="6" s="1"/>
  <c r="CK204" i="6" s="1"/>
  <c r="BN187" i="6"/>
  <c r="CK187" i="6" s="1"/>
  <c r="BN167" i="6"/>
  <c r="CK167" i="6" s="1"/>
  <c r="BN237" i="6"/>
  <c r="CK237" i="6" s="1"/>
  <c r="AQ203" i="6"/>
  <c r="BN151" i="6"/>
  <c r="CK151" i="6" s="1"/>
  <c r="BN205" i="6"/>
  <c r="CK205" i="6" s="1"/>
  <c r="AQ186" i="6"/>
  <c r="BN186" i="6" s="1"/>
  <c r="CK186" i="6" s="1"/>
  <c r="AQ222" i="6"/>
  <c r="BN222" i="6" s="1"/>
  <c r="CK222" i="6" s="1"/>
  <c r="BN156" i="6"/>
  <c r="CK156" i="6" s="1"/>
  <c r="BN144" i="6"/>
  <c r="CK144" i="6" s="1"/>
  <c r="BN114" i="6"/>
  <c r="CK114" i="6" s="1"/>
  <c r="BN258" i="6"/>
  <c r="CK258" i="6" s="1"/>
  <c r="AQ225" i="6"/>
  <c r="BN225" i="6" s="1"/>
  <c r="CK225" i="6" s="1"/>
  <c r="BN132" i="6"/>
  <c r="CK132" i="6" s="1"/>
  <c r="AQ95" i="6"/>
  <c r="BN95" i="6" s="1"/>
  <c r="CK95" i="6" s="1"/>
  <c r="AQ87" i="6"/>
  <c r="BN87" i="6" s="1"/>
  <c r="CK87" i="6" s="1"/>
  <c r="AQ72" i="6"/>
  <c r="BN72" i="6" s="1"/>
  <c r="CK72" i="6" s="1"/>
  <c r="AQ268" i="6"/>
  <c r="BN268" i="6" s="1"/>
  <c r="CK268" i="6" s="1"/>
  <c r="AQ267" i="6"/>
  <c r="BN267" i="6" s="1"/>
  <c r="CK267" i="6" s="1"/>
  <c r="AQ221" i="6"/>
  <c r="BN221" i="6" s="1"/>
  <c r="CK221" i="6" s="1"/>
  <c r="BN171" i="6"/>
  <c r="CK171" i="6" s="1"/>
  <c r="BN147" i="6"/>
  <c r="CK147" i="6" s="1"/>
  <c r="BN115" i="6"/>
  <c r="CK115" i="6" s="1"/>
  <c r="AQ97" i="6"/>
  <c r="BN97" i="6" s="1"/>
  <c r="CK97" i="6" s="1"/>
  <c r="AQ88" i="6"/>
  <c r="BN88" i="6" s="1"/>
  <c r="CK88" i="6" s="1"/>
  <c r="AQ80" i="6"/>
  <c r="AQ73" i="6"/>
  <c r="AQ241" i="6"/>
  <c r="BN241" i="6" s="1"/>
  <c r="CK241" i="6" s="1"/>
  <c r="AQ234" i="6"/>
  <c r="BN234" i="6" s="1"/>
  <c r="CK234" i="6" s="1"/>
  <c r="BN259" i="6"/>
  <c r="CK259" i="6" s="1"/>
  <c r="AQ168" i="6"/>
  <c r="BN165" i="6"/>
  <c r="CK165" i="6" s="1"/>
  <c r="BN133" i="6"/>
  <c r="CK133" i="6" s="1"/>
  <c r="BN126" i="6"/>
  <c r="CK126" i="6" s="1"/>
  <c r="AQ93" i="6"/>
  <c r="AQ90" i="6"/>
  <c r="AQ68" i="6"/>
  <c r="BN68" i="6" s="1"/>
  <c r="CK68" i="6" s="1"/>
  <c r="AQ58" i="6"/>
  <c r="BN58" i="6" s="1"/>
  <c r="CK58" i="6" s="1"/>
  <c r="AQ53" i="6"/>
  <c r="BN53" i="6" s="1"/>
  <c r="CK53" i="6" s="1"/>
  <c r="AQ42" i="6"/>
  <c r="AQ32" i="6"/>
  <c r="BN203" i="6"/>
  <c r="CK203" i="6" s="1"/>
  <c r="AQ185" i="6"/>
  <c r="BN185" i="6" s="1"/>
  <c r="CK185" i="6" s="1"/>
  <c r="BN169" i="6"/>
  <c r="CK169" i="6" s="1"/>
  <c r="BN131" i="6"/>
  <c r="CK131" i="6" s="1"/>
  <c r="AQ107" i="6"/>
  <c r="BN107" i="6" s="1"/>
  <c r="CK107" i="6" s="1"/>
  <c r="AQ105" i="6"/>
  <c r="BN105" i="6" s="1"/>
  <c r="CK105" i="6" s="1"/>
  <c r="AQ94" i="6"/>
  <c r="BN94" i="6" s="1"/>
  <c r="CK94" i="6" s="1"/>
  <c r="AQ83" i="6"/>
  <c r="BN83" i="6" s="1"/>
  <c r="CK83" i="6" s="1"/>
  <c r="AQ78" i="6"/>
  <c r="BN78" i="6" s="1"/>
  <c r="CK78" i="6" s="1"/>
  <c r="AQ69" i="6"/>
  <c r="BN69" i="6" s="1"/>
  <c r="CK69" i="6" s="1"/>
  <c r="AQ59" i="6"/>
  <c r="BN59" i="6" s="1"/>
  <c r="CK59" i="6" s="1"/>
  <c r="AQ243" i="6"/>
  <c r="BN243" i="6" s="1"/>
  <c r="CK243" i="6" s="1"/>
  <c r="AQ219" i="6"/>
  <c r="BN219" i="6" s="1"/>
  <c r="CK219" i="6" s="1"/>
  <c r="BN129" i="6"/>
  <c r="CK129" i="6" s="1"/>
  <c r="BN124" i="6"/>
  <c r="CK124" i="6" s="1"/>
  <c r="AQ122" i="6"/>
  <c r="BN122" i="6" s="1"/>
  <c r="CK122" i="6" s="1"/>
  <c r="AQ103" i="6"/>
  <c r="BN103" i="6" s="1"/>
  <c r="CK103" i="6" s="1"/>
  <c r="AQ100" i="6"/>
  <c r="BN100" i="6" s="1"/>
  <c r="CK100" i="6" s="1"/>
  <c r="AQ70" i="6"/>
  <c r="AQ60" i="6"/>
  <c r="BN60" i="6" s="1"/>
  <c r="CK60" i="6" s="1"/>
  <c r="AQ44" i="6"/>
  <c r="BN44" i="6" s="1"/>
  <c r="CK44" i="6" s="1"/>
  <c r="AQ34" i="6"/>
  <c r="BN34" i="6" s="1"/>
  <c r="CK34" i="6" s="1"/>
  <c r="BN135" i="6"/>
  <c r="CK135" i="6" s="1"/>
  <c r="BN123" i="6"/>
  <c r="CK123" i="6" s="1"/>
  <c r="AQ92" i="6"/>
  <c r="AQ91" i="6"/>
  <c r="BN91" i="6" s="1"/>
  <c r="CK91" i="6" s="1"/>
  <c r="BN73" i="6"/>
  <c r="CK73" i="6" s="1"/>
  <c r="AQ67" i="6"/>
  <c r="BN67" i="6" s="1"/>
  <c r="CK67" i="6" s="1"/>
  <c r="AQ66" i="6"/>
  <c r="BN66" i="6" s="1"/>
  <c r="CK66" i="6" s="1"/>
  <c r="AQ61" i="6"/>
  <c r="BN61" i="6" s="1"/>
  <c r="CK61" i="6" s="1"/>
  <c r="AQ51" i="6"/>
  <c r="BN51" i="6" s="1"/>
  <c r="CK51" i="6" s="1"/>
  <c r="AQ35" i="6"/>
  <c r="BN35" i="6" s="1"/>
  <c r="CK35" i="6" s="1"/>
  <c r="BN32" i="6"/>
  <c r="CK32" i="6" s="1"/>
  <c r="AQ30" i="6"/>
  <c r="AQ22" i="6"/>
  <c r="BN22" i="6" s="1"/>
  <c r="CK22" i="6" s="1"/>
  <c r="AQ13" i="6"/>
  <c r="BN13" i="6" s="1"/>
  <c r="CK13" i="6" s="1"/>
  <c r="AQ5" i="6"/>
  <c r="BN111" i="6"/>
  <c r="CK111" i="6" s="1"/>
  <c r="AQ86" i="6"/>
  <c r="BN86" i="6" s="1"/>
  <c r="CK86" i="6" s="1"/>
  <c r="AQ55" i="6"/>
  <c r="BN55" i="6" s="1"/>
  <c r="CK55" i="6" s="1"/>
  <c r="AQ47" i="6"/>
  <c r="BN47" i="6" s="1"/>
  <c r="CK47" i="6" s="1"/>
  <c r="AQ43" i="6"/>
  <c r="BN43" i="6" s="1"/>
  <c r="CK43" i="6" s="1"/>
  <c r="AQ31" i="6"/>
  <c r="BN31" i="6" s="1"/>
  <c r="CK31" i="6" s="1"/>
  <c r="BN30" i="6"/>
  <c r="CK30" i="6" s="1"/>
  <c r="AQ23" i="6"/>
  <c r="AQ14" i="6"/>
  <c r="BN14" i="6" s="1"/>
  <c r="CK14" i="6" s="1"/>
  <c r="AQ6" i="6"/>
  <c r="BN6" i="6" s="1"/>
  <c r="CK6" i="6" s="1"/>
  <c r="BN5" i="6"/>
  <c r="CK5" i="6" s="1"/>
  <c r="BN150" i="6"/>
  <c r="CK150" i="6" s="1"/>
  <c r="AQ82" i="6"/>
  <c r="BN82" i="6" s="1"/>
  <c r="CK82" i="6" s="1"/>
  <c r="AQ81" i="6"/>
  <c r="BN81" i="6" s="1"/>
  <c r="CK81" i="6" s="1"/>
  <c r="AQ39" i="6"/>
  <c r="BN39" i="6" s="1"/>
  <c r="CK39" i="6" s="1"/>
  <c r="AQ36" i="6"/>
  <c r="BN36" i="6" s="1"/>
  <c r="CK36" i="6" s="1"/>
  <c r="AQ25" i="6"/>
  <c r="BN25" i="6" s="1"/>
  <c r="CK25" i="6" s="1"/>
  <c r="BN23" i="6"/>
  <c r="CK23" i="6" s="1"/>
  <c r="AQ15" i="6"/>
  <c r="BN15" i="6" s="1"/>
  <c r="CK15" i="6" s="1"/>
  <c r="AQ7" i="6"/>
  <c r="AQ347" i="6"/>
  <c r="BN347" i="6" s="1"/>
  <c r="CK347" i="6" s="1"/>
  <c r="BN117" i="6"/>
  <c r="CK117" i="6" s="1"/>
  <c r="AQ98" i="6"/>
  <c r="BN98" i="6" s="1"/>
  <c r="CK98" i="6" s="1"/>
  <c r="AQ158" i="6"/>
  <c r="BN140" i="6"/>
  <c r="CK140" i="6" s="1"/>
  <c r="AQ113" i="6"/>
  <c r="BN113" i="6" s="1"/>
  <c r="CK113" i="6" s="1"/>
  <c r="AQ106" i="6"/>
  <c r="BN106" i="6" s="1"/>
  <c r="CK106" i="6" s="1"/>
  <c r="AQ76" i="6"/>
  <c r="BN76" i="6" s="1"/>
  <c r="CK76" i="6" s="1"/>
  <c r="AQ65" i="6"/>
  <c r="BN65" i="6" s="1"/>
  <c r="CK65" i="6" s="1"/>
  <c r="AQ48" i="6"/>
  <c r="BN48" i="6" s="1"/>
  <c r="CK48" i="6" s="1"/>
  <c r="BN153" i="6"/>
  <c r="CK153" i="6" s="1"/>
  <c r="AQ56" i="6"/>
  <c r="BN56" i="6" s="1"/>
  <c r="CK56" i="6" s="1"/>
  <c r="AQ38" i="6"/>
  <c r="AQ37" i="6"/>
  <c r="AQ19" i="6"/>
  <c r="AQ10" i="6"/>
  <c r="BN10" i="6" s="1"/>
  <c r="CK10" i="6" s="1"/>
  <c r="AQ8" i="6"/>
  <c r="BN8" i="6" s="1"/>
  <c r="CK8" i="6" s="1"/>
  <c r="BN168" i="6"/>
  <c r="CK168" i="6" s="1"/>
  <c r="BN93" i="6"/>
  <c r="CK93" i="6" s="1"/>
  <c r="AQ85" i="6"/>
  <c r="BN85" i="6" s="1"/>
  <c r="CK85" i="6" s="1"/>
  <c r="AQ63" i="6"/>
  <c r="BN63" i="6" s="1"/>
  <c r="CK63" i="6" s="1"/>
  <c r="BN42" i="6"/>
  <c r="CK42" i="6" s="1"/>
  <c r="AQ40" i="6"/>
  <c r="BN40" i="6" s="1"/>
  <c r="CK40" i="6" s="1"/>
  <c r="AQ17" i="6"/>
  <c r="BN17" i="6" s="1"/>
  <c r="CK17" i="6" s="1"/>
  <c r="BN108" i="6"/>
  <c r="CK108" i="6" s="1"/>
  <c r="BN92" i="6"/>
  <c r="CK92" i="6" s="1"/>
  <c r="AQ89" i="6"/>
  <c r="BN89" i="6" s="1"/>
  <c r="CK89" i="6" s="1"/>
  <c r="AQ26" i="6"/>
  <c r="BN26" i="6" s="1"/>
  <c r="CK26" i="6" s="1"/>
  <c r="AQ20" i="6"/>
  <c r="BN20" i="6" s="1"/>
  <c r="CK20" i="6" s="1"/>
  <c r="BN19" i="6"/>
  <c r="CK19" i="6" s="1"/>
  <c r="BN149" i="6"/>
  <c r="CK149" i="6" s="1"/>
  <c r="AQ141" i="6"/>
  <c r="BN141" i="6" s="1"/>
  <c r="CK141" i="6" s="1"/>
  <c r="BN120" i="6"/>
  <c r="CK120" i="6" s="1"/>
  <c r="AQ108" i="6"/>
  <c r="AQ138" i="6"/>
  <c r="BN138" i="6" s="1"/>
  <c r="CK138" i="6" s="1"/>
  <c r="AQ109" i="6"/>
  <c r="BN109" i="6" s="1"/>
  <c r="CK109" i="6" s="1"/>
  <c r="BN158" i="6"/>
  <c r="CK158" i="6" s="1"/>
  <c r="AQ57" i="6"/>
  <c r="BN57" i="6" s="1"/>
  <c r="CK57" i="6" s="1"/>
  <c r="BN37" i="6"/>
  <c r="CK37" i="6" s="1"/>
  <c r="AQ18" i="6"/>
  <c r="BN18" i="6" s="1"/>
  <c r="CK18" i="6" s="1"/>
  <c r="AQ12" i="6"/>
  <c r="BN12" i="6" s="1"/>
  <c r="CK12" i="6" s="1"/>
  <c r="AQ120" i="6"/>
  <c r="BN80" i="6"/>
  <c r="CK80" i="6" s="1"/>
  <c r="AQ28" i="6"/>
  <c r="BN28" i="6" s="1"/>
  <c r="CK28" i="6" s="1"/>
  <c r="BN11" i="6"/>
  <c r="CK11" i="6" s="1"/>
  <c r="AQ11" i="6"/>
  <c r="AQ45" i="6"/>
  <c r="BN45" i="6" s="1"/>
  <c r="CK45" i="6" s="1"/>
  <c r="AQ9" i="6"/>
  <c r="BN9" i="6" s="1"/>
  <c r="CK9" i="6" s="1"/>
  <c r="BN7" i="6"/>
  <c r="CK7" i="6" s="1"/>
  <c r="AQ275" i="6"/>
  <c r="BN275" i="6" s="1"/>
  <c r="CK275" i="6" s="1"/>
  <c r="AQ84" i="6"/>
  <c r="BN84" i="6" s="1"/>
  <c r="CK84" i="6" s="1"/>
  <c r="AQ75" i="6"/>
  <c r="BN75" i="6" s="1"/>
  <c r="CK75" i="6" s="1"/>
  <c r="AQ62" i="6"/>
  <c r="BN62" i="6" s="1"/>
  <c r="CK62" i="6" s="1"/>
  <c r="AQ41" i="6"/>
  <c r="BN41" i="6" s="1"/>
  <c r="CK41" i="6" s="1"/>
  <c r="AQ16" i="6"/>
  <c r="BN16" i="6" s="1"/>
  <c r="CK16" i="6" s="1"/>
  <c r="AQ273" i="6"/>
  <c r="BN273" i="6" s="1"/>
  <c r="CK273" i="6" s="1"/>
  <c r="AQ101" i="6"/>
  <c r="BN101" i="6" s="1"/>
  <c r="CK101" i="6" s="1"/>
  <c r="BN90" i="6"/>
  <c r="CK90" i="6" s="1"/>
  <c r="BN70" i="6"/>
  <c r="CK70" i="6" s="1"/>
  <c r="BN38" i="6"/>
  <c r="CK38" i="6" s="1"/>
  <c r="AQ33" i="6"/>
  <c r="BN33" i="6" s="1"/>
  <c r="CK33" i="6" s="1"/>
  <c r="AQ64" i="6"/>
  <c r="BN64" i="6" s="1"/>
  <c r="CK64" i="6" s="1"/>
  <c r="AQ50" i="6"/>
  <c r="BN50" i="6" s="1"/>
  <c r="CK50" i="6" s="1"/>
  <c r="BV28" i="6"/>
  <c r="AY41" i="6"/>
  <c r="BV246" i="6"/>
  <c r="AX60" i="6"/>
  <c r="AX105" i="6"/>
  <c r="AQ142" i="6"/>
  <c r="BN142" i="6" s="1"/>
  <c r="CK142" i="6" s="1"/>
  <c r="BU8" i="6"/>
  <c r="BV122" i="6"/>
  <c r="AY35" i="6"/>
  <c r="AY248" i="6"/>
  <c r="AX15" i="6"/>
  <c r="AX47" i="6"/>
  <c r="AY384" i="6"/>
  <c r="BU75" i="6"/>
  <c r="AX129" i="6"/>
  <c r="AX42" i="6"/>
  <c r="AX93" i="6"/>
  <c r="AY185" i="6"/>
  <c r="AY59" i="6"/>
  <c r="AY378" i="6"/>
  <c r="BV108" i="4"/>
  <c r="BV210" i="4"/>
  <c r="BV150" i="4"/>
  <c r="AX382" i="4"/>
  <c r="AX360" i="4"/>
  <c r="AX327" i="4"/>
  <c r="BU367" i="4"/>
  <c r="AX363" i="4"/>
  <c r="BU351" i="4"/>
  <c r="AX312" i="4"/>
  <c r="AX258" i="4"/>
  <c r="AX297" i="4"/>
  <c r="AX302" i="4"/>
  <c r="AX255" i="4"/>
  <c r="AX257" i="4"/>
  <c r="BU221" i="4"/>
  <c r="AX168" i="4"/>
  <c r="AX132" i="4"/>
  <c r="AX261" i="4"/>
  <c r="AX240" i="4"/>
  <c r="AX286" i="4"/>
  <c r="AX294" i="4"/>
  <c r="AX162" i="4"/>
  <c r="AX231" i="4"/>
  <c r="BU165" i="4"/>
  <c r="AX103" i="4"/>
  <c r="AX111" i="4"/>
  <c r="BU109" i="4"/>
  <c r="AX10" i="4"/>
  <c r="AX8" i="4"/>
  <c r="AY176" i="4"/>
  <c r="BV176" i="4" s="1"/>
  <c r="BV105" i="4"/>
  <c r="AY300" i="4"/>
  <c r="BV300" i="4" s="1"/>
  <c r="AY124" i="4"/>
  <c r="BV124" i="4" s="1"/>
  <c r="AY381" i="4"/>
  <c r="AY33" i="4"/>
  <c r="BU374" i="4"/>
  <c r="AX324" i="4"/>
  <c r="AX318" i="4"/>
  <c r="AX356" i="4"/>
  <c r="BU347" i="4"/>
  <c r="BU375" i="4"/>
  <c r="AX342" i="4"/>
  <c r="AX291" i="4"/>
  <c r="AX284" i="4"/>
  <c r="AX293" i="4"/>
  <c r="AX156" i="4"/>
  <c r="BU171" i="4"/>
  <c r="AX249" i="4"/>
  <c r="BU205" i="4"/>
  <c r="AX126" i="4"/>
  <c r="AX158" i="4"/>
  <c r="AX69" i="4"/>
  <c r="BU131" i="4"/>
  <c r="BU176" i="4"/>
  <c r="BU153" i="4"/>
  <c r="BU25" i="4"/>
  <c r="BU384" i="4"/>
  <c r="AX386" i="4"/>
  <c r="AX366" i="4"/>
  <c r="AX354" i="4"/>
  <c r="AX340" i="4"/>
  <c r="AX295" i="4"/>
  <c r="AX358" i="4"/>
  <c r="AX232" i="4"/>
  <c r="AX230" i="4"/>
  <c r="AX174" i="4"/>
  <c r="AX270" i="4"/>
  <c r="BU90" i="4"/>
  <c r="BU186" i="4"/>
  <c r="BU234" i="4"/>
  <c r="BU300" i="4"/>
  <c r="AX192" i="4"/>
  <c r="BU138" i="4"/>
  <c r="BU222" i="4"/>
  <c r="AX123" i="4"/>
  <c r="BU180" i="4"/>
  <c r="BU75" i="4"/>
  <c r="AX117" i="4"/>
  <c r="AX167" i="4"/>
  <c r="BU47" i="4"/>
  <c r="BU98" i="4"/>
  <c r="BU70" i="4"/>
  <c r="BU31" i="4"/>
  <c r="AC381" i="4"/>
  <c r="AC385" i="4"/>
  <c r="AZ385" i="4" s="1"/>
  <c r="BW385" i="4" s="1"/>
  <c r="AZ384" i="4"/>
  <c r="BW384" i="4" s="1"/>
  <c r="AC382" i="4"/>
  <c r="AZ382" i="4" s="1"/>
  <c r="BW382" i="4" s="1"/>
  <c r="AZ374" i="4"/>
  <c r="BW374" i="4" s="1"/>
  <c r="AC378" i="4"/>
  <c r="AC375" i="4"/>
  <c r="AZ366" i="4"/>
  <c r="BW366" i="4" s="1"/>
  <c r="AZ365" i="4"/>
  <c r="BW365" i="4" s="1"/>
  <c r="AZ363" i="4"/>
  <c r="BW363" i="4" s="1"/>
  <c r="AC376" i="4"/>
  <c r="AZ369" i="4"/>
  <c r="AZ360" i="4"/>
  <c r="BW360" i="4" s="1"/>
  <c r="AZ358" i="4"/>
  <c r="BW358" i="4" s="1"/>
  <c r="AZ357" i="4"/>
  <c r="BW357" i="4" s="1"/>
  <c r="AC374" i="4"/>
  <c r="AZ356" i="4"/>
  <c r="BW356" i="4" s="1"/>
  <c r="AZ354" i="4"/>
  <c r="BW354" i="4" s="1"/>
  <c r="AZ342" i="4"/>
  <c r="BW342" i="4" s="1"/>
  <c r="AZ340" i="4"/>
  <c r="BW340" i="4" s="1"/>
  <c r="AZ339" i="4"/>
  <c r="BW339" i="4" s="1"/>
  <c r="AZ338" i="4"/>
  <c r="BW338" i="4" s="1"/>
  <c r="AZ383" i="4"/>
  <c r="BW383" i="4" s="1"/>
  <c r="AZ367" i="4"/>
  <c r="BW367" i="4" s="1"/>
  <c r="AC351" i="4"/>
  <c r="AZ351" i="4" s="1"/>
  <c r="BW351" i="4" s="1"/>
  <c r="AC349" i="4"/>
  <c r="AZ349" i="4" s="1"/>
  <c r="BW349" i="4" s="1"/>
  <c r="AC348" i="4"/>
  <c r="AC347" i="4"/>
  <c r="AZ347" i="4" s="1"/>
  <c r="BW347" i="4" s="1"/>
  <c r="AC345" i="4"/>
  <c r="AC372" i="4"/>
  <c r="AZ372" i="4" s="1"/>
  <c r="AC369" i="4"/>
  <c r="AC324" i="4"/>
  <c r="AZ324" i="4" s="1"/>
  <c r="BW324" i="4" s="1"/>
  <c r="AZ318" i="4"/>
  <c r="BW318" i="4" s="1"/>
  <c r="AZ315" i="4"/>
  <c r="BW315" i="4" s="1"/>
  <c r="AC386" i="4"/>
  <c r="AZ386" i="4" s="1"/>
  <c r="BW386" i="4" s="1"/>
  <c r="AZ320" i="4"/>
  <c r="BW320" i="4" s="1"/>
  <c r="AC318" i="4"/>
  <c r="AC384" i="4"/>
  <c r="AZ329" i="4"/>
  <c r="BW329" i="4" s="1"/>
  <c r="AC320" i="4"/>
  <c r="AC327" i="4"/>
  <c r="AZ322" i="4"/>
  <c r="BW322" i="4" s="1"/>
  <c r="AC336" i="4"/>
  <c r="AZ336" i="4" s="1"/>
  <c r="BW336" i="4" s="1"/>
  <c r="AC333" i="4"/>
  <c r="AZ333" i="4" s="1"/>
  <c r="BW333" i="4" s="1"/>
  <c r="AC383" i="4"/>
  <c r="AZ306" i="4"/>
  <c r="BW306" i="4" s="1"/>
  <c r="AZ273" i="4"/>
  <c r="BW273" i="4" s="1"/>
  <c r="AZ275" i="4"/>
  <c r="BW275" i="4" s="1"/>
  <c r="AZ261" i="4"/>
  <c r="BW261" i="4" s="1"/>
  <c r="AZ259" i="4"/>
  <c r="BW259" i="4" s="1"/>
  <c r="AZ258" i="4"/>
  <c r="BW258" i="4" s="1"/>
  <c r="AZ257" i="4"/>
  <c r="BW257" i="4" s="1"/>
  <c r="AZ255" i="4"/>
  <c r="BW255" i="4" s="1"/>
  <c r="AZ243" i="4"/>
  <c r="BW243" i="4" s="1"/>
  <c r="AC312" i="4"/>
  <c r="AZ312" i="4" s="1"/>
  <c r="BW312" i="4" s="1"/>
  <c r="AZ279" i="4"/>
  <c r="BW279" i="4" s="1"/>
  <c r="AZ330" i="4"/>
  <c r="BW330" i="4" s="1"/>
  <c r="AC321" i="4"/>
  <c r="AZ321" i="4" s="1"/>
  <c r="BW321" i="4" s="1"/>
  <c r="AC309" i="4"/>
  <c r="AZ309" i="4" s="1"/>
  <c r="BW309" i="4" s="1"/>
  <c r="AC306" i="4"/>
  <c r="AC331" i="4"/>
  <c r="AC322" i="4"/>
  <c r="AZ302" i="4"/>
  <c r="BW302" i="4" s="1"/>
  <c r="AC297" i="4"/>
  <c r="AZ286" i="4"/>
  <c r="BW286" i="4" s="1"/>
  <c r="AC277" i="4"/>
  <c r="AZ239" i="4"/>
  <c r="BW239" i="4" s="1"/>
  <c r="AC291" i="4"/>
  <c r="AZ288" i="4"/>
  <c r="BW288" i="4" s="1"/>
  <c r="AZ246" i="4"/>
  <c r="BW246" i="4" s="1"/>
  <c r="AZ240" i="4"/>
  <c r="BW240" i="4" s="1"/>
  <c r="AC313" i="4"/>
  <c r="AZ313" i="4" s="1"/>
  <c r="BW313" i="4" s="1"/>
  <c r="AZ303" i="4"/>
  <c r="BW303" i="4" s="1"/>
  <c r="AZ293" i="4"/>
  <c r="BW293" i="4" s="1"/>
  <c r="AC276" i="4"/>
  <c r="AZ276" i="4" s="1"/>
  <c r="BW276" i="4" s="1"/>
  <c r="AC270" i="4"/>
  <c r="AC268" i="4"/>
  <c r="AC250" i="4"/>
  <c r="AZ228" i="4"/>
  <c r="BW228" i="4" s="1"/>
  <c r="AZ216" i="4"/>
  <c r="BW216" i="4" s="1"/>
  <c r="AZ214" i="4"/>
  <c r="BW214" i="4" s="1"/>
  <c r="AZ213" i="4"/>
  <c r="BW213" i="4" s="1"/>
  <c r="AZ212" i="4"/>
  <c r="BW212" i="4" s="1"/>
  <c r="AZ210" i="4"/>
  <c r="BW210" i="4" s="1"/>
  <c r="AZ198" i="4"/>
  <c r="BW198" i="4" s="1"/>
  <c r="AZ196" i="4"/>
  <c r="BW196" i="4" s="1"/>
  <c r="AZ195" i="4"/>
  <c r="BW195" i="4" s="1"/>
  <c r="AZ194" i="4"/>
  <c r="BW194" i="4" s="1"/>
  <c r="AZ192" i="4"/>
  <c r="BW192" i="4" s="1"/>
  <c r="AZ180" i="4"/>
  <c r="BW180" i="4" s="1"/>
  <c r="AZ178" i="4"/>
  <c r="BW178" i="4" s="1"/>
  <c r="AZ177" i="4"/>
  <c r="BW177" i="4" s="1"/>
  <c r="AZ176" i="4"/>
  <c r="BW176" i="4" s="1"/>
  <c r="AZ174" i="4"/>
  <c r="BW174" i="4" s="1"/>
  <c r="AZ162" i="4"/>
  <c r="BW162" i="4" s="1"/>
  <c r="AZ160" i="4"/>
  <c r="BW160" i="4" s="1"/>
  <c r="AZ159" i="4"/>
  <c r="BW159" i="4" s="1"/>
  <c r="AZ158" i="4"/>
  <c r="BW158" i="4" s="1"/>
  <c r="AZ156" i="4"/>
  <c r="BW156" i="4" s="1"/>
  <c r="AZ144" i="4"/>
  <c r="BW144" i="4" s="1"/>
  <c r="AZ142" i="4"/>
  <c r="BW142" i="4" s="1"/>
  <c r="AC264" i="4"/>
  <c r="AZ264" i="4" s="1"/>
  <c r="BW264" i="4" s="1"/>
  <c r="AC100" i="4"/>
  <c r="AC311" i="4"/>
  <c r="AZ311" i="4" s="1"/>
  <c r="BW311" i="4" s="1"/>
  <c r="AZ285" i="4"/>
  <c r="BW285" i="4" s="1"/>
  <c r="AC266" i="4"/>
  <c r="AZ266" i="4" s="1"/>
  <c r="BW266" i="4" s="1"/>
  <c r="AZ171" i="4"/>
  <c r="BW171" i="4" s="1"/>
  <c r="AZ169" i="4"/>
  <c r="BW169" i="4" s="1"/>
  <c r="AZ168" i="4"/>
  <c r="BW168" i="4" s="1"/>
  <c r="AZ167" i="4"/>
  <c r="BW167" i="4" s="1"/>
  <c r="AZ165" i="4"/>
  <c r="BW165" i="4" s="1"/>
  <c r="AC282" i="4"/>
  <c r="AZ282" i="4" s="1"/>
  <c r="AC252" i="4"/>
  <c r="AZ252" i="4" s="1"/>
  <c r="BW252" i="4" s="1"/>
  <c r="AZ249" i="4"/>
  <c r="BW249" i="4" s="1"/>
  <c r="AZ300" i="4"/>
  <c r="BW300" i="4" s="1"/>
  <c r="AZ277" i="4"/>
  <c r="BW277" i="4" s="1"/>
  <c r="AC267" i="4"/>
  <c r="AZ267" i="4" s="1"/>
  <c r="AZ248" i="4"/>
  <c r="BW248" i="4" s="1"/>
  <c r="AC232" i="4"/>
  <c r="AC223" i="4"/>
  <c r="AC205" i="4"/>
  <c r="AC147" i="4"/>
  <c r="AZ147" i="4" s="1"/>
  <c r="AZ114" i="4"/>
  <c r="BW114" i="4" s="1"/>
  <c r="AC103" i="4"/>
  <c r="AZ100" i="4"/>
  <c r="BW100" i="4" s="1"/>
  <c r="AC94" i="4"/>
  <c r="AZ93" i="4"/>
  <c r="BW93" i="4" s="1"/>
  <c r="AC86" i="4"/>
  <c r="AC76" i="4"/>
  <c r="AZ76" i="4" s="1"/>
  <c r="AC70" i="4"/>
  <c r="AZ70" i="4" s="1"/>
  <c r="BW70" i="4" s="1"/>
  <c r="AZ345" i="4"/>
  <c r="BW345" i="4" s="1"/>
  <c r="AZ294" i="4"/>
  <c r="BW294" i="4" s="1"/>
  <c r="AZ222" i="4"/>
  <c r="BW222" i="4" s="1"/>
  <c r="AC219" i="4"/>
  <c r="AC201" i="4"/>
  <c r="AZ185" i="4"/>
  <c r="BW185" i="4" s="1"/>
  <c r="AZ115" i="4"/>
  <c r="AC97" i="4"/>
  <c r="AZ97" i="4" s="1"/>
  <c r="BW97" i="4" s="1"/>
  <c r="AC87" i="4"/>
  <c r="AZ86" i="4"/>
  <c r="AC72" i="4"/>
  <c r="AZ72" i="4" s="1"/>
  <c r="BW72" i="4" s="1"/>
  <c r="AC63" i="4"/>
  <c r="AZ63" i="4" s="1"/>
  <c r="BW63" i="4" s="1"/>
  <c r="AC55" i="4"/>
  <c r="AC48" i="4"/>
  <c r="AZ48" i="4" s="1"/>
  <c r="BW48" i="4" s="1"/>
  <c r="AC38" i="4"/>
  <c r="AZ38" i="4" s="1"/>
  <c r="AC36" i="4"/>
  <c r="AZ36" i="4" s="1"/>
  <c r="BW36" i="4" s="1"/>
  <c r="AZ28" i="4"/>
  <c r="BW28" i="4" s="1"/>
  <c r="AC19" i="4"/>
  <c r="AC295" i="4"/>
  <c r="AZ295" i="4" s="1"/>
  <c r="BW295" i="4" s="1"/>
  <c r="AC207" i="4"/>
  <c r="AC204" i="4"/>
  <c r="AC186" i="4"/>
  <c r="AZ135" i="4"/>
  <c r="BW135" i="4" s="1"/>
  <c r="AZ133" i="4"/>
  <c r="BW133" i="4" s="1"/>
  <c r="AZ132" i="4"/>
  <c r="BW132" i="4" s="1"/>
  <c r="AZ117" i="4"/>
  <c r="BW117" i="4" s="1"/>
  <c r="AC91" i="4"/>
  <c r="AZ91" i="4" s="1"/>
  <c r="BW91" i="4" s="1"/>
  <c r="AC83" i="4"/>
  <c r="AC66" i="4"/>
  <c r="AZ66" i="4" s="1"/>
  <c r="BW66" i="4" s="1"/>
  <c r="AC64" i="4"/>
  <c r="AZ64" i="4" s="1"/>
  <c r="BW64" i="4" s="1"/>
  <c r="AC59" i="4"/>
  <c r="AC44" i="4"/>
  <c r="AC34" i="4"/>
  <c r="AZ34" i="4" s="1"/>
  <c r="BW34" i="4" s="1"/>
  <c r="AC28" i="4"/>
  <c r="AC22" i="4"/>
  <c r="AZ19" i="4"/>
  <c r="AC8" i="4"/>
  <c r="AC5" i="4"/>
  <c r="AZ5" i="4" s="1"/>
  <c r="AC234" i="4"/>
  <c r="AZ234" i="4" s="1"/>
  <c r="AZ223" i="4"/>
  <c r="BW223" i="4" s="1"/>
  <c r="AC221" i="4"/>
  <c r="AC153" i="4"/>
  <c r="AC92" i="4"/>
  <c r="AZ92" i="4" s="1"/>
  <c r="AC84" i="4"/>
  <c r="AZ84" i="4" s="1"/>
  <c r="BW84" i="4" s="1"/>
  <c r="AC67" i="4"/>
  <c r="AZ67" i="4" s="1"/>
  <c r="BW67" i="4" s="1"/>
  <c r="AC60" i="4"/>
  <c r="AZ60" i="4" s="1"/>
  <c r="BW60" i="4" s="1"/>
  <c r="AC39" i="4"/>
  <c r="AC26" i="4"/>
  <c r="AC17" i="4"/>
  <c r="AZ17" i="4" s="1"/>
  <c r="BW17" i="4" s="1"/>
  <c r="AC9" i="4"/>
  <c r="AZ9" i="4" s="1"/>
  <c r="BW9" i="4" s="1"/>
  <c r="AZ8" i="4"/>
  <c r="BW8" i="4" s="1"/>
  <c r="AC185" i="4"/>
  <c r="AZ126" i="4"/>
  <c r="BW126" i="4" s="1"/>
  <c r="AC88" i="4"/>
  <c r="AZ88" i="4" s="1"/>
  <c r="BW88" i="4" s="1"/>
  <c r="AC80" i="4"/>
  <c r="AZ80" i="4" s="1"/>
  <c r="BW80" i="4" s="1"/>
  <c r="AZ78" i="4"/>
  <c r="BW78" i="4" s="1"/>
  <c r="AZ73" i="4"/>
  <c r="AC68" i="4"/>
  <c r="AZ68" i="4" s="1"/>
  <c r="AC45" i="4"/>
  <c r="AC23" i="4"/>
  <c r="AZ23" i="4" s="1"/>
  <c r="BW23" i="4" s="1"/>
  <c r="AC11" i="4"/>
  <c r="AC10" i="4"/>
  <c r="AZ291" i="4"/>
  <c r="BW291" i="4" s="1"/>
  <c r="AZ230" i="4"/>
  <c r="BW230" i="4" s="1"/>
  <c r="AC222" i="4"/>
  <c r="AC225" i="4"/>
  <c r="AC203" i="4"/>
  <c r="AC138" i="4"/>
  <c r="AZ138" i="4" s="1"/>
  <c r="AC101" i="4"/>
  <c r="AZ101" i="4" s="1"/>
  <c r="AZ237" i="4"/>
  <c r="BW237" i="4" s="1"/>
  <c r="AZ219" i="4"/>
  <c r="BW219" i="4" s="1"/>
  <c r="AC150" i="4"/>
  <c r="AZ113" i="4"/>
  <c r="BW113" i="4" s="1"/>
  <c r="AZ103" i="4"/>
  <c r="BW103" i="4" s="1"/>
  <c r="AC189" i="4"/>
  <c r="AC140" i="4"/>
  <c r="AZ140" i="4" s="1"/>
  <c r="AZ123" i="4"/>
  <c r="BW123" i="4" s="1"/>
  <c r="AZ87" i="4"/>
  <c r="AC85" i="4"/>
  <c r="AZ85" i="4" s="1"/>
  <c r="BW85" i="4" s="1"/>
  <c r="AC81" i="4"/>
  <c r="AZ81" i="4" s="1"/>
  <c r="AC149" i="4"/>
  <c r="AZ149" i="4" s="1"/>
  <c r="BW149" i="4" s="1"/>
  <c r="AZ131" i="4"/>
  <c r="BW131" i="4" s="1"/>
  <c r="AZ94" i="4"/>
  <c r="BW94" i="4" s="1"/>
  <c r="AZ129" i="4"/>
  <c r="BW129" i="4" s="1"/>
  <c r="AC109" i="4"/>
  <c r="AC183" i="4"/>
  <c r="AZ183" i="4" s="1"/>
  <c r="BW183" i="4" s="1"/>
  <c r="AC73" i="4"/>
  <c r="AZ45" i="4"/>
  <c r="BW45" i="4" s="1"/>
  <c r="AC43" i="4"/>
  <c r="AC35" i="4"/>
  <c r="AZ35" i="4" s="1"/>
  <c r="AZ26" i="4"/>
  <c r="BW26" i="4" s="1"/>
  <c r="AC141" i="4"/>
  <c r="AZ141" i="4" s="1"/>
  <c r="BW141" i="4" s="1"/>
  <c r="AZ111" i="4"/>
  <c r="BW111" i="4" s="1"/>
  <c r="AC108" i="4"/>
  <c r="AC90" i="4"/>
  <c r="AC75" i="4"/>
  <c r="AZ75" i="4" s="1"/>
  <c r="BW75" i="4" s="1"/>
  <c r="AC284" i="4"/>
  <c r="AZ201" i="4"/>
  <c r="BW201" i="4" s="1"/>
  <c r="AC107" i="4"/>
  <c r="AZ83" i="4"/>
  <c r="BW83" i="4" s="1"/>
  <c r="AC78" i="4"/>
  <c r="AC31" i="4"/>
  <c r="AZ31" i="4" s="1"/>
  <c r="AZ30" i="4"/>
  <c r="BW30" i="4" s="1"/>
  <c r="AC16" i="4"/>
  <c r="AZ16" i="4" s="1"/>
  <c r="BW16" i="4" s="1"/>
  <c r="AC95" i="4"/>
  <c r="AZ95" i="4" s="1"/>
  <c r="AC151" i="4"/>
  <c r="AZ151" i="4" s="1"/>
  <c r="AC106" i="4"/>
  <c r="AZ106" i="4" s="1"/>
  <c r="BW106" i="4" s="1"/>
  <c r="AC69" i="4"/>
  <c r="AC62" i="4"/>
  <c r="AZ62" i="4" s="1"/>
  <c r="BW62" i="4" s="1"/>
  <c r="AC241" i="4"/>
  <c r="AZ241" i="4" s="1"/>
  <c r="BW241" i="4" s="1"/>
  <c r="AC187" i="4"/>
  <c r="AC89" i="4"/>
  <c r="AZ89" i="4" s="1"/>
  <c r="BW89" i="4" s="1"/>
  <c r="AC57" i="4"/>
  <c r="AZ57" i="4" s="1"/>
  <c r="AC122" i="4"/>
  <c r="AZ122" i="4" s="1"/>
  <c r="BW122" i="4" s="1"/>
  <c r="AC120" i="4"/>
  <c r="AZ120" i="4" s="1"/>
  <c r="BW120" i="4" s="1"/>
  <c r="AC61" i="4"/>
  <c r="AZ61" i="4" s="1"/>
  <c r="BW61" i="4" s="1"/>
  <c r="AC58" i="4"/>
  <c r="AZ58" i="4" s="1"/>
  <c r="AZ51" i="4"/>
  <c r="BW51" i="4" s="1"/>
  <c r="AC47" i="4"/>
  <c r="AC65" i="4"/>
  <c r="AC50" i="4"/>
  <c r="AZ50" i="4" s="1"/>
  <c r="AC231" i="4"/>
  <c r="AZ124" i="4"/>
  <c r="BW124" i="4" s="1"/>
  <c r="AC105" i="4"/>
  <c r="AC98" i="4"/>
  <c r="AZ65" i="4"/>
  <c r="BW65" i="4" s="1"/>
  <c r="AC53" i="4"/>
  <c r="AZ53" i="4" s="1"/>
  <c r="BW53" i="4" s="1"/>
  <c r="AC304" i="4"/>
  <c r="AZ304" i="4" s="1"/>
  <c r="BW304" i="4" s="1"/>
  <c r="AC93" i="4"/>
  <c r="AZ59" i="4"/>
  <c r="BW59" i="4" s="1"/>
  <c r="AC37" i="4"/>
  <c r="AZ37" i="4" s="1"/>
  <c r="AC41" i="4"/>
  <c r="AC30" i="4"/>
  <c r="AC13" i="4"/>
  <c r="AZ13" i="4" s="1"/>
  <c r="BW13" i="4" s="1"/>
  <c r="AZ10" i="4"/>
  <c r="BW10" i="4" s="1"/>
  <c r="AC40" i="4"/>
  <c r="AC33" i="4"/>
  <c r="AZ33" i="4" s="1"/>
  <c r="BW33" i="4" s="1"/>
  <c r="AC25" i="4"/>
  <c r="AZ25" i="4" s="1"/>
  <c r="BW25" i="4" s="1"/>
  <c r="AZ55" i="4"/>
  <c r="BW55" i="4" s="1"/>
  <c r="AC32" i="4"/>
  <c r="AZ32" i="4" s="1"/>
  <c r="BW32" i="4" s="1"/>
  <c r="AC20" i="4"/>
  <c r="AC14" i="4"/>
  <c r="AZ14" i="4" s="1"/>
  <c r="BW14" i="4" s="1"/>
  <c r="AZ39" i="4"/>
  <c r="BW39" i="4" s="1"/>
  <c r="AC56" i="4"/>
  <c r="AC15" i="4"/>
  <c r="AZ15" i="4" s="1"/>
  <c r="AC6" i="4"/>
  <c r="AZ6" i="4" s="1"/>
  <c r="BW6" i="4" s="1"/>
  <c r="AC12" i="4"/>
  <c r="AZ12" i="4" s="1"/>
  <c r="BW12" i="4" s="1"/>
  <c r="AC42" i="4"/>
  <c r="AZ42" i="4" s="1"/>
  <c r="BW42" i="4" s="1"/>
  <c r="AZ40" i="4"/>
  <c r="BW40" i="4" s="1"/>
  <c r="G3" i="4"/>
  <c r="AC18" i="4"/>
  <c r="AZ18" i="4" s="1"/>
  <c r="BW18" i="4" s="1"/>
  <c r="AZ22" i="4"/>
  <c r="BW22" i="4" s="1"/>
  <c r="AZ44" i="4"/>
  <c r="AC7" i="4"/>
  <c r="AZ7" i="4" s="1"/>
  <c r="BW7" i="4" s="1"/>
  <c r="AC82" i="4"/>
  <c r="AZ82" i="4" s="1"/>
  <c r="BW82" i="4" s="1"/>
  <c r="BV65" i="4"/>
  <c r="BU378" i="4"/>
  <c r="AX322" i="4"/>
  <c r="BU348" i="4"/>
  <c r="AX311" i="4"/>
  <c r="AX285" i="4"/>
  <c r="AX246" i="4"/>
  <c r="BU203" i="4"/>
  <c r="AX237" i="4"/>
  <c r="AX228" i="4"/>
  <c r="BU223" i="4"/>
  <c r="AX259" i="4"/>
  <c r="BU91" i="4"/>
  <c r="BU83" i="4"/>
  <c r="BU219" i="4"/>
  <c r="BU212" i="4"/>
  <c r="AX122" i="4"/>
  <c r="AX169" i="4"/>
  <c r="AX28" i="4"/>
  <c r="BU124" i="4"/>
  <c r="AX66" i="4"/>
  <c r="AX80" i="4"/>
  <c r="AX59" i="4"/>
  <c r="AY89" i="4"/>
  <c r="AY149" i="4"/>
  <c r="AX275" i="4"/>
  <c r="AX288" i="4"/>
  <c r="AX330" i="4"/>
  <c r="AX239" i="4"/>
  <c r="BU306" i="4"/>
  <c r="BU248" i="4"/>
  <c r="AX120" i="4"/>
  <c r="AX213" i="4"/>
  <c r="AX88" i="4"/>
  <c r="BU214" i="4"/>
  <c r="AX178" i="4"/>
  <c r="BU201" i="4"/>
  <c r="BU113" i="4"/>
  <c r="AX45" i="4"/>
  <c r="BV12" i="4"/>
  <c r="BV76" i="4"/>
  <c r="AX266" i="4"/>
  <c r="AX321" i="4"/>
  <c r="AX333" i="4"/>
  <c r="BU383" i="4"/>
  <c r="AX313" i="4"/>
  <c r="AX241" i="4"/>
  <c r="BU331" i="4"/>
  <c r="AX216" i="4"/>
  <c r="AX177" i="4"/>
  <c r="AX304" i="4"/>
  <c r="AX142" i="4"/>
  <c r="AX243" i="4"/>
  <c r="BU207" i="4"/>
  <c r="AX144" i="4"/>
  <c r="BU225" i="4"/>
  <c r="AX114" i="4"/>
  <c r="BU198" i="4"/>
  <c r="BU194" i="4"/>
  <c r="AX160" i="4"/>
  <c r="AX94" i="4"/>
  <c r="AX56" i="4"/>
  <c r="BU51" i="4"/>
  <c r="AY135" i="4"/>
  <c r="AY60" i="4"/>
  <c r="BV60" i="4" s="1"/>
  <c r="AY16" i="4"/>
  <c r="BV15" i="4"/>
  <c r="AX277" i="4"/>
  <c r="AX365" i="4"/>
  <c r="AX309" i="4"/>
  <c r="BU349" i="4"/>
  <c r="AX279" i="4"/>
  <c r="AX264" i="4"/>
  <c r="BU345" i="4"/>
  <c r="AX273" i="4"/>
  <c r="AX141" i="4"/>
  <c r="AX195" i="4"/>
  <c r="BU338" i="4"/>
  <c r="AX133" i="4"/>
  <c r="BU82" i="4"/>
  <c r="BU268" i="4"/>
  <c r="BU78" i="4"/>
  <c r="AX85" i="4"/>
  <c r="AX196" i="4"/>
  <c r="BU159" i="4"/>
  <c r="BU107" i="4"/>
  <c r="AX64" i="4"/>
  <c r="AX93" i="4"/>
  <c r="AY42" i="4"/>
  <c r="BV42" i="4" s="1"/>
  <c r="AY25" i="4"/>
  <c r="BV25" i="4" s="1"/>
  <c r="AY36" i="4"/>
  <c r="BU376" i="4"/>
  <c r="AX339" i="4"/>
  <c r="AX315" i="4"/>
  <c r="AX385" i="4"/>
  <c r="AX336" i="4"/>
  <c r="AX320" i="4"/>
  <c r="BU372" i="4"/>
  <c r="AX276" i="4"/>
  <c r="BU357" i="4"/>
  <c r="AX329" i="4"/>
  <c r="AX303" i="4"/>
  <c r="BU187" i="4"/>
  <c r="AX63" i="4"/>
  <c r="BU250" i="4"/>
  <c r="BU204" i="4"/>
  <c r="BU252" i="4"/>
  <c r="BU183" i="4"/>
  <c r="BU140" i="4"/>
  <c r="BU185" i="4"/>
  <c r="BU106" i="4"/>
  <c r="AX129" i="4"/>
  <c r="AX97" i="4"/>
  <c r="BU67" i="4"/>
  <c r="BU189" i="4"/>
  <c r="AX100" i="4"/>
  <c r="AX72" i="4"/>
  <c r="AX61" i="4"/>
  <c r="AX13" i="4"/>
  <c r="AX40" i="4"/>
  <c r="AX22" i="4"/>
  <c r="AX7" i="4"/>
  <c r="AU381" i="4"/>
  <c r="BR381" i="4" s="1"/>
  <c r="CO381" i="4" s="1"/>
  <c r="AU382" i="4"/>
  <c r="BR382" i="4" s="1"/>
  <c r="CO382" i="4" s="1"/>
  <c r="AU383" i="4"/>
  <c r="BR383" i="4" s="1"/>
  <c r="CO383" i="4" s="1"/>
  <c r="AU386" i="4"/>
  <c r="BR386" i="4" s="1"/>
  <c r="CO386" i="4" s="1"/>
  <c r="BR375" i="4"/>
  <c r="CO375" i="4" s="1"/>
  <c r="BR369" i="4"/>
  <c r="CO369" i="4" s="1"/>
  <c r="BR367" i="4"/>
  <c r="CO367" i="4" s="1"/>
  <c r="BR378" i="4"/>
  <c r="CO378" i="4" s="1"/>
  <c r="AU378" i="4"/>
  <c r="BR365" i="4"/>
  <c r="CO365" i="4" s="1"/>
  <c r="BR363" i="4"/>
  <c r="CO363" i="4" s="1"/>
  <c r="BR385" i="4"/>
  <c r="CO385" i="4" s="1"/>
  <c r="AU385" i="4"/>
  <c r="AU376" i="4"/>
  <c r="BR376" i="4" s="1"/>
  <c r="CO376" i="4" s="1"/>
  <c r="AU374" i="4"/>
  <c r="BR374" i="4" s="1"/>
  <c r="CO374" i="4" s="1"/>
  <c r="BR356" i="4"/>
  <c r="CO356" i="4" s="1"/>
  <c r="BR360" i="4"/>
  <c r="CO360" i="4" s="1"/>
  <c r="BR358" i="4"/>
  <c r="CO358" i="4" s="1"/>
  <c r="BR357" i="4"/>
  <c r="CO357" i="4" s="1"/>
  <c r="BR338" i="4"/>
  <c r="CO338" i="4" s="1"/>
  <c r="AU375" i="4"/>
  <c r="BR339" i="4"/>
  <c r="CO339" i="4" s="1"/>
  <c r="BR333" i="4"/>
  <c r="CO333" i="4" s="1"/>
  <c r="BR331" i="4"/>
  <c r="CO331" i="4" s="1"/>
  <c r="BR330" i="4"/>
  <c r="CO330" i="4" s="1"/>
  <c r="BR329" i="4"/>
  <c r="CO329" i="4" s="1"/>
  <c r="BR327" i="4"/>
  <c r="CO327" i="4" s="1"/>
  <c r="AU360" i="4"/>
  <c r="BR342" i="4"/>
  <c r="CO342" i="4" s="1"/>
  <c r="AU348" i="4"/>
  <c r="BR348" i="4" s="1"/>
  <c r="CO348" i="4" s="1"/>
  <c r="AU384" i="4"/>
  <c r="BR384" i="4" s="1"/>
  <c r="CO384" i="4" s="1"/>
  <c r="AU372" i="4"/>
  <c r="BR372" i="4" s="1"/>
  <c r="CO372" i="4" s="1"/>
  <c r="AU336" i="4"/>
  <c r="AU354" i="4"/>
  <c r="BR354" i="4" s="1"/>
  <c r="CO354" i="4" s="1"/>
  <c r="AU347" i="4"/>
  <c r="BR347" i="4" s="1"/>
  <c r="CO347" i="4" s="1"/>
  <c r="AU320" i="4"/>
  <c r="BR320" i="4" s="1"/>
  <c r="CO320" i="4" s="1"/>
  <c r="BR311" i="4"/>
  <c r="CO311" i="4" s="1"/>
  <c r="AU322" i="4"/>
  <c r="BR322" i="4" s="1"/>
  <c r="CO322" i="4" s="1"/>
  <c r="BR309" i="4"/>
  <c r="CO309" i="4" s="1"/>
  <c r="BR315" i="4"/>
  <c r="CO315" i="4" s="1"/>
  <c r="AU313" i="4"/>
  <c r="BR273" i="4"/>
  <c r="CO273" i="4" s="1"/>
  <c r="BR267" i="4"/>
  <c r="CO267" i="4" s="1"/>
  <c r="AU324" i="4"/>
  <c r="BR324" i="4" s="1"/>
  <c r="CO324" i="4" s="1"/>
  <c r="BR306" i="4"/>
  <c r="CO306" i="4" s="1"/>
  <c r="BR282" i="4"/>
  <c r="CO282" i="4" s="1"/>
  <c r="BR275" i="4"/>
  <c r="CO275" i="4" s="1"/>
  <c r="BR268" i="4"/>
  <c r="CO268" i="4" s="1"/>
  <c r="BR261" i="4"/>
  <c r="CO261" i="4" s="1"/>
  <c r="AU366" i="4"/>
  <c r="BR366" i="4" s="1"/>
  <c r="CO366" i="4" s="1"/>
  <c r="BR302" i="4"/>
  <c r="CO302" i="4" s="1"/>
  <c r="BR293" i="4"/>
  <c r="CO293" i="4" s="1"/>
  <c r="BR285" i="4"/>
  <c r="CO285" i="4" s="1"/>
  <c r="BR270" i="4"/>
  <c r="CO270" i="4" s="1"/>
  <c r="AU340" i="4"/>
  <c r="BR340" i="4" s="1"/>
  <c r="CO340" i="4" s="1"/>
  <c r="BR304" i="4"/>
  <c r="CO304" i="4" s="1"/>
  <c r="BR303" i="4"/>
  <c r="CO303" i="4" s="1"/>
  <c r="BR294" i="4"/>
  <c r="CO294" i="4" s="1"/>
  <c r="BR286" i="4"/>
  <c r="CO286" i="4" s="1"/>
  <c r="AU357" i="4"/>
  <c r="BR295" i="4"/>
  <c r="CO295" i="4" s="1"/>
  <c r="BR288" i="4"/>
  <c r="CO288" i="4" s="1"/>
  <c r="AU258" i="4"/>
  <c r="BR258" i="4" s="1"/>
  <c r="CO258" i="4" s="1"/>
  <c r="AU318" i="4"/>
  <c r="BR318" i="4" s="1"/>
  <c r="CO318" i="4" s="1"/>
  <c r="AU276" i="4"/>
  <c r="BR276" i="4" s="1"/>
  <c r="CO276" i="4" s="1"/>
  <c r="BR259" i="4"/>
  <c r="CO259" i="4" s="1"/>
  <c r="BR239" i="4"/>
  <c r="CO239" i="4" s="1"/>
  <c r="BR232" i="4"/>
  <c r="CO232" i="4" s="1"/>
  <c r="BR228" i="4"/>
  <c r="CO228" i="4" s="1"/>
  <c r="BR216" i="4"/>
  <c r="CO216" i="4" s="1"/>
  <c r="BR214" i="4"/>
  <c r="CO214" i="4" s="1"/>
  <c r="BR213" i="4"/>
  <c r="CO213" i="4" s="1"/>
  <c r="BR210" i="4"/>
  <c r="CO210" i="4" s="1"/>
  <c r="BR196" i="4"/>
  <c r="CO196" i="4" s="1"/>
  <c r="BR194" i="4"/>
  <c r="CO194" i="4" s="1"/>
  <c r="BR192" i="4"/>
  <c r="CO192" i="4" s="1"/>
  <c r="BR180" i="4"/>
  <c r="CO180" i="4" s="1"/>
  <c r="BR178" i="4"/>
  <c r="CO178" i="4" s="1"/>
  <c r="BR176" i="4"/>
  <c r="CO176" i="4" s="1"/>
  <c r="AU250" i="4"/>
  <c r="BR250" i="4" s="1"/>
  <c r="CO250" i="4" s="1"/>
  <c r="BR240" i="4"/>
  <c r="CO240" i="4" s="1"/>
  <c r="BR234" i="4"/>
  <c r="CO234" i="4" s="1"/>
  <c r="AU351" i="4"/>
  <c r="BR351" i="4" s="1"/>
  <c r="CO351" i="4" s="1"/>
  <c r="AU275" i="4"/>
  <c r="AU252" i="4"/>
  <c r="BR297" i="4"/>
  <c r="CO297" i="4" s="1"/>
  <c r="AU277" i="4"/>
  <c r="BR249" i="4"/>
  <c r="CO249" i="4" s="1"/>
  <c r="BR248" i="4"/>
  <c r="CO248" i="4" s="1"/>
  <c r="AU207" i="4"/>
  <c r="BR207" i="4" s="1"/>
  <c r="CO207" i="4" s="1"/>
  <c r="AU205" i="4"/>
  <c r="AU204" i="4"/>
  <c r="BR204" i="4" s="1"/>
  <c r="CO204" i="4" s="1"/>
  <c r="AU203" i="4"/>
  <c r="AU201" i="4"/>
  <c r="BR159" i="4"/>
  <c r="CO159" i="4" s="1"/>
  <c r="AU107" i="4"/>
  <c r="AU103" i="4"/>
  <c r="BR300" i="4"/>
  <c r="CO300" i="4" s="1"/>
  <c r="BR284" i="4"/>
  <c r="CO284" i="4" s="1"/>
  <c r="BR277" i="4"/>
  <c r="CO277" i="4" s="1"/>
  <c r="AU225" i="4"/>
  <c r="AU223" i="4"/>
  <c r="AU222" i="4"/>
  <c r="AU221" i="4"/>
  <c r="BR221" i="4" s="1"/>
  <c r="CO221" i="4" s="1"/>
  <c r="AU219" i="4"/>
  <c r="BR187" i="4"/>
  <c r="CO187" i="4" s="1"/>
  <c r="BR312" i="4"/>
  <c r="CO312" i="4" s="1"/>
  <c r="BR231" i="4"/>
  <c r="CO231" i="4" s="1"/>
  <c r="BR230" i="4"/>
  <c r="CO230" i="4" s="1"/>
  <c r="BR205" i="4"/>
  <c r="CO205" i="4" s="1"/>
  <c r="BR203" i="4"/>
  <c r="CO203" i="4" s="1"/>
  <c r="BR201" i="4"/>
  <c r="CO201" i="4" s="1"/>
  <c r="AU339" i="4"/>
  <c r="BR222" i="4"/>
  <c r="CO222" i="4" s="1"/>
  <c r="AU150" i="4"/>
  <c r="BR150" i="4" s="1"/>
  <c r="CO150" i="4" s="1"/>
  <c r="AU88" i="4"/>
  <c r="AU80" i="4"/>
  <c r="AU73" i="4"/>
  <c r="BR73" i="4" s="1"/>
  <c r="CO73" i="4" s="1"/>
  <c r="BR257" i="4"/>
  <c r="CO257" i="4" s="1"/>
  <c r="BR252" i="4"/>
  <c r="CO252" i="4" s="1"/>
  <c r="AU195" i="4"/>
  <c r="BR195" i="4" s="1"/>
  <c r="CO195" i="4" s="1"/>
  <c r="BR169" i="4"/>
  <c r="CO169" i="4" s="1"/>
  <c r="BR162" i="4"/>
  <c r="CO162" i="4" s="1"/>
  <c r="AU141" i="4"/>
  <c r="BR141" i="4" s="1"/>
  <c r="CO141" i="4" s="1"/>
  <c r="BR140" i="4"/>
  <c r="CO140" i="4" s="1"/>
  <c r="AU140" i="4"/>
  <c r="BR114" i="4"/>
  <c r="CO114" i="4" s="1"/>
  <c r="AU97" i="4"/>
  <c r="BR97" i="4" s="1"/>
  <c r="CO97" i="4" s="1"/>
  <c r="AU89" i="4"/>
  <c r="BR88" i="4"/>
  <c r="CO88" i="4" s="1"/>
  <c r="AU81" i="4"/>
  <c r="BR81" i="4" s="1"/>
  <c r="CO81" i="4" s="1"/>
  <c r="BR80" i="4"/>
  <c r="CO80" i="4" s="1"/>
  <c r="AU75" i="4"/>
  <c r="BR75" i="4" s="1"/>
  <c r="CO75" i="4" s="1"/>
  <c r="AU65" i="4"/>
  <c r="AU57" i="4"/>
  <c r="BR57" i="4" s="1"/>
  <c r="CO57" i="4" s="1"/>
  <c r="AU51" i="4"/>
  <c r="BR51" i="4" s="1"/>
  <c r="CO51" i="4" s="1"/>
  <c r="AU40" i="4"/>
  <c r="AU30" i="4"/>
  <c r="BR30" i="4" s="1"/>
  <c r="CO30" i="4" s="1"/>
  <c r="AU26" i="4"/>
  <c r="AU22" i="4"/>
  <c r="BR22" i="4" s="1"/>
  <c r="CO22" i="4" s="1"/>
  <c r="AU255" i="4"/>
  <c r="BR255" i="4" s="1"/>
  <c r="CO255" i="4" s="1"/>
  <c r="AU246" i="4"/>
  <c r="BR246" i="4" s="1"/>
  <c r="CO246" i="4" s="1"/>
  <c r="BR237" i="4"/>
  <c r="CO237" i="4" s="1"/>
  <c r="BR168" i="4"/>
  <c r="CO168" i="4" s="1"/>
  <c r="AU153" i="4"/>
  <c r="BR153" i="4" s="1"/>
  <c r="CO153" i="4" s="1"/>
  <c r="BR135" i="4"/>
  <c r="CO135" i="4" s="1"/>
  <c r="AU106" i="4"/>
  <c r="BR106" i="4" s="1"/>
  <c r="CO106" i="4" s="1"/>
  <c r="AU101" i="4"/>
  <c r="BR101" i="4" s="1"/>
  <c r="CO101" i="4" s="1"/>
  <c r="AU98" i="4"/>
  <c r="AU94" i="4"/>
  <c r="BR94" i="4" s="1"/>
  <c r="CO94" i="4" s="1"/>
  <c r="AU86" i="4"/>
  <c r="BR86" i="4" s="1"/>
  <c r="CO86" i="4" s="1"/>
  <c r="AU76" i="4"/>
  <c r="BR76" i="4" s="1"/>
  <c r="CO76" i="4" s="1"/>
  <c r="AU59" i="4"/>
  <c r="BR59" i="4" s="1"/>
  <c r="CO59" i="4" s="1"/>
  <c r="AU50" i="4"/>
  <c r="BR50" i="4" s="1"/>
  <c r="CO50" i="4" s="1"/>
  <c r="AU44" i="4"/>
  <c r="AU38" i="4"/>
  <c r="BR38" i="4" s="1"/>
  <c r="CO38" i="4" s="1"/>
  <c r="AU34" i="4"/>
  <c r="BR34" i="4" s="1"/>
  <c r="CO34" i="4" s="1"/>
  <c r="AU28" i="4"/>
  <c r="BR28" i="4" s="1"/>
  <c r="CO28" i="4" s="1"/>
  <c r="AU11" i="4"/>
  <c r="AU10" i="4"/>
  <c r="BR10" i="4" s="1"/>
  <c r="CO10" i="4" s="1"/>
  <c r="BR264" i="4"/>
  <c r="CO264" i="4" s="1"/>
  <c r="AU186" i="4"/>
  <c r="BR186" i="4" s="1"/>
  <c r="CO186" i="4" s="1"/>
  <c r="AU147" i="4"/>
  <c r="BR147" i="4" s="1"/>
  <c r="CO147" i="4" s="1"/>
  <c r="BR142" i="4"/>
  <c r="CO142" i="4" s="1"/>
  <c r="AU138" i="4"/>
  <c r="BR138" i="4" s="1"/>
  <c r="CO138" i="4" s="1"/>
  <c r="AU109" i="4"/>
  <c r="BR109" i="4" s="1"/>
  <c r="CO109" i="4" s="1"/>
  <c r="BR103" i="4"/>
  <c r="CO103" i="4" s="1"/>
  <c r="AU100" i="4"/>
  <c r="BR100" i="4" s="1"/>
  <c r="CO100" i="4" s="1"/>
  <c r="BR92" i="4"/>
  <c r="CO92" i="4" s="1"/>
  <c r="BR91" i="4"/>
  <c r="CO91" i="4" s="1"/>
  <c r="AU90" i="4"/>
  <c r="BR90" i="4" s="1"/>
  <c r="CO90" i="4" s="1"/>
  <c r="AU82" i="4"/>
  <c r="BR82" i="4" s="1"/>
  <c r="CO82" i="4" s="1"/>
  <c r="AU70" i="4"/>
  <c r="BR70" i="4" s="1"/>
  <c r="CO70" i="4" s="1"/>
  <c r="AU64" i="4"/>
  <c r="BR64" i="4" s="1"/>
  <c r="CO64" i="4" s="1"/>
  <c r="AU60" i="4"/>
  <c r="BR60" i="4" s="1"/>
  <c r="CO60" i="4" s="1"/>
  <c r="BR32" i="4"/>
  <c r="CO32" i="4" s="1"/>
  <c r="AU17" i="4"/>
  <c r="BR17" i="4" s="1"/>
  <c r="CO17" i="4" s="1"/>
  <c r="AU12" i="4"/>
  <c r="BR12" i="4" s="1"/>
  <c r="CO12" i="4" s="1"/>
  <c r="BR11" i="4"/>
  <c r="CO11" i="4" s="1"/>
  <c r="BR336" i="4"/>
  <c r="CO336" i="4" s="1"/>
  <c r="AU241" i="4"/>
  <c r="BR241" i="4" s="1"/>
  <c r="CO241" i="4" s="1"/>
  <c r="BR223" i="4"/>
  <c r="CO223" i="4" s="1"/>
  <c r="AU216" i="4"/>
  <c r="BR171" i="4"/>
  <c r="CO171" i="4" s="1"/>
  <c r="BR120" i="4"/>
  <c r="CO120" i="4" s="1"/>
  <c r="AU108" i="4"/>
  <c r="BR108" i="4" s="1"/>
  <c r="CO108" i="4" s="1"/>
  <c r="BR107" i="4"/>
  <c r="CO107" i="4" s="1"/>
  <c r="BR98" i="4"/>
  <c r="CO98" i="4" s="1"/>
  <c r="AU92" i="4"/>
  <c r="AU91" i="4"/>
  <c r="AU84" i="4"/>
  <c r="BR84" i="4" s="1"/>
  <c r="CO84" i="4" s="1"/>
  <c r="AU83" i="4"/>
  <c r="BR83" i="4" s="1"/>
  <c r="CO83" i="4" s="1"/>
  <c r="AU66" i="4"/>
  <c r="BR66" i="4" s="1"/>
  <c r="CO66" i="4" s="1"/>
  <c r="AU55" i="4"/>
  <c r="BR55" i="4" s="1"/>
  <c r="CO55" i="4" s="1"/>
  <c r="AU45" i="4"/>
  <c r="AU39" i="4"/>
  <c r="BR39" i="4" s="1"/>
  <c r="CO39" i="4" s="1"/>
  <c r="AU23" i="4"/>
  <c r="AU13" i="4"/>
  <c r="BR13" i="4" s="1"/>
  <c r="CO13" i="4" s="1"/>
  <c r="AU349" i="4"/>
  <c r="BR349" i="4" s="1"/>
  <c r="CO349" i="4" s="1"/>
  <c r="BR225" i="4"/>
  <c r="CO225" i="4" s="1"/>
  <c r="AU291" i="4"/>
  <c r="BR291" i="4" s="1"/>
  <c r="CO291" i="4" s="1"/>
  <c r="AU183" i="4"/>
  <c r="BR183" i="4" s="1"/>
  <c r="CO183" i="4" s="1"/>
  <c r="BR167" i="4"/>
  <c r="CO167" i="4" s="1"/>
  <c r="AU321" i="4"/>
  <c r="BR321" i="4" s="1"/>
  <c r="CO321" i="4" s="1"/>
  <c r="AU187" i="4"/>
  <c r="BR160" i="4"/>
  <c r="CO160" i="4" s="1"/>
  <c r="BR219" i="4"/>
  <c r="CO219" i="4" s="1"/>
  <c r="AU212" i="4"/>
  <c r="BR212" i="4" s="1"/>
  <c r="CO212" i="4" s="1"/>
  <c r="AU198" i="4"/>
  <c r="BR198" i="4" s="1"/>
  <c r="CO198" i="4" s="1"/>
  <c r="AU185" i="4"/>
  <c r="BR185" i="4" s="1"/>
  <c r="CO185" i="4" s="1"/>
  <c r="AU132" i="4"/>
  <c r="AU126" i="4"/>
  <c r="AU85" i="4"/>
  <c r="BR85" i="4" s="1"/>
  <c r="CO85" i="4" s="1"/>
  <c r="AU68" i="4"/>
  <c r="BR68" i="4" s="1"/>
  <c r="CO68" i="4" s="1"/>
  <c r="BR266" i="4"/>
  <c r="CO266" i="4" s="1"/>
  <c r="BR144" i="4"/>
  <c r="CO144" i="4" s="1"/>
  <c r="AU124" i="4"/>
  <c r="BR243" i="4"/>
  <c r="CO243" i="4" s="1"/>
  <c r="AU189" i="4"/>
  <c r="BR189" i="4" s="1"/>
  <c r="CO189" i="4" s="1"/>
  <c r="AU174" i="4"/>
  <c r="BR174" i="4" s="1"/>
  <c r="CO174" i="4" s="1"/>
  <c r="BR131" i="4"/>
  <c r="CO131" i="4" s="1"/>
  <c r="BR124" i="4"/>
  <c r="CO124" i="4" s="1"/>
  <c r="AU149" i="4"/>
  <c r="BR149" i="4" s="1"/>
  <c r="CO149" i="4" s="1"/>
  <c r="BR279" i="4"/>
  <c r="CO279" i="4" s="1"/>
  <c r="AU177" i="4"/>
  <c r="BR177" i="4" s="1"/>
  <c r="CO177" i="4" s="1"/>
  <c r="AU151" i="4"/>
  <c r="BR151" i="4" s="1"/>
  <c r="CO151" i="4" s="1"/>
  <c r="AU123" i="4"/>
  <c r="BR123" i="4" s="1"/>
  <c r="CO123" i="4" s="1"/>
  <c r="AU36" i="4"/>
  <c r="BR36" i="4" s="1"/>
  <c r="CO36" i="4" s="1"/>
  <c r="AU31" i="4"/>
  <c r="BR31" i="4" s="1"/>
  <c r="CO31" i="4" s="1"/>
  <c r="BR313" i="4"/>
  <c r="CO313" i="4" s="1"/>
  <c r="AU194" i="4"/>
  <c r="BR156" i="4"/>
  <c r="CO156" i="4" s="1"/>
  <c r="AU115" i="4"/>
  <c r="BR115" i="4" s="1"/>
  <c r="CO115" i="4" s="1"/>
  <c r="AU61" i="4"/>
  <c r="AU58" i="4"/>
  <c r="BR58" i="4" s="1"/>
  <c r="CO58" i="4" s="1"/>
  <c r="BR132" i="4"/>
  <c r="CO132" i="4" s="1"/>
  <c r="BR129" i="4"/>
  <c r="CO129" i="4" s="1"/>
  <c r="AU122" i="4"/>
  <c r="BR122" i="4" s="1"/>
  <c r="CO122" i="4" s="1"/>
  <c r="AU111" i="4"/>
  <c r="BR111" i="4" s="1"/>
  <c r="CO111" i="4" s="1"/>
  <c r="AU63" i="4"/>
  <c r="BR63" i="4" s="1"/>
  <c r="CO63" i="4" s="1"/>
  <c r="AU62" i="4"/>
  <c r="BR62" i="4" s="1"/>
  <c r="CO62" i="4" s="1"/>
  <c r="AU53" i="4"/>
  <c r="BR53" i="4" s="1"/>
  <c r="CO53" i="4" s="1"/>
  <c r="AU41" i="4"/>
  <c r="BR41" i="4" s="1"/>
  <c r="CO41" i="4" s="1"/>
  <c r="AU165" i="4"/>
  <c r="BR165" i="4" s="1"/>
  <c r="CO165" i="4" s="1"/>
  <c r="AU158" i="4"/>
  <c r="BR158" i="4" s="1"/>
  <c r="CO158" i="4" s="1"/>
  <c r="BR126" i="4"/>
  <c r="CO126" i="4" s="1"/>
  <c r="AU78" i="4"/>
  <c r="BR78" i="4" s="1"/>
  <c r="CO78" i="4" s="1"/>
  <c r="AU345" i="4"/>
  <c r="BR345" i="4" s="1"/>
  <c r="CO345" i="4" s="1"/>
  <c r="AU105" i="4"/>
  <c r="BR105" i="4" s="1"/>
  <c r="CO105" i="4" s="1"/>
  <c r="AU93" i="4"/>
  <c r="AU67" i="4"/>
  <c r="BR67" i="4" s="1"/>
  <c r="CO67" i="4" s="1"/>
  <c r="BR89" i="4"/>
  <c r="CO89" i="4" s="1"/>
  <c r="BR65" i="4"/>
  <c r="CO65" i="4" s="1"/>
  <c r="AU56" i="4"/>
  <c r="BR56" i="4" s="1"/>
  <c r="CO56" i="4" s="1"/>
  <c r="BR43" i="4"/>
  <c r="CO43" i="4" s="1"/>
  <c r="AU117" i="4"/>
  <c r="BR117" i="4" s="1"/>
  <c r="CO117" i="4" s="1"/>
  <c r="AU87" i="4"/>
  <c r="BR87" i="4" s="1"/>
  <c r="CO87" i="4" s="1"/>
  <c r="AU72" i="4"/>
  <c r="BR72" i="4" s="1"/>
  <c r="CO72" i="4" s="1"/>
  <c r="AU48" i="4"/>
  <c r="BR48" i="4" s="1"/>
  <c r="CO48" i="4" s="1"/>
  <c r="AU47" i="4"/>
  <c r="BR47" i="4" s="1"/>
  <c r="CO47" i="4" s="1"/>
  <c r="AU20" i="4"/>
  <c r="BR20" i="4" s="1"/>
  <c r="CO20" i="4" s="1"/>
  <c r="BR93" i="4"/>
  <c r="CO93" i="4" s="1"/>
  <c r="AU43" i="4"/>
  <c r="AU95" i="4"/>
  <c r="BR95" i="4" s="1"/>
  <c r="CO95" i="4" s="1"/>
  <c r="AU35" i="4"/>
  <c r="BR35" i="4" s="1"/>
  <c r="CO35" i="4" s="1"/>
  <c r="AU133" i="4"/>
  <c r="BR133" i="4" s="1"/>
  <c r="CO133" i="4" s="1"/>
  <c r="AU113" i="4"/>
  <c r="BR113" i="4" s="1"/>
  <c r="CO113" i="4" s="1"/>
  <c r="AU69" i="4"/>
  <c r="BR69" i="4" s="1"/>
  <c r="CO69" i="4" s="1"/>
  <c r="BR44" i="4"/>
  <c r="CO44" i="4" s="1"/>
  <c r="AU33" i="4"/>
  <c r="BR33" i="4" s="1"/>
  <c r="CO33" i="4" s="1"/>
  <c r="BR26" i="4"/>
  <c r="CO26" i="4" s="1"/>
  <c r="BR14" i="4"/>
  <c r="CO14" i="4" s="1"/>
  <c r="AU25" i="4"/>
  <c r="BR25" i="4" s="1"/>
  <c r="CO25" i="4" s="1"/>
  <c r="AU19" i="4"/>
  <c r="BR19" i="4" s="1"/>
  <c r="CO19" i="4" s="1"/>
  <c r="AU9" i="4"/>
  <c r="BR9" i="4" s="1"/>
  <c r="CO9" i="4" s="1"/>
  <c r="AU7" i="4"/>
  <c r="BR7" i="4" s="1"/>
  <c r="CO7" i="4" s="1"/>
  <c r="BR40" i="4"/>
  <c r="CO40" i="4" s="1"/>
  <c r="AU37" i="4"/>
  <c r="BR37" i="4" s="1"/>
  <c r="CO37" i="4" s="1"/>
  <c r="BR61" i="4"/>
  <c r="CO61" i="4" s="1"/>
  <c r="AU16" i="4"/>
  <c r="BR16" i="4" s="1"/>
  <c r="CO16" i="4" s="1"/>
  <c r="BR45" i="4"/>
  <c r="CO45" i="4" s="1"/>
  <c r="AU32" i="4"/>
  <c r="BR23" i="4"/>
  <c r="CO23" i="4" s="1"/>
  <c r="AU42" i="4"/>
  <c r="BR42" i="4" s="1"/>
  <c r="CO42" i="4" s="1"/>
  <c r="AU15" i="4"/>
  <c r="BR15" i="4" s="1"/>
  <c r="CO15" i="4" s="1"/>
  <c r="BR8" i="4"/>
  <c r="CO8" i="4" s="1"/>
  <c r="AU6" i="4"/>
  <c r="BR6" i="4" s="1"/>
  <c r="CO6" i="4" s="1"/>
  <c r="AU14" i="4"/>
  <c r="AU8" i="4"/>
  <c r="AU5" i="4"/>
  <c r="BR5" i="4" s="1"/>
  <c r="CO5" i="4" s="1"/>
  <c r="AU18" i="4"/>
  <c r="BR18" i="4" s="1"/>
  <c r="CO18" i="4" s="1"/>
  <c r="AX34" i="4"/>
  <c r="AX6" i="4"/>
  <c r="BV5" i="4"/>
  <c r="AX62" i="4"/>
  <c r="BU26" i="4"/>
  <c r="AX23" i="4"/>
  <c r="BU42" i="4"/>
  <c r="CK3" i="4"/>
  <c r="CL2" i="4"/>
  <c r="BU14" i="4"/>
  <c r="AY48" i="4"/>
  <c r="AX39" i="4"/>
  <c r="AX11" i="4"/>
  <c r="AX55" i="4"/>
  <c r="AX18" i="4"/>
  <c r="BU60" i="4"/>
  <c r="AX9" i="4"/>
  <c r="AX17" i="4"/>
  <c r="BN3" i="4"/>
  <c r="BO2" i="4"/>
  <c r="BP386" i="4"/>
  <c r="CM386" i="4" s="1"/>
  <c r="AS381" i="4"/>
  <c r="BP381" i="4" s="1"/>
  <c r="CM381" i="4" s="1"/>
  <c r="AS382" i="4"/>
  <c r="AS386" i="4"/>
  <c r="BP382" i="4"/>
  <c r="CM382" i="4" s="1"/>
  <c r="AS372" i="4"/>
  <c r="BP372" i="4" s="1"/>
  <c r="CM372" i="4" s="1"/>
  <c r="BP367" i="4"/>
  <c r="CM367" i="4" s="1"/>
  <c r="BP369" i="4"/>
  <c r="CM369" i="4" s="1"/>
  <c r="AS378" i="4"/>
  <c r="BP378" i="4" s="1"/>
  <c r="CM378" i="4" s="1"/>
  <c r="BP366" i="4"/>
  <c r="CM366" i="4" s="1"/>
  <c r="BP365" i="4"/>
  <c r="CM365" i="4" s="1"/>
  <c r="BP363" i="4"/>
  <c r="CM363" i="4" s="1"/>
  <c r="AS375" i="4"/>
  <c r="BP375" i="4" s="1"/>
  <c r="CM375" i="4" s="1"/>
  <c r="AS385" i="4"/>
  <c r="BP385" i="4" s="1"/>
  <c r="CM385" i="4" s="1"/>
  <c r="AS374" i="4"/>
  <c r="BP374" i="4" s="1"/>
  <c r="CM374" i="4" s="1"/>
  <c r="BP356" i="4"/>
  <c r="CM356" i="4" s="1"/>
  <c r="BP354" i="4"/>
  <c r="CM354" i="4" s="1"/>
  <c r="BP342" i="4"/>
  <c r="CM342" i="4" s="1"/>
  <c r="BP340" i="4"/>
  <c r="CM340" i="4" s="1"/>
  <c r="BP339" i="4"/>
  <c r="CM339" i="4" s="1"/>
  <c r="BP338" i="4"/>
  <c r="CM338" i="4" s="1"/>
  <c r="AS383" i="4"/>
  <c r="BP383" i="4" s="1"/>
  <c r="CM383" i="4" s="1"/>
  <c r="BP358" i="4"/>
  <c r="CM358" i="4" s="1"/>
  <c r="BP345" i="4"/>
  <c r="CM345" i="4" s="1"/>
  <c r="BP329" i="4"/>
  <c r="CM329" i="4" s="1"/>
  <c r="AS322" i="4"/>
  <c r="BP322" i="4" s="1"/>
  <c r="CM322" i="4" s="1"/>
  <c r="BP313" i="4"/>
  <c r="CM313" i="4" s="1"/>
  <c r="AS376" i="4"/>
  <c r="BP376" i="4" s="1"/>
  <c r="CM376" i="4" s="1"/>
  <c r="AS347" i="4"/>
  <c r="BP347" i="4" s="1"/>
  <c r="CM347" i="4" s="1"/>
  <c r="BP360" i="4"/>
  <c r="CM360" i="4" s="1"/>
  <c r="BP330" i="4"/>
  <c r="CM330" i="4" s="1"/>
  <c r="AS351" i="4"/>
  <c r="BP351" i="4" s="1"/>
  <c r="CM351" i="4" s="1"/>
  <c r="AS345" i="4"/>
  <c r="AS321" i="4"/>
  <c r="BP321" i="4" s="1"/>
  <c r="CM321" i="4" s="1"/>
  <c r="AS384" i="4"/>
  <c r="BP384" i="4" s="1"/>
  <c r="CM384" i="4" s="1"/>
  <c r="BP303" i="4"/>
  <c r="CM303" i="4" s="1"/>
  <c r="BP295" i="4"/>
  <c r="CM295" i="4" s="1"/>
  <c r="AS284" i="4"/>
  <c r="BP284" i="4" s="1"/>
  <c r="CM284" i="4" s="1"/>
  <c r="AS270" i="4"/>
  <c r="BP270" i="4" s="1"/>
  <c r="CM270" i="4" s="1"/>
  <c r="AS333" i="4"/>
  <c r="BP304" i="4"/>
  <c r="CM304" i="4" s="1"/>
  <c r="BP266" i="4"/>
  <c r="CM266" i="4" s="1"/>
  <c r="BP259" i="4"/>
  <c r="CM259" i="4" s="1"/>
  <c r="BP258" i="4"/>
  <c r="CM258" i="4" s="1"/>
  <c r="BP257" i="4"/>
  <c r="CM257" i="4" s="1"/>
  <c r="BP255" i="4"/>
  <c r="CM255" i="4" s="1"/>
  <c r="BP243" i="4"/>
  <c r="CM243" i="4" s="1"/>
  <c r="BP241" i="4"/>
  <c r="CM241" i="4" s="1"/>
  <c r="AS327" i="4"/>
  <c r="AS318" i="4"/>
  <c r="BP318" i="4" s="1"/>
  <c r="CM318" i="4" s="1"/>
  <c r="BP252" i="4"/>
  <c r="CM252" i="4" s="1"/>
  <c r="BP249" i="4"/>
  <c r="CM249" i="4" s="1"/>
  <c r="AS348" i="4"/>
  <c r="BP348" i="4" s="1"/>
  <c r="CM348" i="4" s="1"/>
  <c r="AS309" i="4"/>
  <c r="BP309" i="4" s="1"/>
  <c r="CM309" i="4" s="1"/>
  <c r="BP300" i="4"/>
  <c r="CM300" i="4" s="1"/>
  <c r="BP291" i="4"/>
  <c r="CM291" i="4" s="1"/>
  <c r="BP282" i="4"/>
  <c r="CM282" i="4" s="1"/>
  <c r="AS282" i="4"/>
  <c r="AS252" i="4"/>
  <c r="AS250" i="4"/>
  <c r="BP250" i="4" s="1"/>
  <c r="CM250" i="4" s="1"/>
  <c r="AS306" i="4"/>
  <c r="BP306" i="4" s="1"/>
  <c r="CM306" i="4" s="1"/>
  <c r="BP302" i="4"/>
  <c r="CM302" i="4" s="1"/>
  <c r="BP293" i="4"/>
  <c r="CM293" i="4" s="1"/>
  <c r="BP285" i="4"/>
  <c r="CM285" i="4" s="1"/>
  <c r="AS268" i="4"/>
  <c r="BP268" i="4" s="1"/>
  <c r="CM268" i="4" s="1"/>
  <c r="AS336" i="4"/>
  <c r="BP336" i="4" s="1"/>
  <c r="CM336" i="4" s="1"/>
  <c r="BP276" i="4"/>
  <c r="CM276" i="4" s="1"/>
  <c r="AS266" i="4"/>
  <c r="AS264" i="4"/>
  <c r="BP264" i="4" s="1"/>
  <c r="CM264" i="4" s="1"/>
  <c r="BP333" i="4"/>
  <c r="CM333" i="4" s="1"/>
  <c r="AS297" i="4"/>
  <c r="BP297" i="4" s="1"/>
  <c r="CM297" i="4" s="1"/>
  <c r="BP286" i="4"/>
  <c r="CM286" i="4" s="1"/>
  <c r="BP261" i="4"/>
  <c r="CM261" i="4" s="1"/>
  <c r="BP237" i="4"/>
  <c r="CM237" i="4" s="1"/>
  <c r="BP288" i="4"/>
  <c r="CM288" i="4" s="1"/>
  <c r="BP273" i="4"/>
  <c r="CM273" i="4" s="1"/>
  <c r="BP239" i="4"/>
  <c r="CM239" i="4" s="1"/>
  <c r="BP232" i="4"/>
  <c r="CM232" i="4" s="1"/>
  <c r="BP228" i="4"/>
  <c r="CM228" i="4" s="1"/>
  <c r="BP216" i="4"/>
  <c r="CM216" i="4" s="1"/>
  <c r="BP214" i="4"/>
  <c r="CM214" i="4" s="1"/>
  <c r="BP213" i="4"/>
  <c r="CM213" i="4" s="1"/>
  <c r="BP212" i="4"/>
  <c r="CM212" i="4" s="1"/>
  <c r="BP210" i="4"/>
  <c r="CM210" i="4" s="1"/>
  <c r="BP198" i="4"/>
  <c r="CM198" i="4" s="1"/>
  <c r="BP196" i="4"/>
  <c r="CM196" i="4" s="1"/>
  <c r="BP195" i="4"/>
  <c r="CM195" i="4" s="1"/>
  <c r="BP194" i="4"/>
  <c r="CM194" i="4" s="1"/>
  <c r="BP192" i="4"/>
  <c r="CM192" i="4" s="1"/>
  <c r="BP180" i="4"/>
  <c r="CM180" i="4" s="1"/>
  <c r="BP178" i="4"/>
  <c r="CM178" i="4" s="1"/>
  <c r="BP177" i="4"/>
  <c r="CM177" i="4" s="1"/>
  <c r="BP176" i="4"/>
  <c r="CM176" i="4" s="1"/>
  <c r="BP174" i="4"/>
  <c r="CM174" i="4" s="1"/>
  <c r="BP162" i="4"/>
  <c r="CM162" i="4" s="1"/>
  <c r="BP160" i="4"/>
  <c r="CM160" i="4" s="1"/>
  <c r="BP159" i="4"/>
  <c r="CM159" i="4" s="1"/>
  <c r="BP158" i="4"/>
  <c r="CM158" i="4" s="1"/>
  <c r="BP156" i="4"/>
  <c r="CM156" i="4" s="1"/>
  <c r="BP142" i="4"/>
  <c r="CM142" i="4" s="1"/>
  <c r="BP141" i="4"/>
  <c r="CM141" i="4" s="1"/>
  <c r="BP140" i="4"/>
  <c r="CM140" i="4" s="1"/>
  <c r="AS349" i="4"/>
  <c r="BP349" i="4" s="1"/>
  <c r="CM349" i="4" s="1"/>
  <c r="AS324" i="4"/>
  <c r="BP324" i="4" s="1"/>
  <c r="CM324" i="4" s="1"/>
  <c r="AS315" i="4"/>
  <c r="BP315" i="4" s="1"/>
  <c r="CM315" i="4" s="1"/>
  <c r="AS273" i="4"/>
  <c r="AS100" i="4"/>
  <c r="BP100" i="4" s="1"/>
  <c r="CM100" i="4" s="1"/>
  <c r="AS189" i="4"/>
  <c r="AS187" i="4"/>
  <c r="BP187" i="4" s="1"/>
  <c r="CM187" i="4" s="1"/>
  <c r="AS186" i="4"/>
  <c r="AS185" i="4"/>
  <c r="BP185" i="4" s="1"/>
  <c r="CM185" i="4" s="1"/>
  <c r="AS183" i="4"/>
  <c r="BP183" i="4" s="1"/>
  <c r="CM183" i="4" s="1"/>
  <c r="AS320" i="4"/>
  <c r="BP320" i="4" s="1"/>
  <c r="CM320" i="4" s="1"/>
  <c r="BP294" i="4"/>
  <c r="CM294" i="4" s="1"/>
  <c r="BP248" i="4"/>
  <c r="CM248" i="4" s="1"/>
  <c r="AS207" i="4"/>
  <c r="AS205" i="4"/>
  <c r="AS204" i="4"/>
  <c r="AS203" i="4"/>
  <c r="BP203" i="4" s="1"/>
  <c r="CM203" i="4" s="1"/>
  <c r="AS201" i="4"/>
  <c r="BP327" i="4"/>
  <c r="CM327" i="4" s="1"/>
  <c r="AS312" i="4"/>
  <c r="BP312" i="4" s="1"/>
  <c r="CM312" i="4" s="1"/>
  <c r="BP240" i="4"/>
  <c r="CM240" i="4" s="1"/>
  <c r="AS219" i="4"/>
  <c r="BP219" i="4" s="1"/>
  <c r="CM219" i="4" s="1"/>
  <c r="AS147" i="4"/>
  <c r="BP147" i="4" s="1"/>
  <c r="CM147" i="4" s="1"/>
  <c r="BP132" i="4"/>
  <c r="CM132" i="4" s="1"/>
  <c r="BP111" i="4"/>
  <c r="CM111" i="4" s="1"/>
  <c r="AS101" i="4"/>
  <c r="BP101" i="4" s="1"/>
  <c r="CM101" i="4" s="1"/>
  <c r="AS94" i="4"/>
  <c r="BP94" i="4" s="1"/>
  <c r="CM94" i="4" s="1"/>
  <c r="AS86" i="4"/>
  <c r="BP86" i="4" s="1"/>
  <c r="CM86" i="4" s="1"/>
  <c r="AS76" i="4"/>
  <c r="BP76" i="4" s="1"/>
  <c r="CM76" i="4" s="1"/>
  <c r="AS70" i="4"/>
  <c r="BP70" i="4" s="1"/>
  <c r="CM70" i="4" s="1"/>
  <c r="AS311" i="4"/>
  <c r="BP311" i="4" s="1"/>
  <c r="CM311" i="4" s="1"/>
  <c r="AS267" i="4"/>
  <c r="BP267" i="4" s="1"/>
  <c r="CM267" i="4" s="1"/>
  <c r="AS230" i="4"/>
  <c r="BP230" i="4" s="1"/>
  <c r="CM230" i="4" s="1"/>
  <c r="BP204" i="4"/>
  <c r="CM204" i="4" s="1"/>
  <c r="BP167" i="4"/>
  <c r="CM167" i="4" s="1"/>
  <c r="BP135" i="4"/>
  <c r="CM135" i="4" s="1"/>
  <c r="BP133" i="4"/>
  <c r="CM133" i="4" s="1"/>
  <c r="BP126" i="4"/>
  <c r="CM126" i="4" s="1"/>
  <c r="BP124" i="4"/>
  <c r="CM124" i="4" s="1"/>
  <c r="BP123" i="4"/>
  <c r="CM123" i="4" s="1"/>
  <c r="BP122" i="4"/>
  <c r="CM122" i="4" s="1"/>
  <c r="BP120" i="4"/>
  <c r="CM120" i="4" s="1"/>
  <c r="BP113" i="4"/>
  <c r="CM113" i="4" s="1"/>
  <c r="AS95" i="4"/>
  <c r="BP95" i="4" s="1"/>
  <c r="CM95" i="4" s="1"/>
  <c r="AS87" i="4"/>
  <c r="BP87" i="4" s="1"/>
  <c r="CM87" i="4" s="1"/>
  <c r="AS72" i="4"/>
  <c r="BP72" i="4" s="1"/>
  <c r="CM72" i="4" s="1"/>
  <c r="AS63" i="4"/>
  <c r="BP63" i="4" s="1"/>
  <c r="CM63" i="4" s="1"/>
  <c r="AS55" i="4"/>
  <c r="BP55" i="4" s="1"/>
  <c r="CM55" i="4" s="1"/>
  <c r="AS48" i="4"/>
  <c r="BP48" i="4" s="1"/>
  <c r="CM48" i="4" s="1"/>
  <c r="AS38" i="4"/>
  <c r="AS36" i="4"/>
  <c r="AS19" i="4"/>
  <c r="BP19" i="4" s="1"/>
  <c r="CM19" i="4" s="1"/>
  <c r="AS279" i="4"/>
  <c r="BP279" i="4" s="1"/>
  <c r="CM279" i="4" s="1"/>
  <c r="AS97" i="4"/>
  <c r="BP97" i="4" s="1"/>
  <c r="CM97" i="4" s="1"/>
  <c r="AS69" i="4"/>
  <c r="BP69" i="4" s="1"/>
  <c r="CM69" i="4" s="1"/>
  <c r="AS37" i="4"/>
  <c r="BP37" i="4" s="1"/>
  <c r="CM37" i="4" s="1"/>
  <c r="AS33" i="4"/>
  <c r="BP33" i="4" s="1"/>
  <c r="CM33" i="4" s="1"/>
  <c r="AS20" i="4"/>
  <c r="BP20" i="4" s="1"/>
  <c r="CM20" i="4" s="1"/>
  <c r="AS8" i="4"/>
  <c r="BP6" i="4"/>
  <c r="CM6" i="4" s="1"/>
  <c r="AS5" i="4"/>
  <c r="BP5" i="4" s="1"/>
  <c r="CM5" i="4" s="1"/>
  <c r="BP277" i="4"/>
  <c r="CM277" i="4" s="1"/>
  <c r="AS246" i="4"/>
  <c r="AS221" i="4"/>
  <c r="BP221" i="4" s="1"/>
  <c r="CM221" i="4" s="1"/>
  <c r="BP207" i="4"/>
  <c r="CM207" i="4" s="1"/>
  <c r="AS103" i="4"/>
  <c r="BP103" i="4" s="1"/>
  <c r="CM103" i="4" s="1"/>
  <c r="AS89" i="4"/>
  <c r="BP89" i="4" s="1"/>
  <c r="CM89" i="4" s="1"/>
  <c r="AS81" i="4"/>
  <c r="BP81" i="4" s="1"/>
  <c r="CM81" i="4" s="1"/>
  <c r="AS58" i="4"/>
  <c r="BP58" i="4" s="1"/>
  <c r="CM58" i="4" s="1"/>
  <c r="AS50" i="4"/>
  <c r="BP50" i="4" s="1"/>
  <c r="CM50" i="4" s="1"/>
  <c r="AS43" i="4"/>
  <c r="BP43" i="4" s="1"/>
  <c r="CM43" i="4" s="1"/>
  <c r="AS35" i="4"/>
  <c r="BP35" i="4" s="1"/>
  <c r="CM35" i="4" s="1"/>
  <c r="AS31" i="4"/>
  <c r="BP31" i="4" s="1"/>
  <c r="CM31" i="4" s="1"/>
  <c r="BP30" i="4"/>
  <c r="CM30" i="4" s="1"/>
  <c r="AS16" i="4"/>
  <c r="BP16" i="4" s="1"/>
  <c r="CM16" i="4" s="1"/>
  <c r="AS9" i="4"/>
  <c r="BP9" i="4" s="1"/>
  <c r="CM9" i="4" s="1"/>
  <c r="BP8" i="4"/>
  <c r="CM8" i="4" s="1"/>
  <c r="AS231" i="4"/>
  <c r="BP231" i="4" s="1"/>
  <c r="CM231" i="4" s="1"/>
  <c r="AS223" i="4"/>
  <c r="BP186" i="4"/>
  <c r="CM186" i="4" s="1"/>
  <c r="BP168" i="4"/>
  <c r="CM168" i="4" s="1"/>
  <c r="AS153" i="4"/>
  <c r="BP153" i="4" s="1"/>
  <c r="CM153" i="4" s="1"/>
  <c r="AS107" i="4"/>
  <c r="BP107" i="4" s="1"/>
  <c r="CM107" i="4" s="1"/>
  <c r="AS106" i="4"/>
  <c r="BP106" i="4" s="1"/>
  <c r="CM106" i="4" s="1"/>
  <c r="AS98" i="4"/>
  <c r="BP98" i="4" s="1"/>
  <c r="CM98" i="4" s="1"/>
  <c r="AS75" i="4"/>
  <c r="BP75" i="4" s="1"/>
  <c r="CM75" i="4" s="1"/>
  <c r="AS65" i="4"/>
  <c r="BP65" i="4" s="1"/>
  <c r="CM65" i="4" s="1"/>
  <c r="AS64" i="4"/>
  <c r="AS59" i="4"/>
  <c r="BP59" i="4" s="1"/>
  <c r="CM59" i="4" s="1"/>
  <c r="AS44" i="4"/>
  <c r="AS34" i="4"/>
  <c r="AS28" i="4"/>
  <c r="BP28" i="4" s="1"/>
  <c r="CM28" i="4" s="1"/>
  <c r="AS22" i="4"/>
  <c r="BP22" i="4" s="1"/>
  <c r="CM22" i="4" s="1"/>
  <c r="AS11" i="4"/>
  <c r="AS10" i="4"/>
  <c r="AS357" i="4"/>
  <c r="BP357" i="4" s="1"/>
  <c r="CM357" i="4" s="1"/>
  <c r="AS234" i="4"/>
  <c r="BP234" i="4" s="1"/>
  <c r="CM234" i="4" s="1"/>
  <c r="AS225" i="4"/>
  <c r="BP225" i="4" s="1"/>
  <c r="CM225" i="4" s="1"/>
  <c r="AS222" i="4"/>
  <c r="BP189" i="4"/>
  <c r="CM189" i="4" s="1"/>
  <c r="AS165" i="4"/>
  <c r="BP205" i="4"/>
  <c r="CM205" i="4" s="1"/>
  <c r="AS275" i="4"/>
  <c r="BP275" i="4" s="1"/>
  <c r="CM275" i="4" s="1"/>
  <c r="BP201" i="4"/>
  <c r="CM201" i="4" s="1"/>
  <c r="AS138" i="4"/>
  <c r="BP138" i="4" s="1"/>
  <c r="CM138" i="4" s="1"/>
  <c r="AS93" i="4"/>
  <c r="BP93" i="4" s="1"/>
  <c r="CM93" i="4" s="1"/>
  <c r="AS92" i="4"/>
  <c r="BP92" i="4" s="1"/>
  <c r="CM92" i="4" s="1"/>
  <c r="AS90" i="4"/>
  <c r="BP90" i="4" s="1"/>
  <c r="CM90" i="4" s="1"/>
  <c r="AS78" i="4"/>
  <c r="BP78" i="4" s="1"/>
  <c r="CM78" i="4" s="1"/>
  <c r="BP222" i="4"/>
  <c r="CM222" i="4" s="1"/>
  <c r="AS171" i="4"/>
  <c r="BP171" i="4" s="1"/>
  <c r="CM171" i="4" s="1"/>
  <c r="AS151" i="4"/>
  <c r="BP151" i="4" s="1"/>
  <c r="CM151" i="4" s="1"/>
  <c r="BP114" i="4"/>
  <c r="CM114" i="4" s="1"/>
  <c r="BP331" i="4"/>
  <c r="CM331" i="4" s="1"/>
  <c r="AS232" i="4"/>
  <c r="AS150" i="4"/>
  <c r="BP150" i="4" s="1"/>
  <c r="CM150" i="4" s="1"/>
  <c r="BP246" i="4"/>
  <c r="CM246" i="4" s="1"/>
  <c r="BP131" i="4"/>
  <c r="CM131" i="4" s="1"/>
  <c r="AS42" i="4"/>
  <c r="BP42" i="4" s="1"/>
  <c r="CM42" i="4" s="1"/>
  <c r="AS144" i="4"/>
  <c r="BP144" i="4" s="1"/>
  <c r="CM144" i="4" s="1"/>
  <c r="AS105" i="4"/>
  <c r="BP105" i="4" s="1"/>
  <c r="CM105" i="4" s="1"/>
  <c r="AS67" i="4"/>
  <c r="BP67" i="4" s="1"/>
  <c r="CM67" i="4" s="1"/>
  <c r="AS60" i="4"/>
  <c r="BP60" i="4" s="1"/>
  <c r="CM60" i="4" s="1"/>
  <c r="BP169" i="4"/>
  <c r="CM169" i="4" s="1"/>
  <c r="BP165" i="4"/>
  <c r="CM165" i="4" s="1"/>
  <c r="BP117" i="4"/>
  <c r="CM117" i="4" s="1"/>
  <c r="AS109" i="4"/>
  <c r="BP109" i="4" s="1"/>
  <c r="CM109" i="4" s="1"/>
  <c r="AS73" i="4"/>
  <c r="BP73" i="4" s="1"/>
  <c r="CM73" i="4" s="1"/>
  <c r="AS51" i="4"/>
  <c r="BP51" i="4" s="1"/>
  <c r="CM51" i="4" s="1"/>
  <c r="AS39" i="4"/>
  <c r="BP39" i="4" s="1"/>
  <c r="CM39" i="4" s="1"/>
  <c r="BP17" i="4"/>
  <c r="CM17" i="4" s="1"/>
  <c r="BP223" i="4"/>
  <c r="CM223" i="4" s="1"/>
  <c r="BP129" i="4"/>
  <c r="CM129" i="4" s="1"/>
  <c r="AS82" i="4"/>
  <c r="BP82" i="4" s="1"/>
  <c r="CM82" i="4" s="1"/>
  <c r="BP80" i="4"/>
  <c r="CM80" i="4" s="1"/>
  <c r="BP115" i="4"/>
  <c r="CM115" i="4" s="1"/>
  <c r="AS91" i="4"/>
  <c r="BP91" i="4" s="1"/>
  <c r="CM91" i="4" s="1"/>
  <c r="AS88" i="4"/>
  <c r="AS83" i="4"/>
  <c r="BP83" i="4" s="1"/>
  <c r="CM83" i="4" s="1"/>
  <c r="AS68" i="4"/>
  <c r="BP68" i="4" s="1"/>
  <c r="CM68" i="4" s="1"/>
  <c r="AS66" i="4"/>
  <c r="BP66" i="4" s="1"/>
  <c r="CM66" i="4" s="1"/>
  <c r="AS62" i="4"/>
  <c r="BP62" i="4" s="1"/>
  <c r="CM62" i="4" s="1"/>
  <c r="BP84" i="4"/>
  <c r="CM84" i="4" s="1"/>
  <c r="AS84" i="4"/>
  <c r="BP64" i="4"/>
  <c r="CM64" i="4" s="1"/>
  <c r="AS45" i="4"/>
  <c r="BP45" i="4" s="1"/>
  <c r="CM45" i="4" s="1"/>
  <c r="BP38" i="4"/>
  <c r="CM38" i="4" s="1"/>
  <c r="AS57" i="4"/>
  <c r="BP57" i="4" s="1"/>
  <c r="CM57" i="4" s="1"/>
  <c r="AS56" i="4"/>
  <c r="BP56" i="4" s="1"/>
  <c r="CM56" i="4" s="1"/>
  <c r="AS26" i="4"/>
  <c r="BP26" i="4" s="1"/>
  <c r="CM26" i="4" s="1"/>
  <c r="AS80" i="4"/>
  <c r="AS47" i="4"/>
  <c r="BP47" i="4" s="1"/>
  <c r="CM47" i="4" s="1"/>
  <c r="AS108" i="4"/>
  <c r="BP108" i="4" s="1"/>
  <c r="CM108" i="4" s="1"/>
  <c r="AS149" i="4"/>
  <c r="BP149" i="4" s="1"/>
  <c r="CM149" i="4" s="1"/>
  <c r="BP88" i="4"/>
  <c r="CM88" i="4" s="1"/>
  <c r="AS85" i="4"/>
  <c r="BP85" i="4" s="1"/>
  <c r="CM85" i="4" s="1"/>
  <c r="AS53" i="4"/>
  <c r="BP53" i="4" s="1"/>
  <c r="CM53" i="4" s="1"/>
  <c r="BP44" i="4"/>
  <c r="CM44" i="4" s="1"/>
  <c r="AS41" i="4"/>
  <c r="BP41" i="4" s="1"/>
  <c r="CM41" i="4" s="1"/>
  <c r="AS40" i="4"/>
  <c r="BP40" i="4" s="1"/>
  <c r="CM40" i="4" s="1"/>
  <c r="BP36" i="4"/>
  <c r="CM36" i="4" s="1"/>
  <c r="AS18" i="4"/>
  <c r="BP18" i="4" s="1"/>
  <c r="CM18" i="4" s="1"/>
  <c r="AS14" i="4"/>
  <c r="BP14" i="4" s="1"/>
  <c r="CM14" i="4" s="1"/>
  <c r="AS15" i="4"/>
  <c r="BP15" i="4" s="1"/>
  <c r="CM15" i="4" s="1"/>
  <c r="BP11" i="4"/>
  <c r="CM11" i="4" s="1"/>
  <c r="AS6" i="4"/>
  <c r="AS17" i="4"/>
  <c r="BP34" i="4"/>
  <c r="CM34" i="4" s="1"/>
  <c r="AS25" i="4"/>
  <c r="BP25" i="4" s="1"/>
  <c r="CM25" i="4" s="1"/>
  <c r="AS12" i="4"/>
  <c r="BP12" i="4" s="1"/>
  <c r="CM12" i="4" s="1"/>
  <c r="AS7" i="4"/>
  <c r="BP7" i="4" s="1"/>
  <c r="CM7" i="4" s="1"/>
  <c r="AS23" i="4"/>
  <c r="BP23" i="4" s="1"/>
  <c r="CM23" i="4" s="1"/>
  <c r="BP10" i="4"/>
  <c r="CM10" i="4" s="1"/>
  <c r="AS13" i="4"/>
  <c r="BP13" i="4" s="1"/>
  <c r="CM13" i="4" s="1"/>
  <c r="AS61" i="4"/>
  <c r="BP61" i="4" s="1"/>
  <c r="CM61" i="4" s="1"/>
  <c r="AS32" i="4"/>
  <c r="BP32" i="4" s="1"/>
  <c r="CM32" i="4" s="1"/>
  <c r="AY84" i="4"/>
  <c r="BU30" i="4"/>
  <c r="AQ3" i="4"/>
  <c r="AR2" i="4"/>
  <c r="BU32" i="4"/>
  <c r="AX53" i="4"/>
  <c r="AR386" i="4"/>
  <c r="BO386" i="4" s="1"/>
  <c r="CL386" i="4" s="1"/>
  <c r="AR385" i="4"/>
  <c r="BO385" i="4" s="1"/>
  <c r="CL385" i="4" s="1"/>
  <c r="AR382" i="4"/>
  <c r="AR384" i="4"/>
  <c r="BO384" i="4" s="1"/>
  <c r="CL384" i="4" s="1"/>
  <c r="AR375" i="4"/>
  <c r="BO375" i="4" s="1"/>
  <c r="CL375" i="4" s="1"/>
  <c r="AR381" i="4"/>
  <c r="BO381" i="4" s="1"/>
  <c r="CL381" i="4" s="1"/>
  <c r="BO367" i="4"/>
  <c r="CL367" i="4" s="1"/>
  <c r="BO363" i="4"/>
  <c r="CL363" i="4" s="1"/>
  <c r="BO383" i="4"/>
  <c r="CL383" i="4" s="1"/>
  <c r="BO354" i="4"/>
  <c r="CL354" i="4" s="1"/>
  <c r="AR351" i="4"/>
  <c r="BO351" i="4" s="1"/>
  <c r="CL351" i="4" s="1"/>
  <c r="AR349" i="4"/>
  <c r="BO349" i="4" s="1"/>
  <c r="CL349" i="4" s="1"/>
  <c r="AR348" i="4"/>
  <c r="AR347" i="4"/>
  <c r="BO347" i="4" s="1"/>
  <c r="CL347" i="4" s="1"/>
  <c r="AR345" i="4"/>
  <c r="AR336" i="4"/>
  <c r="BO336" i="4" s="1"/>
  <c r="CL336" i="4" s="1"/>
  <c r="AR324" i="4"/>
  <c r="BO324" i="4" s="1"/>
  <c r="CL324" i="4" s="1"/>
  <c r="BO365" i="4"/>
  <c r="CL365" i="4" s="1"/>
  <c r="BO338" i="4"/>
  <c r="CL338" i="4" s="1"/>
  <c r="BO318" i="4"/>
  <c r="CL318" i="4" s="1"/>
  <c r="AR383" i="4"/>
  <c r="BO358" i="4"/>
  <c r="CL358" i="4" s="1"/>
  <c r="BO348" i="4"/>
  <c r="CL348" i="4" s="1"/>
  <c r="BO345" i="4"/>
  <c r="CL345" i="4" s="1"/>
  <c r="AR321" i="4"/>
  <c r="BO321" i="4" s="1"/>
  <c r="CL321" i="4" s="1"/>
  <c r="AR374" i="4"/>
  <c r="BO374" i="4" s="1"/>
  <c r="CL374" i="4" s="1"/>
  <c r="BO356" i="4"/>
  <c r="CL356" i="4" s="1"/>
  <c r="BO342" i="4"/>
  <c r="CL342" i="4" s="1"/>
  <c r="BO329" i="4"/>
  <c r="CL329" i="4" s="1"/>
  <c r="AR322" i="4"/>
  <c r="BO322" i="4" s="1"/>
  <c r="CL322" i="4" s="1"/>
  <c r="BO382" i="4"/>
  <c r="CL382" i="4" s="1"/>
  <c r="AR376" i="4"/>
  <c r="BO376" i="4" s="1"/>
  <c r="CL376" i="4" s="1"/>
  <c r="BO357" i="4"/>
  <c r="CL357" i="4" s="1"/>
  <c r="BO372" i="4"/>
  <c r="CL372" i="4" s="1"/>
  <c r="BO360" i="4"/>
  <c r="CL360" i="4" s="1"/>
  <c r="BO297" i="4"/>
  <c r="CL297" i="4" s="1"/>
  <c r="BO295" i="4"/>
  <c r="CL295" i="4" s="1"/>
  <c r="BO294" i="4"/>
  <c r="CL294" i="4" s="1"/>
  <c r="BO293" i="4"/>
  <c r="CL293" i="4" s="1"/>
  <c r="BO291" i="4"/>
  <c r="CL291" i="4" s="1"/>
  <c r="BO276" i="4"/>
  <c r="CL276" i="4" s="1"/>
  <c r="BO275" i="4"/>
  <c r="CL275" i="4" s="1"/>
  <c r="BO273" i="4"/>
  <c r="CL273" i="4" s="1"/>
  <c r="BO261" i="4"/>
  <c r="CL261" i="4" s="1"/>
  <c r="AR378" i="4"/>
  <c r="BO378" i="4" s="1"/>
  <c r="CL378" i="4" s="1"/>
  <c r="BO327" i="4"/>
  <c r="CL327" i="4" s="1"/>
  <c r="AR320" i="4"/>
  <c r="BO320" i="4" s="1"/>
  <c r="CL320" i="4" s="1"/>
  <c r="BO339" i="4"/>
  <c r="CL339" i="4" s="1"/>
  <c r="AR331" i="4"/>
  <c r="BO331" i="4" s="1"/>
  <c r="CL331" i="4" s="1"/>
  <c r="BO313" i="4"/>
  <c r="CL313" i="4" s="1"/>
  <c r="BO312" i="4"/>
  <c r="CL312" i="4" s="1"/>
  <c r="BO311" i="4"/>
  <c r="CL311" i="4" s="1"/>
  <c r="BO309" i="4"/>
  <c r="CL309" i="4" s="1"/>
  <c r="BO302" i="4"/>
  <c r="CL302" i="4" s="1"/>
  <c r="BO330" i="4"/>
  <c r="CL330" i="4" s="1"/>
  <c r="BO303" i="4"/>
  <c r="CL303" i="4" s="1"/>
  <c r="AR333" i="4"/>
  <c r="BO333" i="4" s="1"/>
  <c r="CL333" i="4" s="1"/>
  <c r="AR291" i="4"/>
  <c r="BO257" i="4"/>
  <c r="CL257" i="4" s="1"/>
  <c r="BO248" i="4"/>
  <c r="CL248" i="4" s="1"/>
  <c r="BO240" i="4"/>
  <c r="CL240" i="4" s="1"/>
  <c r="BO237" i="4"/>
  <c r="CL237" i="4" s="1"/>
  <c r="AR327" i="4"/>
  <c r="AR318" i="4"/>
  <c r="BO249" i="4"/>
  <c r="CL249" i="4" s="1"/>
  <c r="BO304" i="4"/>
  <c r="CL304" i="4" s="1"/>
  <c r="BO300" i="4"/>
  <c r="CL300" i="4" s="1"/>
  <c r="BO284" i="4"/>
  <c r="CL284" i="4" s="1"/>
  <c r="BO282" i="4"/>
  <c r="CL282" i="4" s="1"/>
  <c r="BO258" i="4"/>
  <c r="CL258" i="4" s="1"/>
  <c r="AR252" i="4"/>
  <c r="BO252" i="4" s="1"/>
  <c r="CL252" i="4" s="1"/>
  <c r="AR250" i="4"/>
  <c r="BO250" i="4" s="1"/>
  <c r="CL250" i="4" s="1"/>
  <c r="BO285" i="4"/>
  <c r="CL285" i="4" s="1"/>
  <c r="AR277" i="4"/>
  <c r="BO277" i="4" s="1"/>
  <c r="CL277" i="4" s="1"/>
  <c r="BO306" i="4"/>
  <c r="CL306" i="4" s="1"/>
  <c r="BO268" i="4"/>
  <c r="CL268" i="4" s="1"/>
  <c r="AR266" i="4"/>
  <c r="AR264" i="4"/>
  <c r="BO264" i="4" s="1"/>
  <c r="CL264" i="4" s="1"/>
  <c r="BO259" i="4"/>
  <c r="CL259" i="4" s="1"/>
  <c r="BO230" i="4"/>
  <c r="CL230" i="4" s="1"/>
  <c r="BO286" i="4"/>
  <c r="CL286" i="4" s="1"/>
  <c r="BO270" i="4"/>
  <c r="CL270" i="4" s="1"/>
  <c r="BO231" i="4"/>
  <c r="CL231" i="4" s="1"/>
  <c r="BO195" i="4"/>
  <c r="CL195" i="4" s="1"/>
  <c r="BO162" i="4"/>
  <c r="CL162" i="4" s="1"/>
  <c r="BO156" i="4"/>
  <c r="CL156" i="4" s="1"/>
  <c r="AR98" i="4"/>
  <c r="BO98" i="4" s="1"/>
  <c r="CL98" i="4" s="1"/>
  <c r="BO213" i="4"/>
  <c r="CL213" i="4" s="1"/>
  <c r="BO158" i="4"/>
  <c r="CL158" i="4" s="1"/>
  <c r="BO366" i="4"/>
  <c r="CL366" i="4" s="1"/>
  <c r="BO192" i="4"/>
  <c r="CL192" i="4" s="1"/>
  <c r="AR189" i="4"/>
  <c r="BO189" i="4" s="1"/>
  <c r="CL189" i="4" s="1"/>
  <c r="AR187" i="4"/>
  <c r="AR186" i="4"/>
  <c r="BO186" i="4" s="1"/>
  <c r="CL186" i="4" s="1"/>
  <c r="AR185" i="4"/>
  <c r="AR183" i="4"/>
  <c r="BO183" i="4" s="1"/>
  <c r="CL183" i="4" s="1"/>
  <c r="BO178" i="4"/>
  <c r="CL178" i="4" s="1"/>
  <c r="BO159" i="4"/>
  <c r="CL159" i="4" s="1"/>
  <c r="BO340" i="4"/>
  <c r="CL340" i="4" s="1"/>
  <c r="AR279" i="4"/>
  <c r="BO279" i="4" s="1"/>
  <c r="CL279" i="4" s="1"/>
  <c r="BO315" i="4"/>
  <c r="CL315" i="4" s="1"/>
  <c r="BO223" i="4"/>
  <c r="CL223" i="4" s="1"/>
  <c r="AR223" i="4"/>
  <c r="AR205" i="4"/>
  <c r="BO149" i="4"/>
  <c r="CL149" i="4" s="1"/>
  <c r="BO142" i="4"/>
  <c r="CL142" i="4" s="1"/>
  <c r="AR109" i="4"/>
  <c r="BO109" i="4" s="1"/>
  <c r="CL109" i="4" s="1"/>
  <c r="AR93" i="4"/>
  <c r="AR85" i="4"/>
  <c r="AR69" i="4"/>
  <c r="BO69" i="4" s="1"/>
  <c r="CL69" i="4" s="1"/>
  <c r="AR369" i="4"/>
  <c r="BO369" i="4" s="1"/>
  <c r="CL369" i="4" s="1"/>
  <c r="AR288" i="4"/>
  <c r="BO288" i="4" s="1"/>
  <c r="CL288" i="4" s="1"/>
  <c r="BO219" i="4"/>
  <c r="CL219" i="4" s="1"/>
  <c r="AR219" i="4"/>
  <c r="AR201" i="4"/>
  <c r="BO201" i="4" s="1"/>
  <c r="CL201" i="4" s="1"/>
  <c r="BO144" i="4"/>
  <c r="CL144" i="4" s="1"/>
  <c r="BO111" i="4"/>
  <c r="CL111" i="4" s="1"/>
  <c r="AR101" i="4"/>
  <c r="AR94" i="4"/>
  <c r="BO93" i="4"/>
  <c r="CL93" i="4" s="1"/>
  <c r="AR86" i="4"/>
  <c r="BO86" i="4" s="1"/>
  <c r="CL86" i="4" s="1"/>
  <c r="BO85" i="4"/>
  <c r="CL85" i="4" s="1"/>
  <c r="AR76" i="4"/>
  <c r="AR70" i="4"/>
  <c r="BO70" i="4" s="1"/>
  <c r="CL70" i="4" s="1"/>
  <c r="AR62" i="4"/>
  <c r="BO62" i="4" s="1"/>
  <c r="CL62" i="4" s="1"/>
  <c r="AR47" i="4"/>
  <c r="BO47" i="4" s="1"/>
  <c r="CL47" i="4" s="1"/>
  <c r="AR37" i="4"/>
  <c r="BO37" i="4" s="1"/>
  <c r="CL37" i="4" s="1"/>
  <c r="AR28" i="4"/>
  <c r="AR18" i="4"/>
  <c r="BO243" i="4"/>
  <c r="CL243" i="4" s="1"/>
  <c r="BO212" i="4"/>
  <c r="CL212" i="4" s="1"/>
  <c r="BO205" i="4"/>
  <c r="CL205" i="4" s="1"/>
  <c r="AR204" i="4"/>
  <c r="BO204" i="4" s="1"/>
  <c r="CL204" i="4" s="1"/>
  <c r="BO194" i="4"/>
  <c r="CL194" i="4" s="1"/>
  <c r="BO177" i="4"/>
  <c r="CL177" i="4" s="1"/>
  <c r="BO147" i="4"/>
  <c r="CL147" i="4" s="1"/>
  <c r="BO140" i="4"/>
  <c r="CL140" i="4" s="1"/>
  <c r="BO124" i="4"/>
  <c r="CL124" i="4" s="1"/>
  <c r="BO114" i="4"/>
  <c r="CL114" i="4" s="1"/>
  <c r="AR95" i="4"/>
  <c r="BO95" i="4" s="1"/>
  <c r="CL95" i="4" s="1"/>
  <c r="AR78" i="4"/>
  <c r="BO76" i="4"/>
  <c r="CL76" i="4" s="1"/>
  <c r="AR73" i="4"/>
  <c r="BO73" i="4" s="1"/>
  <c r="CL73" i="4" s="1"/>
  <c r="AR57" i="4"/>
  <c r="BO57" i="4" s="1"/>
  <c r="CL57" i="4" s="1"/>
  <c r="BO51" i="4"/>
  <c r="CL51" i="4" s="1"/>
  <c r="AR48" i="4"/>
  <c r="BO48" i="4" s="1"/>
  <c r="CL48" i="4" s="1"/>
  <c r="AR42" i="4"/>
  <c r="AR41" i="4"/>
  <c r="BO41" i="4" s="1"/>
  <c r="CL41" i="4" s="1"/>
  <c r="AR36" i="4"/>
  <c r="BO36" i="4" s="1"/>
  <c r="CL36" i="4" s="1"/>
  <c r="AR32" i="4"/>
  <c r="BO32" i="4" s="1"/>
  <c r="CL32" i="4" s="1"/>
  <c r="BO26" i="4"/>
  <c r="CL26" i="4" s="1"/>
  <c r="AR7" i="4"/>
  <c r="BO7" i="4" s="1"/>
  <c r="CL7" i="4" s="1"/>
  <c r="AR6" i="4"/>
  <c r="AR239" i="4"/>
  <c r="BO239" i="4" s="1"/>
  <c r="CL239" i="4" s="1"/>
  <c r="BO210" i="4"/>
  <c r="CL210" i="4" s="1"/>
  <c r="AR207" i="4"/>
  <c r="BO207" i="4" s="1"/>
  <c r="CL207" i="4" s="1"/>
  <c r="BO198" i="4"/>
  <c r="CL198" i="4" s="1"/>
  <c r="BO187" i="4"/>
  <c r="CL187" i="4" s="1"/>
  <c r="BO153" i="4"/>
  <c r="CL153" i="4" s="1"/>
  <c r="BO135" i="4"/>
  <c r="CL135" i="4" s="1"/>
  <c r="BO123" i="4"/>
  <c r="CL123" i="4" s="1"/>
  <c r="BO113" i="4"/>
  <c r="CL113" i="4" s="1"/>
  <c r="AR97" i="4"/>
  <c r="BO97" i="4" s="1"/>
  <c r="CL97" i="4" s="1"/>
  <c r="AR63" i="4"/>
  <c r="BO63" i="4" s="1"/>
  <c r="CL63" i="4" s="1"/>
  <c r="AR33" i="4"/>
  <c r="AR20" i="4"/>
  <c r="BO18" i="4"/>
  <c r="CL18" i="4" s="1"/>
  <c r="AR8" i="4"/>
  <c r="BO6" i="4"/>
  <c r="CL6" i="4" s="1"/>
  <c r="AR5" i="4"/>
  <c r="BO5" i="4" s="1"/>
  <c r="CL5" i="4" s="1"/>
  <c r="AR246" i="4"/>
  <c r="BO246" i="4" s="1"/>
  <c r="CL246" i="4" s="1"/>
  <c r="AR221" i="4"/>
  <c r="BO214" i="4"/>
  <c r="CL214" i="4" s="1"/>
  <c r="BO196" i="4"/>
  <c r="CL196" i="4" s="1"/>
  <c r="BO122" i="4"/>
  <c r="CL122" i="4" s="1"/>
  <c r="AR103" i="4"/>
  <c r="BO103" i="4" s="1"/>
  <c r="CL103" i="4" s="1"/>
  <c r="BO101" i="4"/>
  <c r="CL101" i="4" s="1"/>
  <c r="AR89" i="4"/>
  <c r="BO89" i="4" s="1"/>
  <c r="CL89" i="4" s="1"/>
  <c r="AR81" i="4"/>
  <c r="BO81" i="4" s="1"/>
  <c r="CL81" i="4" s="1"/>
  <c r="AR58" i="4"/>
  <c r="AR50" i="4"/>
  <c r="BO50" i="4" s="1"/>
  <c r="CL50" i="4" s="1"/>
  <c r="AR43" i="4"/>
  <c r="AR38" i="4"/>
  <c r="AR35" i="4"/>
  <c r="BO35" i="4" s="1"/>
  <c r="CL35" i="4" s="1"/>
  <c r="AR31" i="4"/>
  <c r="BO31" i="4" s="1"/>
  <c r="CL31" i="4" s="1"/>
  <c r="AR16" i="4"/>
  <c r="BO16" i="4" s="1"/>
  <c r="CL16" i="4" s="1"/>
  <c r="AR9" i="4"/>
  <c r="BO8" i="4"/>
  <c r="CL8" i="4" s="1"/>
  <c r="BO221" i="4"/>
  <c r="CL221" i="4" s="1"/>
  <c r="BO241" i="4"/>
  <c r="CL241" i="4" s="1"/>
  <c r="AR105" i="4"/>
  <c r="BO105" i="4" s="1"/>
  <c r="CL105" i="4" s="1"/>
  <c r="AR267" i="4"/>
  <c r="BO267" i="4" s="1"/>
  <c r="CL267" i="4" s="1"/>
  <c r="BO216" i="4"/>
  <c r="CL216" i="4" s="1"/>
  <c r="BO176" i="4"/>
  <c r="CL176" i="4" s="1"/>
  <c r="BO167" i="4"/>
  <c r="CL167" i="4" s="1"/>
  <c r="AR100" i="4"/>
  <c r="BO100" i="4" s="1"/>
  <c r="CL100" i="4" s="1"/>
  <c r="BO228" i="4"/>
  <c r="CL228" i="4" s="1"/>
  <c r="BO203" i="4"/>
  <c r="CL203" i="4" s="1"/>
  <c r="BO169" i="4"/>
  <c r="CL169" i="4" s="1"/>
  <c r="BO234" i="4"/>
  <c r="CL234" i="4" s="1"/>
  <c r="BO174" i="4"/>
  <c r="CL174" i="4" s="1"/>
  <c r="BO160" i="4"/>
  <c r="CL160" i="4" s="1"/>
  <c r="AR133" i="4"/>
  <c r="BO133" i="4" s="1"/>
  <c r="CL133" i="4" s="1"/>
  <c r="AR108" i="4"/>
  <c r="BO108" i="4" s="1"/>
  <c r="CL108" i="4" s="1"/>
  <c r="BO82" i="4"/>
  <c r="CL82" i="4" s="1"/>
  <c r="BO255" i="4"/>
  <c r="CL255" i="4" s="1"/>
  <c r="AR237" i="4"/>
  <c r="BO168" i="4"/>
  <c r="CL168" i="4" s="1"/>
  <c r="AR126" i="4"/>
  <c r="BO126" i="4" s="1"/>
  <c r="CL126" i="4" s="1"/>
  <c r="AR106" i="4"/>
  <c r="BO106" i="4" s="1"/>
  <c r="CL106" i="4" s="1"/>
  <c r="AR92" i="4"/>
  <c r="BO92" i="4" s="1"/>
  <c r="CL92" i="4" s="1"/>
  <c r="AR90" i="4"/>
  <c r="AR225" i="4"/>
  <c r="BO225" i="4" s="1"/>
  <c r="CL225" i="4" s="1"/>
  <c r="AR203" i="4"/>
  <c r="BO165" i="4"/>
  <c r="CL165" i="4" s="1"/>
  <c r="AR131" i="4"/>
  <c r="BO131" i="4" s="1"/>
  <c r="CL131" i="4" s="1"/>
  <c r="AR232" i="4"/>
  <c r="BO232" i="4" s="1"/>
  <c r="CL232" i="4" s="1"/>
  <c r="BO138" i="4"/>
  <c r="CL138" i="4" s="1"/>
  <c r="BO185" i="4"/>
  <c r="CL185" i="4" s="1"/>
  <c r="BO180" i="4"/>
  <c r="CL180" i="4" s="1"/>
  <c r="AR84" i="4"/>
  <c r="BO84" i="4" s="1"/>
  <c r="CL84" i="4" s="1"/>
  <c r="AR25" i="4"/>
  <c r="BO25" i="4" s="1"/>
  <c r="CL25" i="4" s="1"/>
  <c r="BO20" i="4"/>
  <c r="CL20" i="4" s="1"/>
  <c r="AR19" i="4"/>
  <c r="BO19" i="4" s="1"/>
  <c r="CL19" i="4" s="1"/>
  <c r="AR171" i="4"/>
  <c r="BO171" i="4" s="1"/>
  <c r="CL171" i="4" s="1"/>
  <c r="AR75" i="4"/>
  <c r="BO75" i="4" s="1"/>
  <c r="CL75" i="4" s="1"/>
  <c r="AR67" i="4"/>
  <c r="BO67" i="4" s="1"/>
  <c r="CL67" i="4" s="1"/>
  <c r="AR60" i="4"/>
  <c r="BO60" i="4" s="1"/>
  <c r="CL60" i="4" s="1"/>
  <c r="AR59" i="4"/>
  <c r="BO59" i="4" s="1"/>
  <c r="CL59" i="4" s="1"/>
  <c r="BO43" i="4"/>
  <c r="CL43" i="4" s="1"/>
  <c r="BO141" i="4"/>
  <c r="CL141" i="4" s="1"/>
  <c r="AR120" i="4"/>
  <c r="BO120" i="4" s="1"/>
  <c r="CL120" i="4" s="1"/>
  <c r="BO117" i="4"/>
  <c r="CL117" i="4" s="1"/>
  <c r="BO90" i="4"/>
  <c r="CL90" i="4" s="1"/>
  <c r="BO151" i="4"/>
  <c r="CL151" i="4" s="1"/>
  <c r="BO83" i="4"/>
  <c r="CL83" i="4" s="1"/>
  <c r="AR82" i="4"/>
  <c r="BO80" i="4"/>
  <c r="CL80" i="4" s="1"/>
  <c r="BO78" i="4"/>
  <c r="CL78" i="4" s="1"/>
  <c r="AR61" i="4"/>
  <c r="BO61" i="4" s="1"/>
  <c r="CL61" i="4" s="1"/>
  <c r="AR132" i="4"/>
  <c r="BO132" i="4" s="1"/>
  <c r="CL132" i="4" s="1"/>
  <c r="AR72" i="4"/>
  <c r="AR88" i="4"/>
  <c r="BO88" i="4" s="1"/>
  <c r="CL88" i="4" s="1"/>
  <c r="AR68" i="4"/>
  <c r="BO68" i="4" s="1"/>
  <c r="CL68" i="4" s="1"/>
  <c r="AR66" i="4"/>
  <c r="BO66" i="4" s="1"/>
  <c r="CL66" i="4" s="1"/>
  <c r="AR45" i="4"/>
  <c r="BO45" i="4" s="1"/>
  <c r="CL45" i="4" s="1"/>
  <c r="BO38" i="4"/>
  <c r="CL38" i="4" s="1"/>
  <c r="BO28" i="4"/>
  <c r="CL28" i="4" s="1"/>
  <c r="BO115" i="4"/>
  <c r="CL115" i="4" s="1"/>
  <c r="AR91" i="4"/>
  <c r="BO91" i="4" s="1"/>
  <c r="CL91" i="4" s="1"/>
  <c r="AR87" i="4"/>
  <c r="BO87" i="4" s="1"/>
  <c r="CL87" i="4" s="1"/>
  <c r="BO58" i="4"/>
  <c r="CL58" i="4" s="1"/>
  <c r="AR56" i="4"/>
  <c r="BO56" i="4" s="1"/>
  <c r="CL56" i="4" s="1"/>
  <c r="BO42" i="4"/>
  <c r="CL42" i="4" s="1"/>
  <c r="BO150" i="4"/>
  <c r="CL150" i="4" s="1"/>
  <c r="AR129" i="4"/>
  <c r="BO129" i="4" s="1"/>
  <c r="CL129" i="4" s="1"/>
  <c r="AR80" i="4"/>
  <c r="AR51" i="4"/>
  <c r="BO33" i="4"/>
  <c r="CL33" i="4" s="1"/>
  <c r="AR107" i="4"/>
  <c r="BO107" i="4" s="1"/>
  <c r="CL107" i="4" s="1"/>
  <c r="BO94" i="4"/>
  <c r="CL94" i="4" s="1"/>
  <c r="AR222" i="4"/>
  <c r="BO222" i="4" s="1"/>
  <c r="CL222" i="4" s="1"/>
  <c r="BO266" i="4"/>
  <c r="CL266" i="4" s="1"/>
  <c r="AR83" i="4"/>
  <c r="AR65" i="4"/>
  <c r="BO65" i="4" s="1"/>
  <c r="CL65" i="4" s="1"/>
  <c r="AR64" i="4"/>
  <c r="BO64" i="4" s="1"/>
  <c r="CL64" i="4" s="1"/>
  <c r="AR22" i="4"/>
  <c r="BO22" i="4" s="1"/>
  <c r="CL22" i="4" s="1"/>
  <c r="AR11" i="4"/>
  <c r="AR34" i="4"/>
  <c r="BO34" i="4" s="1"/>
  <c r="CL34" i="4" s="1"/>
  <c r="AR14" i="4"/>
  <c r="BO14" i="4" s="1"/>
  <c r="CL14" i="4" s="1"/>
  <c r="AR15" i="4"/>
  <c r="BO15" i="4" s="1"/>
  <c r="CL15" i="4" s="1"/>
  <c r="BO11" i="4"/>
  <c r="CL11" i="4" s="1"/>
  <c r="AR55" i="4"/>
  <c r="BO55" i="4" s="1"/>
  <c r="CL55" i="4" s="1"/>
  <c r="AR30" i="4"/>
  <c r="BO30" i="4" s="1"/>
  <c r="CL30" i="4" s="1"/>
  <c r="BO9" i="4"/>
  <c r="CL9" i="4" s="1"/>
  <c r="BO72" i="4"/>
  <c r="CL72" i="4" s="1"/>
  <c r="AR53" i="4"/>
  <c r="BO53" i="4" s="1"/>
  <c r="CL53" i="4" s="1"/>
  <c r="AR12" i="4"/>
  <c r="BO12" i="4" s="1"/>
  <c r="CL12" i="4" s="1"/>
  <c r="AR10" i="4"/>
  <c r="BO10" i="4" s="1"/>
  <c r="CL10" i="4" s="1"/>
  <c r="AR44" i="4"/>
  <c r="BO44" i="4" s="1"/>
  <c r="CL44" i="4" s="1"/>
  <c r="AR40" i="4"/>
  <c r="BO40" i="4" s="1"/>
  <c r="CL40" i="4" s="1"/>
  <c r="AR23" i="4"/>
  <c r="BO23" i="4" s="1"/>
  <c r="CL23" i="4" s="1"/>
  <c r="AR13" i="4"/>
  <c r="BO13" i="4" s="1"/>
  <c r="CL13" i="4" s="1"/>
  <c r="AR39" i="4"/>
  <c r="BO39" i="4" s="1"/>
  <c r="CL39" i="4" s="1"/>
  <c r="AR17" i="4"/>
  <c r="BO17" i="4" s="1"/>
  <c r="CL17" i="4" s="1"/>
  <c r="G13" i="1"/>
  <c r="G14" i="1"/>
  <c r="G10" i="1"/>
  <c r="H10" i="1" s="1"/>
  <c r="G4" i="1"/>
  <c r="H4" i="1" s="1"/>
  <c r="G11" i="1"/>
  <c r="H11" i="1" s="1"/>
  <c r="G3" i="1"/>
  <c r="H3" i="1" s="1"/>
  <c r="G15" i="1"/>
  <c r="H15" i="1" s="1"/>
  <c r="G16" i="1"/>
  <c r="H16" i="1" s="1"/>
  <c r="G6" i="1"/>
  <c r="G17" i="1"/>
  <c r="H17" i="1" s="1"/>
  <c r="G8" i="1"/>
  <c r="H8" i="1" s="1"/>
  <c r="G7" i="1"/>
  <c r="H7" i="1" s="1"/>
  <c r="G12" i="1"/>
  <c r="H12" i="1" s="1"/>
  <c r="G2" i="1"/>
  <c r="G5" i="1"/>
  <c r="H5" i="1" s="1"/>
  <c r="H13" i="1"/>
  <c r="H9" i="1"/>
  <c r="H14" i="1"/>
  <c r="H6" i="1"/>
  <c r="D5" i="2"/>
  <c r="D4" i="2"/>
  <c r="D7" i="2"/>
  <c r="D6" i="2"/>
  <c r="BW221" i="6" l="1"/>
  <c r="BW16" i="6"/>
  <c r="BW94" i="6"/>
  <c r="BW69" i="6"/>
  <c r="BW20" i="6"/>
  <c r="BW18" i="6"/>
  <c r="BW23" i="6"/>
  <c r="BW12" i="6"/>
  <c r="BW72" i="6"/>
  <c r="BW250" i="6"/>
  <c r="BW55" i="6"/>
  <c r="BW31" i="6"/>
  <c r="BW43" i="6"/>
  <c r="BW386" i="6"/>
  <c r="BW57" i="6"/>
  <c r="BW101" i="6"/>
  <c r="BW158" i="6"/>
  <c r="BW122" i="6"/>
  <c r="BW291" i="6"/>
  <c r="BW6" i="6"/>
  <c r="BW8" i="6"/>
  <c r="BV378" i="6"/>
  <c r="BU19" i="6"/>
  <c r="AQ2" i="6"/>
  <c r="AP3" i="6"/>
  <c r="AD382" i="6"/>
  <c r="BA382" i="6" s="1"/>
  <c r="BX382" i="6" s="1"/>
  <c r="AD381" i="6"/>
  <c r="BA381" i="6" s="1"/>
  <c r="BX381" i="6" s="1"/>
  <c r="AD378" i="6"/>
  <c r="BA378" i="6" s="1"/>
  <c r="BX378" i="6" s="1"/>
  <c r="AD383" i="6"/>
  <c r="BA383" i="6" s="1"/>
  <c r="BX383" i="6" s="1"/>
  <c r="AD369" i="6"/>
  <c r="BA369" i="6" s="1"/>
  <c r="BX369" i="6" s="1"/>
  <c r="AD360" i="6"/>
  <c r="BA360" i="6" s="1"/>
  <c r="AD385" i="6"/>
  <c r="AD342" i="6"/>
  <c r="BA342" i="6" s="1"/>
  <c r="BX342" i="6" s="1"/>
  <c r="AD386" i="6"/>
  <c r="BA386" i="6" s="1"/>
  <c r="AD340" i="6"/>
  <c r="AD331" i="6"/>
  <c r="AD384" i="6"/>
  <c r="AD358" i="6"/>
  <c r="BA358" i="6" s="1"/>
  <c r="BX358" i="6" s="1"/>
  <c r="AD315" i="6"/>
  <c r="BA315" i="6" s="1"/>
  <c r="BX315" i="6" s="1"/>
  <c r="BA385" i="6"/>
  <c r="BX385" i="6" s="1"/>
  <c r="AD348" i="6"/>
  <c r="AD321" i="6"/>
  <c r="BA321" i="6" s="1"/>
  <c r="BX321" i="6" s="1"/>
  <c r="AD294" i="6"/>
  <c r="BA294" i="6" s="1"/>
  <c r="BA348" i="6"/>
  <c r="BX348" i="6" s="1"/>
  <c r="AD338" i="6"/>
  <c r="BA338" i="6" s="1"/>
  <c r="BX338" i="6" s="1"/>
  <c r="AD304" i="6"/>
  <c r="AD286" i="6"/>
  <c r="BA286" i="6" s="1"/>
  <c r="BX286" i="6" s="1"/>
  <c r="AD285" i="6"/>
  <c r="BA285" i="6" s="1"/>
  <c r="BX285" i="6" s="1"/>
  <c r="AD324" i="6"/>
  <c r="AD309" i="6"/>
  <c r="AD284" i="6"/>
  <c r="AD282" i="6"/>
  <c r="BA282" i="6" s="1"/>
  <c r="AD270" i="6"/>
  <c r="AD268" i="6"/>
  <c r="AD267" i="6"/>
  <c r="AD266" i="6"/>
  <c r="AD264" i="6"/>
  <c r="BA264" i="6" s="1"/>
  <c r="AD336" i="6"/>
  <c r="BA336" i="6" s="1"/>
  <c r="AD318" i="6"/>
  <c r="BA318" i="6" s="1"/>
  <c r="AD232" i="6"/>
  <c r="BA232" i="6" s="1"/>
  <c r="BX232" i="6" s="1"/>
  <c r="AD174" i="6"/>
  <c r="BA174" i="6" s="1"/>
  <c r="BX174" i="6" s="1"/>
  <c r="AD192" i="6"/>
  <c r="AD288" i="6"/>
  <c r="BA288" i="6" s="1"/>
  <c r="AD250" i="6"/>
  <c r="BA250" i="6" s="1"/>
  <c r="BX250" i="6" s="1"/>
  <c r="AD248" i="6"/>
  <c r="AD210" i="6"/>
  <c r="BA210" i="6" s="1"/>
  <c r="BX210" i="6" s="1"/>
  <c r="AD194" i="6"/>
  <c r="BA194" i="6" s="1"/>
  <c r="AD177" i="6"/>
  <c r="AD160" i="6"/>
  <c r="AD312" i="6"/>
  <c r="BA312" i="6" s="1"/>
  <c r="BX312" i="6" s="1"/>
  <c r="AD339" i="6"/>
  <c r="BA339" i="6" s="1"/>
  <c r="BA266" i="6"/>
  <c r="BX266" i="6" s="1"/>
  <c r="AD252" i="6"/>
  <c r="BA252" i="6" s="1"/>
  <c r="BX252" i="6" s="1"/>
  <c r="AD249" i="6"/>
  <c r="BA249" i="6" s="1"/>
  <c r="BX249" i="6" s="1"/>
  <c r="AD231" i="6"/>
  <c r="BA231" i="6" s="1"/>
  <c r="AD214" i="6"/>
  <c r="AD180" i="6"/>
  <c r="AD159" i="6"/>
  <c r="BA284" i="6"/>
  <c r="BX284" i="6" s="1"/>
  <c r="AD228" i="6"/>
  <c r="BA228" i="6" s="1"/>
  <c r="BX228" i="6" s="1"/>
  <c r="AD212" i="6"/>
  <c r="BA212" i="6" s="1"/>
  <c r="AD162" i="6"/>
  <c r="BA162" i="6" s="1"/>
  <c r="AD198" i="6"/>
  <c r="AD178" i="6"/>
  <c r="BA178" i="6" s="1"/>
  <c r="BA340" i="6"/>
  <c r="BX340" i="6" s="1"/>
  <c r="AD246" i="6"/>
  <c r="BA246" i="6" s="1"/>
  <c r="BX246" i="6" s="1"/>
  <c r="BA214" i="6"/>
  <c r="BX214" i="6" s="1"/>
  <c r="AD213" i="6"/>
  <c r="BA213" i="6" s="1"/>
  <c r="BA160" i="6"/>
  <c r="BX160" i="6" s="1"/>
  <c r="AD117" i="6"/>
  <c r="BA117" i="6" s="1"/>
  <c r="AD105" i="6"/>
  <c r="BA105" i="6" s="1"/>
  <c r="BX105" i="6" s="1"/>
  <c r="BA267" i="6"/>
  <c r="BX267" i="6" s="1"/>
  <c r="AD106" i="6"/>
  <c r="BA106" i="6" s="1"/>
  <c r="AD100" i="6"/>
  <c r="BA100" i="6" s="1"/>
  <c r="BX100" i="6" s="1"/>
  <c r="AD90" i="6"/>
  <c r="BA90" i="6" s="1"/>
  <c r="BA89" i="6"/>
  <c r="BX89" i="6" s="1"/>
  <c r="AD82" i="6"/>
  <c r="AD76" i="6"/>
  <c r="BA76" i="6" s="1"/>
  <c r="BX76" i="6" s="1"/>
  <c r="BA198" i="6"/>
  <c r="BX198" i="6" s="1"/>
  <c r="AD107" i="6"/>
  <c r="BA107" i="6" s="1"/>
  <c r="BX107" i="6" s="1"/>
  <c r="AD101" i="6"/>
  <c r="BA101" i="6" s="1"/>
  <c r="AD91" i="6"/>
  <c r="AD83" i="6"/>
  <c r="AD78" i="6"/>
  <c r="BA78" i="6" s="1"/>
  <c r="BX78" i="6" s="1"/>
  <c r="AD293" i="6"/>
  <c r="BA293" i="6" s="1"/>
  <c r="AD230" i="6"/>
  <c r="BA230" i="6" s="1"/>
  <c r="AD196" i="6"/>
  <c r="AD115" i="6"/>
  <c r="AD89" i="6"/>
  <c r="AD86" i="6"/>
  <c r="BA86" i="6" s="1"/>
  <c r="BX86" i="6" s="1"/>
  <c r="AD72" i="6"/>
  <c r="BA72" i="6" s="1"/>
  <c r="BX72" i="6" s="1"/>
  <c r="AD61" i="6"/>
  <c r="BA61" i="6" s="1"/>
  <c r="AD45" i="6"/>
  <c r="AD37" i="6"/>
  <c r="AD36" i="6"/>
  <c r="BA36" i="6" s="1"/>
  <c r="BX36" i="6" s="1"/>
  <c r="AD35" i="6"/>
  <c r="AD363" i="6"/>
  <c r="BA363" i="6" s="1"/>
  <c r="AD176" i="6"/>
  <c r="BA176" i="6" s="1"/>
  <c r="BX176" i="6" s="1"/>
  <c r="AD147" i="6"/>
  <c r="BA147" i="6" s="1"/>
  <c r="BX147" i="6" s="1"/>
  <c r="AD122" i="6"/>
  <c r="AD103" i="6"/>
  <c r="BA103" i="6" s="1"/>
  <c r="BX103" i="6" s="1"/>
  <c r="AD93" i="6"/>
  <c r="AD63" i="6"/>
  <c r="AD138" i="6"/>
  <c r="AD98" i="6"/>
  <c r="AD94" i="6"/>
  <c r="BA94" i="6" s="1"/>
  <c r="AD87" i="6"/>
  <c r="BA73" i="6"/>
  <c r="BX73" i="6" s="1"/>
  <c r="AD64" i="6"/>
  <c r="BA64" i="6" s="1"/>
  <c r="BX64" i="6" s="1"/>
  <c r="AD55" i="6"/>
  <c r="BA55" i="6" s="1"/>
  <c r="AD48" i="6"/>
  <c r="AD39" i="6"/>
  <c r="BA39" i="6" s="1"/>
  <c r="BX39" i="6" s="1"/>
  <c r="AD153" i="6"/>
  <c r="BA153" i="6" s="1"/>
  <c r="BX153" i="6" s="1"/>
  <c r="BA138" i="6"/>
  <c r="BX138" i="6" s="1"/>
  <c r="AD132" i="6"/>
  <c r="AD73" i="6"/>
  <c r="AD34" i="6"/>
  <c r="BA34" i="6" s="1"/>
  <c r="BX34" i="6" s="1"/>
  <c r="AD26" i="6"/>
  <c r="BA26" i="6" s="1"/>
  <c r="BX26" i="6" s="1"/>
  <c r="AD16" i="6"/>
  <c r="BA16" i="6" s="1"/>
  <c r="AD8" i="6"/>
  <c r="BA8" i="6" s="1"/>
  <c r="BX8" i="6" s="1"/>
  <c r="AD158" i="6"/>
  <c r="BA158" i="6" s="1"/>
  <c r="BX158" i="6" s="1"/>
  <c r="AD156" i="6"/>
  <c r="AD133" i="6"/>
  <c r="AD108" i="6"/>
  <c r="BA108" i="6" s="1"/>
  <c r="BX108" i="6" s="1"/>
  <c r="AD88" i="6"/>
  <c r="BA88" i="6" s="1"/>
  <c r="BX88" i="6" s="1"/>
  <c r="AD58" i="6"/>
  <c r="AD51" i="6"/>
  <c r="BA51" i="6" s="1"/>
  <c r="AD42" i="6"/>
  <c r="AD38" i="6"/>
  <c r="BA38" i="6" s="1"/>
  <c r="BA35" i="6"/>
  <c r="BX35" i="6" s="1"/>
  <c r="AD28" i="6"/>
  <c r="AD17" i="6"/>
  <c r="BA17" i="6" s="1"/>
  <c r="BX17" i="6" s="1"/>
  <c r="AD9" i="6"/>
  <c r="BA9" i="6" s="1"/>
  <c r="BX9" i="6" s="1"/>
  <c r="H3" i="6"/>
  <c r="AD109" i="6"/>
  <c r="BA109" i="6" s="1"/>
  <c r="BX109" i="6" s="1"/>
  <c r="AD85" i="6"/>
  <c r="BA85" i="6" s="1"/>
  <c r="AD68" i="6"/>
  <c r="BA28" i="6"/>
  <c r="AD18" i="6"/>
  <c r="BA18" i="6" s="1"/>
  <c r="BX18" i="6" s="1"/>
  <c r="AD10" i="6"/>
  <c r="BA10" i="6" s="1"/>
  <c r="BX10" i="6" s="1"/>
  <c r="BA122" i="6"/>
  <c r="BX122" i="6" s="1"/>
  <c r="AD120" i="6"/>
  <c r="BA120" i="6" s="1"/>
  <c r="AD97" i="6"/>
  <c r="BA97" i="6" s="1"/>
  <c r="BX97" i="6" s="1"/>
  <c r="AD195" i="6"/>
  <c r="AD81" i="6"/>
  <c r="BA81" i="6" s="1"/>
  <c r="BA68" i="6"/>
  <c r="BX68" i="6" s="1"/>
  <c r="AD56" i="6"/>
  <c r="BA56" i="6" s="1"/>
  <c r="BX56" i="6" s="1"/>
  <c r="AD53" i="6"/>
  <c r="BA53" i="6" s="1"/>
  <c r="AD43" i="6"/>
  <c r="AD40" i="6"/>
  <c r="BA40" i="6" s="1"/>
  <c r="AD19" i="6"/>
  <c r="BA19" i="6" s="1"/>
  <c r="BX19" i="6" s="1"/>
  <c r="BA196" i="6"/>
  <c r="BX196" i="6" s="1"/>
  <c r="BA91" i="6"/>
  <c r="AD47" i="6"/>
  <c r="BA47" i="6" s="1"/>
  <c r="BX47" i="6" s="1"/>
  <c r="BA45" i="6"/>
  <c r="BX45" i="6" s="1"/>
  <c r="AD25" i="6"/>
  <c r="AD14" i="6"/>
  <c r="BA14" i="6" s="1"/>
  <c r="BX14" i="6" s="1"/>
  <c r="AD59" i="6"/>
  <c r="AD20" i="6"/>
  <c r="AD5" i="6"/>
  <c r="BA5" i="6" s="1"/>
  <c r="BA140" i="6"/>
  <c r="BX140" i="6" s="1"/>
  <c r="AD84" i="6"/>
  <c r="BA84" i="6" s="1"/>
  <c r="BX84" i="6" s="1"/>
  <c r="AD75" i="6"/>
  <c r="BA75" i="6" s="1"/>
  <c r="AD69" i="6"/>
  <c r="BA69" i="6" s="1"/>
  <c r="BX69" i="6" s="1"/>
  <c r="BA48" i="6"/>
  <c r="BX48" i="6" s="1"/>
  <c r="AD216" i="6"/>
  <c r="BA216" i="6" s="1"/>
  <c r="AD140" i="6"/>
  <c r="AD65" i="6"/>
  <c r="BA65" i="6" s="1"/>
  <c r="BX65" i="6" s="1"/>
  <c r="AD50" i="6"/>
  <c r="BA50" i="6" s="1"/>
  <c r="BX50" i="6" s="1"/>
  <c r="AD32" i="6"/>
  <c r="BA32" i="6" s="1"/>
  <c r="AD13" i="6"/>
  <c r="AD95" i="6"/>
  <c r="AD80" i="6"/>
  <c r="BA80" i="6" s="1"/>
  <c r="BX80" i="6" s="1"/>
  <c r="AD67" i="6"/>
  <c r="BA67" i="6" s="1"/>
  <c r="AD44" i="6"/>
  <c r="BA44" i="6" s="1"/>
  <c r="BX44" i="6" s="1"/>
  <c r="AD31" i="6"/>
  <c r="BA270" i="6"/>
  <c r="BX270" i="6" s="1"/>
  <c r="AD60" i="6"/>
  <c r="BA60" i="6" s="1"/>
  <c r="AD23" i="6"/>
  <c r="BA23" i="6" s="1"/>
  <c r="AD70" i="6"/>
  <c r="BA70" i="6" s="1"/>
  <c r="BX70" i="6" s="1"/>
  <c r="AD7" i="6"/>
  <c r="BA7" i="6" s="1"/>
  <c r="BX7" i="6" s="1"/>
  <c r="AD6" i="6"/>
  <c r="AD234" i="6"/>
  <c r="BA234" i="6" s="1"/>
  <c r="AD151" i="6"/>
  <c r="BA151" i="6" s="1"/>
  <c r="AD92" i="6"/>
  <c r="BA92" i="6" s="1"/>
  <c r="BX92" i="6" s="1"/>
  <c r="BA58" i="6"/>
  <c r="BX58" i="6" s="1"/>
  <c r="BA37" i="6"/>
  <c r="BX37" i="6" s="1"/>
  <c r="AD33" i="6"/>
  <c r="BA33" i="6" s="1"/>
  <c r="BX33" i="6" s="1"/>
  <c r="AD22" i="6"/>
  <c r="AD15" i="6"/>
  <c r="BA15" i="6" s="1"/>
  <c r="AD66" i="6"/>
  <c r="BA66" i="6" s="1"/>
  <c r="BX66" i="6" s="1"/>
  <c r="AD57" i="6"/>
  <c r="BA57" i="6" s="1"/>
  <c r="BX57" i="6" s="1"/>
  <c r="AD30" i="6"/>
  <c r="BA30" i="6" s="1"/>
  <c r="AD12" i="6"/>
  <c r="BA12" i="6" s="1"/>
  <c r="BX12" i="6" s="1"/>
  <c r="BA6" i="6"/>
  <c r="BX6" i="6" s="1"/>
  <c r="AD11" i="6"/>
  <c r="BA11" i="6" s="1"/>
  <c r="BX11" i="6" s="1"/>
  <c r="BA22" i="6"/>
  <c r="BX22" i="6" s="1"/>
  <c r="AD41" i="6"/>
  <c r="BA20" i="6"/>
  <c r="BX20" i="6" s="1"/>
  <c r="AD114" i="6"/>
  <c r="BA114" i="6" s="1"/>
  <c r="BX114" i="6" s="1"/>
  <c r="AD129" i="6"/>
  <c r="BA129" i="6" s="1"/>
  <c r="AD183" i="6"/>
  <c r="AD62" i="6"/>
  <c r="BA62" i="6" s="1"/>
  <c r="AD142" i="6"/>
  <c r="AD257" i="6"/>
  <c r="AD141" i="6"/>
  <c r="BA141" i="6" s="1"/>
  <c r="BX141" i="6" s="1"/>
  <c r="AD204" i="6"/>
  <c r="BA204" i="6" s="1"/>
  <c r="AD329" i="6"/>
  <c r="BA329" i="6" s="1"/>
  <c r="BX329" i="6" s="1"/>
  <c r="AD219" i="6"/>
  <c r="BA219" i="6" s="1"/>
  <c r="AD333" i="6"/>
  <c r="BA333" i="6" s="1"/>
  <c r="BX333" i="6" s="1"/>
  <c r="AD345" i="6"/>
  <c r="BA345" i="6" s="1"/>
  <c r="BX345" i="6" s="1"/>
  <c r="AD374" i="6"/>
  <c r="BA374" i="6" s="1"/>
  <c r="AD375" i="6"/>
  <c r="AD376" i="6"/>
  <c r="BA376" i="6" s="1"/>
  <c r="BX376" i="6" s="1"/>
  <c r="AD201" i="6"/>
  <c r="BA201" i="6" s="1"/>
  <c r="AD261" i="6"/>
  <c r="BA261" i="6" s="1"/>
  <c r="AD365" i="6"/>
  <c r="BA365" i="6" s="1"/>
  <c r="BX365" i="6" s="1"/>
  <c r="AD123" i="6"/>
  <c r="BA123" i="6" s="1"/>
  <c r="BX123" i="6" s="1"/>
  <c r="AD131" i="6"/>
  <c r="AD135" i="6"/>
  <c r="AD205" i="6"/>
  <c r="AD243" i="6"/>
  <c r="AD273" i="6"/>
  <c r="AD258" i="6"/>
  <c r="BA258" i="6" s="1"/>
  <c r="BX258" i="6" s="1"/>
  <c r="AD330" i="6"/>
  <c r="BA330" i="6" s="1"/>
  <c r="AD239" i="6"/>
  <c r="BA239" i="6" s="1"/>
  <c r="BX239" i="6" s="1"/>
  <c r="AD241" i="6"/>
  <c r="BA241" i="6" s="1"/>
  <c r="AD171" i="6"/>
  <c r="AD144" i="6"/>
  <c r="AD187" i="6"/>
  <c r="AD167" i="6"/>
  <c r="BA167" i="6" s="1"/>
  <c r="BX167" i="6" s="1"/>
  <c r="AD185" i="6"/>
  <c r="BA185" i="6" s="1"/>
  <c r="AD275" i="6"/>
  <c r="AD124" i="6"/>
  <c r="BA124" i="6" s="1"/>
  <c r="AD113" i="6"/>
  <c r="AD169" i="6"/>
  <c r="BA169" i="6" s="1"/>
  <c r="BX169" i="6" s="1"/>
  <c r="AD222" i="6"/>
  <c r="BA222" i="6" s="1"/>
  <c r="AD189" i="6"/>
  <c r="BA189" i="6" s="1"/>
  <c r="BX189" i="6" s="1"/>
  <c r="AD327" i="6"/>
  <c r="BA327" i="6" s="1"/>
  <c r="AD357" i="6"/>
  <c r="BA357" i="6" s="1"/>
  <c r="AD295" i="6"/>
  <c r="BA295" i="6" s="1"/>
  <c r="BX295" i="6" s="1"/>
  <c r="AD302" i="6"/>
  <c r="BA302" i="6" s="1"/>
  <c r="AD372" i="6"/>
  <c r="AD276" i="6"/>
  <c r="AD349" i="6"/>
  <c r="BA349" i="6" s="1"/>
  <c r="AD126" i="6"/>
  <c r="AD300" i="6"/>
  <c r="BA300" i="6" s="1"/>
  <c r="AD277" i="6"/>
  <c r="BA277" i="6" s="1"/>
  <c r="BX277" i="6" s="1"/>
  <c r="AD297" i="6"/>
  <c r="BA297" i="6" s="1"/>
  <c r="AD186" i="6"/>
  <c r="AD237" i="6"/>
  <c r="AD203" i="6"/>
  <c r="BA203" i="6" s="1"/>
  <c r="AD279" i="6"/>
  <c r="BA279" i="6" s="1"/>
  <c r="AD149" i="6"/>
  <c r="AD207" i="6"/>
  <c r="BA207" i="6" s="1"/>
  <c r="AD255" i="6"/>
  <c r="BA255" i="6" s="1"/>
  <c r="AD322" i="6"/>
  <c r="AD225" i="6"/>
  <c r="AD354" i="6"/>
  <c r="AD351" i="6"/>
  <c r="BA351" i="6" s="1"/>
  <c r="AD347" i="6"/>
  <c r="AD311" i="6"/>
  <c r="AD150" i="6"/>
  <c r="BA150" i="6" s="1"/>
  <c r="AD320" i="6"/>
  <c r="BA320" i="6" s="1"/>
  <c r="BX320" i="6" s="1"/>
  <c r="AD168" i="6"/>
  <c r="BA168" i="6" s="1"/>
  <c r="AD306" i="6"/>
  <c r="AD223" i="6"/>
  <c r="BA223" i="6" s="1"/>
  <c r="AD221" i="6"/>
  <c r="BA221" i="6" s="1"/>
  <c r="BX221" i="6" s="1"/>
  <c r="AD291" i="6"/>
  <c r="BA291" i="6" s="1"/>
  <c r="AD240" i="6"/>
  <c r="BA240" i="6" s="1"/>
  <c r="BX240" i="6" s="1"/>
  <c r="AD313" i="6"/>
  <c r="BA313" i="6" s="1"/>
  <c r="AD366" i="6"/>
  <c r="BA366" i="6" s="1"/>
  <c r="AD356" i="6"/>
  <c r="BA356" i="6" s="1"/>
  <c r="AD303" i="6"/>
  <c r="BA303" i="6" s="1"/>
  <c r="AD367" i="6"/>
  <c r="BA367" i="6" s="1"/>
  <c r="AD111" i="6"/>
  <c r="AD165" i="6"/>
  <c r="AD259" i="6"/>
  <c r="BW38" i="6"/>
  <c r="AZ88" i="6"/>
  <c r="BW88" i="6" s="1"/>
  <c r="AZ186" i="6"/>
  <c r="BW186" i="6" s="1"/>
  <c r="AZ160" i="6"/>
  <c r="BW160" i="6" s="1"/>
  <c r="BW223" i="6"/>
  <c r="AZ375" i="6"/>
  <c r="BW375" i="6" s="1"/>
  <c r="BU34" i="6"/>
  <c r="BU107" i="6"/>
  <c r="BV237" i="6"/>
  <c r="BU303" i="6"/>
  <c r="BU111" i="6"/>
  <c r="BU186" i="6"/>
  <c r="BU100" i="6"/>
  <c r="BU61" i="6"/>
  <c r="BU115" i="6"/>
  <c r="BU159" i="6"/>
  <c r="BU196" i="6"/>
  <c r="BU286" i="6"/>
  <c r="BU358" i="6"/>
  <c r="BU266" i="6"/>
  <c r="BU330" i="6"/>
  <c r="BU360" i="6"/>
  <c r="BU345" i="6"/>
  <c r="BU277" i="6"/>
  <c r="BU83" i="6"/>
  <c r="BV205" i="6"/>
  <c r="BU214" i="6"/>
  <c r="BU268" i="6"/>
  <c r="BU351" i="6"/>
  <c r="BU327" i="6"/>
  <c r="BU177" i="6"/>
  <c r="BU232" i="6"/>
  <c r="BU73" i="6"/>
  <c r="BU42" i="6"/>
  <c r="BV41" i="6"/>
  <c r="BU60" i="6"/>
  <c r="BU45" i="6"/>
  <c r="BU92" i="6"/>
  <c r="AZ13" i="6"/>
  <c r="BW13" i="6" s="1"/>
  <c r="AZ100" i="6"/>
  <c r="BW100" i="6" s="1"/>
  <c r="AZ25" i="6"/>
  <c r="BW25" i="6" s="1"/>
  <c r="AZ70" i="6"/>
  <c r="BW70" i="6" s="1"/>
  <c r="AZ33" i="6"/>
  <c r="BW89" i="6"/>
  <c r="AZ275" i="6"/>
  <c r="BW275" i="6" s="1"/>
  <c r="AZ231" i="6"/>
  <c r="BW231" i="6" s="1"/>
  <c r="AZ240" i="6"/>
  <c r="BW240" i="6" s="1"/>
  <c r="AZ321" i="6"/>
  <c r="BW321" i="6" s="1"/>
  <c r="AZ356" i="6"/>
  <c r="BW356" i="6" s="1"/>
  <c r="AZ376" i="6"/>
  <c r="BW376" i="6" s="1"/>
  <c r="BU64" i="6"/>
  <c r="BU195" i="6"/>
  <c r="BU140" i="6"/>
  <c r="BU37" i="6"/>
  <c r="BU321" i="6"/>
  <c r="BU349" i="6"/>
  <c r="BU363" i="6"/>
  <c r="BU300" i="6"/>
  <c r="BU132" i="6"/>
  <c r="BU367" i="6"/>
  <c r="BV59" i="6"/>
  <c r="BU47" i="6"/>
  <c r="AR386" i="6"/>
  <c r="BO386" i="6" s="1"/>
  <c r="CL386" i="6" s="1"/>
  <c r="AR382" i="6"/>
  <c r="BO382" i="6" s="1"/>
  <c r="CL382" i="6" s="1"/>
  <c r="AR383" i="6"/>
  <c r="BO383" i="6" s="1"/>
  <c r="CL383" i="6" s="1"/>
  <c r="BO339" i="6"/>
  <c r="CL339" i="6" s="1"/>
  <c r="AR381" i="6"/>
  <c r="BO381" i="6" s="1"/>
  <c r="CL381" i="6" s="1"/>
  <c r="AR376" i="6"/>
  <c r="BO376" i="6" s="1"/>
  <c r="CL376" i="6" s="1"/>
  <c r="AR384" i="6"/>
  <c r="BO384" i="6" s="1"/>
  <c r="CL384" i="6" s="1"/>
  <c r="AR385" i="6"/>
  <c r="BO385" i="6" s="1"/>
  <c r="CL385" i="6" s="1"/>
  <c r="AR363" i="6"/>
  <c r="AR342" i="6"/>
  <c r="BO342" i="6" s="1"/>
  <c r="CL342" i="6" s="1"/>
  <c r="AR340" i="6"/>
  <c r="BO340" i="6" s="1"/>
  <c r="CL340" i="6" s="1"/>
  <c r="AR378" i="6"/>
  <c r="BO378" i="6" s="1"/>
  <c r="CL378" i="6" s="1"/>
  <c r="AR339" i="6"/>
  <c r="AR338" i="6"/>
  <c r="BO338" i="6" s="1"/>
  <c r="CL338" i="6" s="1"/>
  <c r="BO363" i="6"/>
  <c r="CL363" i="6" s="1"/>
  <c r="AR374" i="6"/>
  <c r="BO374" i="6" s="1"/>
  <c r="CL374" i="6" s="1"/>
  <c r="AR356" i="6"/>
  <c r="BO356" i="6" s="1"/>
  <c r="CL356" i="6" s="1"/>
  <c r="AR375" i="6"/>
  <c r="BO375" i="6" s="1"/>
  <c r="CL375" i="6" s="1"/>
  <c r="AR284" i="6"/>
  <c r="BO284" i="6" s="1"/>
  <c r="CL284" i="6" s="1"/>
  <c r="AR304" i="6"/>
  <c r="BO304" i="6" s="1"/>
  <c r="CL304" i="6" s="1"/>
  <c r="AR369" i="6"/>
  <c r="BO369" i="6" s="1"/>
  <c r="CL369" i="6" s="1"/>
  <c r="AR285" i="6"/>
  <c r="BO285" i="6" s="1"/>
  <c r="CL285" i="6" s="1"/>
  <c r="AR252" i="6"/>
  <c r="BO252" i="6" s="1"/>
  <c r="CL252" i="6" s="1"/>
  <c r="AR250" i="6"/>
  <c r="BO250" i="6" s="1"/>
  <c r="CL250" i="6" s="1"/>
  <c r="AR249" i="6"/>
  <c r="BO249" i="6" s="1"/>
  <c r="CL249" i="6" s="1"/>
  <c r="AR248" i="6"/>
  <c r="AR246" i="6"/>
  <c r="BO246" i="6" s="1"/>
  <c r="CL246" i="6" s="1"/>
  <c r="AR282" i="6"/>
  <c r="BO282" i="6" s="1"/>
  <c r="CL282" i="6" s="1"/>
  <c r="AR275" i="6"/>
  <c r="BO275" i="6" s="1"/>
  <c r="CL275" i="6" s="1"/>
  <c r="BO270" i="6"/>
  <c r="CL270" i="6" s="1"/>
  <c r="AR234" i="6"/>
  <c r="AR232" i="6"/>
  <c r="BO232" i="6" s="1"/>
  <c r="CL232" i="6" s="1"/>
  <c r="AR210" i="6"/>
  <c r="BO210" i="6" s="1"/>
  <c r="CL210" i="6" s="1"/>
  <c r="AR194" i="6"/>
  <c r="BO194" i="6" s="1"/>
  <c r="CL194" i="6" s="1"/>
  <c r="AR177" i="6"/>
  <c r="BO177" i="6" s="1"/>
  <c r="CL177" i="6" s="1"/>
  <c r="AR160" i="6"/>
  <c r="BO160" i="6" s="1"/>
  <c r="CL160" i="6" s="1"/>
  <c r="AR270" i="6"/>
  <c r="AR212" i="6"/>
  <c r="BO212" i="6" s="1"/>
  <c r="CL212" i="6" s="1"/>
  <c r="AR195" i="6"/>
  <c r="BO195" i="6" s="1"/>
  <c r="CL195" i="6" s="1"/>
  <c r="AR268" i="6"/>
  <c r="BO268" i="6" s="1"/>
  <c r="CL268" i="6" s="1"/>
  <c r="AR219" i="6"/>
  <c r="BO219" i="6" s="1"/>
  <c r="CL219" i="6" s="1"/>
  <c r="AR213" i="6"/>
  <c r="BO213" i="6" s="1"/>
  <c r="CL213" i="6" s="1"/>
  <c r="AR196" i="6"/>
  <c r="BO196" i="6" s="1"/>
  <c r="CL196" i="6" s="1"/>
  <c r="AR185" i="6"/>
  <c r="BO185" i="6" s="1"/>
  <c r="CL185" i="6" s="1"/>
  <c r="AR180" i="6"/>
  <c r="BO180" i="6" s="1"/>
  <c r="CL180" i="6" s="1"/>
  <c r="AR286" i="6"/>
  <c r="BO286" i="6" s="1"/>
  <c r="CL286" i="6" s="1"/>
  <c r="AR264" i="6"/>
  <c r="BO264" i="6" s="1"/>
  <c r="CL264" i="6" s="1"/>
  <c r="AR267" i="6"/>
  <c r="BO267" i="6" s="1"/>
  <c r="CL267" i="6" s="1"/>
  <c r="AR257" i="6"/>
  <c r="BO257" i="6" s="1"/>
  <c r="CL257" i="6" s="1"/>
  <c r="BO248" i="6"/>
  <c r="CL248" i="6" s="1"/>
  <c r="AR174" i="6"/>
  <c r="BO174" i="6" s="1"/>
  <c r="CL174" i="6" s="1"/>
  <c r="BO234" i="6"/>
  <c r="CL234" i="6" s="1"/>
  <c r="AR230" i="6"/>
  <c r="BO230" i="6" s="1"/>
  <c r="CL230" i="6" s="1"/>
  <c r="AR214" i="6"/>
  <c r="BO214" i="6" s="1"/>
  <c r="CL214" i="6" s="1"/>
  <c r="AR203" i="6"/>
  <c r="BO203" i="6" s="1"/>
  <c r="CL203" i="6" s="1"/>
  <c r="AR276" i="6"/>
  <c r="BO276" i="6" s="1"/>
  <c r="CL276" i="6" s="1"/>
  <c r="AR231" i="6"/>
  <c r="BO231" i="6" s="1"/>
  <c r="CL231" i="6" s="1"/>
  <c r="AR228" i="6"/>
  <c r="BO228" i="6" s="1"/>
  <c r="CL228" i="6" s="1"/>
  <c r="AR162" i="6"/>
  <c r="BO162" i="6" s="1"/>
  <c r="CL162" i="6" s="1"/>
  <c r="AR225" i="6"/>
  <c r="BO225" i="6" s="1"/>
  <c r="CL225" i="6" s="1"/>
  <c r="AR216" i="6"/>
  <c r="BO216" i="6" s="1"/>
  <c r="CL216" i="6" s="1"/>
  <c r="AR178" i="6"/>
  <c r="BO178" i="6" s="1"/>
  <c r="CL178" i="6" s="1"/>
  <c r="AR176" i="6"/>
  <c r="BO176" i="6" s="1"/>
  <c r="CL176" i="6" s="1"/>
  <c r="AR221" i="6"/>
  <c r="BO221" i="6" s="1"/>
  <c r="CL221" i="6" s="1"/>
  <c r="AR147" i="6"/>
  <c r="BO147" i="6" s="1"/>
  <c r="CL147" i="6" s="1"/>
  <c r="AR97" i="6"/>
  <c r="BO97" i="6" s="1"/>
  <c r="CL97" i="6" s="1"/>
  <c r="AR88" i="6"/>
  <c r="BO88" i="6" s="1"/>
  <c r="CL88" i="6" s="1"/>
  <c r="AR80" i="6"/>
  <c r="BO80" i="6" s="1"/>
  <c r="CL80" i="6" s="1"/>
  <c r="AR73" i="6"/>
  <c r="BO73" i="6" s="1"/>
  <c r="CL73" i="6" s="1"/>
  <c r="AR192" i="6"/>
  <c r="BO192" i="6" s="1"/>
  <c r="CL192" i="6" s="1"/>
  <c r="AR153" i="6"/>
  <c r="BO153" i="6" s="1"/>
  <c r="CL153" i="6" s="1"/>
  <c r="AR105" i="6"/>
  <c r="AR98" i="6"/>
  <c r="BO98" i="6" s="1"/>
  <c r="CL98" i="6" s="1"/>
  <c r="AR89" i="6"/>
  <c r="BO89" i="6" s="1"/>
  <c r="CL89" i="6" s="1"/>
  <c r="AR81" i="6"/>
  <c r="BO81" i="6" s="1"/>
  <c r="CL81" i="6" s="1"/>
  <c r="AR75" i="6"/>
  <c r="BO75" i="6" s="1"/>
  <c r="CL75" i="6" s="1"/>
  <c r="AR258" i="6"/>
  <c r="BO258" i="6" s="1"/>
  <c r="CL258" i="6" s="1"/>
  <c r="AR198" i="6"/>
  <c r="BO198" i="6" s="1"/>
  <c r="CL198" i="6" s="1"/>
  <c r="AR186" i="6"/>
  <c r="BO186" i="6" s="1"/>
  <c r="CL186" i="6" s="1"/>
  <c r="AR115" i="6"/>
  <c r="BO115" i="6" s="1"/>
  <c r="CL115" i="6" s="1"/>
  <c r="AR107" i="6"/>
  <c r="BO107" i="6" s="1"/>
  <c r="CL107" i="6" s="1"/>
  <c r="AR94" i="6"/>
  <c r="AR87" i="6"/>
  <c r="BO87" i="6" s="1"/>
  <c r="CL87" i="6" s="1"/>
  <c r="AR83" i="6"/>
  <c r="AR78" i="6"/>
  <c r="BO78" i="6" s="1"/>
  <c r="CL78" i="6" s="1"/>
  <c r="AR69" i="6"/>
  <c r="BO69" i="6" s="1"/>
  <c r="CL69" i="6" s="1"/>
  <c r="AR59" i="6"/>
  <c r="BO59" i="6" s="1"/>
  <c r="CL59" i="6" s="1"/>
  <c r="AR43" i="6"/>
  <c r="BO43" i="6" s="1"/>
  <c r="CL43" i="6" s="1"/>
  <c r="AR33" i="6"/>
  <c r="AR277" i="6"/>
  <c r="BO277" i="6" s="1"/>
  <c r="CL277" i="6" s="1"/>
  <c r="AR243" i="6"/>
  <c r="BO243" i="6" s="1"/>
  <c r="CL243" i="6" s="1"/>
  <c r="AR122" i="6"/>
  <c r="BO122" i="6" s="1"/>
  <c r="CL122" i="6" s="1"/>
  <c r="AR103" i="6"/>
  <c r="BO103" i="6" s="1"/>
  <c r="CL103" i="6" s="1"/>
  <c r="AR100" i="6"/>
  <c r="BO100" i="6" s="1"/>
  <c r="CL100" i="6" s="1"/>
  <c r="AR70" i="6"/>
  <c r="BO70" i="6" s="1"/>
  <c r="CL70" i="6" s="1"/>
  <c r="AR60" i="6"/>
  <c r="BO60" i="6" s="1"/>
  <c r="CL60" i="6" s="1"/>
  <c r="AR288" i="6"/>
  <c r="BO288" i="6" s="1"/>
  <c r="CL288" i="6" s="1"/>
  <c r="AR205" i="6"/>
  <c r="BO205" i="6" s="1"/>
  <c r="CL205" i="6" s="1"/>
  <c r="AR138" i="6"/>
  <c r="BO138" i="6" s="1"/>
  <c r="CL138" i="6" s="1"/>
  <c r="BO105" i="6"/>
  <c r="CL105" i="6" s="1"/>
  <c r="AR95" i="6"/>
  <c r="BO95" i="6" s="1"/>
  <c r="CL95" i="6" s="1"/>
  <c r="AR91" i="6"/>
  <c r="BO91" i="6" s="1"/>
  <c r="CL91" i="6" s="1"/>
  <c r="AR62" i="6"/>
  <c r="BO62" i="6" s="1"/>
  <c r="CL62" i="6" s="1"/>
  <c r="AR61" i="6"/>
  <c r="AR45" i="6"/>
  <c r="BO45" i="6" s="1"/>
  <c r="CL45" i="6" s="1"/>
  <c r="AR37" i="6"/>
  <c r="BO37" i="6" s="1"/>
  <c r="CL37" i="6" s="1"/>
  <c r="AR36" i="6"/>
  <c r="AR35" i="6"/>
  <c r="BO34" i="6"/>
  <c r="CL34" i="6" s="1"/>
  <c r="AR86" i="6"/>
  <c r="AR55" i="6"/>
  <c r="BO55" i="6" s="1"/>
  <c r="CL55" i="6" s="1"/>
  <c r="AR47" i="6"/>
  <c r="BO36" i="6"/>
  <c r="CL36" i="6" s="1"/>
  <c r="AR31" i="6"/>
  <c r="BO31" i="6" s="1"/>
  <c r="CL31" i="6" s="1"/>
  <c r="AR23" i="6"/>
  <c r="BO23" i="6" s="1"/>
  <c r="CL23" i="6" s="1"/>
  <c r="AR14" i="6"/>
  <c r="BO14" i="6" s="1"/>
  <c r="CL14" i="6" s="1"/>
  <c r="AR6" i="6"/>
  <c r="BO6" i="6" s="1"/>
  <c r="CL6" i="6" s="1"/>
  <c r="BO94" i="6"/>
  <c r="CL94" i="6" s="1"/>
  <c r="AR82" i="6"/>
  <c r="BO82" i="6" s="1"/>
  <c r="CL82" i="6" s="1"/>
  <c r="BO61" i="6"/>
  <c r="CL61" i="6" s="1"/>
  <c r="AR58" i="6"/>
  <c r="BO58" i="6" s="1"/>
  <c r="CL58" i="6" s="1"/>
  <c r="AR53" i="6"/>
  <c r="BO53" i="6" s="1"/>
  <c r="CL53" i="6" s="1"/>
  <c r="AR39" i="6"/>
  <c r="BO39" i="6" s="1"/>
  <c r="CL39" i="6" s="1"/>
  <c r="BO33" i="6"/>
  <c r="CL33" i="6" s="1"/>
  <c r="AR32" i="6"/>
  <c r="BO32" i="6" s="1"/>
  <c r="CL32" i="6" s="1"/>
  <c r="AR25" i="6"/>
  <c r="BO25" i="6" s="1"/>
  <c r="CL25" i="6" s="1"/>
  <c r="AR15" i="6"/>
  <c r="BO15" i="6" s="1"/>
  <c r="CL15" i="6" s="1"/>
  <c r="AR7" i="6"/>
  <c r="BO7" i="6" s="1"/>
  <c r="CL7" i="6" s="1"/>
  <c r="AR68" i="6"/>
  <c r="BO68" i="6" s="1"/>
  <c r="CL68" i="6" s="1"/>
  <c r="AR64" i="6"/>
  <c r="AR56" i="6"/>
  <c r="BO56" i="6" s="1"/>
  <c r="CL56" i="6" s="1"/>
  <c r="AR26" i="6"/>
  <c r="BO26" i="6" s="1"/>
  <c r="CL26" i="6" s="1"/>
  <c r="AR16" i="6"/>
  <c r="BO16" i="6" s="1"/>
  <c r="CL16" i="6" s="1"/>
  <c r="AR8" i="6"/>
  <c r="BO8" i="6" s="1"/>
  <c r="CL8" i="6" s="1"/>
  <c r="AR158" i="6"/>
  <c r="BO158" i="6" s="1"/>
  <c r="CL158" i="6" s="1"/>
  <c r="AR140" i="6"/>
  <c r="BO140" i="6" s="1"/>
  <c r="CL140" i="6" s="1"/>
  <c r="AR117" i="6"/>
  <c r="BO117" i="6" s="1"/>
  <c r="CL117" i="6" s="1"/>
  <c r="AR109" i="6"/>
  <c r="BO109" i="6" s="1"/>
  <c r="CL109" i="6" s="1"/>
  <c r="AR266" i="6"/>
  <c r="BO266" i="6" s="1"/>
  <c r="CL266" i="6" s="1"/>
  <c r="AR167" i="6"/>
  <c r="BO167" i="6" s="1"/>
  <c r="CL167" i="6" s="1"/>
  <c r="AR93" i="6"/>
  <c r="BO93" i="6" s="1"/>
  <c r="CL93" i="6" s="1"/>
  <c r="BO86" i="6"/>
  <c r="CL86" i="6" s="1"/>
  <c r="BO83" i="6"/>
  <c r="CL83" i="6" s="1"/>
  <c r="AR38" i="6"/>
  <c r="BO38" i="6" s="1"/>
  <c r="CL38" i="6" s="1"/>
  <c r="AR19" i="6"/>
  <c r="BO19" i="6" s="1"/>
  <c r="CL19" i="6" s="1"/>
  <c r="AR10" i="6"/>
  <c r="BO10" i="6" s="1"/>
  <c r="CL10" i="6" s="1"/>
  <c r="AR133" i="6"/>
  <c r="BO133" i="6" s="1"/>
  <c r="CL133" i="6" s="1"/>
  <c r="AR92" i="6"/>
  <c r="BO92" i="6" s="1"/>
  <c r="CL92" i="6" s="1"/>
  <c r="AR85" i="6"/>
  <c r="BO85" i="6" s="1"/>
  <c r="CL85" i="6" s="1"/>
  <c r="AR67" i="6"/>
  <c r="BO67" i="6" s="1"/>
  <c r="CL67" i="6" s="1"/>
  <c r="AR66" i="6"/>
  <c r="BO66" i="6" s="1"/>
  <c r="CL66" i="6" s="1"/>
  <c r="AR63" i="6"/>
  <c r="BO63" i="6" s="1"/>
  <c r="CL63" i="6" s="1"/>
  <c r="BO47" i="6"/>
  <c r="CL47" i="6" s="1"/>
  <c r="AR40" i="6"/>
  <c r="BO40" i="6" s="1"/>
  <c r="CL40" i="6" s="1"/>
  <c r="AR17" i="6"/>
  <c r="BO17" i="6" s="1"/>
  <c r="CL17" i="6" s="1"/>
  <c r="AR34" i="6"/>
  <c r="AR20" i="6"/>
  <c r="BO20" i="6" s="1"/>
  <c r="CL20" i="6" s="1"/>
  <c r="AR5" i="6"/>
  <c r="BO5" i="6" s="1"/>
  <c r="CL5" i="6" s="1"/>
  <c r="AR120" i="6"/>
  <c r="BO120" i="6" s="1"/>
  <c r="CL120" i="6" s="1"/>
  <c r="AR101" i="6"/>
  <c r="BO101" i="6" s="1"/>
  <c r="CL101" i="6" s="1"/>
  <c r="AR57" i="6"/>
  <c r="AR159" i="6"/>
  <c r="BO159" i="6" s="1"/>
  <c r="CL159" i="6" s="1"/>
  <c r="AR123" i="6"/>
  <c r="BO123" i="6" s="1"/>
  <c r="CL123" i="6" s="1"/>
  <c r="AR106" i="6"/>
  <c r="BO106" i="6" s="1"/>
  <c r="CL106" i="6" s="1"/>
  <c r="AR108" i="6"/>
  <c r="BO108" i="6" s="1"/>
  <c r="CL108" i="6" s="1"/>
  <c r="AR90" i="6"/>
  <c r="BO90" i="6" s="1"/>
  <c r="CL90" i="6" s="1"/>
  <c r="AR18" i="6"/>
  <c r="AR12" i="6"/>
  <c r="BO12" i="6" s="1"/>
  <c r="CL12" i="6" s="1"/>
  <c r="AR72" i="6"/>
  <c r="BO72" i="6" s="1"/>
  <c r="CL72" i="6" s="1"/>
  <c r="BO64" i="6"/>
  <c r="CL64" i="6" s="1"/>
  <c r="BO35" i="6"/>
  <c r="CL35" i="6" s="1"/>
  <c r="AR30" i="6"/>
  <c r="BO30" i="6" s="1"/>
  <c r="CL30" i="6" s="1"/>
  <c r="AR28" i="6"/>
  <c r="BO28" i="6" s="1"/>
  <c r="CL28" i="6" s="1"/>
  <c r="AR11" i="6"/>
  <c r="BO11" i="6" s="1"/>
  <c r="CL11" i="6" s="1"/>
  <c r="AR51" i="6"/>
  <c r="BO51" i="6" s="1"/>
  <c r="CL51" i="6" s="1"/>
  <c r="BO18" i="6"/>
  <c r="CL18" i="6" s="1"/>
  <c r="AR13" i="6"/>
  <c r="BO13" i="6" s="1"/>
  <c r="CL13" i="6" s="1"/>
  <c r="AR9" i="6"/>
  <c r="BO9" i="6" s="1"/>
  <c r="CL9" i="6" s="1"/>
  <c r="AR141" i="6"/>
  <c r="BO141" i="6" s="1"/>
  <c r="CL141" i="6" s="1"/>
  <c r="BO57" i="6"/>
  <c r="CL57" i="6" s="1"/>
  <c r="AR44" i="6"/>
  <c r="BO44" i="6" s="1"/>
  <c r="CL44" i="6" s="1"/>
  <c r="AR76" i="6"/>
  <c r="BO76" i="6" s="1"/>
  <c r="CL76" i="6" s="1"/>
  <c r="AR42" i="6"/>
  <c r="BO42" i="6" s="1"/>
  <c r="CL42" i="6" s="1"/>
  <c r="AR48" i="6"/>
  <c r="BO48" i="6" s="1"/>
  <c r="CL48" i="6" s="1"/>
  <c r="AR22" i="6"/>
  <c r="BO22" i="6" s="1"/>
  <c r="CL22" i="6" s="1"/>
  <c r="AR165" i="6"/>
  <c r="BO165" i="6" s="1"/>
  <c r="CL165" i="6" s="1"/>
  <c r="AR65" i="6"/>
  <c r="BO65" i="6" s="1"/>
  <c r="CL65" i="6" s="1"/>
  <c r="AR41" i="6"/>
  <c r="BO41" i="6" s="1"/>
  <c r="CL41" i="6" s="1"/>
  <c r="AR50" i="6"/>
  <c r="BO50" i="6" s="1"/>
  <c r="CL50" i="6" s="1"/>
  <c r="AR84" i="6"/>
  <c r="BO84" i="6" s="1"/>
  <c r="CL84" i="6" s="1"/>
  <c r="AR142" i="6"/>
  <c r="BO142" i="6" s="1"/>
  <c r="CL142" i="6" s="1"/>
  <c r="AR129" i="6"/>
  <c r="BO129" i="6" s="1"/>
  <c r="CL129" i="6" s="1"/>
  <c r="AR183" i="6"/>
  <c r="BO183" i="6" s="1"/>
  <c r="CL183" i="6" s="1"/>
  <c r="AR293" i="6"/>
  <c r="BO293" i="6" s="1"/>
  <c r="CL293" i="6" s="1"/>
  <c r="AR354" i="6"/>
  <c r="BO354" i="6" s="1"/>
  <c r="CL354" i="6" s="1"/>
  <c r="AR207" i="6"/>
  <c r="BO207" i="6" s="1"/>
  <c r="CL207" i="6" s="1"/>
  <c r="AR151" i="6"/>
  <c r="BO151" i="6" s="1"/>
  <c r="CL151" i="6" s="1"/>
  <c r="AR240" i="6"/>
  <c r="BO240" i="6" s="1"/>
  <c r="CL240" i="6" s="1"/>
  <c r="AR321" i="6"/>
  <c r="BO321" i="6" s="1"/>
  <c r="CL321" i="6" s="1"/>
  <c r="AR294" i="6"/>
  <c r="BO294" i="6" s="1"/>
  <c r="CL294" i="6" s="1"/>
  <c r="AR351" i="6"/>
  <c r="BO351" i="6" s="1"/>
  <c r="CL351" i="6" s="1"/>
  <c r="AR372" i="6"/>
  <c r="BO372" i="6" s="1"/>
  <c r="CL372" i="6" s="1"/>
  <c r="AR347" i="6"/>
  <c r="BO347" i="6" s="1"/>
  <c r="CL347" i="6" s="1"/>
  <c r="AR333" i="6"/>
  <c r="BO333" i="6" s="1"/>
  <c r="CL333" i="6" s="1"/>
  <c r="AR303" i="6"/>
  <c r="BO303" i="6" s="1"/>
  <c r="CL303" i="6" s="1"/>
  <c r="AR320" i="6"/>
  <c r="BO320" i="6" s="1"/>
  <c r="CL320" i="6" s="1"/>
  <c r="AR131" i="6"/>
  <c r="BO131" i="6" s="1"/>
  <c r="CL131" i="6" s="1"/>
  <c r="AR255" i="6"/>
  <c r="BO255" i="6" s="1"/>
  <c r="CL255" i="6" s="1"/>
  <c r="AR273" i="6"/>
  <c r="BO273" i="6" s="1"/>
  <c r="CL273" i="6" s="1"/>
  <c r="AR297" i="6"/>
  <c r="BO297" i="6" s="1"/>
  <c r="CL297" i="6" s="1"/>
  <c r="AR237" i="6"/>
  <c r="BO237" i="6" s="1"/>
  <c r="CL237" i="6" s="1"/>
  <c r="AR241" i="6"/>
  <c r="BO241" i="6" s="1"/>
  <c r="CL241" i="6" s="1"/>
  <c r="AR261" i="6"/>
  <c r="BO261" i="6" s="1"/>
  <c r="CL261" i="6" s="1"/>
  <c r="AR259" i="6"/>
  <c r="BO259" i="6" s="1"/>
  <c r="CL259" i="6" s="1"/>
  <c r="AR358" i="6"/>
  <c r="BO358" i="6" s="1"/>
  <c r="CL358" i="6" s="1"/>
  <c r="AR360" i="6"/>
  <c r="BO360" i="6" s="1"/>
  <c r="CL360" i="6" s="1"/>
  <c r="AR300" i="6"/>
  <c r="BO300" i="6" s="1"/>
  <c r="CL300" i="6" s="1"/>
  <c r="AR187" i="6"/>
  <c r="BO187" i="6" s="1"/>
  <c r="CL187" i="6" s="1"/>
  <c r="AR223" i="6"/>
  <c r="BO223" i="6" s="1"/>
  <c r="CL223" i="6" s="1"/>
  <c r="AR114" i="6"/>
  <c r="BO114" i="6" s="1"/>
  <c r="CL114" i="6" s="1"/>
  <c r="AR149" i="6"/>
  <c r="BO149" i="6" s="1"/>
  <c r="CL149" i="6" s="1"/>
  <c r="AR169" i="6"/>
  <c r="BO169" i="6" s="1"/>
  <c r="CL169" i="6" s="1"/>
  <c r="AR201" i="6"/>
  <c r="BO201" i="6" s="1"/>
  <c r="CL201" i="6" s="1"/>
  <c r="AR306" i="6"/>
  <c r="BO306" i="6" s="1"/>
  <c r="CL306" i="6" s="1"/>
  <c r="AR222" i="6"/>
  <c r="BO222" i="6" s="1"/>
  <c r="CL222" i="6" s="1"/>
  <c r="AR329" i="6"/>
  <c r="BO329" i="6" s="1"/>
  <c r="CL329" i="6" s="1"/>
  <c r="AR302" i="6"/>
  <c r="BO302" i="6" s="1"/>
  <c r="CL302" i="6" s="1"/>
  <c r="AR331" i="6"/>
  <c r="BO331" i="6" s="1"/>
  <c r="CL331" i="6" s="1"/>
  <c r="AR309" i="6"/>
  <c r="BO309" i="6" s="1"/>
  <c r="CL309" i="6" s="1"/>
  <c r="AR315" i="6"/>
  <c r="BO315" i="6" s="1"/>
  <c r="CL315" i="6" s="1"/>
  <c r="AR113" i="6"/>
  <c r="BO113" i="6" s="1"/>
  <c r="CL113" i="6" s="1"/>
  <c r="AR126" i="6"/>
  <c r="BO126" i="6" s="1"/>
  <c r="CL126" i="6" s="1"/>
  <c r="AR168" i="6"/>
  <c r="BO168" i="6" s="1"/>
  <c r="CL168" i="6" s="1"/>
  <c r="AR330" i="6"/>
  <c r="BO330" i="6" s="1"/>
  <c r="CL330" i="6" s="1"/>
  <c r="AR150" i="6"/>
  <c r="BO150" i="6" s="1"/>
  <c r="CL150" i="6" s="1"/>
  <c r="AR135" i="6"/>
  <c r="BO135" i="6" s="1"/>
  <c r="CL135" i="6" s="1"/>
  <c r="AR111" i="6"/>
  <c r="BO111" i="6" s="1"/>
  <c r="CL111" i="6" s="1"/>
  <c r="AR132" i="6"/>
  <c r="BO132" i="6" s="1"/>
  <c r="CL132" i="6" s="1"/>
  <c r="AR239" i="6"/>
  <c r="BO239" i="6" s="1"/>
  <c r="CL239" i="6" s="1"/>
  <c r="AR312" i="6"/>
  <c r="BO312" i="6" s="1"/>
  <c r="CL312" i="6" s="1"/>
  <c r="AR313" i="6"/>
  <c r="BO313" i="6" s="1"/>
  <c r="CL313" i="6" s="1"/>
  <c r="AR324" i="6"/>
  <c r="BO324" i="6" s="1"/>
  <c r="CL324" i="6" s="1"/>
  <c r="AR311" i="6"/>
  <c r="BO311" i="6" s="1"/>
  <c r="CL311" i="6" s="1"/>
  <c r="AR348" i="6"/>
  <c r="BO348" i="6" s="1"/>
  <c r="CL348" i="6" s="1"/>
  <c r="AR204" i="6"/>
  <c r="BO204" i="6" s="1"/>
  <c r="CL204" i="6" s="1"/>
  <c r="AR171" i="6"/>
  <c r="BO171" i="6" s="1"/>
  <c r="CL171" i="6" s="1"/>
  <c r="AR189" i="6"/>
  <c r="BO189" i="6" s="1"/>
  <c r="CL189" i="6" s="1"/>
  <c r="AR318" i="6"/>
  <c r="BO318" i="6" s="1"/>
  <c r="CL318" i="6" s="1"/>
  <c r="AR124" i="6"/>
  <c r="BO124" i="6" s="1"/>
  <c r="CL124" i="6" s="1"/>
  <c r="AR144" i="6"/>
  <c r="BO144" i="6" s="1"/>
  <c r="CL144" i="6" s="1"/>
  <c r="AR327" i="6"/>
  <c r="BO327" i="6" s="1"/>
  <c r="CL327" i="6" s="1"/>
  <c r="AR322" i="6"/>
  <c r="BO322" i="6" s="1"/>
  <c r="CL322" i="6" s="1"/>
  <c r="AR295" i="6"/>
  <c r="BO295" i="6" s="1"/>
  <c r="CL295" i="6" s="1"/>
  <c r="AR279" i="6"/>
  <c r="BO279" i="6" s="1"/>
  <c r="CL279" i="6" s="1"/>
  <c r="AR365" i="6"/>
  <c r="BO365" i="6" s="1"/>
  <c r="CL365" i="6" s="1"/>
  <c r="AR366" i="6"/>
  <c r="BO366" i="6" s="1"/>
  <c r="CL366" i="6" s="1"/>
  <c r="AR367" i="6"/>
  <c r="BO367" i="6" s="1"/>
  <c r="CL367" i="6" s="1"/>
  <c r="AR345" i="6"/>
  <c r="BO345" i="6" s="1"/>
  <c r="CL345" i="6" s="1"/>
  <c r="AR336" i="6"/>
  <c r="BO336" i="6" s="1"/>
  <c r="CL336" i="6" s="1"/>
  <c r="AR156" i="6"/>
  <c r="BO156" i="6" s="1"/>
  <c r="CL156" i="6" s="1"/>
  <c r="AR357" i="6"/>
  <c r="BO357" i="6" s="1"/>
  <c r="CL357" i="6" s="1"/>
  <c r="AR291" i="6"/>
  <c r="BO291" i="6" s="1"/>
  <c r="CL291" i="6" s="1"/>
  <c r="AR349" i="6"/>
  <c r="BO349" i="6" s="1"/>
  <c r="CL349" i="6" s="1"/>
  <c r="BU11" i="6"/>
  <c r="BU142" i="6"/>
  <c r="BV275" i="6"/>
  <c r="AZ32" i="6"/>
  <c r="BW32" i="6" s="1"/>
  <c r="AZ198" i="6"/>
  <c r="BW198" i="6" s="1"/>
  <c r="AZ177" i="6"/>
  <c r="BW177" i="6" s="1"/>
  <c r="AZ261" i="6"/>
  <c r="BW261" i="6" s="1"/>
  <c r="AZ338" i="6"/>
  <c r="BW338" i="6" s="1"/>
  <c r="AZ345" i="6"/>
  <c r="BW345" i="6" s="1"/>
  <c r="BU82" i="6"/>
  <c r="BU372" i="6"/>
  <c r="BU295" i="6"/>
  <c r="BU234" i="6"/>
  <c r="BU7" i="6"/>
  <c r="BU243" i="6"/>
  <c r="BU213" i="6"/>
  <c r="BU25" i="6"/>
  <c r="BU149" i="6"/>
  <c r="BU376" i="6"/>
  <c r="BU285" i="6"/>
  <c r="BU171" i="6"/>
  <c r="BU176" i="6"/>
  <c r="BU231" i="6"/>
  <c r="BU13" i="6"/>
  <c r="BU225" i="6"/>
  <c r="BU284" i="6"/>
  <c r="BU194" i="6"/>
  <c r="BU129" i="6"/>
  <c r="AS381" i="6"/>
  <c r="BP381" i="6" s="1"/>
  <c r="CM381" i="6" s="1"/>
  <c r="AS383" i="6"/>
  <c r="BP383" i="6" s="1"/>
  <c r="CM383" i="6" s="1"/>
  <c r="AS369" i="6"/>
  <c r="BP369" i="6" s="1"/>
  <c r="CM369" i="6" s="1"/>
  <c r="AS376" i="6"/>
  <c r="BP376" i="6" s="1"/>
  <c r="CM376" i="6" s="1"/>
  <c r="AS384" i="6"/>
  <c r="BP384" i="6" s="1"/>
  <c r="CM384" i="6" s="1"/>
  <c r="AS382" i="6"/>
  <c r="BP382" i="6" s="1"/>
  <c r="CM382" i="6" s="1"/>
  <c r="AS340" i="6"/>
  <c r="BP340" i="6" s="1"/>
  <c r="CM340" i="6" s="1"/>
  <c r="AS339" i="6"/>
  <c r="BP339" i="6" s="1"/>
  <c r="CM339" i="6" s="1"/>
  <c r="AS363" i="6"/>
  <c r="BP363" i="6" s="1"/>
  <c r="CM363" i="6" s="1"/>
  <c r="AS348" i="6"/>
  <c r="BP348" i="6" s="1"/>
  <c r="CM348" i="6" s="1"/>
  <c r="AS385" i="6"/>
  <c r="BP385" i="6" s="1"/>
  <c r="CM385" i="6" s="1"/>
  <c r="AS356" i="6"/>
  <c r="BP356" i="6" s="1"/>
  <c r="CM356" i="6" s="1"/>
  <c r="AS347" i="6"/>
  <c r="BP347" i="6" s="1"/>
  <c r="CM347" i="6" s="1"/>
  <c r="AS342" i="6"/>
  <c r="BP342" i="6" s="1"/>
  <c r="CM342" i="6" s="1"/>
  <c r="AS378" i="6"/>
  <c r="BP378" i="6" s="1"/>
  <c r="CM378" i="6" s="1"/>
  <c r="AS375" i="6"/>
  <c r="BP375" i="6" s="1"/>
  <c r="CM375" i="6" s="1"/>
  <c r="AS386" i="6"/>
  <c r="BP386" i="6" s="1"/>
  <c r="CM386" i="6" s="1"/>
  <c r="AS304" i="6"/>
  <c r="BP304" i="6" s="1"/>
  <c r="CM304" i="6" s="1"/>
  <c r="AS285" i="6"/>
  <c r="BP285" i="6" s="1"/>
  <c r="CM285" i="6" s="1"/>
  <c r="AS374" i="6"/>
  <c r="BP374" i="6" s="1"/>
  <c r="CM374" i="6" s="1"/>
  <c r="AS240" i="6"/>
  <c r="BP240" i="6" s="1"/>
  <c r="CM240" i="6" s="1"/>
  <c r="AS284" i="6"/>
  <c r="BP284" i="6" s="1"/>
  <c r="CM284" i="6" s="1"/>
  <c r="AS282" i="6"/>
  <c r="BP282" i="6" s="1"/>
  <c r="CM282" i="6" s="1"/>
  <c r="AS234" i="6"/>
  <c r="AS270" i="6"/>
  <c r="BP270" i="6" s="1"/>
  <c r="CM270" i="6" s="1"/>
  <c r="AS252" i="6"/>
  <c r="BP252" i="6" s="1"/>
  <c r="CM252" i="6" s="1"/>
  <c r="BP219" i="6"/>
  <c r="CM219" i="6" s="1"/>
  <c r="AS212" i="6"/>
  <c r="AS195" i="6"/>
  <c r="BP195" i="6" s="1"/>
  <c r="CM195" i="6" s="1"/>
  <c r="AS178" i="6"/>
  <c r="BP178" i="6" s="1"/>
  <c r="CM178" i="6" s="1"/>
  <c r="AS162" i="6"/>
  <c r="BP162" i="6" s="1"/>
  <c r="CM162" i="6" s="1"/>
  <c r="AS303" i="6"/>
  <c r="BP303" i="6" s="1"/>
  <c r="CM303" i="6" s="1"/>
  <c r="AS291" i="6"/>
  <c r="AS268" i="6"/>
  <c r="BP268" i="6" s="1"/>
  <c r="CM268" i="6" s="1"/>
  <c r="AS259" i="6"/>
  <c r="BP259" i="6" s="1"/>
  <c r="CM259" i="6" s="1"/>
  <c r="AS219" i="6"/>
  <c r="AS213" i="6"/>
  <c r="BP213" i="6" s="1"/>
  <c r="CM213" i="6" s="1"/>
  <c r="AS196" i="6"/>
  <c r="BP196" i="6" s="1"/>
  <c r="CM196" i="6" s="1"/>
  <c r="AS185" i="6"/>
  <c r="BP185" i="6" s="1"/>
  <c r="CM185" i="6" s="1"/>
  <c r="AS333" i="6"/>
  <c r="BP333" i="6" s="1"/>
  <c r="CM333" i="6" s="1"/>
  <c r="BP291" i="6"/>
  <c r="CM291" i="6" s="1"/>
  <c r="AS267" i="6"/>
  <c r="BP267" i="6" s="1"/>
  <c r="CM267" i="6" s="1"/>
  <c r="AS248" i="6"/>
  <c r="AS214" i="6"/>
  <c r="BP214" i="6" s="1"/>
  <c r="CM214" i="6" s="1"/>
  <c r="AS198" i="6"/>
  <c r="BP198" i="6" s="1"/>
  <c r="CM198" i="6" s="1"/>
  <c r="AS264" i="6"/>
  <c r="BP264" i="6" s="1"/>
  <c r="CM264" i="6" s="1"/>
  <c r="BP234" i="6"/>
  <c r="CM234" i="6" s="1"/>
  <c r="AS230" i="6"/>
  <c r="BP230" i="6" s="1"/>
  <c r="CM230" i="6" s="1"/>
  <c r="AS180" i="6"/>
  <c r="BP180" i="6" s="1"/>
  <c r="CM180" i="6" s="1"/>
  <c r="AS338" i="6"/>
  <c r="BP338" i="6" s="1"/>
  <c r="CM338" i="6" s="1"/>
  <c r="AS286" i="6"/>
  <c r="BP286" i="6" s="1"/>
  <c r="CM286" i="6" s="1"/>
  <c r="AS276" i="6"/>
  <c r="BP276" i="6" s="1"/>
  <c r="CM276" i="6" s="1"/>
  <c r="AS231" i="6"/>
  <c r="BP231" i="6" s="1"/>
  <c r="CM231" i="6" s="1"/>
  <c r="AS228" i="6"/>
  <c r="BP228" i="6" s="1"/>
  <c r="CM228" i="6" s="1"/>
  <c r="AS222" i="6"/>
  <c r="BP222" i="6" s="1"/>
  <c r="CM222" i="6" s="1"/>
  <c r="BP212" i="6"/>
  <c r="CM212" i="6" s="1"/>
  <c r="AS194" i="6"/>
  <c r="BP194" i="6" s="1"/>
  <c r="CM194" i="6" s="1"/>
  <c r="AS345" i="6"/>
  <c r="BP345" i="6" s="1"/>
  <c r="CM345" i="6" s="1"/>
  <c r="AS249" i="6"/>
  <c r="BP249" i="6" s="1"/>
  <c r="CM249" i="6" s="1"/>
  <c r="AS221" i="6"/>
  <c r="BP221" i="6" s="1"/>
  <c r="CM221" i="6" s="1"/>
  <c r="AS321" i="6"/>
  <c r="BP321" i="6" s="1"/>
  <c r="CM321" i="6" s="1"/>
  <c r="AS246" i="6"/>
  <c r="BP246" i="6" s="1"/>
  <c r="CM246" i="6" s="1"/>
  <c r="AS239" i="6"/>
  <c r="AS237" i="6"/>
  <c r="BP237" i="6" s="1"/>
  <c r="CM237" i="6" s="1"/>
  <c r="AS192" i="6"/>
  <c r="BP192" i="6" s="1"/>
  <c r="CM192" i="6" s="1"/>
  <c r="AS105" i="6"/>
  <c r="AS98" i="6"/>
  <c r="BP98" i="6" s="1"/>
  <c r="CM98" i="6" s="1"/>
  <c r="AS89" i="6"/>
  <c r="AS81" i="6"/>
  <c r="AS75" i="6"/>
  <c r="BP75" i="6" s="1"/>
  <c r="CM75" i="6" s="1"/>
  <c r="AS232" i="6"/>
  <c r="BP232" i="6" s="1"/>
  <c r="CM232" i="6" s="1"/>
  <c r="AS216" i="6"/>
  <c r="BP216" i="6" s="1"/>
  <c r="CM216" i="6" s="1"/>
  <c r="AS186" i="6"/>
  <c r="BP186" i="6" s="1"/>
  <c r="CM186" i="6" s="1"/>
  <c r="AS160" i="6"/>
  <c r="BP160" i="6" s="1"/>
  <c r="CM160" i="6" s="1"/>
  <c r="BP122" i="6"/>
  <c r="CM122" i="6" s="1"/>
  <c r="AS106" i="6"/>
  <c r="BP106" i="6" s="1"/>
  <c r="CM106" i="6" s="1"/>
  <c r="BP105" i="6"/>
  <c r="CM105" i="6" s="1"/>
  <c r="AS100" i="6"/>
  <c r="AS90" i="6"/>
  <c r="BP90" i="6" s="1"/>
  <c r="CM90" i="6" s="1"/>
  <c r="BP89" i="6"/>
  <c r="CM89" i="6" s="1"/>
  <c r="AS82" i="6"/>
  <c r="BP81" i="6"/>
  <c r="CM81" i="6" s="1"/>
  <c r="AS76" i="6"/>
  <c r="BP76" i="6" s="1"/>
  <c r="CM76" i="6" s="1"/>
  <c r="AS288" i="6"/>
  <c r="BP288" i="6" s="1"/>
  <c r="CM288" i="6" s="1"/>
  <c r="AS279" i="6"/>
  <c r="BP279" i="6" s="1"/>
  <c r="CM279" i="6" s="1"/>
  <c r="AS223" i="6"/>
  <c r="AS204" i="6"/>
  <c r="BP204" i="6" s="1"/>
  <c r="CM204" i="6" s="1"/>
  <c r="AS122" i="6"/>
  <c r="AS103" i="6"/>
  <c r="BP103" i="6" s="1"/>
  <c r="CM103" i="6" s="1"/>
  <c r="AS80" i="6"/>
  <c r="BP80" i="6" s="1"/>
  <c r="CM80" i="6" s="1"/>
  <c r="AS73" i="6"/>
  <c r="BP73" i="6" s="1"/>
  <c r="CM73" i="6" s="1"/>
  <c r="AS70" i="6"/>
  <c r="BP70" i="6" s="1"/>
  <c r="CM70" i="6" s="1"/>
  <c r="AS60" i="6"/>
  <c r="BP60" i="6" s="1"/>
  <c r="CM60" i="6" s="1"/>
  <c r="AS44" i="6"/>
  <c r="AS34" i="6"/>
  <c r="BP34" i="6" s="1"/>
  <c r="CM34" i="6" s="1"/>
  <c r="AS255" i="6"/>
  <c r="BP255" i="6" s="1"/>
  <c r="CM255" i="6" s="1"/>
  <c r="BP239" i="6"/>
  <c r="CM239" i="6" s="1"/>
  <c r="AS210" i="6"/>
  <c r="BP210" i="6" s="1"/>
  <c r="CM210" i="6" s="1"/>
  <c r="AS205" i="6"/>
  <c r="BP205" i="6" s="1"/>
  <c r="CM205" i="6" s="1"/>
  <c r="AS174" i="6"/>
  <c r="BP174" i="6" s="1"/>
  <c r="CM174" i="6" s="1"/>
  <c r="AS138" i="6"/>
  <c r="BP138" i="6" s="1"/>
  <c r="CM138" i="6" s="1"/>
  <c r="AS126" i="6"/>
  <c r="AS95" i="6"/>
  <c r="BP95" i="6" s="1"/>
  <c r="CM95" i="6" s="1"/>
  <c r="AS91" i="6"/>
  <c r="BP91" i="6" s="1"/>
  <c r="CM91" i="6" s="1"/>
  <c r="AS62" i="6"/>
  <c r="BP62" i="6" s="1"/>
  <c r="CM62" i="6" s="1"/>
  <c r="AS61" i="6"/>
  <c r="BP61" i="6" s="1"/>
  <c r="CM61" i="6" s="1"/>
  <c r="AS177" i="6"/>
  <c r="BP177" i="6" s="1"/>
  <c r="CM177" i="6" s="1"/>
  <c r="AS108" i="6"/>
  <c r="BP108" i="6" s="1"/>
  <c r="CM108" i="6" s="1"/>
  <c r="AS88" i="6"/>
  <c r="BP88" i="6" s="1"/>
  <c r="CM88" i="6" s="1"/>
  <c r="AS84" i="6"/>
  <c r="BP84" i="6" s="1"/>
  <c r="CM84" i="6" s="1"/>
  <c r="AS63" i="6"/>
  <c r="BP63" i="6" s="1"/>
  <c r="CM63" i="6" s="1"/>
  <c r="AS47" i="6"/>
  <c r="AS38" i="6"/>
  <c r="BP36" i="6"/>
  <c r="CM36" i="6" s="1"/>
  <c r="AS83" i="6"/>
  <c r="BP83" i="6" s="1"/>
  <c r="CM83" i="6" s="1"/>
  <c r="AS58" i="6"/>
  <c r="BP58" i="6" s="1"/>
  <c r="CM58" i="6" s="1"/>
  <c r="AS53" i="6"/>
  <c r="AS43" i="6"/>
  <c r="BP43" i="6" s="1"/>
  <c r="CM43" i="6" s="1"/>
  <c r="AS39" i="6"/>
  <c r="BP39" i="6" s="1"/>
  <c r="CM39" i="6" s="1"/>
  <c r="AS32" i="6"/>
  <c r="BP32" i="6" s="1"/>
  <c r="CM32" i="6" s="1"/>
  <c r="AS25" i="6"/>
  <c r="BP25" i="6" s="1"/>
  <c r="CM25" i="6" s="1"/>
  <c r="AS15" i="6"/>
  <c r="BP15" i="6" s="1"/>
  <c r="CM15" i="6" s="1"/>
  <c r="AS7" i="6"/>
  <c r="AS68" i="6"/>
  <c r="AS64" i="6"/>
  <c r="BP64" i="6" s="1"/>
  <c r="CM64" i="6" s="1"/>
  <c r="AS59" i="6"/>
  <c r="BP59" i="6" s="1"/>
  <c r="CM59" i="6" s="1"/>
  <c r="AS56" i="6"/>
  <c r="BP56" i="6" s="1"/>
  <c r="CM56" i="6" s="1"/>
  <c r="BP48" i="6"/>
  <c r="CM48" i="6" s="1"/>
  <c r="BP44" i="6"/>
  <c r="CM44" i="6" s="1"/>
  <c r="AS36" i="6"/>
  <c r="AS26" i="6"/>
  <c r="BP26" i="6" s="1"/>
  <c r="CM26" i="6" s="1"/>
  <c r="AS16" i="6"/>
  <c r="BP16" i="6" s="1"/>
  <c r="CM16" i="6" s="1"/>
  <c r="AS8" i="6"/>
  <c r="BP8" i="6" s="1"/>
  <c r="CM8" i="6" s="1"/>
  <c r="BP7" i="6"/>
  <c r="CM7" i="6" s="1"/>
  <c r="BP223" i="6"/>
  <c r="CM223" i="6" s="1"/>
  <c r="AS158" i="6"/>
  <c r="BP158" i="6" s="1"/>
  <c r="CM158" i="6" s="1"/>
  <c r="AS109" i="6"/>
  <c r="BP109" i="6" s="1"/>
  <c r="CM109" i="6" s="1"/>
  <c r="AS107" i="6"/>
  <c r="BP107" i="6" s="1"/>
  <c r="CM107" i="6" s="1"/>
  <c r="AS85" i="6"/>
  <c r="BP85" i="6" s="1"/>
  <c r="CM85" i="6" s="1"/>
  <c r="AS69" i="6"/>
  <c r="BP69" i="6" s="1"/>
  <c r="CM69" i="6" s="1"/>
  <c r="AS48" i="6"/>
  <c r="AS40" i="6"/>
  <c r="BP40" i="6" s="1"/>
  <c r="CM40" i="6" s="1"/>
  <c r="AS33" i="6"/>
  <c r="BP33" i="6" s="1"/>
  <c r="CM33" i="6" s="1"/>
  <c r="AS28" i="6"/>
  <c r="BP28" i="6" s="1"/>
  <c r="CM28" i="6" s="1"/>
  <c r="AS17" i="6"/>
  <c r="BP17" i="6" s="1"/>
  <c r="CM17" i="6" s="1"/>
  <c r="AS9" i="6"/>
  <c r="BP9" i="6" s="1"/>
  <c r="CM9" i="6" s="1"/>
  <c r="AS266" i="6"/>
  <c r="BP266" i="6" s="1"/>
  <c r="CM266" i="6" s="1"/>
  <c r="AS250" i="6"/>
  <c r="BP250" i="6" s="1"/>
  <c r="CM250" i="6" s="1"/>
  <c r="BP248" i="6"/>
  <c r="CM248" i="6" s="1"/>
  <c r="AS165" i="6"/>
  <c r="BP165" i="6" s="1"/>
  <c r="CM165" i="6" s="1"/>
  <c r="BP126" i="6"/>
  <c r="CM126" i="6" s="1"/>
  <c r="AS101" i="6"/>
  <c r="BP101" i="6" s="1"/>
  <c r="CM101" i="6" s="1"/>
  <c r="AS97" i="6"/>
  <c r="BP97" i="6" s="1"/>
  <c r="CM97" i="6" s="1"/>
  <c r="AS94" i="6"/>
  <c r="BP94" i="6" s="1"/>
  <c r="CM94" i="6" s="1"/>
  <c r="AS92" i="6"/>
  <c r="BP92" i="6" s="1"/>
  <c r="CM92" i="6" s="1"/>
  <c r="AS86" i="6"/>
  <c r="AS67" i="6"/>
  <c r="BP67" i="6" s="1"/>
  <c r="CM67" i="6" s="1"/>
  <c r="AS66" i="6"/>
  <c r="BP66" i="6" s="1"/>
  <c r="CM66" i="6" s="1"/>
  <c r="BP53" i="6"/>
  <c r="CM53" i="6" s="1"/>
  <c r="BP47" i="6"/>
  <c r="CM47" i="6" s="1"/>
  <c r="AS37" i="6"/>
  <c r="BP37" i="6" s="1"/>
  <c r="CM37" i="6" s="1"/>
  <c r="BP100" i="6"/>
  <c r="CM100" i="6" s="1"/>
  <c r="AS87" i="6"/>
  <c r="BP87" i="6" s="1"/>
  <c r="CM87" i="6" s="1"/>
  <c r="AS35" i="6"/>
  <c r="BP35" i="6" s="1"/>
  <c r="CM35" i="6" s="1"/>
  <c r="AS20" i="6"/>
  <c r="BP20" i="6" s="1"/>
  <c r="CM20" i="6" s="1"/>
  <c r="AS5" i="6"/>
  <c r="BP5" i="6" s="1"/>
  <c r="CM5" i="6" s="1"/>
  <c r="AS78" i="6"/>
  <c r="BP78" i="6" s="1"/>
  <c r="CM78" i="6" s="1"/>
  <c r="BP68" i="6"/>
  <c r="CM68" i="6" s="1"/>
  <c r="AS57" i="6"/>
  <c r="BP57" i="6" s="1"/>
  <c r="CM57" i="6" s="1"/>
  <c r="AS11" i="6"/>
  <c r="BP11" i="6" s="1"/>
  <c r="CM11" i="6" s="1"/>
  <c r="AS6" i="6"/>
  <c r="BP6" i="6" s="1"/>
  <c r="CM6" i="6" s="1"/>
  <c r="AS72" i="6"/>
  <c r="BP72" i="6" s="1"/>
  <c r="CM72" i="6" s="1"/>
  <c r="AS22" i="6"/>
  <c r="BP22" i="6" s="1"/>
  <c r="CM22" i="6" s="1"/>
  <c r="AS93" i="6"/>
  <c r="BP93" i="6" s="1"/>
  <c r="CM93" i="6" s="1"/>
  <c r="AS30" i="6"/>
  <c r="BP30" i="6" s="1"/>
  <c r="CM30" i="6" s="1"/>
  <c r="AS51" i="6"/>
  <c r="BP51" i="6" s="1"/>
  <c r="CM51" i="6" s="1"/>
  <c r="AS31" i="6"/>
  <c r="BP31" i="6" s="1"/>
  <c r="CM31" i="6" s="1"/>
  <c r="AS13" i="6"/>
  <c r="BP13" i="6" s="1"/>
  <c r="CM13" i="6" s="1"/>
  <c r="AS141" i="6"/>
  <c r="BP141" i="6" s="1"/>
  <c r="CM141" i="6" s="1"/>
  <c r="AS45" i="6"/>
  <c r="BP45" i="6" s="1"/>
  <c r="CM45" i="6" s="1"/>
  <c r="AS23" i="6"/>
  <c r="BP23" i="6" s="1"/>
  <c r="CM23" i="6" s="1"/>
  <c r="AS19" i="6"/>
  <c r="BP19" i="6" s="1"/>
  <c r="CM19" i="6" s="1"/>
  <c r="AS123" i="6"/>
  <c r="BP123" i="6" s="1"/>
  <c r="CM123" i="6" s="1"/>
  <c r="BP86" i="6"/>
  <c r="CM86" i="6" s="1"/>
  <c r="AS65" i="6"/>
  <c r="BP65" i="6" s="1"/>
  <c r="CM65" i="6" s="1"/>
  <c r="AS144" i="6"/>
  <c r="BP144" i="6" s="1"/>
  <c r="CM144" i="6" s="1"/>
  <c r="AS55" i="6"/>
  <c r="BP55" i="6" s="1"/>
  <c r="CM55" i="6" s="1"/>
  <c r="AS42" i="6"/>
  <c r="BP42" i="6" s="1"/>
  <c r="CM42" i="6" s="1"/>
  <c r="AS14" i="6"/>
  <c r="BP14" i="6" s="1"/>
  <c r="CM14" i="6" s="1"/>
  <c r="AS176" i="6"/>
  <c r="BP176" i="6" s="1"/>
  <c r="CM176" i="6" s="1"/>
  <c r="AS50" i="6"/>
  <c r="BP50" i="6" s="1"/>
  <c r="CM50" i="6" s="1"/>
  <c r="BP38" i="6"/>
  <c r="CM38" i="6" s="1"/>
  <c r="AS18" i="6"/>
  <c r="BP18" i="6" s="1"/>
  <c r="CM18" i="6" s="1"/>
  <c r="AS12" i="6"/>
  <c r="BP12" i="6" s="1"/>
  <c r="CM12" i="6" s="1"/>
  <c r="AS10" i="6"/>
  <c r="BP10" i="6" s="1"/>
  <c r="CM10" i="6" s="1"/>
  <c r="AS41" i="6"/>
  <c r="BP41" i="6" s="1"/>
  <c r="CM41" i="6" s="1"/>
  <c r="BP82" i="6"/>
  <c r="CM82" i="6" s="1"/>
  <c r="AS129" i="6"/>
  <c r="BP129" i="6" s="1"/>
  <c r="CM129" i="6" s="1"/>
  <c r="AS142" i="6"/>
  <c r="BP142" i="6" s="1"/>
  <c r="CM142" i="6" s="1"/>
  <c r="AS183" i="6"/>
  <c r="BP183" i="6" s="1"/>
  <c r="CM183" i="6" s="1"/>
  <c r="AS111" i="6"/>
  <c r="BP111" i="6" s="1"/>
  <c r="CM111" i="6" s="1"/>
  <c r="AS135" i="6"/>
  <c r="BP135" i="6" s="1"/>
  <c r="CM135" i="6" s="1"/>
  <c r="AS201" i="6"/>
  <c r="BP201" i="6" s="1"/>
  <c r="CM201" i="6" s="1"/>
  <c r="AS117" i="6"/>
  <c r="BP117" i="6" s="1"/>
  <c r="CM117" i="6" s="1"/>
  <c r="AS306" i="6"/>
  <c r="BP306" i="6" s="1"/>
  <c r="CM306" i="6" s="1"/>
  <c r="AS243" i="6"/>
  <c r="BP243" i="6" s="1"/>
  <c r="CM243" i="6" s="1"/>
  <c r="AS273" i="6"/>
  <c r="BP273" i="6" s="1"/>
  <c r="CM273" i="6" s="1"/>
  <c r="AS354" i="6"/>
  <c r="BP354" i="6" s="1"/>
  <c r="CM354" i="6" s="1"/>
  <c r="AS312" i="6"/>
  <c r="BP312" i="6" s="1"/>
  <c r="CM312" i="6" s="1"/>
  <c r="AS313" i="6"/>
  <c r="BP313" i="6" s="1"/>
  <c r="CM313" i="6" s="1"/>
  <c r="AS311" i="6"/>
  <c r="BP311" i="6" s="1"/>
  <c r="CM311" i="6" s="1"/>
  <c r="AS302" i="6"/>
  <c r="BP302" i="6" s="1"/>
  <c r="CM302" i="6" s="1"/>
  <c r="AS320" i="6"/>
  <c r="BP320" i="6" s="1"/>
  <c r="CM320" i="6" s="1"/>
  <c r="AS331" i="6"/>
  <c r="BP331" i="6" s="1"/>
  <c r="CM331" i="6" s="1"/>
  <c r="AS309" i="6"/>
  <c r="BP309" i="6" s="1"/>
  <c r="CM309" i="6" s="1"/>
  <c r="AS315" i="6"/>
  <c r="BP315" i="6" s="1"/>
  <c r="CM315" i="6" s="1"/>
  <c r="AS132" i="6"/>
  <c r="BP132" i="6" s="1"/>
  <c r="CM132" i="6" s="1"/>
  <c r="AS168" i="6"/>
  <c r="BP168" i="6" s="1"/>
  <c r="CM168" i="6" s="1"/>
  <c r="AS322" i="6"/>
  <c r="BP322" i="6" s="1"/>
  <c r="CM322" i="6" s="1"/>
  <c r="AS365" i="6"/>
  <c r="BP365" i="6" s="1"/>
  <c r="CM365" i="6" s="1"/>
  <c r="AS150" i="6"/>
  <c r="BP150" i="6" s="1"/>
  <c r="CM150" i="6" s="1"/>
  <c r="AS171" i="6"/>
  <c r="BP171" i="6" s="1"/>
  <c r="CM171" i="6" s="1"/>
  <c r="AS189" i="6"/>
  <c r="BP189" i="6" s="1"/>
  <c r="CM189" i="6" s="1"/>
  <c r="AS327" i="6"/>
  <c r="BP327" i="6" s="1"/>
  <c r="CM327" i="6" s="1"/>
  <c r="AS257" i="6"/>
  <c r="BP257" i="6" s="1"/>
  <c r="CM257" i="6" s="1"/>
  <c r="AS295" i="6"/>
  <c r="BP295" i="6" s="1"/>
  <c r="CM295" i="6" s="1"/>
  <c r="AS336" i="6"/>
  <c r="BP336" i="6" s="1"/>
  <c r="CM336" i="6" s="1"/>
  <c r="AS114" i="6"/>
  <c r="BP114" i="6" s="1"/>
  <c r="CM114" i="6" s="1"/>
  <c r="AS140" i="6"/>
  <c r="BP140" i="6" s="1"/>
  <c r="CM140" i="6" s="1"/>
  <c r="AS131" i="6"/>
  <c r="BP131" i="6" s="1"/>
  <c r="CM131" i="6" s="1"/>
  <c r="AS169" i="6"/>
  <c r="BP169" i="6" s="1"/>
  <c r="CM169" i="6" s="1"/>
  <c r="AS167" i="6"/>
  <c r="BP167" i="6" s="1"/>
  <c r="CM167" i="6" s="1"/>
  <c r="AS241" i="6"/>
  <c r="BP241" i="6" s="1"/>
  <c r="CM241" i="6" s="1"/>
  <c r="AS366" i="6"/>
  <c r="BP366" i="6" s="1"/>
  <c r="CM366" i="6" s="1"/>
  <c r="AS349" i="6"/>
  <c r="BP349" i="6" s="1"/>
  <c r="CM349" i="6" s="1"/>
  <c r="AS324" i="6"/>
  <c r="BP324" i="6" s="1"/>
  <c r="CM324" i="6" s="1"/>
  <c r="AS358" i="6"/>
  <c r="BP358" i="6" s="1"/>
  <c r="CM358" i="6" s="1"/>
  <c r="AS124" i="6"/>
  <c r="BP124" i="6" s="1"/>
  <c r="CM124" i="6" s="1"/>
  <c r="AS203" i="6"/>
  <c r="BP203" i="6" s="1"/>
  <c r="CM203" i="6" s="1"/>
  <c r="AS113" i="6"/>
  <c r="BP113" i="6" s="1"/>
  <c r="CM113" i="6" s="1"/>
  <c r="AS151" i="6"/>
  <c r="BP151" i="6" s="1"/>
  <c r="CM151" i="6" s="1"/>
  <c r="AS187" i="6"/>
  <c r="BP187" i="6" s="1"/>
  <c r="CM187" i="6" s="1"/>
  <c r="AS147" i="6"/>
  <c r="BP147" i="6" s="1"/>
  <c r="CM147" i="6" s="1"/>
  <c r="AS153" i="6"/>
  <c r="BP153" i="6" s="1"/>
  <c r="CM153" i="6" s="1"/>
  <c r="AS330" i="6"/>
  <c r="BP330" i="6" s="1"/>
  <c r="CM330" i="6" s="1"/>
  <c r="AS357" i="6"/>
  <c r="BP357" i="6" s="1"/>
  <c r="CM357" i="6" s="1"/>
  <c r="AS293" i="6"/>
  <c r="BP293" i="6" s="1"/>
  <c r="CM293" i="6" s="1"/>
  <c r="AS275" i="6"/>
  <c r="BP275" i="6" s="1"/>
  <c r="CM275" i="6" s="1"/>
  <c r="AS159" i="6"/>
  <c r="BP159" i="6" s="1"/>
  <c r="CM159" i="6" s="1"/>
  <c r="AS261" i="6"/>
  <c r="BP261" i="6" s="1"/>
  <c r="CM261" i="6" s="1"/>
  <c r="AS318" i="6"/>
  <c r="BP318" i="6" s="1"/>
  <c r="CM318" i="6" s="1"/>
  <c r="AS115" i="6"/>
  <c r="BP115" i="6" s="1"/>
  <c r="CM115" i="6" s="1"/>
  <c r="AS258" i="6"/>
  <c r="BP258" i="6" s="1"/>
  <c r="CM258" i="6" s="1"/>
  <c r="AS294" i="6"/>
  <c r="BP294" i="6" s="1"/>
  <c r="CM294" i="6" s="1"/>
  <c r="AS372" i="6"/>
  <c r="BP372" i="6" s="1"/>
  <c r="CM372" i="6" s="1"/>
  <c r="AS360" i="6"/>
  <c r="BP360" i="6" s="1"/>
  <c r="CM360" i="6" s="1"/>
  <c r="AS156" i="6"/>
  <c r="BP156" i="6" s="1"/>
  <c r="CM156" i="6" s="1"/>
  <c r="AS149" i="6"/>
  <c r="BP149" i="6" s="1"/>
  <c r="CM149" i="6" s="1"/>
  <c r="AS207" i="6"/>
  <c r="BP207" i="6" s="1"/>
  <c r="CM207" i="6" s="1"/>
  <c r="AS120" i="6"/>
  <c r="BP120" i="6" s="1"/>
  <c r="CM120" i="6" s="1"/>
  <c r="AS300" i="6"/>
  <c r="BP300" i="6" s="1"/>
  <c r="CM300" i="6" s="1"/>
  <c r="AS133" i="6"/>
  <c r="BP133" i="6" s="1"/>
  <c r="CM133" i="6" s="1"/>
  <c r="AS277" i="6"/>
  <c r="BP277" i="6" s="1"/>
  <c r="CM277" i="6" s="1"/>
  <c r="AS297" i="6"/>
  <c r="BP297" i="6" s="1"/>
  <c r="CM297" i="6" s="1"/>
  <c r="AS225" i="6"/>
  <c r="BP225" i="6" s="1"/>
  <c r="CM225" i="6" s="1"/>
  <c r="AS351" i="6"/>
  <c r="BP351" i="6" s="1"/>
  <c r="CM351" i="6" s="1"/>
  <c r="AS329" i="6"/>
  <c r="BP329" i="6" s="1"/>
  <c r="CM329" i="6" s="1"/>
  <c r="AS367" i="6"/>
  <c r="BP367" i="6" s="1"/>
  <c r="CM367" i="6" s="1"/>
  <c r="AZ9" i="6"/>
  <c r="AZ44" i="6"/>
  <c r="BW44" i="6" s="1"/>
  <c r="AZ84" i="6"/>
  <c r="AZ65" i="6"/>
  <c r="BW65" i="6" s="1"/>
  <c r="AZ86" i="6"/>
  <c r="BW98" i="6"/>
  <c r="AZ228" i="6"/>
  <c r="BW228" i="6" s="1"/>
  <c r="AZ339" i="6"/>
  <c r="BW339" i="6" s="1"/>
  <c r="AZ358" i="6"/>
  <c r="BW358" i="6" s="1"/>
  <c r="BW347" i="6"/>
  <c r="BU103" i="6"/>
  <c r="BU131" i="6"/>
  <c r="BU282" i="6"/>
  <c r="BU212" i="6"/>
  <c r="BU147" i="6"/>
  <c r="BU88" i="6"/>
  <c r="BV309" i="6"/>
  <c r="BU32" i="6"/>
  <c r="BU87" i="6"/>
  <c r="BU165" i="6"/>
  <c r="BU324" i="6"/>
  <c r="BU340" i="6"/>
  <c r="BU22" i="6"/>
  <c r="BU297" i="6"/>
  <c r="BV185" i="6"/>
  <c r="BW120" i="6"/>
  <c r="BW62" i="6"/>
  <c r="AZ73" i="6"/>
  <c r="BW73" i="6" s="1"/>
  <c r="BQ2" i="6"/>
  <c r="BP3" i="6"/>
  <c r="BU168" i="6"/>
  <c r="BU348" i="6"/>
  <c r="BU222" i="6"/>
  <c r="BU153" i="6"/>
  <c r="BU241" i="6"/>
  <c r="BU201" i="6"/>
  <c r="BU174" i="6"/>
  <c r="BU230" i="6"/>
  <c r="BU356" i="6"/>
  <c r="BU133" i="6"/>
  <c r="BU339" i="6"/>
  <c r="BU5" i="6"/>
  <c r="BU357" i="6"/>
  <c r="BU192" i="6"/>
  <c r="BU240" i="6"/>
  <c r="BU187" i="6"/>
  <c r="BU48" i="6"/>
  <c r="BU354" i="6"/>
  <c r="BU210" i="6"/>
  <c r="BU15" i="6"/>
  <c r="BV248" i="6"/>
  <c r="BU183" i="6"/>
  <c r="AZ17" i="6"/>
  <c r="BW17" i="6" s="1"/>
  <c r="AZ26" i="6"/>
  <c r="AZ232" i="6"/>
  <c r="BW232" i="6" s="1"/>
  <c r="AZ276" i="6"/>
  <c r="BW276" i="6" s="1"/>
  <c r="AZ239" i="6"/>
  <c r="BU150" i="6"/>
  <c r="BU65" i="6"/>
  <c r="BU288" i="6"/>
  <c r="BU162" i="6"/>
  <c r="BU228" i="6"/>
  <c r="BU123" i="6"/>
  <c r="BU336" i="6"/>
  <c r="BU80" i="6"/>
  <c r="BU70" i="6"/>
  <c r="BU169" i="6"/>
  <c r="BU108" i="6"/>
  <c r="BU255" i="6"/>
  <c r="BU156" i="6"/>
  <c r="BU322" i="6"/>
  <c r="BU68" i="6"/>
  <c r="BU93" i="6"/>
  <c r="AZ56" i="6"/>
  <c r="AZ36" i="6"/>
  <c r="AZ78" i="6"/>
  <c r="AZ109" i="6"/>
  <c r="AZ80" i="6"/>
  <c r="BW80" i="6" s="1"/>
  <c r="AZ270" i="6"/>
  <c r="AZ246" i="6"/>
  <c r="BU113" i="6"/>
  <c r="BU114" i="6"/>
  <c r="BU203" i="6"/>
  <c r="BU365" i="6"/>
  <c r="BU342" i="6"/>
  <c r="BU151" i="6"/>
  <c r="BU311" i="6"/>
  <c r="BU17" i="6"/>
  <c r="BU273" i="6"/>
  <c r="BU180" i="6"/>
  <c r="BU261" i="6"/>
  <c r="BU338" i="6"/>
  <c r="BU97" i="6"/>
  <c r="BU329" i="6"/>
  <c r="BU44" i="6"/>
  <c r="BU198" i="6"/>
  <c r="BU135" i="6"/>
  <c r="BU117" i="6"/>
  <c r="BU366" i="6"/>
  <c r="BU204" i="6"/>
  <c r="BU160" i="6"/>
  <c r="BU216" i="6"/>
  <c r="BU374" i="6"/>
  <c r="BV384" i="6"/>
  <c r="BV35" i="6"/>
  <c r="BU105" i="6"/>
  <c r="BU76" i="6"/>
  <c r="CM3" i="6"/>
  <c r="CN2" i="6"/>
  <c r="AZ10" i="6"/>
  <c r="BW63" i="6"/>
  <c r="AZ83" i="6"/>
  <c r="BW83" i="6" s="1"/>
  <c r="BW219" i="6"/>
  <c r="AZ167" i="6"/>
  <c r="AZ159" i="6"/>
  <c r="BW159" i="6" s="1"/>
  <c r="AZ266" i="6"/>
  <c r="BW266" i="6" s="1"/>
  <c r="AZ385" i="6"/>
  <c r="AZ382" i="6"/>
  <c r="BU85" i="6"/>
  <c r="BU50" i="6"/>
  <c r="BU306" i="6"/>
  <c r="BU178" i="6"/>
  <c r="BU375" i="6"/>
  <c r="BU53" i="6"/>
  <c r="BU189" i="6"/>
  <c r="BU276" i="6"/>
  <c r="BU95" i="6"/>
  <c r="BU58" i="6"/>
  <c r="BW95" i="4"/>
  <c r="BW81" i="4"/>
  <c r="BW5" i="4"/>
  <c r="BW15" i="4"/>
  <c r="BW37" i="4"/>
  <c r="BW35" i="4"/>
  <c r="BW147" i="4"/>
  <c r="BW76" i="4"/>
  <c r="BW31" i="4"/>
  <c r="BW57" i="4"/>
  <c r="BW140" i="4"/>
  <c r="BW372" i="4"/>
  <c r="BW151" i="4"/>
  <c r="BW138" i="4"/>
  <c r="BW282" i="4"/>
  <c r="BW234" i="4"/>
  <c r="BU39" i="4"/>
  <c r="BU62" i="4"/>
  <c r="BU100" i="4"/>
  <c r="BU63" i="4"/>
  <c r="BU309" i="4"/>
  <c r="BU56" i="4"/>
  <c r="BU45" i="4"/>
  <c r="BU120" i="4"/>
  <c r="BU330" i="4"/>
  <c r="BU122" i="4"/>
  <c r="BU285" i="4"/>
  <c r="BW44" i="4"/>
  <c r="BW58" i="4"/>
  <c r="BW92" i="4"/>
  <c r="BW73" i="4"/>
  <c r="BW115" i="4"/>
  <c r="BU270" i="4"/>
  <c r="BU366" i="4"/>
  <c r="BU69" i="4"/>
  <c r="BU284" i="4"/>
  <c r="BU231" i="4"/>
  <c r="BU240" i="4"/>
  <c r="BU297" i="4"/>
  <c r="BU382" i="4"/>
  <c r="BU6" i="4"/>
  <c r="BU40" i="4"/>
  <c r="BU129" i="4"/>
  <c r="BU336" i="4"/>
  <c r="BU365" i="4"/>
  <c r="BU94" i="4"/>
  <c r="BU304" i="4"/>
  <c r="BU241" i="4"/>
  <c r="BU321" i="4"/>
  <c r="BV89" i="4"/>
  <c r="BW50" i="4"/>
  <c r="BW101" i="4"/>
  <c r="BW19" i="4"/>
  <c r="AZ150" i="4"/>
  <c r="BW267" i="4"/>
  <c r="BU117" i="4"/>
  <c r="BU295" i="4"/>
  <c r="BU261" i="4"/>
  <c r="BU257" i="4"/>
  <c r="BU258" i="4"/>
  <c r="BU363" i="4"/>
  <c r="BU53" i="4"/>
  <c r="BO3" i="4"/>
  <c r="BP2" i="4"/>
  <c r="BU34" i="4"/>
  <c r="BU13" i="4"/>
  <c r="BU195" i="4"/>
  <c r="BU264" i="4"/>
  <c r="BV135" i="4"/>
  <c r="BU88" i="4"/>
  <c r="BU288" i="4"/>
  <c r="BU237" i="4"/>
  <c r="BU311" i="4"/>
  <c r="BW38" i="4"/>
  <c r="AZ203" i="4"/>
  <c r="AZ20" i="4"/>
  <c r="BW68" i="4"/>
  <c r="BU174" i="4"/>
  <c r="BU386" i="4"/>
  <c r="BU158" i="4"/>
  <c r="BU291" i="4"/>
  <c r="BU356" i="4"/>
  <c r="BU111" i="4"/>
  <c r="BU162" i="4"/>
  <c r="BV84" i="4"/>
  <c r="BU18" i="4"/>
  <c r="BU276" i="4"/>
  <c r="BU385" i="4"/>
  <c r="BU93" i="4"/>
  <c r="BU196" i="4"/>
  <c r="BU114" i="4"/>
  <c r="BU177" i="4"/>
  <c r="BU313" i="4"/>
  <c r="BU266" i="4"/>
  <c r="BU59" i="4"/>
  <c r="AD381" i="4"/>
  <c r="BA381" i="4" s="1"/>
  <c r="BX381" i="4" s="1"/>
  <c r="AD382" i="4"/>
  <c r="BA382" i="4" s="1"/>
  <c r="BX382" i="4" s="1"/>
  <c r="AD385" i="4"/>
  <c r="BA385" i="4"/>
  <c r="BX385" i="4" s="1"/>
  <c r="AD378" i="4"/>
  <c r="BA378" i="4" s="1"/>
  <c r="BX378" i="4" s="1"/>
  <c r="AD375" i="4"/>
  <c r="BA375" i="4" s="1"/>
  <c r="BX375" i="4" s="1"/>
  <c r="AD374" i="4"/>
  <c r="BA374" i="4" s="1"/>
  <c r="AD386" i="4"/>
  <c r="BA386" i="4" s="1"/>
  <c r="AD383" i="4"/>
  <c r="BA383" i="4" s="1"/>
  <c r="AD351" i="4"/>
  <c r="BA351" i="4" s="1"/>
  <c r="AD349" i="4"/>
  <c r="BA349" i="4" s="1"/>
  <c r="AD348" i="4"/>
  <c r="AD347" i="4"/>
  <c r="BA347" i="4" s="1"/>
  <c r="AD345" i="4"/>
  <c r="AD339" i="4"/>
  <c r="BA339" i="4" s="1"/>
  <c r="BX339" i="4" s="1"/>
  <c r="AD376" i="4"/>
  <c r="AD372" i="4"/>
  <c r="BA372" i="4" s="1"/>
  <c r="BX372" i="4" s="1"/>
  <c r="BA345" i="4"/>
  <c r="AD318" i="4"/>
  <c r="BA318" i="4" s="1"/>
  <c r="BX318" i="4" s="1"/>
  <c r="AD384" i="4"/>
  <c r="BA384" i="4" s="1"/>
  <c r="BX384" i="4" s="1"/>
  <c r="AD320" i="4"/>
  <c r="BA320" i="4" s="1"/>
  <c r="AD338" i="4"/>
  <c r="BA338" i="4" s="1"/>
  <c r="AD321" i="4"/>
  <c r="BA321" i="4" s="1"/>
  <c r="BX321" i="4" s="1"/>
  <c r="BA367" i="4"/>
  <c r="BX367" i="4" s="1"/>
  <c r="BA336" i="4"/>
  <c r="BX336" i="4" s="1"/>
  <c r="AD324" i="4"/>
  <c r="BA275" i="4"/>
  <c r="BX275" i="4" s="1"/>
  <c r="AD309" i="4"/>
  <c r="BA309" i="4" s="1"/>
  <c r="BX309" i="4" s="1"/>
  <c r="AD306" i="4"/>
  <c r="AD313" i="4"/>
  <c r="AD291" i="4"/>
  <c r="AD284" i="4"/>
  <c r="AD282" i="4"/>
  <c r="AD336" i="4"/>
  <c r="AD276" i="4"/>
  <c r="BA276" i="4" s="1"/>
  <c r="AD270" i="4"/>
  <c r="AD268" i="4"/>
  <c r="BA268" i="4" s="1"/>
  <c r="BX268" i="4" s="1"/>
  <c r="AD250" i="4"/>
  <c r="BA212" i="4"/>
  <c r="BA177" i="4"/>
  <c r="BX177" i="4" s="1"/>
  <c r="AD315" i="4"/>
  <c r="AD312" i="4"/>
  <c r="BA312" i="4" s="1"/>
  <c r="AD311" i="4"/>
  <c r="BA311" i="4" s="1"/>
  <c r="BX311" i="4" s="1"/>
  <c r="AD275" i="4"/>
  <c r="AD252" i="4"/>
  <c r="BA252" i="4" s="1"/>
  <c r="BA285" i="4"/>
  <c r="BX285" i="4" s="1"/>
  <c r="AD266" i="4"/>
  <c r="BA266" i="4" s="1"/>
  <c r="BX266" i="4" s="1"/>
  <c r="AD101" i="4"/>
  <c r="BA101" i="4" s="1"/>
  <c r="BX101" i="4" s="1"/>
  <c r="BA295" i="4"/>
  <c r="BX295" i="4" s="1"/>
  <c r="AD297" i="4"/>
  <c r="AD258" i="4"/>
  <c r="BA258" i="4" s="1"/>
  <c r="AD189" i="4"/>
  <c r="AD187" i="4"/>
  <c r="AD186" i="4"/>
  <c r="AD185" i="4"/>
  <c r="BA185" i="4" s="1"/>
  <c r="AD183" i="4"/>
  <c r="BA183" i="4" s="1"/>
  <c r="BX183" i="4" s="1"/>
  <c r="AD267" i="4"/>
  <c r="BA267" i="4" s="1"/>
  <c r="BX267" i="4" s="1"/>
  <c r="AD285" i="4"/>
  <c r="AD219" i="4"/>
  <c r="AD201" i="4"/>
  <c r="BA189" i="4"/>
  <c r="BX189" i="4" s="1"/>
  <c r="BA187" i="4"/>
  <c r="BX187" i="4" s="1"/>
  <c r="BA186" i="4"/>
  <c r="BX186" i="4" s="1"/>
  <c r="AD97" i="4"/>
  <c r="AD87" i="4"/>
  <c r="BA87" i="4" s="1"/>
  <c r="AD72" i="4"/>
  <c r="BA72" i="4" s="1"/>
  <c r="AD293" i="4"/>
  <c r="BA293" i="4" s="1"/>
  <c r="AD241" i="4"/>
  <c r="BA241" i="4" s="1"/>
  <c r="AD150" i="4"/>
  <c r="AD107" i="4"/>
  <c r="BA107" i="4" s="1"/>
  <c r="BX107" i="4" s="1"/>
  <c r="AD106" i="4"/>
  <c r="BA106" i="4" s="1"/>
  <c r="AD88" i="4"/>
  <c r="AD80" i="4"/>
  <c r="AD73" i="4"/>
  <c r="BA73" i="4" s="1"/>
  <c r="BX73" i="4" s="1"/>
  <c r="AD64" i="4"/>
  <c r="AD56" i="4"/>
  <c r="AD50" i="4"/>
  <c r="BA50" i="4" s="1"/>
  <c r="BX50" i="4" s="1"/>
  <c r="AD39" i="4"/>
  <c r="AD20" i="4"/>
  <c r="AD322" i="4"/>
  <c r="BA322" i="4" s="1"/>
  <c r="AD234" i="4"/>
  <c r="BA234" i="4" s="1"/>
  <c r="AD232" i="4"/>
  <c r="BA232" i="4" s="1"/>
  <c r="BA223" i="4"/>
  <c r="AD223" i="4"/>
  <c r="AD221" i="4"/>
  <c r="AD153" i="4"/>
  <c r="AD147" i="4"/>
  <c r="BA147" i="4" s="1"/>
  <c r="BX147" i="4" s="1"/>
  <c r="BA142" i="4"/>
  <c r="BX142" i="4" s="1"/>
  <c r="AD117" i="4"/>
  <c r="BA117" i="4" s="1"/>
  <c r="AD115" i="4"/>
  <c r="BA115" i="4" s="1"/>
  <c r="BX115" i="4" s="1"/>
  <c r="BA105" i="4"/>
  <c r="BX105" i="4" s="1"/>
  <c r="AD92" i="4"/>
  <c r="BA92" i="4" s="1"/>
  <c r="BX92" i="4" s="1"/>
  <c r="BA88" i="4"/>
  <c r="BX88" i="4" s="1"/>
  <c r="AD84" i="4"/>
  <c r="AD67" i="4"/>
  <c r="BA67" i="4" s="1"/>
  <c r="AD60" i="4"/>
  <c r="BA60" i="4" s="1"/>
  <c r="AD51" i="4"/>
  <c r="BA51" i="4" s="1"/>
  <c r="BX51" i="4" s="1"/>
  <c r="AD17" i="4"/>
  <c r="AD9" i="4"/>
  <c r="BA9" i="4" s="1"/>
  <c r="BX9" i="4" s="1"/>
  <c r="BA85" i="4"/>
  <c r="BX85" i="4" s="1"/>
  <c r="AD68" i="4"/>
  <c r="AD55" i="4"/>
  <c r="BA55" i="4" s="1"/>
  <c r="AD45" i="4"/>
  <c r="BA45" i="4" s="1"/>
  <c r="BX45" i="4" s="1"/>
  <c r="AD23" i="4"/>
  <c r="AD10" i="4"/>
  <c r="BA10" i="4" s="1"/>
  <c r="AD222" i="4"/>
  <c r="BA222" i="4" s="1"/>
  <c r="BA201" i="4"/>
  <c r="BX201" i="4" s="1"/>
  <c r="AD142" i="4"/>
  <c r="BA141" i="4"/>
  <c r="BX141" i="4" s="1"/>
  <c r="AD138" i="4"/>
  <c r="AD93" i="4"/>
  <c r="BA93" i="4" s="1"/>
  <c r="AD85" i="4"/>
  <c r="AD61" i="4"/>
  <c r="AD40" i="4"/>
  <c r="AD30" i="4"/>
  <c r="AD25" i="4"/>
  <c r="BA25" i="4" s="1"/>
  <c r="BX25" i="4" s="1"/>
  <c r="AD18" i="4"/>
  <c r="BA18" i="4" s="1"/>
  <c r="BX18" i="4" s="1"/>
  <c r="AD12" i="4"/>
  <c r="AD279" i="4"/>
  <c r="BA279" i="4" s="1"/>
  <c r="AD225" i="4"/>
  <c r="BA225" i="4" s="1"/>
  <c r="BX225" i="4" s="1"/>
  <c r="BA313" i="4"/>
  <c r="BX313" i="4" s="1"/>
  <c r="BA219" i="4"/>
  <c r="BX219" i="4" s="1"/>
  <c r="BA205" i="4"/>
  <c r="BX205" i="4" s="1"/>
  <c r="AD149" i="4"/>
  <c r="BA149" i="4" s="1"/>
  <c r="AD109" i="4"/>
  <c r="BA109" i="4" s="1"/>
  <c r="BX109" i="4" s="1"/>
  <c r="BA97" i="4"/>
  <c r="BX97" i="4" s="1"/>
  <c r="AD255" i="4"/>
  <c r="BA255" i="4" s="1"/>
  <c r="BX255" i="4" s="1"/>
  <c r="BA250" i="4"/>
  <c r="BX250" i="4" s="1"/>
  <c r="AD207" i="4"/>
  <c r="AD205" i="4"/>
  <c r="AD141" i="4"/>
  <c r="AD135" i="4"/>
  <c r="AD90" i="4"/>
  <c r="BA89" i="4"/>
  <c r="BX89" i="4" s="1"/>
  <c r="BA207" i="4"/>
  <c r="BX207" i="4" s="1"/>
  <c r="BA135" i="4"/>
  <c r="BX135" i="4" s="1"/>
  <c r="AD277" i="4"/>
  <c r="BA277" i="4" s="1"/>
  <c r="AD151" i="4"/>
  <c r="BA151" i="4" s="1"/>
  <c r="BX151" i="4" s="1"/>
  <c r="AD133" i="4"/>
  <c r="AD108" i="4"/>
  <c r="BA108" i="4" s="1"/>
  <c r="BX108" i="4" s="1"/>
  <c r="BA90" i="4"/>
  <c r="BX90" i="4" s="1"/>
  <c r="AD75" i="4"/>
  <c r="BA56" i="4"/>
  <c r="BX56" i="4" s="1"/>
  <c r="AD42" i="4"/>
  <c r="BA42" i="4" s="1"/>
  <c r="AD203" i="4"/>
  <c r="AD160" i="4"/>
  <c r="AD132" i="4"/>
  <c r="AD95" i="4"/>
  <c r="BA95" i="4" s="1"/>
  <c r="BX95" i="4" s="1"/>
  <c r="BA68" i="4"/>
  <c r="BX68" i="4" s="1"/>
  <c r="AD34" i="4"/>
  <c r="BA34" i="4" s="1"/>
  <c r="BX34" i="4" s="1"/>
  <c r="AD33" i="4"/>
  <c r="BA33" i="4" s="1"/>
  <c r="AD126" i="4"/>
  <c r="AD100" i="4"/>
  <c r="AD94" i="4"/>
  <c r="AD83" i="4"/>
  <c r="BA83" i="4" s="1"/>
  <c r="AD69" i="4"/>
  <c r="BA69" i="4" s="1"/>
  <c r="BX69" i="4" s="1"/>
  <c r="AD204" i="4"/>
  <c r="AD105" i="4"/>
  <c r="AD103" i="4"/>
  <c r="BA103" i="4" s="1"/>
  <c r="AD98" i="4"/>
  <c r="AD82" i="4"/>
  <c r="BA82" i="4" s="1"/>
  <c r="AD81" i="4"/>
  <c r="BA81" i="4" s="1"/>
  <c r="AD66" i="4"/>
  <c r="BA66" i="4" s="1"/>
  <c r="BX66" i="4" s="1"/>
  <c r="AD140" i="4"/>
  <c r="AD86" i="4"/>
  <c r="AD91" i="4"/>
  <c r="BA91" i="4" s="1"/>
  <c r="AD89" i="4"/>
  <c r="BA84" i="4"/>
  <c r="BX84" i="4" s="1"/>
  <c r="AD76" i="4"/>
  <c r="BA76" i="4" s="1"/>
  <c r="BX76" i="4" s="1"/>
  <c r="AD58" i="4"/>
  <c r="BA58" i="4" s="1"/>
  <c r="AD47" i="4"/>
  <c r="AD65" i="4"/>
  <c r="BA65" i="4" s="1"/>
  <c r="AD63" i="4"/>
  <c r="AD48" i="4"/>
  <c r="BA39" i="4"/>
  <c r="BX39" i="4" s="1"/>
  <c r="AD31" i="4"/>
  <c r="BA31" i="4" s="1"/>
  <c r="AD44" i="4"/>
  <c r="BA44" i="4" s="1"/>
  <c r="BX44" i="4" s="1"/>
  <c r="BA75" i="4"/>
  <c r="BX75" i="4" s="1"/>
  <c r="AD43" i="4"/>
  <c r="BA43" i="4" s="1"/>
  <c r="BX43" i="4" s="1"/>
  <c r="BA61" i="4"/>
  <c r="BX61" i="4" s="1"/>
  <c r="AD57" i="4"/>
  <c r="BA57" i="4" s="1"/>
  <c r="AD19" i="4"/>
  <c r="AD8" i="4"/>
  <c r="AD62" i="4"/>
  <c r="AD37" i="4"/>
  <c r="AD32" i="4"/>
  <c r="AD14" i="4"/>
  <c r="BA14" i="4" s="1"/>
  <c r="BX14" i="4" s="1"/>
  <c r="BA13" i="4"/>
  <c r="BX13" i="4" s="1"/>
  <c r="AD5" i="4"/>
  <c r="BA5" i="4" s="1"/>
  <c r="BX5" i="4" s="1"/>
  <c r="BA15" i="4"/>
  <c r="BX15" i="4" s="1"/>
  <c r="BA17" i="4"/>
  <c r="BX17" i="4" s="1"/>
  <c r="AD15" i="4"/>
  <c r="AD16" i="4"/>
  <c r="BA16" i="4" s="1"/>
  <c r="BX16" i="4" s="1"/>
  <c r="AD70" i="4"/>
  <c r="BA70" i="4" s="1"/>
  <c r="AD38" i="4"/>
  <c r="BA38" i="4" s="1"/>
  <c r="AD7" i="4"/>
  <c r="BA7" i="4" s="1"/>
  <c r="AD41" i="4"/>
  <c r="AD13" i="4"/>
  <c r="H3" i="4"/>
  <c r="AD59" i="4"/>
  <c r="BA12" i="4"/>
  <c r="BX12" i="4" s="1"/>
  <c r="AD36" i="4"/>
  <c r="BA36" i="4" s="1"/>
  <c r="BX36" i="4" s="1"/>
  <c r="AD22" i="4"/>
  <c r="BA22" i="4" s="1"/>
  <c r="AD11" i="4"/>
  <c r="BA11" i="4" s="1"/>
  <c r="BX11" i="4" s="1"/>
  <c r="AD6" i="4"/>
  <c r="BA6" i="4" s="1"/>
  <c r="AD53" i="4"/>
  <c r="AD28" i="4"/>
  <c r="AD26" i="4"/>
  <c r="BA26" i="4" s="1"/>
  <c r="AD35" i="4"/>
  <c r="AD159" i="4"/>
  <c r="BA159" i="4" s="1"/>
  <c r="AD249" i="4"/>
  <c r="BA249" i="4" s="1"/>
  <c r="BX249" i="4" s="1"/>
  <c r="AD228" i="4"/>
  <c r="AD165" i="4"/>
  <c r="AD230" i="4"/>
  <c r="AD174" i="4"/>
  <c r="AD198" i="4"/>
  <c r="BA198" i="4" s="1"/>
  <c r="AD356" i="4"/>
  <c r="AD360" i="4"/>
  <c r="BA360" i="4" s="1"/>
  <c r="AD365" i="4"/>
  <c r="BA365" i="4" s="1"/>
  <c r="AD357" i="4"/>
  <c r="BA357" i="4" s="1"/>
  <c r="AD367" i="4"/>
  <c r="AD122" i="4"/>
  <c r="BA122" i="4" s="1"/>
  <c r="AD194" i="4"/>
  <c r="AD214" i="4"/>
  <c r="AD168" i="4"/>
  <c r="AD248" i="4"/>
  <c r="BA248" i="4" s="1"/>
  <c r="AD303" i="4"/>
  <c r="BA303" i="4" s="1"/>
  <c r="BX303" i="4" s="1"/>
  <c r="AD330" i="4"/>
  <c r="AD177" i="4"/>
  <c r="AD264" i="4"/>
  <c r="AD169" i="4"/>
  <c r="BA169" i="4" s="1"/>
  <c r="BX169" i="4" s="1"/>
  <c r="AD210" i="4"/>
  <c r="BA210" i="4" s="1"/>
  <c r="AD294" i="4"/>
  <c r="BA294" i="4" s="1"/>
  <c r="AD78" i="4"/>
  <c r="BA78" i="4" s="1"/>
  <c r="AD259" i="4"/>
  <c r="BA259" i="4" s="1"/>
  <c r="AD195" i="4"/>
  <c r="AD212" i="4"/>
  <c r="AD329" i="4"/>
  <c r="AD295" i="4"/>
  <c r="AD340" i="4"/>
  <c r="AD333" i="4"/>
  <c r="AD366" i="4"/>
  <c r="BA366" i="4" s="1"/>
  <c r="AD114" i="4"/>
  <c r="BA114" i="4" s="1"/>
  <c r="BX114" i="4" s="1"/>
  <c r="AD180" i="4"/>
  <c r="BA180" i="4" s="1"/>
  <c r="AD237" i="4"/>
  <c r="AD302" i="4"/>
  <c r="BA302" i="4" s="1"/>
  <c r="AD113" i="4"/>
  <c r="AD111" i="4"/>
  <c r="BA111" i="4" s="1"/>
  <c r="AD120" i="4"/>
  <c r="AD144" i="4"/>
  <c r="BA144" i="4" s="1"/>
  <c r="AD192" i="4"/>
  <c r="BA192" i="4" s="1"/>
  <c r="BX192" i="4" s="1"/>
  <c r="AD246" i="4"/>
  <c r="AD304" i="4"/>
  <c r="BA304" i="4" s="1"/>
  <c r="BX304" i="4" s="1"/>
  <c r="AD167" i="4"/>
  <c r="AD178" i="4"/>
  <c r="BA178" i="4" s="1"/>
  <c r="BX178" i="4" s="1"/>
  <c r="AD129" i="4"/>
  <c r="AD124" i="4"/>
  <c r="BA124" i="4" s="1"/>
  <c r="AD171" i="4"/>
  <c r="BA171" i="4" s="1"/>
  <c r="AD261" i="4"/>
  <c r="AD131" i="4"/>
  <c r="BA131" i="4" s="1"/>
  <c r="AD239" i="4"/>
  <c r="BA239" i="4" s="1"/>
  <c r="BX239" i="4" s="1"/>
  <c r="AD231" i="4"/>
  <c r="AD257" i="4"/>
  <c r="AD216" i="4"/>
  <c r="BA216" i="4" s="1"/>
  <c r="AD196" i="4"/>
  <c r="AD123" i="4"/>
  <c r="BA123" i="4" s="1"/>
  <c r="BX123" i="4" s="1"/>
  <c r="AD162" i="4"/>
  <c r="BA162" i="4" s="1"/>
  <c r="AD286" i="4"/>
  <c r="BA286" i="4" s="1"/>
  <c r="AD243" i="4"/>
  <c r="AD288" i="4"/>
  <c r="AD358" i="4"/>
  <c r="AD342" i="4"/>
  <c r="AD369" i="4"/>
  <c r="BA369" i="4" s="1"/>
  <c r="AD213" i="4"/>
  <c r="BA213" i="4" s="1"/>
  <c r="AD158" i="4"/>
  <c r="BA158" i="4" s="1"/>
  <c r="BX158" i="4" s="1"/>
  <c r="AD176" i="4"/>
  <c r="AD240" i="4"/>
  <c r="AD156" i="4"/>
  <c r="AD273" i="4"/>
  <c r="BA273" i="4" s="1"/>
  <c r="BX273" i="4" s="1"/>
  <c r="AD300" i="4"/>
  <c r="BA300" i="4" s="1"/>
  <c r="AD327" i="4"/>
  <c r="BA327" i="4" s="1"/>
  <c r="BX327" i="4" s="1"/>
  <c r="AD354" i="4"/>
  <c r="BA354" i="4" s="1"/>
  <c r="AD363" i="4"/>
  <c r="BA363" i="4" s="1"/>
  <c r="BX363" i="4" s="1"/>
  <c r="AD331" i="4"/>
  <c r="BA331" i="4" s="1"/>
  <c r="BX331" i="4" s="1"/>
  <c r="AZ56" i="4"/>
  <c r="BW56" i="4" s="1"/>
  <c r="AZ250" i="4"/>
  <c r="AZ205" i="4"/>
  <c r="AZ186" i="4"/>
  <c r="AZ153" i="4"/>
  <c r="AZ297" i="4"/>
  <c r="BW297" i="4" s="1"/>
  <c r="AZ348" i="4"/>
  <c r="AZ327" i="4"/>
  <c r="BW327" i="4" s="1"/>
  <c r="BW369" i="4"/>
  <c r="AZ381" i="4"/>
  <c r="BW381" i="4" s="1"/>
  <c r="BU126" i="4"/>
  <c r="BU156" i="4"/>
  <c r="BV33" i="4"/>
  <c r="BU103" i="4"/>
  <c r="BU294" i="4"/>
  <c r="BU55" i="4"/>
  <c r="BV48" i="4"/>
  <c r="BU23" i="4"/>
  <c r="BU7" i="4"/>
  <c r="BU315" i="4"/>
  <c r="BV36" i="4"/>
  <c r="BU141" i="4"/>
  <c r="BU279" i="4"/>
  <c r="BU277" i="4"/>
  <c r="BU160" i="4"/>
  <c r="BU243" i="4"/>
  <c r="BU28" i="4"/>
  <c r="BU259" i="4"/>
  <c r="AZ221" i="4"/>
  <c r="AZ47" i="4"/>
  <c r="BW86" i="4"/>
  <c r="AZ187" i="4"/>
  <c r="AZ69" i="4"/>
  <c r="BW69" i="4" s="1"/>
  <c r="AZ98" i="4"/>
  <c r="BU230" i="4"/>
  <c r="BU340" i="4"/>
  <c r="BU342" i="4"/>
  <c r="BU318" i="4"/>
  <c r="BV381" i="4"/>
  <c r="BU8" i="4"/>
  <c r="BU132" i="4"/>
  <c r="BU255" i="4"/>
  <c r="BU312" i="4"/>
  <c r="AR3" i="4"/>
  <c r="AS2" i="4"/>
  <c r="BU17" i="4"/>
  <c r="CL3" i="4"/>
  <c r="CM2" i="4"/>
  <c r="BU61" i="4"/>
  <c r="BU303" i="4"/>
  <c r="BU64" i="4"/>
  <c r="BU85" i="4"/>
  <c r="BU216" i="4"/>
  <c r="BU275" i="4"/>
  <c r="BU246" i="4"/>
  <c r="AZ43" i="4"/>
  <c r="AZ11" i="4"/>
  <c r="BW11" i="4" s="1"/>
  <c r="AZ90" i="4"/>
  <c r="BW87" i="4"/>
  <c r="AZ207" i="4"/>
  <c r="AZ231" i="4"/>
  <c r="BW231" i="4" s="1"/>
  <c r="AZ284" i="4"/>
  <c r="BW284" i="4" s="1"/>
  <c r="AZ189" i="4"/>
  <c r="AZ105" i="4"/>
  <c r="AZ232" i="4"/>
  <c r="BW232" i="4" s="1"/>
  <c r="AZ376" i="4"/>
  <c r="BU192" i="4"/>
  <c r="BU286" i="4"/>
  <c r="BU168" i="4"/>
  <c r="BU302" i="4"/>
  <c r="BU327" i="4"/>
  <c r="BU9" i="4"/>
  <c r="BU22" i="4"/>
  <c r="BU329" i="4"/>
  <c r="BU133" i="4"/>
  <c r="BU273" i="4"/>
  <c r="BU80" i="4"/>
  <c r="BU169" i="4"/>
  <c r="BU322" i="4"/>
  <c r="AZ225" i="4"/>
  <c r="AZ108" i="4"/>
  <c r="AZ268" i="4"/>
  <c r="AZ331" i="4"/>
  <c r="BU167" i="4"/>
  <c r="BU123" i="4"/>
  <c r="BU232" i="4"/>
  <c r="BU354" i="4"/>
  <c r="BU293" i="4"/>
  <c r="BU324" i="4"/>
  <c r="BU10" i="4"/>
  <c r="BU360" i="4"/>
  <c r="BU11" i="4"/>
  <c r="BU72" i="4"/>
  <c r="BU97" i="4"/>
  <c r="BU320" i="4"/>
  <c r="BU339" i="4"/>
  <c r="BV16" i="4"/>
  <c r="BU144" i="4"/>
  <c r="BU142" i="4"/>
  <c r="BU333" i="4"/>
  <c r="BU178" i="4"/>
  <c r="BU213" i="4"/>
  <c r="BU239" i="4"/>
  <c r="BV149" i="4"/>
  <c r="BU66" i="4"/>
  <c r="BU228" i="4"/>
  <c r="AZ107" i="4"/>
  <c r="AZ41" i="4"/>
  <c r="AZ109" i="4"/>
  <c r="AZ204" i="4"/>
  <c r="AZ270" i="4"/>
  <c r="BW270" i="4" s="1"/>
  <c r="AZ375" i="4"/>
  <c r="AZ378" i="4"/>
  <c r="BU358" i="4"/>
  <c r="BU249" i="4"/>
  <c r="G20" i="1"/>
  <c r="H2" i="1"/>
  <c r="H20" i="1" s="1"/>
  <c r="BX303" i="6" l="1"/>
  <c r="BX302" i="6"/>
  <c r="BX124" i="6"/>
  <c r="BX67" i="6"/>
  <c r="BX5" i="6"/>
  <c r="BX81" i="6"/>
  <c r="BX90" i="6"/>
  <c r="BX231" i="6"/>
  <c r="BX194" i="6"/>
  <c r="BX318" i="6"/>
  <c r="BX356" i="6"/>
  <c r="BX168" i="6"/>
  <c r="BX297" i="6"/>
  <c r="BX330" i="6"/>
  <c r="BX219" i="6"/>
  <c r="BX129" i="6"/>
  <c r="BX101" i="6"/>
  <c r="BX162" i="6"/>
  <c r="BX336" i="6"/>
  <c r="BX366" i="6"/>
  <c r="BX255" i="6"/>
  <c r="BX357" i="6"/>
  <c r="BX185" i="6"/>
  <c r="BX261" i="6"/>
  <c r="BX216" i="6"/>
  <c r="BX16" i="6"/>
  <c r="BX55" i="6"/>
  <c r="BX61" i="6"/>
  <c r="BX213" i="6"/>
  <c r="BX212" i="6"/>
  <c r="BX264" i="6"/>
  <c r="BX313" i="6"/>
  <c r="BX150" i="6"/>
  <c r="BX207" i="6"/>
  <c r="BX300" i="6"/>
  <c r="BX327" i="6"/>
  <c r="BX201" i="6"/>
  <c r="BX204" i="6"/>
  <c r="BX23" i="6"/>
  <c r="BX40" i="6"/>
  <c r="BX363" i="6"/>
  <c r="BX230" i="6"/>
  <c r="BX30" i="6"/>
  <c r="BX60" i="6"/>
  <c r="BX32" i="6"/>
  <c r="BX120" i="6"/>
  <c r="BX85" i="6"/>
  <c r="BX293" i="6"/>
  <c r="BX339" i="6"/>
  <c r="BX291" i="6"/>
  <c r="BX279" i="6"/>
  <c r="BX349" i="6"/>
  <c r="BX222" i="6"/>
  <c r="BX151" i="6"/>
  <c r="BX75" i="6"/>
  <c r="BX53" i="6"/>
  <c r="BX38" i="6"/>
  <c r="BX288" i="6"/>
  <c r="BX351" i="6"/>
  <c r="BX203" i="6"/>
  <c r="BX374" i="6"/>
  <c r="BX234" i="6"/>
  <c r="BX94" i="6"/>
  <c r="BX117" i="6"/>
  <c r="BX178" i="6"/>
  <c r="BX386" i="6"/>
  <c r="BX367" i="6"/>
  <c r="BX223" i="6"/>
  <c r="BX241" i="6"/>
  <c r="BX62" i="6"/>
  <c r="BX15" i="6"/>
  <c r="BX282" i="6"/>
  <c r="BX294" i="6"/>
  <c r="BX360" i="6"/>
  <c r="BW36" i="6"/>
  <c r="BW385" i="6"/>
  <c r="BW239" i="6"/>
  <c r="BW84" i="6"/>
  <c r="BA95" i="6"/>
  <c r="BX51" i="6"/>
  <c r="BX106" i="6"/>
  <c r="BA144" i="6"/>
  <c r="BA159" i="6"/>
  <c r="BX159" i="6" s="1"/>
  <c r="BA177" i="6"/>
  <c r="BX177" i="6" s="1"/>
  <c r="BA115" i="6"/>
  <c r="BA149" i="6"/>
  <c r="BA192" i="6"/>
  <c r="BA276" i="6"/>
  <c r="BX276" i="6" s="1"/>
  <c r="BW382" i="6"/>
  <c r="BW246" i="6"/>
  <c r="BA13" i="6"/>
  <c r="BX28" i="6"/>
  <c r="BA83" i="6"/>
  <c r="BX83" i="6" s="1"/>
  <c r="BA268" i="6"/>
  <c r="BA205" i="6"/>
  <c r="BA248" i="6"/>
  <c r="BA384" i="6"/>
  <c r="BW270" i="6"/>
  <c r="BX91" i="6"/>
  <c r="AE381" i="6"/>
  <c r="AE383" i="6"/>
  <c r="BB383" i="6" s="1"/>
  <c r="AE378" i="6"/>
  <c r="BB378" i="6" s="1"/>
  <c r="BY378" i="6" s="1"/>
  <c r="AE385" i="6"/>
  <c r="AE382" i="6"/>
  <c r="BB382" i="6" s="1"/>
  <c r="AE384" i="6"/>
  <c r="BB384" i="6" s="1"/>
  <c r="BY384" i="6" s="1"/>
  <c r="AE386" i="6"/>
  <c r="BB386" i="6" s="1"/>
  <c r="AE340" i="6"/>
  <c r="AE339" i="6"/>
  <c r="BB339" i="6" s="1"/>
  <c r="BY339" i="6" s="1"/>
  <c r="AE347" i="6"/>
  <c r="BB347" i="6" s="1"/>
  <c r="BY347" i="6" s="1"/>
  <c r="AE342" i="6"/>
  <c r="BB342" i="6" s="1"/>
  <c r="AE360" i="6"/>
  <c r="AE315" i="6"/>
  <c r="AE294" i="6"/>
  <c r="BB294" i="6" s="1"/>
  <c r="BY294" i="6" s="1"/>
  <c r="AE282" i="6"/>
  <c r="BB385" i="6"/>
  <c r="BY385" i="6" s="1"/>
  <c r="AE372" i="6"/>
  <c r="BB372" i="6" s="1"/>
  <c r="BY372" i="6" s="1"/>
  <c r="AE338" i="6"/>
  <c r="BB338" i="6" s="1"/>
  <c r="AE303" i="6"/>
  <c r="BB303" i="6" s="1"/>
  <c r="BY303" i="6" s="1"/>
  <c r="AE285" i="6"/>
  <c r="BB285" i="6" s="1"/>
  <c r="AE309" i="6"/>
  <c r="BB309" i="6" s="1"/>
  <c r="BY309" i="6" s="1"/>
  <c r="AE284" i="6"/>
  <c r="BB284" i="6" s="1"/>
  <c r="AE270" i="6"/>
  <c r="AE268" i="6"/>
  <c r="AE267" i="6"/>
  <c r="AE266" i="6"/>
  <c r="AE264" i="6"/>
  <c r="AE331" i="6"/>
  <c r="BB331" i="6" s="1"/>
  <c r="BY331" i="6" s="1"/>
  <c r="AE369" i="6"/>
  <c r="AE259" i="6"/>
  <c r="BB259" i="6" s="1"/>
  <c r="BY259" i="6" s="1"/>
  <c r="AE192" i="6"/>
  <c r="AE176" i="6"/>
  <c r="AE288" i="6"/>
  <c r="BB288" i="6" s="1"/>
  <c r="BY288" i="6" s="1"/>
  <c r="AE286" i="6"/>
  <c r="BB286" i="6" s="1"/>
  <c r="AE250" i="6"/>
  <c r="BB250" i="6" s="1"/>
  <c r="AE248" i="6"/>
  <c r="BB248" i="6" s="1"/>
  <c r="BY248" i="6" s="1"/>
  <c r="AE210" i="6"/>
  <c r="BB210" i="6" s="1"/>
  <c r="AE194" i="6"/>
  <c r="BB194" i="6" s="1"/>
  <c r="BY194" i="6" s="1"/>
  <c r="BB282" i="6"/>
  <c r="BY282" i="6" s="1"/>
  <c r="AE234" i="6"/>
  <c r="BB234" i="6" s="1"/>
  <c r="AE212" i="6"/>
  <c r="AE195" i="6"/>
  <c r="BB195" i="6" s="1"/>
  <c r="BY195" i="6" s="1"/>
  <c r="AE178" i="6"/>
  <c r="AE162" i="6"/>
  <c r="AE304" i="6"/>
  <c r="BB304" i="6" s="1"/>
  <c r="BY304" i="6" s="1"/>
  <c r="BB268" i="6"/>
  <c r="BY268" i="6" s="1"/>
  <c r="AE348" i="6"/>
  <c r="BB348" i="6" s="1"/>
  <c r="AE228" i="6"/>
  <c r="BB228" i="6" s="1"/>
  <c r="BB315" i="6"/>
  <c r="AE273" i="6"/>
  <c r="BB273" i="6" s="1"/>
  <c r="BY273" i="6" s="1"/>
  <c r="AE239" i="6"/>
  <c r="AE232" i="6"/>
  <c r="BB232" i="6" s="1"/>
  <c r="BY232" i="6" s="1"/>
  <c r="AE198" i="6"/>
  <c r="BB198" i="6" s="1"/>
  <c r="BB176" i="6"/>
  <c r="AE261" i="6"/>
  <c r="BB261" i="6" s="1"/>
  <c r="BY261" i="6" s="1"/>
  <c r="BB270" i="6"/>
  <c r="BY270" i="6" s="1"/>
  <c r="BB266" i="6"/>
  <c r="BY266" i="6" s="1"/>
  <c r="AE240" i="6"/>
  <c r="BB240" i="6" s="1"/>
  <c r="BB264" i="6"/>
  <c r="BY264" i="6" s="1"/>
  <c r="AE243" i="6"/>
  <c r="BB243" i="6" s="1"/>
  <c r="BY243" i="6" s="1"/>
  <c r="AE231" i="6"/>
  <c r="BB231" i="6" s="1"/>
  <c r="BB192" i="6"/>
  <c r="BY192" i="6" s="1"/>
  <c r="AE106" i="6"/>
  <c r="AE252" i="6"/>
  <c r="BB252" i="6" s="1"/>
  <c r="AE174" i="6"/>
  <c r="AE107" i="6"/>
  <c r="AE101" i="6"/>
  <c r="BB101" i="6" s="1"/>
  <c r="AE91" i="6"/>
  <c r="BB91" i="6" s="1"/>
  <c r="BY91" i="6" s="1"/>
  <c r="AE83" i="6"/>
  <c r="BB83" i="6" s="1"/>
  <c r="BY83" i="6" s="1"/>
  <c r="AE78" i="6"/>
  <c r="BB78" i="6" s="1"/>
  <c r="BY78" i="6" s="1"/>
  <c r="AE230" i="6"/>
  <c r="BB230" i="6" s="1"/>
  <c r="BY230" i="6" s="1"/>
  <c r="AE214" i="6"/>
  <c r="BB214" i="6" s="1"/>
  <c r="BY214" i="6" s="1"/>
  <c r="AE196" i="6"/>
  <c r="BB196" i="6" s="1"/>
  <c r="AE147" i="6"/>
  <c r="BB147" i="6" s="1"/>
  <c r="AE108" i="6"/>
  <c r="BB107" i="6"/>
  <c r="AE103" i="6"/>
  <c r="BB103" i="6" s="1"/>
  <c r="AE92" i="6"/>
  <c r="AE84" i="6"/>
  <c r="AE249" i="6"/>
  <c r="BB249" i="6" s="1"/>
  <c r="AE237" i="6"/>
  <c r="BB237" i="6" s="1"/>
  <c r="BY237" i="6" s="1"/>
  <c r="AE93" i="6"/>
  <c r="BB93" i="6" s="1"/>
  <c r="BY93" i="6" s="1"/>
  <c r="AE82" i="6"/>
  <c r="BB82" i="6" s="1"/>
  <c r="BY82" i="6" s="1"/>
  <c r="AE76" i="6"/>
  <c r="BB76" i="6" s="1"/>
  <c r="AE63" i="6"/>
  <c r="AE47" i="6"/>
  <c r="AE38" i="6"/>
  <c r="BB38" i="6" s="1"/>
  <c r="AE159" i="6"/>
  <c r="BB159" i="6" s="1"/>
  <c r="BY159" i="6" s="1"/>
  <c r="AE98" i="6"/>
  <c r="BB98" i="6" s="1"/>
  <c r="BY98" i="6" s="1"/>
  <c r="AE94" i="6"/>
  <c r="AE87" i="6"/>
  <c r="BB87" i="6" s="1"/>
  <c r="BY87" i="6" s="1"/>
  <c r="AE64" i="6"/>
  <c r="BB64" i="6" s="1"/>
  <c r="BY64" i="6" s="1"/>
  <c r="BB63" i="6"/>
  <c r="BY63" i="6" s="1"/>
  <c r="AE216" i="6"/>
  <c r="BB216" i="6" s="1"/>
  <c r="AE180" i="6"/>
  <c r="BB180" i="6" s="1"/>
  <c r="BY180" i="6" s="1"/>
  <c r="AE133" i="6"/>
  <c r="AE105" i="6"/>
  <c r="BB105" i="6" s="1"/>
  <c r="AE90" i="6"/>
  <c r="AE80" i="6"/>
  <c r="BB80" i="6" s="1"/>
  <c r="AE73" i="6"/>
  <c r="AE65" i="6"/>
  <c r="BB65" i="6" s="1"/>
  <c r="BY65" i="6" s="1"/>
  <c r="AE56" i="6"/>
  <c r="BB56" i="6" s="1"/>
  <c r="AE50" i="6"/>
  <c r="AE40" i="6"/>
  <c r="BB162" i="6"/>
  <c r="BY162" i="6" s="1"/>
  <c r="BB108" i="6"/>
  <c r="AE88" i="6"/>
  <c r="BB88" i="6" s="1"/>
  <c r="AE58" i="6"/>
  <c r="AE51" i="6"/>
  <c r="AE45" i="6"/>
  <c r="BB45" i="6" s="1"/>
  <c r="AE42" i="6"/>
  <c r="AE28" i="6"/>
  <c r="AE17" i="6"/>
  <c r="BB17" i="6" s="1"/>
  <c r="AE9" i="6"/>
  <c r="I3" i="6"/>
  <c r="AE336" i="6"/>
  <c r="BB336" i="6" s="1"/>
  <c r="BY336" i="6" s="1"/>
  <c r="AE109" i="6"/>
  <c r="AE85" i="6"/>
  <c r="AE68" i="6"/>
  <c r="BB68" i="6" s="1"/>
  <c r="AE61" i="6"/>
  <c r="BB61" i="6" s="1"/>
  <c r="BB47" i="6"/>
  <c r="BY47" i="6" s="1"/>
  <c r="BB43" i="6"/>
  <c r="BY43" i="6" s="1"/>
  <c r="AE18" i="6"/>
  <c r="AE10" i="6"/>
  <c r="BB340" i="6"/>
  <c r="AE213" i="6"/>
  <c r="BB213" i="6" s="1"/>
  <c r="BY213" i="6" s="1"/>
  <c r="AE97" i="6"/>
  <c r="BB92" i="6"/>
  <c r="AE81" i="6"/>
  <c r="BB81" i="6" s="1"/>
  <c r="BY81" i="6" s="1"/>
  <c r="AE72" i="6"/>
  <c r="BB72" i="6" s="1"/>
  <c r="AE59" i="6"/>
  <c r="BB59" i="6" s="1"/>
  <c r="BY59" i="6" s="1"/>
  <c r="AE55" i="6"/>
  <c r="AE53" i="6"/>
  <c r="BB53" i="6" s="1"/>
  <c r="AE43" i="6"/>
  <c r="AE35" i="6"/>
  <c r="BB35" i="6" s="1"/>
  <c r="AE32" i="6"/>
  <c r="BB32" i="6" s="1"/>
  <c r="AE19" i="6"/>
  <c r="BB19" i="6" s="1"/>
  <c r="AE11" i="6"/>
  <c r="BB10" i="6"/>
  <c r="BY10" i="6" s="1"/>
  <c r="BB178" i="6"/>
  <c r="BY178" i="6" s="1"/>
  <c r="AE177" i="6"/>
  <c r="BB177" i="6" s="1"/>
  <c r="BB133" i="6"/>
  <c r="BY133" i="6" s="1"/>
  <c r="AE246" i="6"/>
  <c r="BB246" i="6" s="1"/>
  <c r="AE89" i="6"/>
  <c r="BB89" i="6" s="1"/>
  <c r="BB51" i="6"/>
  <c r="BY51" i="6" s="1"/>
  <c r="BB42" i="6"/>
  <c r="BY42" i="6" s="1"/>
  <c r="AE37" i="6"/>
  <c r="BB37" i="6" s="1"/>
  <c r="AE25" i="6"/>
  <c r="BB25" i="6" s="1"/>
  <c r="BY25" i="6" s="1"/>
  <c r="AE14" i="6"/>
  <c r="BB50" i="6"/>
  <c r="AE34" i="6"/>
  <c r="AE20" i="6"/>
  <c r="BB20" i="6" s="1"/>
  <c r="BY20" i="6" s="1"/>
  <c r="AE5" i="6"/>
  <c r="AE132" i="6"/>
  <c r="AE100" i="6"/>
  <c r="BB100" i="6" s="1"/>
  <c r="AE75" i="6"/>
  <c r="BB75" i="6" s="1"/>
  <c r="BY75" i="6" s="1"/>
  <c r="AE69" i="6"/>
  <c r="BB69" i="6" s="1"/>
  <c r="BY69" i="6" s="1"/>
  <c r="AE8" i="6"/>
  <c r="AE151" i="6"/>
  <c r="BB151" i="6" s="1"/>
  <c r="AE111" i="6"/>
  <c r="AE95" i="6"/>
  <c r="BB95" i="6" s="1"/>
  <c r="BY95" i="6" s="1"/>
  <c r="AE57" i="6"/>
  <c r="AE39" i="6"/>
  <c r="AE36" i="6"/>
  <c r="BB36" i="6" s="1"/>
  <c r="AE33" i="6"/>
  <c r="AE22" i="6"/>
  <c r="BB22" i="6" s="1"/>
  <c r="AE117" i="6"/>
  <c r="BB117" i="6" s="1"/>
  <c r="AE67" i="6"/>
  <c r="BB67" i="6" s="1"/>
  <c r="AE44" i="6"/>
  <c r="BB44" i="6" s="1"/>
  <c r="BB34" i="6"/>
  <c r="BY34" i="6" s="1"/>
  <c r="AE31" i="6"/>
  <c r="AE62" i="6"/>
  <c r="BB62" i="6" s="1"/>
  <c r="BY62" i="6" s="1"/>
  <c r="AE60" i="6"/>
  <c r="BB60" i="6" s="1"/>
  <c r="BY60" i="6" s="1"/>
  <c r="AE23" i="6"/>
  <c r="BB23" i="6" s="1"/>
  <c r="AE149" i="6"/>
  <c r="BB85" i="6"/>
  <c r="BY85" i="6" s="1"/>
  <c r="AE48" i="6"/>
  <c r="BB48" i="6" s="1"/>
  <c r="AE7" i="6"/>
  <c r="BB7" i="6" s="1"/>
  <c r="AE6" i="6"/>
  <c r="BB6" i="6" s="1"/>
  <c r="BY6" i="6" s="1"/>
  <c r="BB97" i="6"/>
  <c r="BB15" i="6"/>
  <c r="BY15" i="6" s="1"/>
  <c r="AE15" i="6"/>
  <c r="AE160" i="6"/>
  <c r="BB160" i="6" s="1"/>
  <c r="AE153" i="6"/>
  <c r="BB153" i="6" s="1"/>
  <c r="BB109" i="6"/>
  <c r="BY109" i="6" s="1"/>
  <c r="BB84" i="6"/>
  <c r="BY84" i="6" s="1"/>
  <c r="AE70" i="6"/>
  <c r="BB70" i="6" s="1"/>
  <c r="AE41" i="6"/>
  <c r="AE241" i="6"/>
  <c r="AE86" i="6"/>
  <c r="BB57" i="6"/>
  <c r="BY57" i="6" s="1"/>
  <c r="AE26" i="6"/>
  <c r="AE13" i="6"/>
  <c r="BB13" i="6" s="1"/>
  <c r="BY13" i="6" s="1"/>
  <c r="BB5" i="6"/>
  <c r="BY5" i="6" s="1"/>
  <c r="AE115" i="6"/>
  <c r="BB115" i="6" s="1"/>
  <c r="BY115" i="6" s="1"/>
  <c r="AE66" i="6"/>
  <c r="BB66" i="6" s="1"/>
  <c r="AE30" i="6"/>
  <c r="AE16" i="6"/>
  <c r="BB16" i="6" s="1"/>
  <c r="BB33" i="6"/>
  <c r="BY33" i="6" s="1"/>
  <c r="AE12" i="6"/>
  <c r="BB12" i="6" s="1"/>
  <c r="BY12" i="6" s="1"/>
  <c r="BB11" i="6"/>
  <c r="BY11" i="6" s="1"/>
  <c r="AE142" i="6"/>
  <c r="BB142" i="6" s="1"/>
  <c r="BY142" i="6" s="1"/>
  <c r="AE129" i="6"/>
  <c r="BB129" i="6" s="1"/>
  <c r="AE275" i="6"/>
  <c r="BB275" i="6" s="1"/>
  <c r="BY275" i="6" s="1"/>
  <c r="AE126" i="6"/>
  <c r="BB126" i="6" s="1"/>
  <c r="BY126" i="6" s="1"/>
  <c r="AE169" i="6"/>
  <c r="BB169" i="6" s="1"/>
  <c r="AE158" i="6"/>
  <c r="AE222" i="6"/>
  <c r="AE189" i="6"/>
  <c r="BB189" i="6" s="1"/>
  <c r="AE322" i="6"/>
  <c r="BB322" i="6" s="1"/>
  <c r="BY322" i="6" s="1"/>
  <c r="AE313" i="6"/>
  <c r="BB313" i="6" s="1"/>
  <c r="AE135" i="6"/>
  <c r="BB135" i="6" s="1"/>
  <c r="BY135" i="6" s="1"/>
  <c r="AE187" i="6"/>
  <c r="AE124" i="6"/>
  <c r="BB124" i="6" s="1"/>
  <c r="AE255" i="6"/>
  <c r="BB255" i="6" s="1"/>
  <c r="BY255" i="6" s="1"/>
  <c r="AE277" i="6"/>
  <c r="BB277" i="6" s="1"/>
  <c r="AE327" i="6"/>
  <c r="BB327" i="6" s="1"/>
  <c r="AE297" i="6"/>
  <c r="BB297" i="6" s="1"/>
  <c r="AE186" i="6"/>
  <c r="BB186" i="6" s="1"/>
  <c r="BY186" i="6" s="1"/>
  <c r="AE203" i="6"/>
  <c r="BB203" i="6" s="1"/>
  <c r="BY203" i="6" s="1"/>
  <c r="AE295" i="6"/>
  <c r="BB295" i="6" s="1"/>
  <c r="AE279" i="6"/>
  <c r="BB279" i="6" s="1"/>
  <c r="AE312" i="6"/>
  <c r="BB312" i="6" s="1"/>
  <c r="AE302" i="6"/>
  <c r="BB302" i="6" s="1"/>
  <c r="AE363" i="6"/>
  <c r="AE185" i="6"/>
  <c r="BB185" i="6" s="1"/>
  <c r="AE318" i="6"/>
  <c r="BB318" i="6" s="1"/>
  <c r="AE140" i="6"/>
  <c r="BB140" i="6" s="1"/>
  <c r="AE207" i="6"/>
  <c r="BB207" i="6" s="1"/>
  <c r="AE120" i="6"/>
  <c r="BB120" i="6" s="1"/>
  <c r="BY120" i="6" s="1"/>
  <c r="AE225" i="6"/>
  <c r="BB225" i="6" s="1"/>
  <c r="BY225" i="6" s="1"/>
  <c r="AE366" i="6"/>
  <c r="BB366" i="6" s="1"/>
  <c r="AE356" i="6"/>
  <c r="AE330" i="6"/>
  <c r="BB330" i="6" s="1"/>
  <c r="AE183" i="6"/>
  <c r="BB183" i="6" s="1"/>
  <c r="BY183" i="6" s="1"/>
  <c r="AE123" i="6"/>
  <c r="BB123" i="6" s="1"/>
  <c r="AE300" i="6"/>
  <c r="BB300" i="6" s="1"/>
  <c r="AE168" i="6"/>
  <c r="AE223" i="6"/>
  <c r="AE221" i="6"/>
  <c r="AE291" i="6"/>
  <c r="AE354" i="6"/>
  <c r="BB354" i="6" s="1"/>
  <c r="BY354" i="6" s="1"/>
  <c r="AE321" i="6"/>
  <c r="BB321" i="6" s="1"/>
  <c r="AE351" i="6"/>
  <c r="BB351" i="6" s="1"/>
  <c r="BY351" i="6" s="1"/>
  <c r="AE367" i="6"/>
  <c r="BB367" i="6" s="1"/>
  <c r="AE171" i="6"/>
  <c r="AE114" i="6"/>
  <c r="BB114" i="6" s="1"/>
  <c r="AE320" i="6"/>
  <c r="BB320" i="6" s="1"/>
  <c r="AE144" i="6"/>
  <c r="BB144" i="6" s="1"/>
  <c r="BY144" i="6" s="1"/>
  <c r="AE201" i="6"/>
  <c r="BB201" i="6" s="1"/>
  <c r="AE306" i="6"/>
  <c r="BB306" i="6" s="1"/>
  <c r="BY306" i="6" s="1"/>
  <c r="AE165" i="6"/>
  <c r="BB165" i="6" s="1"/>
  <c r="BY165" i="6" s="1"/>
  <c r="AE258" i="6"/>
  <c r="BB258" i="6" s="1"/>
  <c r="AE276" i="6"/>
  <c r="BB276" i="6" s="1"/>
  <c r="BY276" i="6" s="1"/>
  <c r="AE150" i="6"/>
  <c r="BB150" i="6" s="1"/>
  <c r="AE156" i="6"/>
  <c r="BB156" i="6" s="1"/>
  <c r="BY156" i="6" s="1"/>
  <c r="AE113" i="6"/>
  <c r="AE122" i="6"/>
  <c r="BB122" i="6" s="1"/>
  <c r="BY122" i="6" s="1"/>
  <c r="AE138" i="6"/>
  <c r="BB138" i="6" s="1"/>
  <c r="AE204" i="6"/>
  <c r="BB204" i="6" s="1"/>
  <c r="AE329" i="6"/>
  <c r="AE357" i="6"/>
  <c r="BB357" i="6" s="1"/>
  <c r="AE257" i="6"/>
  <c r="AE219" i="6"/>
  <c r="BB219" i="6" s="1"/>
  <c r="BY219" i="6" s="1"/>
  <c r="AE349" i="6"/>
  <c r="AE345" i="6"/>
  <c r="BB345" i="6" s="1"/>
  <c r="AE141" i="6"/>
  <c r="BB141" i="6" s="1"/>
  <c r="AE131" i="6"/>
  <c r="BB131" i="6" s="1"/>
  <c r="BY131" i="6" s="1"/>
  <c r="AE293" i="6"/>
  <c r="BB293" i="6" s="1"/>
  <c r="AE205" i="6"/>
  <c r="AE324" i="6"/>
  <c r="AE311" i="6"/>
  <c r="AE365" i="6"/>
  <c r="BB365" i="6" s="1"/>
  <c r="AE333" i="6"/>
  <c r="BB333" i="6" s="1"/>
  <c r="AE358" i="6"/>
  <c r="BB358" i="6" s="1"/>
  <c r="AE374" i="6"/>
  <c r="BB374" i="6" s="1"/>
  <c r="AE375" i="6"/>
  <c r="BB375" i="6" s="1"/>
  <c r="BY375" i="6" s="1"/>
  <c r="AE376" i="6"/>
  <c r="BB376" i="6" s="1"/>
  <c r="AE167" i="6"/>
  <c r="BB167" i="6" s="1"/>
  <c r="BA63" i="6"/>
  <c r="BA87" i="6"/>
  <c r="BA243" i="6"/>
  <c r="BA82" i="6"/>
  <c r="BA180" i="6"/>
  <c r="BA98" i="6"/>
  <c r="BA187" i="6"/>
  <c r="BA186" i="6"/>
  <c r="BA195" i="6"/>
  <c r="BA275" i="6"/>
  <c r="BW56" i="6"/>
  <c r="BA25" i="6"/>
  <c r="BA131" i="6"/>
  <c r="BW26" i="6"/>
  <c r="BW167" i="6"/>
  <c r="BW9" i="6"/>
  <c r="BA43" i="6"/>
  <c r="BA126" i="6"/>
  <c r="BA237" i="6"/>
  <c r="BA132" i="6"/>
  <c r="BA165" i="6"/>
  <c r="BA372" i="6"/>
  <c r="AR2" i="6"/>
  <c r="AQ3" i="6"/>
  <c r="BQ3" i="6"/>
  <c r="BR2" i="6"/>
  <c r="BW86" i="6"/>
  <c r="BW109" i="6"/>
  <c r="BA31" i="6"/>
  <c r="BA142" i="6"/>
  <c r="BA347" i="6"/>
  <c r="BA306" i="6"/>
  <c r="BA133" i="6"/>
  <c r="BA171" i="6"/>
  <c r="BA257" i="6"/>
  <c r="BA225" i="6"/>
  <c r="BA259" i="6"/>
  <c r="BA322" i="6"/>
  <c r="BA309" i="6"/>
  <c r="BA331" i="6"/>
  <c r="BW10" i="6"/>
  <c r="CN3" i="6"/>
  <c r="CO2" i="6"/>
  <c r="BW78" i="6"/>
  <c r="BA41" i="6"/>
  <c r="BA59" i="6"/>
  <c r="BA111" i="6"/>
  <c r="BA156" i="6"/>
  <c r="BA183" i="6"/>
  <c r="BA135" i="6"/>
  <c r="BA304" i="6"/>
  <c r="BA324" i="6"/>
  <c r="BA375" i="6"/>
  <c r="BA311" i="6"/>
  <c r="BW33" i="6"/>
  <c r="BA42" i="6"/>
  <c r="BA93" i="6"/>
  <c r="BA113" i="6"/>
  <c r="BA273" i="6"/>
  <c r="BA354" i="6"/>
  <c r="BX365" i="4"/>
  <c r="BX286" i="4"/>
  <c r="BX131" i="4"/>
  <c r="BX180" i="4"/>
  <c r="BX357" i="4"/>
  <c r="BX103" i="4"/>
  <c r="BX149" i="4"/>
  <c r="BX222" i="4"/>
  <c r="BX117" i="4"/>
  <c r="BX234" i="4"/>
  <c r="BX293" i="4"/>
  <c r="BX351" i="4"/>
  <c r="BX33" i="4"/>
  <c r="BX354" i="4"/>
  <c r="BX213" i="4"/>
  <c r="BX144" i="4"/>
  <c r="BX366" i="4"/>
  <c r="BX78" i="4"/>
  <c r="BX248" i="4"/>
  <c r="BX360" i="4"/>
  <c r="BX7" i="4"/>
  <c r="BX277" i="4"/>
  <c r="BX93" i="4"/>
  <c r="BX67" i="4"/>
  <c r="BX338" i="4"/>
  <c r="BX386" i="4"/>
  <c r="BX369" i="4"/>
  <c r="BX124" i="4"/>
  <c r="BX294" i="4"/>
  <c r="BX57" i="4"/>
  <c r="BX31" i="4"/>
  <c r="BX58" i="4"/>
  <c r="BX10" i="4"/>
  <c r="BX87" i="4"/>
  <c r="BX320" i="4"/>
  <c r="BX259" i="4"/>
  <c r="BX72" i="4"/>
  <c r="BX300" i="4"/>
  <c r="BX210" i="4"/>
  <c r="BX38" i="4"/>
  <c r="BX70" i="4"/>
  <c r="BX81" i="4"/>
  <c r="BX258" i="4"/>
  <c r="BX347" i="4"/>
  <c r="BX162" i="4"/>
  <c r="BX383" i="4"/>
  <c r="BX216" i="4"/>
  <c r="BX26" i="4"/>
  <c r="BX106" i="4"/>
  <c r="BX374" i="4"/>
  <c r="BX302" i="4"/>
  <c r="BX122" i="4"/>
  <c r="BX55" i="4"/>
  <c r="BX312" i="4"/>
  <c r="BX22" i="4"/>
  <c r="BX322" i="4"/>
  <c r="BX111" i="4"/>
  <c r="BX198" i="4"/>
  <c r="BX6" i="4"/>
  <c r="BX65" i="4"/>
  <c r="BX91" i="4"/>
  <c r="BX279" i="4"/>
  <c r="BX232" i="4"/>
  <c r="BX241" i="4"/>
  <c r="BX276" i="4"/>
  <c r="BW98" i="4"/>
  <c r="BX83" i="4"/>
  <c r="BA284" i="4"/>
  <c r="BX284" i="4" s="1"/>
  <c r="BW378" i="4"/>
  <c r="BW109" i="4"/>
  <c r="BW331" i="4"/>
  <c r="AS3" i="4"/>
  <c r="AT2" i="4"/>
  <c r="BW187" i="4"/>
  <c r="AE381" i="4"/>
  <c r="BB381" i="4" s="1"/>
  <c r="AE382" i="4"/>
  <c r="BB382" i="4" s="1"/>
  <c r="BY382" i="4" s="1"/>
  <c r="AE383" i="4"/>
  <c r="BB383" i="4" s="1"/>
  <c r="BY383" i="4" s="1"/>
  <c r="BB385" i="4"/>
  <c r="BY385" i="4" s="1"/>
  <c r="AE386" i="4"/>
  <c r="AE385" i="4"/>
  <c r="AE378" i="4"/>
  <c r="AE375" i="4"/>
  <c r="BB375" i="4" s="1"/>
  <c r="BB372" i="4"/>
  <c r="BB386" i="4"/>
  <c r="BY386" i="4" s="1"/>
  <c r="AE372" i="4"/>
  <c r="AE369" i="4"/>
  <c r="BB369" i="4" s="1"/>
  <c r="BY369" i="4" s="1"/>
  <c r="AE376" i="4"/>
  <c r="AE365" i="4"/>
  <c r="BB365" i="4" s="1"/>
  <c r="BY365" i="4" s="1"/>
  <c r="AE360" i="4"/>
  <c r="AE354" i="4"/>
  <c r="BB354" i="4" s="1"/>
  <c r="BY354" i="4" s="1"/>
  <c r="BB376" i="4"/>
  <c r="BY376" i="4" s="1"/>
  <c r="AE374" i="4"/>
  <c r="BB333" i="4"/>
  <c r="BY333" i="4" s="1"/>
  <c r="AE384" i="4"/>
  <c r="BB384" i="4" s="1"/>
  <c r="BY384" i="4" s="1"/>
  <c r="AE348" i="4"/>
  <c r="BB348" i="4" s="1"/>
  <c r="BB321" i="4"/>
  <c r="BY321" i="4" s="1"/>
  <c r="AE320" i="4"/>
  <c r="AE338" i="4"/>
  <c r="BB338" i="4" s="1"/>
  <c r="BY338" i="4" s="1"/>
  <c r="AE321" i="4"/>
  <c r="AE357" i="4"/>
  <c r="BB357" i="4" s="1"/>
  <c r="AE349" i="4"/>
  <c r="BB349" i="4" s="1"/>
  <c r="BY349" i="4" s="1"/>
  <c r="AE322" i="4"/>
  <c r="BB322" i="4" s="1"/>
  <c r="AE366" i="4"/>
  <c r="BB366" i="4" s="1"/>
  <c r="AE339" i="4"/>
  <c r="AE324" i="4"/>
  <c r="BB324" i="4" s="1"/>
  <c r="BY324" i="4" s="1"/>
  <c r="BB336" i="4"/>
  <c r="BB284" i="4"/>
  <c r="BY284" i="4" s="1"/>
  <c r="AE347" i="4"/>
  <c r="BB347" i="4" s="1"/>
  <c r="AE309" i="4"/>
  <c r="BB360" i="4"/>
  <c r="BY360" i="4" s="1"/>
  <c r="AE345" i="4"/>
  <c r="AE313" i="4"/>
  <c r="BB313" i="4" s="1"/>
  <c r="AE291" i="4"/>
  <c r="BB291" i="4" s="1"/>
  <c r="BY291" i="4" s="1"/>
  <c r="BB273" i="4"/>
  <c r="AE351" i="4"/>
  <c r="BB351" i="4" s="1"/>
  <c r="BY351" i="4" s="1"/>
  <c r="AE336" i="4"/>
  <c r="BB320" i="4"/>
  <c r="BY320" i="4" s="1"/>
  <c r="BB293" i="4"/>
  <c r="BY293" i="4" s="1"/>
  <c r="BB252" i="4"/>
  <c r="BY252" i="4" s="1"/>
  <c r="AE276" i="4"/>
  <c r="BB276" i="4" s="1"/>
  <c r="BY276" i="4" s="1"/>
  <c r="AE250" i="4"/>
  <c r="BB250" i="4" s="1"/>
  <c r="BB214" i="4"/>
  <c r="BY214" i="4" s="1"/>
  <c r="BB192" i="4"/>
  <c r="BB180" i="4"/>
  <c r="BY180" i="4" s="1"/>
  <c r="BB177" i="4"/>
  <c r="BY177" i="4" s="1"/>
  <c r="AE315" i="4"/>
  <c r="BB315" i="4" s="1"/>
  <c r="BY315" i="4" s="1"/>
  <c r="BB312" i="4"/>
  <c r="BY312" i="4" s="1"/>
  <c r="AE312" i="4"/>
  <c r="AE311" i="4"/>
  <c r="BB304" i="4"/>
  <c r="BY304" i="4" s="1"/>
  <c r="AE275" i="4"/>
  <c r="BB275" i="4" s="1"/>
  <c r="AE273" i="4"/>
  <c r="BB259" i="4"/>
  <c r="BY259" i="4" s="1"/>
  <c r="AE252" i="4"/>
  <c r="AE318" i="4"/>
  <c r="BB318" i="4" s="1"/>
  <c r="AE107" i="4"/>
  <c r="AE103" i="4"/>
  <c r="BB101" i="4"/>
  <c r="BY101" i="4" s="1"/>
  <c r="AE258" i="4"/>
  <c r="BB258" i="4" s="1"/>
  <c r="BY258" i="4" s="1"/>
  <c r="AE189" i="4"/>
  <c r="AE187" i="4"/>
  <c r="BB187" i="4" s="1"/>
  <c r="AE186" i="4"/>
  <c r="AE185" i="4"/>
  <c r="BB185" i="4" s="1"/>
  <c r="AE183" i="4"/>
  <c r="BB183" i="4" s="1"/>
  <c r="AE207" i="4"/>
  <c r="BB207" i="4" s="1"/>
  <c r="AE205" i="4"/>
  <c r="BB205" i="4" s="1"/>
  <c r="BY205" i="4" s="1"/>
  <c r="AE204" i="4"/>
  <c r="AE203" i="4"/>
  <c r="BB203" i="4" s="1"/>
  <c r="BY203" i="4" s="1"/>
  <c r="AE201" i="4"/>
  <c r="BB201" i="4" s="1"/>
  <c r="AE241" i="4"/>
  <c r="BB241" i="4" s="1"/>
  <c r="BY241" i="4" s="1"/>
  <c r="AE150" i="4"/>
  <c r="AE106" i="4"/>
  <c r="BB106" i="4" s="1"/>
  <c r="AE88" i="4"/>
  <c r="AE80" i="4"/>
  <c r="BB80" i="4" s="1"/>
  <c r="BY80" i="4" s="1"/>
  <c r="AE73" i="4"/>
  <c r="BB73" i="4" s="1"/>
  <c r="BB309" i="4"/>
  <c r="BB225" i="4"/>
  <c r="BY225" i="4" s="1"/>
  <c r="AE222" i="4"/>
  <c r="AE98" i="4"/>
  <c r="BB98" i="4" s="1"/>
  <c r="AE89" i="4"/>
  <c r="BB89" i="4" s="1"/>
  <c r="BY89" i="4" s="1"/>
  <c r="BB88" i="4"/>
  <c r="BY88" i="4" s="1"/>
  <c r="AE81" i="4"/>
  <c r="AE75" i="4"/>
  <c r="BB75" i="4" s="1"/>
  <c r="AE65" i="4"/>
  <c r="AE57" i="4"/>
  <c r="AE40" i="4"/>
  <c r="AE30" i="4"/>
  <c r="AE26" i="4"/>
  <c r="AE22" i="4"/>
  <c r="BB297" i="4"/>
  <c r="BY297" i="4" s="1"/>
  <c r="AE216" i="4"/>
  <c r="BB216" i="4" s="1"/>
  <c r="AE72" i="4"/>
  <c r="AE68" i="4"/>
  <c r="BB68" i="4" s="1"/>
  <c r="BY68" i="4" s="1"/>
  <c r="AE55" i="4"/>
  <c r="BB55" i="4" s="1"/>
  <c r="AE45" i="4"/>
  <c r="BB45" i="4" s="1"/>
  <c r="BY45" i="4" s="1"/>
  <c r="AE39" i="4"/>
  <c r="BB39" i="4" s="1"/>
  <c r="AE23" i="4"/>
  <c r="AE11" i="4"/>
  <c r="AE10" i="4"/>
  <c r="AE240" i="4"/>
  <c r="BB240" i="4" s="1"/>
  <c r="BY240" i="4" s="1"/>
  <c r="BB234" i="4"/>
  <c r="BY234" i="4" s="1"/>
  <c r="AE142" i="4"/>
  <c r="BB142" i="4" s="1"/>
  <c r="AE138" i="4"/>
  <c r="AE93" i="4"/>
  <c r="BB93" i="4" s="1"/>
  <c r="BY93" i="4" s="1"/>
  <c r="AE85" i="4"/>
  <c r="BB85" i="4" s="1"/>
  <c r="AE78" i="4"/>
  <c r="BB78" i="4" s="1"/>
  <c r="BY78" i="4" s="1"/>
  <c r="AE61" i="4"/>
  <c r="BB61" i="4" s="1"/>
  <c r="AE25" i="4"/>
  <c r="BB25" i="4" s="1"/>
  <c r="AE18" i="4"/>
  <c r="AE12" i="4"/>
  <c r="BB11" i="4"/>
  <c r="BY11" i="4" s="1"/>
  <c r="BB10" i="4"/>
  <c r="BY10" i="4" s="1"/>
  <c r="AE279" i="4"/>
  <c r="AE225" i="4"/>
  <c r="BB222" i="4"/>
  <c r="BY222" i="4" s="1"/>
  <c r="AE151" i="4"/>
  <c r="BB151" i="4" s="1"/>
  <c r="AE140" i="4"/>
  <c r="BB140" i="4" s="1"/>
  <c r="BY140" i="4" s="1"/>
  <c r="AE97" i="4"/>
  <c r="BB97" i="4" s="1"/>
  <c r="AE95" i="4"/>
  <c r="BB95" i="4" s="1"/>
  <c r="BY95" i="4" s="1"/>
  <c r="BB81" i="4"/>
  <c r="BY81" i="4" s="1"/>
  <c r="AE69" i="4"/>
  <c r="BB69" i="4" s="1"/>
  <c r="AE56" i="4"/>
  <c r="BB56" i="4" s="1"/>
  <c r="BY56" i="4" s="1"/>
  <c r="AE47" i="4"/>
  <c r="BB47" i="4" s="1"/>
  <c r="BY47" i="4" s="1"/>
  <c r="BB22" i="4"/>
  <c r="BY22" i="4" s="1"/>
  <c r="AE13" i="4"/>
  <c r="BB13" i="4" s="1"/>
  <c r="AE177" i="4"/>
  <c r="AE149" i="4"/>
  <c r="BB149" i="4" s="1"/>
  <c r="AE109" i="4"/>
  <c r="BB109" i="4" s="1"/>
  <c r="BY109" i="4" s="1"/>
  <c r="AE223" i="4"/>
  <c r="BB223" i="4" s="1"/>
  <c r="BY223" i="4" s="1"/>
  <c r="AE212" i="4"/>
  <c r="BB212" i="4" s="1"/>
  <c r="AE198" i="4"/>
  <c r="AE108" i="4"/>
  <c r="BB279" i="4"/>
  <c r="BY279" i="4" s="1"/>
  <c r="AE277" i="4"/>
  <c r="BB277" i="4" s="1"/>
  <c r="BY277" i="4" s="1"/>
  <c r="BB150" i="4"/>
  <c r="BY150" i="4" s="1"/>
  <c r="AE141" i="4"/>
  <c r="BB141" i="4" s="1"/>
  <c r="AE135" i="4"/>
  <c r="BB103" i="4"/>
  <c r="BY103" i="4" s="1"/>
  <c r="AE90" i="4"/>
  <c r="BB90" i="4" s="1"/>
  <c r="AE228" i="4"/>
  <c r="BB228" i="4" s="1"/>
  <c r="BY228" i="4" s="1"/>
  <c r="AE210" i="4"/>
  <c r="BB210" i="4" s="1"/>
  <c r="BY210" i="4" s="1"/>
  <c r="BB189" i="4"/>
  <c r="BY189" i="4" s="1"/>
  <c r="AE153" i="4"/>
  <c r="AE92" i="4"/>
  <c r="AE133" i="4"/>
  <c r="BB133" i="4" s="1"/>
  <c r="BY133" i="4" s="1"/>
  <c r="AE36" i="4"/>
  <c r="BB36" i="4" s="1"/>
  <c r="BY36" i="4" s="1"/>
  <c r="AE31" i="4"/>
  <c r="BB31" i="4" s="1"/>
  <c r="BY31" i="4" s="1"/>
  <c r="BB30" i="4"/>
  <c r="BY30" i="4" s="1"/>
  <c r="AE16" i="4"/>
  <c r="BB16" i="4" s="1"/>
  <c r="BY16" i="4" s="1"/>
  <c r="AE174" i="4"/>
  <c r="AE129" i="4"/>
  <c r="AE117" i="4"/>
  <c r="BB117" i="4" s="1"/>
  <c r="AE67" i="4"/>
  <c r="BB67" i="4" s="1"/>
  <c r="BY67" i="4" s="1"/>
  <c r="BB153" i="4"/>
  <c r="BY153" i="4" s="1"/>
  <c r="AE100" i="4"/>
  <c r="AE94" i="4"/>
  <c r="BB94" i="4" s="1"/>
  <c r="BY94" i="4" s="1"/>
  <c r="AE83" i="4"/>
  <c r="BB83" i="4" s="1"/>
  <c r="BY83" i="4" s="1"/>
  <c r="AE63" i="4"/>
  <c r="BB63" i="4" s="1"/>
  <c r="BY63" i="4" s="1"/>
  <c r="AE62" i="4"/>
  <c r="AE59" i="4"/>
  <c r="BB59" i="4" s="1"/>
  <c r="BY59" i="4" s="1"/>
  <c r="AE58" i="4"/>
  <c r="BB58" i="4" s="1"/>
  <c r="AE41" i="4"/>
  <c r="BB41" i="4" s="1"/>
  <c r="BY41" i="4" s="1"/>
  <c r="AE28" i="4"/>
  <c r="BB18" i="4"/>
  <c r="BY18" i="4" s="1"/>
  <c r="AE180" i="4"/>
  <c r="AE105" i="4"/>
  <c r="AE82" i="4"/>
  <c r="AE221" i="4"/>
  <c r="BB221" i="4" s="1"/>
  <c r="BY221" i="4" s="1"/>
  <c r="BB107" i="4"/>
  <c r="BY107" i="4" s="1"/>
  <c r="AE91" i="4"/>
  <c r="BB91" i="4" s="1"/>
  <c r="BY91" i="4" s="1"/>
  <c r="AE87" i="4"/>
  <c r="BB87" i="4" s="1"/>
  <c r="AE70" i="4"/>
  <c r="BB70" i="4" s="1"/>
  <c r="BY70" i="4" s="1"/>
  <c r="AE64" i="4"/>
  <c r="AE219" i="4"/>
  <c r="BB204" i="4"/>
  <c r="BY204" i="4" s="1"/>
  <c r="BB186" i="4"/>
  <c r="BY186" i="4" s="1"/>
  <c r="AE115" i="4"/>
  <c r="BB115" i="4" s="1"/>
  <c r="BY115" i="4" s="1"/>
  <c r="AE101" i="4"/>
  <c r="AE84" i="4"/>
  <c r="BB84" i="4" s="1"/>
  <c r="BB62" i="4"/>
  <c r="BY62" i="4" s="1"/>
  <c r="AE48" i="4"/>
  <c r="BB48" i="4" s="1"/>
  <c r="BY48" i="4" s="1"/>
  <c r="BB105" i="4"/>
  <c r="BY105" i="4" s="1"/>
  <c r="AE50" i="4"/>
  <c r="BB50" i="4" s="1"/>
  <c r="AE44" i="4"/>
  <c r="BB44" i="4" s="1"/>
  <c r="BB23" i="4"/>
  <c r="BY23" i="4" s="1"/>
  <c r="AE20" i="4"/>
  <c r="BB20" i="4" s="1"/>
  <c r="AE66" i="4"/>
  <c r="BB66" i="4" s="1"/>
  <c r="AE43" i="4"/>
  <c r="AE42" i="4"/>
  <c r="BB42" i="4" s="1"/>
  <c r="BB40" i="4"/>
  <c r="BY40" i="4" s="1"/>
  <c r="AE38" i="4"/>
  <c r="BB38" i="4" s="1"/>
  <c r="BB339" i="4"/>
  <c r="BY339" i="4" s="1"/>
  <c r="AE147" i="4"/>
  <c r="BB147" i="4" s="1"/>
  <c r="BB100" i="4"/>
  <c r="BY100" i="4" s="1"/>
  <c r="AE60" i="4"/>
  <c r="BB60" i="4" s="1"/>
  <c r="AE86" i="4"/>
  <c r="BB86" i="4" s="1"/>
  <c r="BY86" i="4" s="1"/>
  <c r="AE37" i="4"/>
  <c r="AE33" i="4"/>
  <c r="BB33" i="4" s="1"/>
  <c r="AE32" i="4"/>
  <c r="BB32" i="4" s="1"/>
  <c r="BY32" i="4" s="1"/>
  <c r="AE14" i="4"/>
  <c r="BB14" i="4" s="1"/>
  <c r="AE5" i="4"/>
  <c r="BB5" i="4" s="1"/>
  <c r="BY5" i="4" s="1"/>
  <c r="AE15" i="4"/>
  <c r="AE6" i="4"/>
  <c r="AE35" i="4"/>
  <c r="BB35" i="4" s="1"/>
  <c r="BY35" i="4" s="1"/>
  <c r="AE9" i="4"/>
  <c r="AE7" i="4"/>
  <c r="BB7" i="4" s="1"/>
  <c r="AE34" i="4"/>
  <c r="BB34" i="4" s="1"/>
  <c r="AE17" i="4"/>
  <c r="BB17" i="4" s="1"/>
  <c r="AE19" i="4"/>
  <c r="BB19" i="4" s="1"/>
  <c r="BY19" i="4" s="1"/>
  <c r="AE8" i="4"/>
  <c r="BB8" i="4" s="1"/>
  <c r="BY8" i="4" s="1"/>
  <c r="AE76" i="4"/>
  <c r="BB76" i="4" s="1"/>
  <c r="BY76" i="4" s="1"/>
  <c r="I3" i="4"/>
  <c r="BB26" i="4"/>
  <c r="BY26" i="4" s="1"/>
  <c r="AE196" i="4"/>
  <c r="AE169" i="4"/>
  <c r="AE126" i="4"/>
  <c r="AE192" i="4"/>
  <c r="AE259" i="4"/>
  <c r="AE132" i="4"/>
  <c r="AE237" i="4"/>
  <c r="BB237" i="4" s="1"/>
  <c r="BY237" i="4" s="1"/>
  <c r="AE340" i="4"/>
  <c r="AE331" i="4"/>
  <c r="BB331" i="4" s="1"/>
  <c r="AE268" i="4"/>
  <c r="AE178" i="4"/>
  <c r="BB178" i="4" s="1"/>
  <c r="AE114" i="4"/>
  <c r="BB114" i="4" s="1"/>
  <c r="AE213" i="4"/>
  <c r="BB213" i="4" s="1"/>
  <c r="BY213" i="4" s="1"/>
  <c r="AE144" i="4"/>
  <c r="AE294" i="4"/>
  <c r="BB294" i="4" s="1"/>
  <c r="AE286" i="4"/>
  <c r="BB286" i="4" s="1"/>
  <c r="AE239" i="4"/>
  <c r="BB239" i="4" s="1"/>
  <c r="AE232" i="4"/>
  <c r="BB232" i="4" s="1"/>
  <c r="AE302" i="4"/>
  <c r="BB302" i="4" s="1"/>
  <c r="AE284" i="4"/>
  <c r="AE113" i="4"/>
  <c r="BB113" i="4" s="1"/>
  <c r="BY113" i="4" s="1"/>
  <c r="AE123" i="4"/>
  <c r="BB123" i="4" s="1"/>
  <c r="AE194" i="4"/>
  <c r="BB194" i="4" s="1"/>
  <c r="BY194" i="4" s="1"/>
  <c r="AE261" i="4"/>
  <c r="BB261" i="4" s="1"/>
  <c r="BY261" i="4" s="1"/>
  <c r="AE131" i="4"/>
  <c r="BB131" i="4" s="1"/>
  <c r="AE246" i="4"/>
  <c r="BB246" i="4" s="1"/>
  <c r="BY246" i="4" s="1"/>
  <c r="AE304" i="4"/>
  <c r="AE293" i="4"/>
  <c r="AE167" i="4"/>
  <c r="BB167" i="4" s="1"/>
  <c r="BY167" i="4" s="1"/>
  <c r="AE122" i="4"/>
  <c r="AE124" i="4"/>
  <c r="BB124" i="4" s="1"/>
  <c r="BY124" i="4" s="1"/>
  <c r="AE249" i="4"/>
  <c r="BB249" i="4" s="1"/>
  <c r="AE171" i="4"/>
  <c r="BB171" i="4" s="1"/>
  <c r="AE257" i="4"/>
  <c r="BB257" i="4" s="1"/>
  <c r="BY257" i="4" s="1"/>
  <c r="AE297" i="4"/>
  <c r="AE300" i="4"/>
  <c r="BB300" i="4" s="1"/>
  <c r="AE120" i="4"/>
  <c r="BB120" i="4" s="1"/>
  <c r="BY120" i="4" s="1"/>
  <c r="AE158" i="4"/>
  <c r="BB158" i="4" s="1"/>
  <c r="AE51" i="4"/>
  <c r="BB51" i="4" s="1"/>
  <c r="AE156" i="4"/>
  <c r="AE248" i="4"/>
  <c r="BB248" i="4" s="1"/>
  <c r="AE243" i="4"/>
  <c r="BB243" i="4" s="1"/>
  <c r="BY243" i="4" s="1"/>
  <c r="AE230" i="4"/>
  <c r="BB230" i="4" s="1"/>
  <c r="BY230" i="4" s="1"/>
  <c r="AE288" i="4"/>
  <c r="BB288" i="4" s="1"/>
  <c r="BY288" i="4" s="1"/>
  <c r="AE195" i="4"/>
  <c r="BB195" i="4" s="1"/>
  <c r="BY195" i="4" s="1"/>
  <c r="AE358" i="4"/>
  <c r="AE342" i="4"/>
  <c r="BB342" i="4" s="1"/>
  <c r="BY342" i="4" s="1"/>
  <c r="AE327" i="4"/>
  <c r="BB327" i="4" s="1"/>
  <c r="AE162" i="4"/>
  <c r="BB162" i="4" s="1"/>
  <c r="AE303" i="4"/>
  <c r="BB303" i="4" s="1"/>
  <c r="AE255" i="4"/>
  <c r="BB255" i="4" s="1"/>
  <c r="AE234" i="4"/>
  <c r="AE264" i="4"/>
  <c r="BB264" i="4" s="1"/>
  <c r="BY264" i="4" s="1"/>
  <c r="AE266" i="4"/>
  <c r="BB266" i="4" s="1"/>
  <c r="AE270" i="4"/>
  <c r="BB270" i="4" s="1"/>
  <c r="BY270" i="4" s="1"/>
  <c r="AE282" i="4"/>
  <c r="BB282" i="4" s="1"/>
  <c r="BY282" i="4" s="1"/>
  <c r="AE363" i="4"/>
  <c r="AE367" i="4"/>
  <c r="BB367" i="4" s="1"/>
  <c r="BY367" i="4" s="1"/>
  <c r="AE159" i="4"/>
  <c r="BB159" i="4" s="1"/>
  <c r="BY159" i="4" s="1"/>
  <c r="AE111" i="4"/>
  <c r="BB111" i="4" s="1"/>
  <c r="AE214" i="4"/>
  <c r="AE165" i="4"/>
  <c r="BB165" i="4" s="1"/>
  <c r="BY165" i="4" s="1"/>
  <c r="AE330" i="4"/>
  <c r="BB330" i="4" s="1"/>
  <c r="BY330" i="4" s="1"/>
  <c r="AE285" i="4"/>
  <c r="AE306" i="4"/>
  <c r="BB306" i="4" s="1"/>
  <c r="BY306" i="4" s="1"/>
  <c r="AE356" i="4"/>
  <c r="BB356" i="4" s="1"/>
  <c r="BY356" i="4" s="1"/>
  <c r="AE53" i="4"/>
  <c r="BB53" i="4" s="1"/>
  <c r="BY53" i="4" s="1"/>
  <c r="AE160" i="4"/>
  <c r="BB160" i="4" s="1"/>
  <c r="BY160" i="4" s="1"/>
  <c r="AE176" i="4"/>
  <c r="BB176" i="4" s="1"/>
  <c r="BY176" i="4" s="1"/>
  <c r="AE168" i="4"/>
  <c r="BB168" i="4" s="1"/>
  <c r="BY168" i="4" s="1"/>
  <c r="AE231" i="4"/>
  <c r="BB231" i="4" s="1"/>
  <c r="AE329" i="4"/>
  <c r="BB329" i="4" s="1"/>
  <c r="BY329" i="4" s="1"/>
  <c r="AE295" i="4"/>
  <c r="AE267" i="4"/>
  <c r="BB267" i="4" s="1"/>
  <c r="AE333" i="4"/>
  <c r="BA221" i="4"/>
  <c r="BX221" i="4" s="1"/>
  <c r="BA297" i="4"/>
  <c r="BX297" i="4" s="1"/>
  <c r="BA86" i="4"/>
  <c r="BA140" i="4"/>
  <c r="BA150" i="4"/>
  <c r="BX150" i="4" s="1"/>
  <c r="BA282" i="4"/>
  <c r="BA324" i="4"/>
  <c r="BA348" i="4"/>
  <c r="BX348" i="4" s="1"/>
  <c r="BA129" i="4"/>
  <c r="BA329" i="4"/>
  <c r="BW203" i="4"/>
  <c r="BW150" i="4"/>
  <c r="BW375" i="4"/>
  <c r="BW376" i="4"/>
  <c r="BW348" i="4"/>
  <c r="BW205" i="4"/>
  <c r="BA64" i="4"/>
  <c r="BA98" i="4"/>
  <c r="BX98" i="4" s="1"/>
  <c r="BA20" i="4"/>
  <c r="BX20" i="4" s="1"/>
  <c r="BA8" i="4"/>
  <c r="BA48" i="4"/>
  <c r="BA237" i="4"/>
  <c r="BA100" i="4"/>
  <c r="BA153" i="4"/>
  <c r="BX153" i="4" s="1"/>
  <c r="BA160" i="4"/>
  <c r="BA194" i="4"/>
  <c r="BA257" i="4"/>
  <c r="BA306" i="4"/>
  <c r="BA340" i="4"/>
  <c r="BW41" i="4"/>
  <c r="BW90" i="4"/>
  <c r="BX223" i="4"/>
  <c r="BW107" i="4"/>
  <c r="BW108" i="4"/>
  <c r="BW43" i="4"/>
  <c r="BW47" i="4"/>
  <c r="BW250" i="4"/>
  <c r="BX60" i="4"/>
  <c r="BA62" i="4"/>
  <c r="BA204" i="4"/>
  <c r="BX204" i="4" s="1"/>
  <c r="BX252" i="4"/>
  <c r="BA132" i="4"/>
  <c r="BA165" i="4"/>
  <c r="BA195" i="4"/>
  <c r="BA228" i="4"/>
  <c r="BA291" i="4"/>
  <c r="BA243" i="4"/>
  <c r="BA376" i="4"/>
  <c r="BX376" i="4" s="1"/>
  <c r="BA342" i="4"/>
  <c r="BQ2" i="4"/>
  <c r="BP3" i="4"/>
  <c r="BA231" i="4"/>
  <c r="BX231" i="4" s="1"/>
  <c r="BW221" i="4"/>
  <c r="BA40" i="4"/>
  <c r="BX159" i="4"/>
  <c r="BA133" i="4"/>
  <c r="BA167" i="4"/>
  <c r="BA174" i="4"/>
  <c r="BA196" i="4"/>
  <c r="BA240" i="4"/>
  <c r="BA330" i="4"/>
  <c r="BA358" i="4"/>
  <c r="BW207" i="4"/>
  <c r="BW186" i="4"/>
  <c r="BW204" i="4"/>
  <c r="BW105" i="4"/>
  <c r="BW268" i="4"/>
  <c r="BW189" i="4"/>
  <c r="BA214" i="4"/>
  <c r="BX349" i="4"/>
  <c r="CN2" i="4"/>
  <c r="CM3" i="4"/>
  <c r="BW153" i="4"/>
  <c r="BW225" i="4"/>
  <c r="BA30" i="4"/>
  <c r="BA28" i="4"/>
  <c r="BA47" i="4"/>
  <c r="BX47" i="4" s="1"/>
  <c r="BA23" i="4"/>
  <c r="BA203" i="4"/>
  <c r="BX203" i="4" s="1"/>
  <c r="BA37" i="4"/>
  <c r="BA126" i="4"/>
  <c r="BA32" i="4"/>
  <c r="BA80" i="4"/>
  <c r="BA19" i="4"/>
  <c r="BA94" i="4"/>
  <c r="BA264" i="4"/>
  <c r="BA113" i="4"/>
  <c r="BA138" i="4"/>
  <c r="BA168" i="4"/>
  <c r="BA176" i="4"/>
  <c r="BA246" i="4"/>
  <c r="BA270" i="4"/>
  <c r="BX270" i="4" s="1"/>
  <c r="BA261" i="4"/>
  <c r="BA356" i="4"/>
  <c r="BX82" i="4"/>
  <c r="BA53" i="4"/>
  <c r="BA156" i="4"/>
  <c r="BA35" i="4"/>
  <c r="BA230" i="4"/>
  <c r="BA41" i="4"/>
  <c r="BX41" i="4" s="1"/>
  <c r="BA63" i="4"/>
  <c r="BX185" i="4"/>
  <c r="BA288" i="4"/>
  <c r="BA315" i="4"/>
  <c r="BA333" i="4"/>
  <c r="BX345" i="4"/>
  <c r="BA59" i="4"/>
  <c r="BA120" i="4"/>
  <c r="BX42" i="4"/>
  <c r="BX171" i="4"/>
  <c r="BX212" i="4"/>
  <c r="BW20" i="4"/>
  <c r="BY100" i="6" l="1"/>
  <c r="BY376" i="6"/>
  <c r="BY357" i="6"/>
  <c r="BY124" i="6"/>
  <c r="BY151" i="6"/>
  <c r="BY105" i="6"/>
  <c r="BY382" i="6"/>
  <c r="BY293" i="6"/>
  <c r="BY258" i="6"/>
  <c r="BY367" i="6"/>
  <c r="BY300" i="6"/>
  <c r="BY207" i="6"/>
  <c r="BY295" i="6"/>
  <c r="BY48" i="6"/>
  <c r="BY45" i="6"/>
  <c r="BY56" i="6"/>
  <c r="BY76" i="6"/>
  <c r="BY196" i="6"/>
  <c r="BY210" i="6"/>
  <c r="BY345" i="6"/>
  <c r="BY327" i="6"/>
  <c r="BY16" i="6"/>
  <c r="BY37" i="6"/>
  <c r="BY249" i="6"/>
  <c r="BY374" i="6"/>
  <c r="BY204" i="6"/>
  <c r="BY123" i="6"/>
  <c r="BY66" i="6"/>
  <c r="BY153" i="6"/>
  <c r="BY44" i="6"/>
  <c r="BY36" i="6"/>
  <c r="BY72" i="6"/>
  <c r="BY240" i="6"/>
  <c r="BY342" i="6"/>
  <c r="BY358" i="6"/>
  <c r="BY138" i="6"/>
  <c r="BY321" i="6"/>
  <c r="BY318" i="6"/>
  <c r="BY313" i="6"/>
  <c r="BY129" i="6"/>
  <c r="BY67" i="6"/>
  <c r="BY19" i="6"/>
  <c r="BY201" i="6"/>
  <c r="BY330" i="6"/>
  <c r="BY185" i="6"/>
  <c r="BY297" i="6"/>
  <c r="BY32" i="6"/>
  <c r="BY88" i="6"/>
  <c r="BY216" i="6"/>
  <c r="BY228" i="6"/>
  <c r="BY250" i="6"/>
  <c r="BY189" i="6"/>
  <c r="BY23" i="6"/>
  <c r="BY246" i="6"/>
  <c r="BY35" i="6"/>
  <c r="BY61" i="6"/>
  <c r="BY80" i="6"/>
  <c r="BY38" i="6"/>
  <c r="BY348" i="6"/>
  <c r="BY286" i="6"/>
  <c r="BY386" i="6"/>
  <c r="BY366" i="6"/>
  <c r="BY117" i="6"/>
  <c r="BY302" i="6"/>
  <c r="BY17" i="6"/>
  <c r="BY231" i="6"/>
  <c r="BY234" i="6"/>
  <c r="BY167" i="6"/>
  <c r="BY150" i="6"/>
  <c r="BY114" i="6"/>
  <c r="BY312" i="6"/>
  <c r="BY70" i="6"/>
  <c r="BY177" i="6"/>
  <c r="BY53" i="6"/>
  <c r="BY101" i="6"/>
  <c r="BY338" i="6"/>
  <c r="BY365" i="6"/>
  <c r="BY279" i="6"/>
  <c r="BX257" i="6"/>
  <c r="BY140" i="6"/>
  <c r="BY169" i="6"/>
  <c r="BY320" i="6"/>
  <c r="CO3" i="6"/>
  <c r="CP2" i="6"/>
  <c r="CP3" i="6" s="1"/>
  <c r="BX63" i="6"/>
  <c r="BY7" i="6"/>
  <c r="BY252" i="6"/>
  <c r="BX273" i="6"/>
  <c r="BX311" i="6"/>
  <c r="BX111" i="6"/>
  <c r="BX171" i="6"/>
  <c r="BX165" i="6"/>
  <c r="BX25" i="6"/>
  <c r="BX187" i="6"/>
  <c r="BB28" i="6"/>
  <c r="BB149" i="6"/>
  <c r="BY149" i="6" s="1"/>
  <c r="BB90" i="6"/>
  <c r="BY198" i="6"/>
  <c r="BB171" i="6"/>
  <c r="BY171" i="6" s="1"/>
  <c r="BB311" i="6"/>
  <c r="BY311" i="6" s="1"/>
  <c r="BB257" i="6"/>
  <c r="BY257" i="6" s="1"/>
  <c r="BX384" i="6"/>
  <c r="BX192" i="6"/>
  <c r="BX31" i="6"/>
  <c r="BY147" i="6"/>
  <c r="BY141" i="6"/>
  <c r="BY160" i="6"/>
  <c r="BY284" i="6"/>
  <c r="BY277" i="6"/>
  <c r="BX113" i="6"/>
  <c r="BX375" i="6"/>
  <c r="BX59" i="6"/>
  <c r="BX133" i="6"/>
  <c r="BX132" i="6"/>
  <c r="BB41" i="6"/>
  <c r="BY41" i="6" s="1"/>
  <c r="BB18" i="6"/>
  <c r="BB58" i="6"/>
  <c r="BB158" i="6"/>
  <c r="BB349" i="6"/>
  <c r="BB174" i="6"/>
  <c r="BY315" i="6"/>
  <c r="BB205" i="6"/>
  <c r="BY205" i="6" s="1"/>
  <c r="BB291" i="6"/>
  <c r="BB369" i="6"/>
  <c r="BX149" i="6"/>
  <c r="BX95" i="6"/>
  <c r="BY285" i="6"/>
  <c r="BX324" i="6"/>
  <c r="BX41" i="6"/>
  <c r="BX331" i="6"/>
  <c r="BX306" i="6"/>
  <c r="BX237" i="6"/>
  <c r="BX98" i="6"/>
  <c r="BY22" i="6"/>
  <c r="BB26" i="6"/>
  <c r="BB55" i="6"/>
  <c r="BY103" i="6"/>
  <c r="BB324" i="6"/>
  <c r="BY324" i="6" s="1"/>
  <c r="BX115" i="6"/>
  <c r="BB31" i="6"/>
  <c r="BY31" i="6" s="1"/>
  <c r="BY107" i="6"/>
  <c r="BB363" i="6"/>
  <c r="BB239" i="6"/>
  <c r="BB329" i="6"/>
  <c r="BY333" i="6"/>
  <c r="BX248" i="6"/>
  <c r="BX13" i="6"/>
  <c r="BX156" i="6"/>
  <c r="BX304" i="6"/>
  <c r="BX126" i="6"/>
  <c r="BX180" i="6"/>
  <c r="BB30" i="6"/>
  <c r="BX42" i="6"/>
  <c r="BX135" i="6"/>
  <c r="BX322" i="6"/>
  <c r="BX142" i="6"/>
  <c r="BR3" i="6"/>
  <c r="BS2" i="6"/>
  <c r="BS3" i="6" s="1"/>
  <c r="AS2" i="6"/>
  <c r="AR3" i="6"/>
  <c r="BX275" i="6"/>
  <c r="BX82" i="6"/>
  <c r="BY97" i="6"/>
  <c r="BB40" i="6"/>
  <c r="BY68" i="6"/>
  <c r="BB9" i="6"/>
  <c r="BY108" i="6"/>
  <c r="BB106" i="6"/>
  <c r="BB111" i="6"/>
  <c r="BY111" i="6" s="1"/>
  <c r="BY176" i="6"/>
  <c r="BB187" i="6"/>
  <c r="BY187" i="6" s="1"/>
  <c r="BB221" i="6"/>
  <c r="BB360" i="6"/>
  <c r="BX93" i="6"/>
  <c r="BX309" i="6"/>
  <c r="BY50" i="6"/>
  <c r="BY340" i="6"/>
  <c r="BX183" i="6"/>
  <c r="BX259" i="6"/>
  <c r="BX372" i="6"/>
  <c r="BX131" i="6"/>
  <c r="BX195" i="6"/>
  <c r="BX243" i="6"/>
  <c r="BY89" i="6"/>
  <c r="BB14" i="6"/>
  <c r="BY92" i="6"/>
  <c r="AF382" i="6"/>
  <c r="BC382" i="6" s="1"/>
  <c r="AF384" i="6"/>
  <c r="BC384" i="6" s="1"/>
  <c r="BZ384" i="6" s="1"/>
  <c r="AF386" i="6"/>
  <c r="BC369" i="6"/>
  <c r="BZ369" i="6" s="1"/>
  <c r="AF383" i="6"/>
  <c r="BC383" i="6" s="1"/>
  <c r="AF369" i="6"/>
  <c r="AF348" i="6"/>
  <c r="BC348" i="6" s="1"/>
  <c r="AF339" i="6"/>
  <c r="BC339" i="6" s="1"/>
  <c r="AF381" i="6"/>
  <c r="BC381" i="6" s="1"/>
  <c r="BZ381" i="6" s="1"/>
  <c r="AF360" i="6"/>
  <c r="BC360" i="6" s="1"/>
  <c r="BZ360" i="6" s="1"/>
  <c r="AF315" i="6"/>
  <c r="AF385" i="6"/>
  <c r="BC385" i="6" s="1"/>
  <c r="BC386" i="6"/>
  <c r="BZ386" i="6" s="1"/>
  <c r="AF284" i="6"/>
  <c r="BC284" i="6" s="1"/>
  <c r="AF347" i="6"/>
  <c r="BC347" i="6" s="1"/>
  <c r="BZ347" i="6" s="1"/>
  <c r="AF338" i="6"/>
  <c r="AF309" i="6"/>
  <c r="BC309" i="6" s="1"/>
  <c r="AF294" i="6"/>
  <c r="AF270" i="6"/>
  <c r="BC270" i="6" s="1"/>
  <c r="BZ270" i="6" s="1"/>
  <c r="AF268" i="6"/>
  <c r="BC268" i="6" s="1"/>
  <c r="AF267" i="6"/>
  <c r="AF266" i="6"/>
  <c r="AF264" i="6"/>
  <c r="AF342" i="6"/>
  <c r="BC342" i="6" s="1"/>
  <c r="AF331" i="6"/>
  <c r="BC331" i="6" s="1"/>
  <c r="AF282" i="6"/>
  <c r="BC282" i="6" s="1"/>
  <c r="BZ282" i="6" s="1"/>
  <c r="AF345" i="6"/>
  <c r="BC345" i="6" s="1"/>
  <c r="AF252" i="6"/>
  <c r="AF250" i="6"/>
  <c r="AF249" i="6"/>
  <c r="BC249" i="6" s="1"/>
  <c r="BZ249" i="6" s="1"/>
  <c r="AF248" i="6"/>
  <c r="AF246" i="6"/>
  <c r="BC246" i="6" s="1"/>
  <c r="BZ246" i="6" s="1"/>
  <c r="AF288" i="6"/>
  <c r="BC288" i="6" s="1"/>
  <c r="AF286" i="6"/>
  <c r="BC286" i="6" s="1"/>
  <c r="BZ286" i="6" s="1"/>
  <c r="AF210" i="6"/>
  <c r="AF194" i="6"/>
  <c r="AF177" i="6"/>
  <c r="BC177" i="6" s="1"/>
  <c r="AF160" i="6"/>
  <c r="AF340" i="6"/>
  <c r="BC340" i="6" s="1"/>
  <c r="BC338" i="6"/>
  <c r="BZ338" i="6" s="1"/>
  <c r="AF234" i="6"/>
  <c r="BC234" i="6" s="1"/>
  <c r="AF212" i="6"/>
  <c r="BC212" i="6" s="1"/>
  <c r="BZ212" i="6" s="1"/>
  <c r="AF195" i="6"/>
  <c r="BC195" i="6" s="1"/>
  <c r="BZ195" i="6" s="1"/>
  <c r="AF241" i="6"/>
  <c r="BC241" i="6" s="1"/>
  <c r="BZ241" i="6" s="1"/>
  <c r="AF240" i="6"/>
  <c r="BC240" i="6" s="1"/>
  <c r="BZ240" i="6" s="1"/>
  <c r="AF213" i="6"/>
  <c r="BC213" i="6" s="1"/>
  <c r="AF196" i="6"/>
  <c r="BC196" i="6" s="1"/>
  <c r="AF180" i="6"/>
  <c r="BC180" i="6" s="1"/>
  <c r="BZ180" i="6" s="1"/>
  <c r="AF285" i="6"/>
  <c r="BC285" i="6" s="1"/>
  <c r="AF276" i="6"/>
  <c r="BC276" i="6" s="1"/>
  <c r="BZ276" i="6" s="1"/>
  <c r="AF259" i="6"/>
  <c r="BC259" i="6" s="1"/>
  <c r="BZ259" i="6" s="1"/>
  <c r="BC267" i="6"/>
  <c r="BZ267" i="6" s="1"/>
  <c r="AF279" i="6"/>
  <c r="BC279" i="6" s="1"/>
  <c r="AF261" i="6"/>
  <c r="BC261" i="6" s="1"/>
  <c r="BZ261" i="6" s="1"/>
  <c r="AF239" i="6"/>
  <c r="BC239" i="6" s="1"/>
  <c r="BZ239" i="6" s="1"/>
  <c r="AF232" i="6"/>
  <c r="BC232" i="6" s="1"/>
  <c r="AF203" i="6"/>
  <c r="BC203" i="6" s="1"/>
  <c r="BZ203" i="6" s="1"/>
  <c r="AF198" i="6"/>
  <c r="BC198" i="6" s="1"/>
  <c r="AF162" i="6"/>
  <c r="BC162" i="6" s="1"/>
  <c r="AF275" i="6"/>
  <c r="BC275" i="6" s="1"/>
  <c r="BZ275" i="6" s="1"/>
  <c r="AF192" i="6"/>
  <c r="BC192" i="6" s="1"/>
  <c r="AF178" i="6"/>
  <c r="BC178" i="6" s="1"/>
  <c r="AF311" i="6"/>
  <c r="BC311" i="6" s="1"/>
  <c r="BZ311" i="6" s="1"/>
  <c r="BC294" i="6"/>
  <c r="BZ294" i="6" s="1"/>
  <c r="BC250" i="6"/>
  <c r="BZ250" i="6" s="1"/>
  <c r="AF221" i="6"/>
  <c r="BC221" i="6" s="1"/>
  <c r="BZ221" i="6" s="1"/>
  <c r="AF216" i="6"/>
  <c r="BC216" i="6" s="1"/>
  <c r="BZ216" i="6" s="1"/>
  <c r="BC210" i="6"/>
  <c r="BZ210" i="6" s="1"/>
  <c r="AF230" i="6"/>
  <c r="AF228" i="6"/>
  <c r="BC228" i="6" s="1"/>
  <c r="AF174" i="6"/>
  <c r="AF165" i="6"/>
  <c r="BC165" i="6" s="1"/>
  <c r="AF107" i="6"/>
  <c r="BC107" i="6" s="1"/>
  <c r="BZ107" i="6" s="1"/>
  <c r="AF295" i="6"/>
  <c r="BC295" i="6" s="1"/>
  <c r="AF214" i="6"/>
  <c r="BC214" i="6" s="1"/>
  <c r="AF147" i="6"/>
  <c r="BC147" i="6" s="1"/>
  <c r="BZ147" i="6" s="1"/>
  <c r="AF108" i="6"/>
  <c r="BC108" i="6" s="1"/>
  <c r="BZ108" i="6" s="1"/>
  <c r="AF103" i="6"/>
  <c r="BC103" i="6" s="1"/>
  <c r="BZ103" i="6" s="1"/>
  <c r="AF92" i="6"/>
  <c r="BC92" i="6" s="1"/>
  <c r="AF84" i="6"/>
  <c r="BC84" i="6" s="1"/>
  <c r="BZ84" i="6" s="1"/>
  <c r="AF185" i="6"/>
  <c r="BC185" i="6" s="1"/>
  <c r="BZ185" i="6" s="1"/>
  <c r="AF167" i="6"/>
  <c r="BC167" i="6" s="1"/>
  <c r="AF153" i="6"/>
  <c r="BC153" i="6" s="1"/>
  <c r="AF109" i="6"/>
  <c r="AF93" i="6"/>
  <c r="AF85" i="6"/>
  <c r="BC85" i="6" s="1"/>
  <c r="AF204" i="6"/>
  <c r="BC204" i="6" s="1"/>
  <c r="BC194" i="6"/>
  <c r="BZ194" i="6" s="1"/>
  <c r="BC248" i="6"/>
  <c r="BZ248" i="6" s="1"/>
  <c r="AF231" i="6"/>
  <c r="BC231" i="6" s="1"/>
  <c r="AF176" i="6"/>
  <c r="BC176" i="6" s="1"/>
  <c r="AF159" i="6"/>
  <c r="BC159" i="6" s="1"/>
  <c r="BZ159" i="6" s="1"/>
  <c r="AF122" i="6"/>
  <c r="BC122" i="6" s="1"/>
  <c r="AF98" i="6"/>
  <c r="AF94" i="6"/>
  <c r="AF87" i="6"/>
  <c r="BC87" i="6" s="1"/>
  <c r="BZ87" i="6" s="1"/>
  <c r="AF64" i="6"/>
  <c r="BC64" i="6" s="1"/>
  <c r="AF55" i="6"/>
  <c r="BC55" i="6" s="1"/>
  <c r="BZ55" i="6" s="1"/>
  <c r="AF48" i="6"/>
  <c r="AF39" i="6"/>
  <c r="AF169" i="6"/>
  <c r="BC169" i="6" s="1"/>
  <c r="BC160" i="6"/>
  <c r="BZ160" i="6" s="1"/>
  <c r="AF138" i="6"/>
  <c r="BC138" i="6" s="1"/>
  <c r="BZ138" i="6" s="1"/>
  <c r="AF133" i="6"/>
  <c r="AF105" i="6"/>
  <c r="AF90" i="6"/>
  <c r="BC90" i="6" s="1"/>
  <c r="BZ90" i="6" s="1"/>
  <c r="AF80" i="6"/>
  <c r="BC80" i="6" s="1"/>
  <c r="AF73" i="6"/>
  <c r="BC73" i="6" s="1"/>
  <c r="BZ73" i="6" s="1"/>
  <c r="AF65" i="6"/>
  <c r="BC65" i="6" s="1"/>
  <c r="BC230" i="6"/>
  <c r="BZ230" i="6" s="1"/>
  <c r="AF95" i="6"/>
  <c r="BC95" i="6" s="1"/>
  <c r="BZ95" i="6" s="1"/>
  <c r="AF83" i="6"/>
  <c r="BC83" i="6" s="1"/>
  <c r="BZ83" i="6" s="1"/>
  <c r="AF78" i="6"/>
  <c r="BC78" i="6" s="1"/>
  <c r="AF66" i="6"/>
  <c r="BC66" i="6" s="1"/>
  <c r="AF57" i="6"/>
  <c r="AF51" i="6"/>
  <c r="BC51" i="6" s="1"/>
  <c r="BZ51" i="6" s="1"/>
  <c r="AF41" i="6"/>
  <c r="BC41" i="6" s="1"/>
  <c r="BZ41" i="6" s="1"/>
  <c r="AF336" i="6"/>
  <c r="BC336" i="6" s="1"/>
  <c r="AF158" i="6"/>
  <c r="BC158" i="6" s="1"/>
  <c r="BZ158" i="6" s="1"/>
  <c r="BC93" i="6"/>
  <c r="BZ93" i="6" s="1"/>
  <c r="AF82" i="6"/>
  <c r="BC82" i="6" s="1"/>
  <c r="AF68" i="6"/>
  <c r="AF61" i="6"/>
  <c r="AF38" i="6"/>
  <c r="BC38" i="6" s="1"/>
  <c r="AF18" i="6"/>
  <c r="AF10" i="6"/>
  <c r="BC10" i="6" s="1"/>
  <c r="BZ10" i="6" s="1"/>
  <c r="BC264" i="6"/>
  <c r="BZ264" i="6" s="1"/>
  <c r="AF243" i="6"/>
  <c r="BC243" i="6" s="1"/>
  <c r="BC105" i="6"/>
  <c r="BZ105" i="6" s="1"/>
  <c r="AF97" i="6"/>
  <c r="AF81" i="6"/>
  <c r="BC81" i="6" s="1"/>
  <c r="AF72" i="6"/>
  <c r="BC72" i="6" s="1"/>
  <c r="BZ72" i="6" s="1"/>
  <c r="AF59" i="6"/>
  <c r="AF53" i="6"/>
  <c r="AF43" i="6"/>
  <c r="BC43" i="6" s="1"/>
  <c r="BZ43" i="6" s="1"/>
  <c r="BC39" i="6"/>
  <c r="BZ39" i="6" s="1"/>
  <c r="AF35" i="6"/>
  <c r="BC35" i="6" s="1"/>
  <c r="AF32" i="6"/>
  <c r="BC32" i="6" s="1"/>
  <c r="BZ32" i="6" s="1"/>
  <c r="AF19" i="6"/>
  <c r="BC19" i="6" s="1"/>
  <c r="BZ19" i="6" s="1"/>
  <c r="BC18" i="6"/>
  <c r="BZ18" i="6" s="1"/>
  <c r="AF11" i="6"/>
  <c r="BC266" i="6"/>
  <c r="BZ266" i="6" s="1"/>
  <c r="AF219" i="6"/>
  <c r="BC219" i="6" s="1"/>
  <c r="AF120" i="6"/>
  <c r="BC120" i="6" s="1"/>
  <c r="BZ120" i="6" s="1"/>
  <c r="AF113" i="6"/>
  <c r="BC113" i="6" s="1"/>
  <c r="BZ113" i="6" s="1"/>
  <c r="AF69" i="6"/>
  <c r="BC68" i="6"/>
  <c r="BZ68" i="6" s="1"/>
  <c r="BC61" i="6"/>
  <c r="BZ61" i="6" s="1"/>
  <c r="AF47" i="6"/>
  <c r="BC47" i="6" s="1"/>
  <c r="BZ47" i="6" s="1"/>
  <c r="AF20" i="6"/>
  <c r="BC20" i="6" s="1"/>
  <c r="AF12" i="6"/>
  <c r="BC12" i="6" s="1"/>
  <c r="AF168" i="6"/>
  <c r="BC168" i="6" s="1"/>
  <c r="BZ168" i="6" s="1"/>
  <c r="AF101" i="6"/>
  <c r="BC101" i="6" s="1"/>
  <c r="BC98" i="6"/>
  <c r="BZ98" i="6" s="1"/>
  <c r="AF34" i="6"/>
  <c r="AF5" i="6"/>
  <c r="BC5" i="6" s="1"/>
  <c r="AF132" i="6"/>
  <c r="BC132" i="6" s="1"/>
  <c r="BZ132" i="6" s="1"/>
  <c r="AF100" i="6"/>
  <c r="BC100" i="6" s="1"/>
  <c r="AF75" i="6"/>
  <c r="BC75" i="6" s="1"/>
  <c r="BZ75" i="6" s="1"/>
  <c r="AF8" i="6"/>
  <c r="BC8" i="6" s="1"/>
  <c r="BZ8" i="6" s="1"/>
  <c r="J3" i="6"/>
  <c r="AF111" i="6"/>
  <c r="BC111" i="6" s="1"/>
  <c r="BZ111" i="6" s="1"/>
  <c r="BC94" i="6"/>
  <c r="BZ94" i="6" s="1"/>
  <c r="AF91" i="6"/>
  <c r="BC91" i="6" s="1"/>
  <c r="BZ91" i="6" s="1"/>
  <c r="BC48" i="6"/>
  <c r="BZ48" i="6" s="1"/>
  <c r="AF42" i="6"/>
  <c r="BC42" i="6" s="1"/>
  <c r="BZ42" i="6" s="1"/>
  <c r="AF36" i="6"/>
  <c r="BC36" i="6" s="1"/>
  <c r="AF33" i="6"/>
  <c r="BC33" i="6" s="1"/>
  <c r="AF22" i="6"/>
  <c r="AF17" i="6"/>
  <c r="BC17" i="6" s="1"/>
  <c r="AF15" i="6"/>
  <c r="BC15" i="6" s="1"/>
  <c r="AF6" i="6"/>
  <c r="BC6" i="6" s="1"/>
  <c r="AF225" i="6"/>
  <c r="BC109" i="6"/>
  <c r="BC97" i="6"/>
  <c r="BZ97" i="6" s="1"/>
  <c r="AF76" i="6"/>
  <c r="AF70" i="6"/>
  <c r="BC70" i="6" s="1"/>
  <c r="BZ70" i="6" s="1"/>
  <c r="AF62" i="6"/>
  <c r="BC62" i="6" s="1"/>
  <c r="BZ62" i="6" s="1"/>
  <c r="AF45" i="6"/>
  <c r="BC45" i="6" s="1"/>
  <c r="BZ45" i="6" s="1"/>
  <c r="AF30" i="6"/>
  <c r="BC30" i="6" s="1"/>
  <c r="BZ30" i="6" s="1"/>
  <c r="AF26" i="6"/>
  <c r="BC26" i="6" s="1"/>
  <c r="BZ26" i="6" s="1"/>
  <c r="AF89" i="6"/>
  <c r="BC89" i="6" s="1"/>
  <c r="AF88" i="6"/>
  <c r="BC88" i="6" s="1"/>
  <c r="BZ88" i="6" s="1"/>
  <c r="AF60" i="6"/>
  <c r="BC60" i="6" s="1"/>
  <c r="BZ60" i="6" s="1"/>
  <c r="AF23" i="6"/>
  <c r="BC23" i="6" s="1"/>
  <c r="AF9" i="6"/>
  <c r="BC9" i="6" s="1"/>
  <c r="BZ9" i="6" s="1"/>
  <c r="AF58" i="6"/>
  <c r="BC58" i="6" s="1"/>
  <c r="BZ58" i="6" s="1"/>
  <c r="AF40" i="6"/>
  <c r="BC40" i="6" s="1"/>
  <c r="BZ40" i="6" s="1"/>
  <c r="AF14" i="6"/>
  <c r="BC14" i="6" s="1"/>
  <c r="BZ14" i="6" s="1"/>
  <c r="AF7" i="6"/>
  <c r="BC7" i="6" s="1"/>
  <c r="AF63" i="6"/>
  <c r="BC63" i="6" s="1"/>
  <c r="BZ63" i="6" s="1"/>
  <c r="AF115" i="6"/>
  <c r="BC115" i="6" s="1"/>
  <c r="BZ115" i="6" s="1"/>
  <c r="AF106" i="6"/>
  <c r="BC106" i="6" s="1"/>
  <c r="BZ106" i="6" s="1"/>
  <c r="AF129" i="6"/>
  <c r="AF56" i="6"/>
  <c r="BC56" i="6" s="1"/>
  <c r="AF37" i="6"/>
  <c r="AF140" i="6"/>
  <c r="BC69" i="6"/>
  <c r="BZ69" i="6" s="1"/>
  <c r="AF50" i="6"/>
  <c r="BC50" i="6" s="1"/>
  <c r="BZ50" i="6" s="1"/>
  <c r="AF44" i="6"/>
  <c r="BC44" i="6" s="1"/>
  <c r="BZ44" i="6" s="1"/>
  <c r="BC34" i="6"/>
  <c r="AF31" i="6"/>
  <c r="BC31" i="6" s="1"/>
  <c r="BZ31" i="6" s="1"/>
  <c r="AF28" i="6"/>
  <c r="BC28" i="6" s="1"/>
  <c r="BZ28" i="6" s="1"/>
  <c r="AF186" i="6"/>
  <c r="BC186" i="6" s="1"/>
  <c r="BC57" i="6"/>
  <c r="AF16" i="6"/>
  <c r="BC16" i="6" s="1"/>
  <c r="AF25" i="6"/>
  <c r="BC25" i="6" s="1"/>
  <c r="AF117" i="6"/>
  <c r="AF86" i="6"/>
  <c r="BC86" i="6" s="1"/>
  <c r="BZ86" i="6" s="1"/>
  <c r="AF13" i="6"/>
  <c r="BC13" i="6" s="1"/>
  <c r="AF142" i="6"/>
  <c r="BC142" i="6" s="1"/>
  <c r="AF183" i="6"/>
  <c r="BC183" i="6" s="1"/>
  <c r="BZ183" i="6" s="1"/>
  <c r="AF123" i="6"/>
  <c r="BC123" i="6" s="1"/>
  <c r="AF320" i="6"/>
  <c r="BC320" i="6" s="1"/>
  <c r="AF144" i="6"/>
  <c r="BC144" i="6" s="1"/>
  <c r="AF273" i="6"/>
  <c r="AF329" i="6"/>
  <c r="BC329" i="6" s="1"/>
  <c r="BZ329" i="6" s="1"/>
  <c r="AF291" i="6"/>
  <c r="BC291" i="6" s="1"/>
  <c r="BZ291" i="6" s="1"/>
  <c r="AF354" i="6"/>
  <c r="BC354" i="6" s="1"/>
  <c r="AF366" i="6"/>
  <c r="AF321" i="6"/>
  <c r="AF150" i="6"/>
  <c r="BC150" i="6" s="1"/>
  <c r="BZ150" i="6" s="1"/>
  <c r="AF151" i="6"/>
  <c r="BC151" i="6" s="1"/>
  <c r="AF306" i="6"/>
  <c r="AF189" i="6"/>
  <c r="BC189" i="6" s="1"/>
  <c r="AF302" i="6"/>
  <c r="BC302" i="6" s="1"/>
  <c r="AF351" i="6"/>
  <c r="BC351" i="6" s="1"/>
  <c r="AF255" i="6"/>
  <c r="BC255" i="6" s="1"/>
  <c r="BZ255" i="6" s="1"/>
  <c r="AF126" i="6"/>
  <c r="BC126" i="6" s="1"/>
  <c r="BZ126" i="6" s="1"/>
  <c r="AF357" i="6"/>
  <c r="AF237" i="6"/>
  <c r="AF324" i="6"/>
  <c r="BC324" i="6" s="1"/>
  <c r="AF367" i="6"/>
  <c r="BC367" i="6" s="1"/>
  <c r="BZ367" i="6" s="1"/>
  <c r="AF374" i="6"/>
  <c r="BC374" i="6" s="1"/>
  <c r="AF375" i="6"/>
  <c r="BC375" i="6" s="1"/>
  <c r="AF376" i="6"/>
  <c r="BC376" i="6" s="1"/>
  <c r="BZ376" i="6" s="1"/>
  <c r="AF378" i="6"/>
  <c r="AF124" i="6"/>
  <c r="BC124" i="6" s="1"/>
  <c r="AF149" i="6"/>
  <c r="BC149" i="6" s="1"/>
  <c r="BZ149" i="6" s="1"/>
  <c r="AF171" i="6"/>
  <c r="BC171" i="6" s="1"/>
  <c r="BZ171" i="6" s="1"/>
  <c r="AF257" i="6"/>
  <c r="BC257" i="6" s="1"/>
  <c r="BZ257" i="6" s="1"/>
  <c r="AF293" i="6"/>
  <c r="BC293" i="6" s="1"/>
  <c r="AF318" i="6"/>
  <c r="AF349" i="6"/>
  <c r="BC349" i="6" s="1"/>
  <c r="BZ349" i="6" s="1"/>
  <c r="AF358" i="6"/>
  <c r="BC358" i="6" s="1"/>
  <c r="AF365" i="6"/>
  <c r="AF304" i="6"/>
  <c r="AF156" i="6"/>
  <c r="BC156" i="6" s="1"/>
  <c r="AF114" i="6"/>
  <c r="BC114" i="6" s="1"/>
  <c r="BZ114" i="6" s="1"/>
  <c r="AF131" i="6"/>
  <c r="AF207" i="6"/>
  <c r="BC207" i="6" s="1"/>
  <c r="AF300" i="6"/>
  <c r="BC300" i="6" s="1"/>
  <c r="AF187" i="6"/>
  <c r="BC187" i="6" s="1"/>
  <c r="BZ187" i="6" s="1"/>
  <c r="AF223" i="6"/>
  <c r="BC223" i="6" s="1"/>
  <c r="BZ223" i="6" s="1"/>
  <c r="AF322" i="6"/>
  <c r="BC322" i="6" s="1"/>
  <c r="AF141" i="6"/>
  <c r="BC141" i="6" s="1"/>
  <c r="AF67" i="6"/>
  <c r="BC67" i="6" s="1"/>
  <c r="BZ67" i="6" s="1"/>
  <c r="AF205" i="6"/>
  <c r="BC205" i="6" s="1"/>
  <c r="AF222" i="6"/>
  <c r="BC222" i="6" s="1"/>
  <c r="BZ222" i="6" s="1"/>
  <c r="AF327" i="6"/>
  <c r="BC327" i="6" s="1"/>
  <c r="BZ327" i="6" s="1"/>
  <c r="AF330" i="6"/>
  <c r="AF313" i="6"/>
  <c r="AF303" i="6"/>
  <c r="AF356" i="6"/>
  <c r="BC356" i="6" s="1"/>
  <c r="BZ356" i="6" s="1"/>
  <c r="AF363" i="6"/>
  <c r="BC363" i="6" s="1"/>
  <c r="BZ363" i="6" s="1"/>
  <c r="AF135" i="6"/>
  <c r="BC135" i="6" s="1"/>
  <c r="AF277" i="6"/>
  <c r="BC277" i="6" s="1"/>
  <c r="AF333" i="6"/>
  <c r="BC333" i="6" s="1"/>
  <c r="AF372" i="6"/>
  <c r="BC372" i="6" s="1"/>
  <c r="AF201" i="6"/>
  <c r="AF258" i="6"/>
  <c r="BC258" i="6" s="1"/>
  <c r="AF297" i="6"/>
  <c r="AF312" i="6"/>
  <c r="BB132" i="6"/>
  <c r="BY132" i="6" s="1"/>
  <c r="BB94" i="6"/>
  <c r="BB113" i="6"/>
  <c r="BY113" i="6" s="1"/>
  <c r="BB222" i="6"/>
  <c r="BB241" i="6"/>
  <c r="BB381" i="6"/>
  <c r="BX205" i="6"/>
  <c r="BX186" i="6"/>
  <c r="BX347" i="6"/>
  <c r="BB356" i="6"/>
  <c r="BX354" i="6"/>
  <c r="BX225" i="6"/>
  <c r="BX43" i="6"/>
  <c r="BX87" i="6"/>
  <c r="BB86" i="6"/>
  <c r="BB8" i="6"/>
  <c r="BB39" i="6"/>
  <c r="BB73" i="6"/>
  <c r="BB267" i="6"/>
  <c r="BB212" i="6"/>
  <c r="BB168" i="6"/>
  <c r="BB223" i="6"/>
  <c r="BY383" i="6"/>
  <c r="BX268" i="6"/>
  <c r="BX144" i="6"/>
  <c r="BY302" i="4"/>
  <c r="BY266" i="4"/>
  <c r="BY111" i="4"/>
  <c r="BY300" i="4"/>
  <c r="BY114" i="4"/>
  <c r="BY42" i="4"/>
  <c r="BY50" i="4"/>
  <c r="BY39" i="4"/>
  <c r="BY75" i="4"/>
  <c r="BY347" i="4"/>
  <c r="BY322" i="4"/>
  <c r="BY303" i="4"/>
  <c r="BY232" i="4"/>
  <c r="BY17" i="4"/>
  <c r="BY58" i="4"/>
  <c r="BY212" i="4"/>
  <c r="BY55" i="4"/>
  <c r="BY73" i="4"/>
  <c r="BY183" i="4"/>
  <c r="BY313" i="4"/>
  <c r="BY357" i="4"/>
  <c r="BY178" i="4"/>
  <c r="BY267" i="4"/>
  <c r="BY162" i="4"/>
  <c r="BY248" i="4"/>
  <c r="BY171" i="4"/>
  <c r="BY131" i="4"/>
  <c r="BY239" i="4"/>
  <c r="BY331" i="4"/>
  <c r="BY34" i="4"/>
  <c r="BY185" i="4"/>
  <c r="BY375" i="4"/>
  <c r="BY13" i="4"/>
  <c r="BY250" i="4"/>
  <c r="BY327" i="4"/>
  <c r="BY286" i="4"/>
  <c r="BY7" i="4"/>
  <c r="BY14" i="4"/>
  <c r="BY147" i="4"/>
  <c r="BY85" i="4"/>
  <c r="BY60" i="4"/>
  <c r="BY348" i="4"/>
  <c r="BY249" i="4"/>
  <c r="BY231" i="4"/>
  <c r="BY294" i="4"/>
  <c r="BY20" i="4"/>
  <c r="BY84" i="4"/>
  <c r="BY87" i="4"/>
  <c r="BY151" i="4"/>
  <c r="BY106" i="4"/>
  <c r="BY187" i="4"/>
  <c r="BY381" i="4"/>
  <c r="BY123" i="4"/>
  <c r="BY33" i="4"/>
  <c r="BY117" i="4"/>
  <c r="BY98" i="4"/>
  <c r="BY207" i="4"/>
  <c r="BY318" i="4"/>
  <c r="BY255" i="4"/>
  <c r="BY158" i="4"/>
  <c r="BY38" i="4"/>
  <c r="BY69" i="4"/>
  <c r="BY44" i="4"/>
  <c r="BY90" i="4"/>
  <c r="BY149" i="4"/>
  <c r="BY216" i="4"/>
  <c r="BY366" i="4"/>
  <c r="BX132" i="4"/>
  <c r="BX8" i="4"/>
  <c r="BB132" i="4"/>
  <c r="BY132" i="4" s="1"/>
  <c r="BX333" i="4"/>
  <c r="BX168" i="4"/>
  <c r="BX32" i="4"/>
  <c r="BX23" i="4"/>
  <c r="BX196" i="4"/>
  <c r="BX342" i="4"/>
  <c r="BX340" i="4"/>
  <c r="BX100" i="4"/>
  <c r="BX64" i="4"/>
  <c r="AF382" i="4"/>
  <c r="BC382" i="4" s="1"/>
  <c r="BC381" i="4"/>
  <c r="BZ381" i="4" s="1"/>
  <c r="AF383" i="4"/>
  <c r="BC383" i="4" s="1"/>
  <c r="AF384" i="4"/>
  <c r="AF386" i="4"/>
  <c r="BC386" i="4"/>
  <c r="BZ386" i="4" s="1"/>
  <c r="AF372" i="4"/>
  <c r="BC372" i="4" s="1"/>
  <c r="BZ372" i="4" s="1"/>
  <c r="AF381" i="4"/>
  <c r="AF385" i="4"/>
  <c r="BC385" i="4" s="1"/>
  <c r="AF366" i="4"/>
  <c r="BC366" i="4" s="1"/>
  <c r="BC384" i="4"/>
  <c r="BZ384" i="4" s="1"/>
  <c r="AF338" i="4"/>
  <c r="AF321" i="4"/>
  <c r="AF322" i="4"/>
  <c r="BC322" i="4" s="1"/>
  <c r="BZ322" i="4" s="1"/>
  <c r="AF365" i="4"/>
  <c r="BC340" i="4"/>
  <c r="BZ340" i="4" s="1"/>
  <c r="BC358" i="4"/>
  <c r="BZ358" i="4" s="1"/>
  <c r="AF354" i="4"/>
  <c r="BC354" i="4" s="1"/>
  <c r="BZ354" i="4" s="1"/>
  <c r="AF320" i="4"/>
  <c r="BC303" i="4"/>
  <c r="BZ303" i="4" s="1"/>
  <c r="BC270" i="4"/>
  <c r="BZ270" i="4" s="1"/>
  <c r="BC267" i="4"/>
  <c r="BZ267" i="4" s="1"/>
  <c r="BC336" i="4"/>
  <c r="BZ336" i="4" s="1"/>
  <c r="AF324" i="4"/>
  <c r="BC324" i="4" s="1"/>
  <c r="AF339" i="4"/>
  <c r="BC339" i="4" s="1"/>
  <c r="AF318" i="4"/>
  <c r="BC318" i="4" s="1"/>
  <c r="BZ318" i="4" s="1"/>
  <c r="AF313" i="4"/>
  <c r="BC313" i="4" s="1"/>
  <c r="AF306" i="4"/>
  <c r="BC306" i="4" s="1"/>
  <c r="AF291" i="4"/>
  <c r="BC291" i="4" s="1"/>
  <c r="AF336" i="4"/>
  <c r="BC320" i="4"/>
  <c r="BZ320" i="4" s="1"/>
  <c r="AF284" i="4"/>
  <c r="BC284" i="4" s="1"/>
  <c r="AF282" i="4"/>
  <c r="BC282" i="4" s="1"/>
  <c r="BC338" i="4"/>
  <c r="BZ338" i="4" s="1"/>
  <c r="BC312" i="4"/>
  <c r="BZ312" i="4" s="1"/>
  <c r="AF311" i="4"/>
  <c r="BC311" i="4" s="1"/>
  <c r="BZ311" i="4" s="1"/>
  <c r="AF270" i="4"/>
  <c r="AF268" i="4"/>
  <c r="BC268" i="4" s="1"/>
  <c r="BZ268" i="4" s="1"/>
  <c r="BC246" i="4"/>
  <c r="BZ246" i="4" s="1"/>
  <c r="AF315" i="4"/>
  <c r="BC315" i="4" s="1"/>
  <c r="BZ315" i="4" s="1"/>
  <c r="AF312" i="4"/>
  <c r="AF275" i="4"/>
  <c r="BC275" i="4" s="1"/>
  <c r="BC259" i="4"/>
  <c r="BZ259" i="4" s="1"/>
  <c r="BC321" i="4"/>
  <c r="BZ321" i="4" s="1"/>
  <c r="AF258" i="4"/>
  <c r="BC258" i="4" s="1"/>
  <c r="BC160" i="4"/>
  <c r="BZ160" i="4" s="1"/>
  <c r="AF108" i="4"/>
  <c r="AF106" i="4"/>
  <c r="BC106" i="4" s="1"/>
  <c r="AF257" i="4"/>
  <c r="BC257" i="4" s="1"/>
  <c r="AF234" i="4"/>
  <c r="BC234" i="4" s="1"/>
  <c r="BZ234" i="4" s="1"/>
  <c r="AF241" i="4"/>
  <c r="BC241" i="4" s="1"/>
  <c r="AF107" i="4"/>
  <c r="BC107" i="4" s="1"/>
  <c r="AF98" i="4"/>
  <c r="BC98" i="4" s="1"/>
  <c r="AF89" i="4"/>
  <c r="AF81" i="4"/>
  <c r="BC81" i="4" s="1"/>
  <c r="BZ81" i="4" s="1"/>
  <c r="AF75" i="4"/>
  <c r="BC75" i="4" s="1"/>
  <c r="AF65" i="4"/>
  <c r="BC65" i="4" s="1"/>
  <c r="BZ65" i="4" s="1"/>
  <c r="AF279" i="4"/>
  <c r="AF277" i="4"/>
  <c r="BC277" i="4" s="1"/>
  <c r="AF105" i="4"/>
  <c r="AF90" i="4"/>
  <c r="BC90" i="4" s="1"/>
  <c r="AF82" i="4"/>
  <c r="BC82" i="4" s="1"/>
  <c r="BZ82" i="4" s="1"/>
  <c r="AF66" i="4"/>
  <c r="AF58" i="4"/>
  <c r="BC58" i="4" s="1"/>
  <c r="BZ58" i="4" s="1"/>
  <c r="AF41" i="4"/>
  <c r="BC41" i="4" s="1"/>
  <c r="AF35" i="4"/>
  <c r="BC35" i="4" s="1"/>
  <c r="BZ35" i="4" s="1"/>
  <c r="AF33" i="4"/>
  <c r="AF32" i="4"/>
  <c r="AF23" i="4"/>
  <c r="AF142" i="4"/>
  <c r="BC142" i="4" s="1"/>
  <c r="AF138" i="4"/>
  <c r="BC138" i="4" s="1"/>
  <c r="BZ138" i="4" s="1"/>
  <c r="AF93" i="4"/>
  <c r="AF85" i="4"/>
  <c r="BC85" i="4" s="1"/>
  <c r="BZ85" i="4" s="1"/>
  <c r="AF78" i="4"/>
  <c r="BC78" i="4" s="1"/>
  <c r="BZ78" i="4" s="1"/>
  <c r="AF61" i="4"/>
  <c r="BC61" i="4" s="1"/>
  <c r="BZ61" i="4" s="1"/>
  <c r="AF25" i="4"/>
  <c r="AF18" i="4"/>
  <c r="AF12" i="4"/>
  <c r="BC10" i="4"/>
  <c r="BZ10" i="4" s="1"/>
  <c r="AF140" i="4"/>
  <c r="BC140" i="4" s="1"/>
  <c r="AF97" i="4"/>
  <c r="AF95" i="4"/>
  <c r="BC95" i="4" s="1"/>
  <c r="AF88" i="4"/>
  <c r="BC88" i="4" s="1"/>
  <c r="AF80" i="4"/>
  <c r="BC80" i="4" s="1"/>
  <c r="AF69" i="4"/>
  <c r="BC69" i="4" s="1"/>
  <c r="AF56" i="4"/>
  <c r="BC50" i="4"/>
  <c r="BZ50" i="4" s="1"/>
  <c r="AF47" i="4"/>
  <c r="BC47" i="4" s="1"/>
  <c r="BZ47" i="4" s="1"/>
  <c r="AF40" i="4"/>
  <c r="BC40" i="4" s="1"/>
  <c r="AF30" i="4"/>
  <c r="BC30" i="4" s="1"/>
  <c r="AF13" i="4"/>
  <c r="BC13" i="4" s="1"/>
  <c r="BZ13" i="4" s="1"/>
  <c r="BC12" i="4"/>
  <c r="BZ12" i="4" s="1"/>
  <c r="AF177" i="4"/>
  <c r="BC177" i="4" s="1"/>
  <c r="BC111" i="4"/>
  <c r="BZ111" i="4" s="1"/>
  <c r="AF109" i="4"/>
  <c r="BC109" i="4" s="1"/>
  <c r="BZ109" i="4" s="1"/>
  <c r="AF101" i="4"/>
  <c r="BC101" i="4" s="1"/>
  <c r="AF100" i="4"/>
  <c r="AF73" i="4"/>
  <c r="BC73" i="4" s="1"/>
  <c r="BZ73" i="4" s="1"/>
  <c r="AF62" i="4"/>
  <c r="AF19" i="4"/>
  <c r="BC17" i="4"/>
  <c r="BZ17" i="4" s="1"/>
  <c r="AF14" i="4"/>
  <c r="BC14" i="4" s="1"/>
  <c r="BZ14" i="4" s="1"/>
  <c r="J3" i="4"/>
  <c r="AF267" i="4"/>
  <c r="AF295" i="4"/>
  <c r="BC295" i="4" s="1"/>
  <c r="BZ295" i="4" s="1"/>
  <c r="AF216" i="4"/>
  <c r="AF212" i="4"/>
  <c r="BC212" i="4" s="1"/>
  <c r="AF198" i="4"/>
  <c r="BC198" i="4" s="1"/>
  <c r="BZ198" i="4" s="1"/>
  <c r="BC108" i="4"/>
  <c r="BZ108" i="4" s="1"/>
  <c r="AF180" i="4"/>
  <c r="AF103" i="4"/>
  <c r="BC103" i="4" s="1"/>
  <c r="AF276" i="4"/>
  <c r="BC180" i="4"/>
  <c r="BZ180" i="4" s="1"/>
  <c r="AF92" i="4"/>
  <c r="BC92" i="4" s="1"/>
  <c r="BZ92" i="4" s="1"/>
  <c r="AF117" i="4"/>
  <c r="AF115" i="4"/>
  <c r="BC115" i="4" s="1"/>
  <c r="BC133" i="4"/>
  <c r="BZ133" i="4" s="1"/>
  <c r="AF174" i="4"/>
  <c r="BC174" i="4" s="1"/>
  <c r="BZ174" i="4" s="1"/>
  <c r="AF141" i="4"/>
  <c r="BC141" i="4" s="1"/>
  <c r="AF67" i="4"/>
  <c r="BC67" i="4" s="1"/>
  <c r="AF34" i="4"/>
  <c r="BC34" i="4" s="1"/>
  <c r="BC23" i="4"/>
  <c r="BZ23" i="4" s="1"/>
  <c r="AF131" i="4"/>
  <c r="AF94" i="4"/>
  <c r="BC94" i="4" s="1"/>
  <c r="AF83" i="4"/>
  <c r="BC83" i="4" s="1"/>
  <c r="BZ83" i="4" s="1"/>
  <c r="AF63" i="4"/>
  <c r="BC63" i="4" s="1"/>
  <c r="BZ63" i="4" s="1"/>
  <c r="AF59" i="4"/>
  <c r="AF60" i="4"/>
  <c r="BC60" i="4" s="1"/>
  <c r="BZ60" i="4" s="1"/>
  <c r="AF57" i="4"/>
  <c r="BC57" i="4" s="1"/>
  <c r="BZ57" i="4" s="1"/>
  <c r="AF50" i="4"/>
  <c r="AF48" i="4"/>
  <c r="BC48" i="4" s="1"/>
  <c r="BZ48" i="4" s="1"/>
  <c r="BC19" i="4"/>
  <c r="BZ19" i="4" s="1"/>
  <c r="AF195" i="4"/>
  <c r="BC195" i="4" s="1"/>
  <c r="AF91" i="4"/>
  <c r="BC91" i="4" s="1"/>
  <c r="AF87" i="4"/>
  <c r="BC87" i="4" s="1"/>
  <c r="BZ87" i="4" s="1"/>
  <c r="AF70" i="4"/>
  <c r="BC70" i="4" s="1"/>
  <c r="BC93" i="4"/>
  <c r="BZ93" i="4" s="1"/>
  <c r="AF76" i="4"/>
  <c r="BC76" i="4" s="1"/>
  <c r="AF68" i="4"/>
  <c r="BC68" i="4" s="1"/>
  <c r="BC66" i="4"/>
  <c r="BZ66" i="4" s="1"/>
  <c r="BC105" i="4"/>
  <c r="AF44" i="4"/>
  <c r="BC44" i="4" s="1"/>
  <c r="BZ44" i="4" s="1"/>
  <c r="AF64" i="4"/>
  <c r="BC64" i="4" s="1"/>
  <c r="BZ64" i="4" s="1"/>
  <c r="AF51" i="4"/>
  <c r="BC51" i="4" s="1"/>
  <c r="BZ51" i="4" s="1"/>
  <c r="AF43" i="4"/>
  <c r="BC43" i="4" s="1"/>
  <c r="BZ43" i="4" s="1"/>
  <c r="BC33" i="4"/>
  <c r="BZ33" i="4" s="1"/>
  <c r="AF22" i="4"/>
  <c r="AF72" i="4"/>
  <c r="BC72" i="4" s="1"/>
  <c r="BZ72" i="4" s="1"/>
  <c r="BC131" i="4"/>
  <c r="BZ131" i="4" s="1"/>
  <c r="BC100" i="4"/>
  <c r="BZ100" i="4" s="1"/>
  <c r="AF37" i="4"/>
  <c r="BC37" i="4" s="1"/>
  <c r="BC56" i="4"/>
  <c r="BZ56" i="4" s="1"/>
  <c r="AF45" i="4"/>
  <c r="BC45" i="4" s="1"/>
  <c r="AF36" i="4"/>
  <c r="BC36" i="4" s="1"/>
  <c r="BC62" i="4"/>
  <c r="BZ62" i="4" s="1"/>
  <c r="AF28" i="4"/>
  <c r="BC28" i="4" s="1"/>
  <c r="AF15" i="4"/>
  <c r="AF6" i="4"/>
  <c r="AF39" i="4"/>
  <c r="BC39" i="4" s="1"/>
  <c r="BZ39" i="4" s="1"/>
  <c r="AF31" i="4"/>
  <c r="AF26" i="4"/>
  <c r="BC26" i="4" s="1"/>
  <c r="AF20" i="4"/>
  <c r="BC20" i="4" s="1"/>
  <c r="AF11" i="4"/>
  <c r="BC11" i="4" s="1"/>
  <c r="BZ11" i="4" s="1"/>
  <c r="BC32" i="4"/>
  <c r="BZ32" i="4" s="1"/>
  <c r="AF9" i="4"/>
  <c r="AF7" i="4"/>
  <c r="BC6" i="4"/>
  <c r="BZ6" i="4" s="1"/>
  <c r="AF38" i="4"/>
  <c r="BC18" i="4"/>
  <c r="AF17" i="4"/>
  <c r="AF86" i="4"/>
  <c r="BC86" i="4" s="1"/>
  <c r="BZ86" i="4" s="1"/>
  <c r="AF55" i="4"/>
  <c r="BC55" i="4" s="1"/>
  <c r="BZ55" i="4" s="1"/>
  <c r="AF16" i="4"/>
  <c r="BC16" i="4" s="1"/>
  <c r="BZ16" i="4" s="1"/>
  <c r="BC15" i="4"/>
  <c r="BZ15" i="4" s="1"/>
  <c r="BC9" i="4"/>
  <c r="BZ9" i="4" s="1"/>
  <c r="AF5" i="4"/>
  <c r="AF10" i="4"/>
  <c r="AF8" i="4"/>
  <c r="BC8" i="4" s="1"/>
  <c r="AF84" i="4"/>
  <c r="BC84" i="4" s="1"/>
  <c r="BC25" i="4"/>
  <c r="BZ25" i="4" s="1"/>
  <c r="AF123" i="4"/>
  <c r="BC123" i="4" s="1"/>
  <c r="AF194" i="4"/>
  <c r="BC194" i="4" s="1"/>
  <c r="AF261" i="4"/>
  <c r="BC261" i="4" s="1"/>
  <c r="BZ261" i="4" s="1"/>
  <c r="AF133" i="4"/>
  <c r="AF288" i="4"/>
  <c r="AF151" i="4"/>
  <c r="BC151" i="4" s="1"/>
  <c r="AF293" i="4"/>
  <c r="BC293" i="4" s="1"/>
  <c r="AF203" i="4"/>
  <c r="BC203" i="4" s="1"/>
  <c r="AF225" i="4"/>
  <c r="BC225" i="4" s="1"/>
  <c r="AF347" i="4"/>
  <c r="AF374" i="4"/>
  <c r="BC374" i="4" s="1"/>
  <c r="BZ374" i="4" s="1"/>
  <c r="AF378" i="4"/>
  <c r="BC378" i="4" s="1"/>
  <c r="BZ378" i="4" s="1"/>
  <c r="AF351" i="4"/>
  <c r="BC351" i="4" s="1"/>
  <c r="AF167" i="4"/>
  <c r="BC167" i="4" s="1"/>
  <c r="AF122" i="4"/>
  <c r="BC122" i="4" s="1"/>
  <c r="BZ122" i="4" s="1"/>
  <c r="AF124" i="4"/>
  <c r="BC124" i="4" s="1"/>
  <c r="AF171" i="4"/>
  <c r="BC171" i="4" s="1"/>
  <c r="AF147" i="4"/>
  <c r="AF185" i="4"/>
  <c r="BC185" i="4" s="1"/>
  <c r="BZ185" i="4" s="1"/>
  <c r="AF207" i="4"/>
  <c r="BC207" i="4" s="1"/>
  <c r="AF297" i="4"/>
  <c r="BC297" i="4" s="1"/>
  <c r="AF266" i="4"/>
  <c r="BC266" i="4" s="1"/>
  <c r="AF327" i="4"/>
  <c r="BC327" i="4" s="1"/>
  <c r="AF196" i="4"/>
  <c r="BC196" i="4" s="1"/>
  <c r="BZ196" i="4" s="1"/>
  <c r="AF120" i="4"/>
  <c r="AF158" i="4"/>
  <c r="BC158" i="4" s="1"/>
  <c r="AF243" i="4"/>
  <c r="BC243" i="4" s="1"/>
  <c r="BZ243" i="4" s="1"/>
  <c r="AF246" i="4"/>
  <c r="AF189" i="4"/>
  <c r="BC189" i="4" s="1"/>
  <c r="AF222" i="4"/>
  <c r="BC222" i="4" s="1"/>
  <c r="AF285" i="4"/>
  <c r="BC285" i="4" s="1"/>
  <c r="BZ285" i="4" s="1"/>
  <c r="AF342" i="4"/>
  <c r="AF367" i="4"/>
  <c r="BC367" i="4" s="1"/>
  <c r="AF363" i="4"/>
  <c r="BC363" i="4" s="1"/>
  <c r="BZ363" i="4" s="1"/>
  <c r="AF348" i="4"/>
  <c r="BC348" i="4" s="1"/>
  <c r="BZ348" i="4" s="1"/>
  <c r="AF294" i="4"/>
  <c r="AF231" i="4"/>
  <c r="BC231" i="4" s="1"/>
  <c r="AF330" i="4"/>
  <c r="BC330" i="4" s="1"/>
  <c r="AF255" i="4"/>
  <c r="AF150" i="4"/>
  <c r="BC150" i="4" s="1"/>
  <c r="AF204" i="4"/>
  <c r="BC204" i="4" s="1"/>
  <c r="AF369" i="4"/>
  <c r="BC369" i="4" s="1"/>
  <c r="BZ369" i="4" s="1"/>
  <c r="AF159" i="4"/>
  <c r="BC159" i="4" s="1"/>
  <c r="BZ159" i="4" s="1"/>
  <c r="AF111" i="4"/>
  <c r="AF129" i="4"/>
  <c r="BC129" i="4" s="1"/>
  <c r="BZ129" i="4" s="1"/>
  <c r="AF162" i="4"/>
  <c r="BC162" i="4" s="1"/>
  <c r="AF42" i="4"/>
  <c r="AF156" i="4"/>
  <c r="BC156" i="4" s="1"/>
  <c r="AF165" i="4"/>
  <c r="BC165" i="4" s="1"/>
  <c r="AF302" i="4"/>
  <c r="AF329" i="4"/>
  <c r="BC329" i="4" s="1"/>
  <c r="BZ329" i="4" s="1"/>
  <c r="AF358" i="4"/>
  <c r="AF186" i="4"/>
  <c r="BC186" i="4" s="1"/>
  <c r="AF219" i="4"/>
  <c r="BC219" i="4" s="1"/>
  <c r="BZ219" i="4" s="1"/>
  <c r="AF252" i="4"/>
  <c r="BC252" i="4" s="1"/>
  <c r="AF356" i="4"/>
  <c r="AF333" i="4"/>
  <c r="BC333" i="4" s="1"/>
  <c r="AF114" i="4"/>
  <c r="BC114" i="4" s="1"/>
  <c r="AF214" i="4"/>
  <c r="BC214" i="4" s="1"/>
  <c r="BZ214" i="4" s="1"/>
  <c r="AF286" i="4"/>
  <c r="AF53" i="4"/>
  <c r="AF240" i="4"/>
  <c r="AF228" i="4"/>
  <c r="AF135" i="4"/>
  <c r="BC135" i="4" s="1"/>
  <c r="BZ135" i="4" s="1"/>
  <c r="AF168" i="4"/>
  <c r="AF153" i="4"/>
  <c r="BC153" i="4" s="1"/>
  <c r="AF201" i="4"/>
  <c r="BC201" i="4" s="1"/>
  <c r="BZ201" i="4" s="1"/>
  <c r="AF223" i="4"/>
  <c r="BC223" i="4" s="1"/>
  <c r="AF273" i="4"/>
  <c r="BC273" i="4" s="1"/>
  <c r="AF300" i="4"/>
  <c r="BC300" i="4" s="1"/>
  <c r="AF250" i="4"/>
  <c r="BC250" i="4" s="1"/>
  <c r="AF309" i="4"/>
  <c r="AF331" i="4"/>
  <c r="BC331" i="4" s="1"/>
  <c r="AF345" i="4"/>
  <c r="BC345" i="4" s="1"/>
  <c r="BZ345" i="4" s="1"/>
  <c r="AF376" i="4"/>
  <c r="BC376" i="4" s="1"/>
  <c r="BZ376" i="4" s="1"/>
  <c r="AF160" i="4"/>
  <c r="AF113" i="4"/>
  <c r="BC113" i="4" s="1"/>
  <c r="AF169" i="4"/>
  <c r="BC169" i="4" s="1"/>
  <c r="BZ169" i="4" s="1"/>
  <c r="AF249" i="4"/>
  <c r="BC249" i="4" s="1"/>
  <c r="AF126" i="4"/>
  <c r="BC126" i="4" s="1"/>
  <c r="BZ126" i="4" s="1"/>
  <c r="AF176" i="4"/>
  <c r="BC176" i="4" s="1"/>
  <c r="AF192" i="4"/>
  <c r="BC192" i="4" s="1"/>
  <c r="AF210" i="4"/>
  <c r="BC210" i="4" s="1"/>
  <c r="BZ210" i="4" s="1"/>
  <c r="AF259" i="4"/>
  <c r="AF132" i="4"/>
  <c r="BC132" i="4" s="1"/>
  <c r="BZ132" i="4" s="1"/>
  <c r="AF237" i="4"/>
  <c r="AF230" i="4"/>
  <c r="BC230" i="4" s="1"/>
  <c r="AF304" i="4"/>
  <c r="BC304" i="4" s="1"/>
  <c r="AF149" i="4"/>
  <c r="AF183" i="4"/>
  <c r="BC183" i="4" s="1"/>
  <c r="AF205" i="4"/>
  <c r="BC205" i="4" s="1"/>
  <c r="AF340" i="4"/>
  <c r="AF360" i="4"/>
  <c r="AF357" i="4"/>
  <c r="AF349" i="4"/>
  <c r="BC349" i="4" s="1"/>
  <c r="AF178" i="4"/>
  <c r="AF213" i="4"/>
  <c r="AF144" i="4"/>
  <c r="BC144" i="4" s="1"/>
  <c r="BZ144" i="4" s="1"/>
  <c r="AF248" i="4"/>
  <c r="BC248" i="4" s="1"/>
  <c r="BZ248" i="4" s="1"/>
  <c r="AF303" i="4"/>
  <c r="AF239" i="4"/>
  <c r="BC239" i="4" s="1"/>
  <c r="AF232" i="4"/>
  <c r="BC232" i="4" s="1"/>
  <c r="AF187" i="4"/>
  <c r="BC187" i="4" s="1"/>
  <c r="AF221" i="4"/>
  <c r="BC221" i="4" s="1"/>
  <c r="AF264" i="4"/>
  <c r="BC264" i="4" s="1"/>
  <c r="AF375" i="4"/>
  <c r="BB6" i="4"/>
  <c r="BB57" i="4"/>
  <c r="BY61" i="4"/>
  <c r="BB138" i="4"/>
  <c r="BY138" i="4" s="1"/>
  <c r="BB174" i="4"/>
  <c r="BY174" i="4" s="1"/>
  <c r="BB122" i="4"/>
  <c r="BB28" i="4"/>
  <c r="BY28" i="4" s="1"/>
  <c r="BB37" i="4"/>
  <c r="BY37" i="4" s="1"/>
  <c r="BB64" i="4"/>
  <c r="BY64" i="4" s="1"/>
  <c r="BB72" i="4"/>
  <c r="BB311" i="4"/>
  <c r="BY336" i="4"/>
  <c r="BB363" i="4"/>
  <c r="BX330" i="4"/>
  <c r="BX160" i="4"/>
  <c r="BX40" i="4"/>
  <c r="BX315" i="4"/>
  <c r="BX138" i="4"/>
  <c r="BX174" i="4"/>
  <c r="BX59" i="4"/>
  <c r="BX288" i="4"/>
  <c r="BX230" i="4"/>
  <c r="BX261" i="4"/>
  <c r="BX113" i="4"/>
  <c r="BX37" i="4"/>
  <c r="BX167" i="4"/>
  <c r="BX243" i="4"/>
  <c r="BX257" i="4"/>
  <c r="BX237" i="4"/>
  <c r="BX86" i="4"/>
  <c r="BB156" i="4"/>
  <c r="BY156" i="4" s="1"/>
  <c r="BB169" i="4"/>
  <c r="BB9" i="4"/>
  <c r="BB126" i="4"/>
  <c r="BY126" i="4" s="1"/>
  <c r="BB196" i="4"/>
  <c r="BY196" i="4" s="1"/>
  <c r="BB285" i="4"/>
  <c r="BB340" i="4"/>
  <c r="BY340" i="4" s="1"/>
  <c r="BX165" i="4"/>
  <c r="BX53" i="4"/>
  <c r="BX126" i="4"/>
  <c r="BB144" i="4"/>
  <c r="BY142" i="4"/>
  <c r="BX264" i="4"/>
  <c r="BX28" i="4"/>
  <c r="BX133" i="4"/>
  <c r="BX291" i="4"/>
  <c r="BX329" i="4"/>
  <c r="BB65" i="4"/>
  <c r="BB219" i="4"/>
  <c r="BB135" i="4"/>
  <c r="BB295" i="4"/>
  <c r="BB198" i="4"/>
  <c r="BB345" i="4"/>
  <c r="BB374" i="4"/>
  <c r="BX80" i="4"/>
  <c r="CO2" i="4"/>
  <c r="CN3" i="4"/>
  <c r="BX356" i="4"/>
  <c r="BX129" i="4"/>
  <c r="BX324" i="4"/>
  <c r="BB129" i="4"/>
  <c r="BY129" i="4" s="1"/>
  <c r="BB15" i="4"/>
  <c r="BY66" i="4"/>
  <c r="BY97" i="4"/>
  <c r="BY141" i="4"/>
  <c r="BB358" i="4"/>
  <c r="BY358" i="4" s="1"/>
  <c r="AU2" i="4"/>
  <c r="AU3" i="4" s="1"/>
  <c r="AT3" i="4"/>
  <c r="BX63" i="4"/>
  <c r="BY51" i="4"/>
  <c r="BX306" i="4"/>
  <c r="BX140" i="4"/>
  <c r="BX35" i="4"/>
  <c r="BX94" i="4"/>
  <c r="BX358" i="4"/>
  <c r="BX228" i="4"/>
  <c r="BX48" i="4"/>
  <c r="BX156" i="4"/>
  <c r="BX246" i="4"/>
  <c r="BX19" i="4"/>
  <c r="BX214" i="4"/>
  <c r="BX195" i="4"/>
  <c r="BX194" i="4"/>
  <c r="BX282" i="4"/>
  <c r="BB92" i="4"/>
  <c r="BB82" i="4"/>
  <c r="BB12" i="4"/>
  <c r="BB268" i="4"/>
  <c r="BB378" i="4"/>
  <c r="BX30" i="4"/>
  <c r="BY25" i="4"/>
  <c r="BB43" i="4"/>
  <c r="BY201" i="4"/>
  <c r="BY273" i="4"/>
  <c r="BY275" i="4"/>
  <c r="BX176" i="4"/>
  <c r="BR2" i="4"/>
  <c r="BQ3" i="4"/>
  <c r="BX120" i="4"/>
  <c r="BX240" i="4"/>
  <c r="BX62" i="4"/>
  <c r="BB108" i="4"/>
  <c r="BY309" i="4"/>
  <c r="BY192" i="4"/>
  <c r="BY372" i="4"/>
  <c r="BZ101" i="6" l="1"/>
  <c r="BZ178" i="6"/>
  <c r="BZ309" i="6"/>
  <c r="BZ81" i="6"/>
  <c r="BZ78" i="6"/>
  <c r="BZ165" i="6"/>
  <c r="BZ177" i="6"/>
  <c r="BZ383" i="6"/>
  <c r="BZ141" i="6"/>
  <c r="BZ156" i="6"/>
  <c r="BZ324" i="6"/>
  <c r="BZ56" i="6"/>
  <c r="BZ89" i="6"/>
  <c r="BZ33" i="6"/>
  <c r="BZ35" i="6"/>
  <c r="BZ336" i="6"/>
  <c r="BZ153" i="6"/>
  <c r="BZ279" i="6"/>
  <c r="BZ331" i="6"/>
  <c r="BZ82" i="6"/>
  <c r="BZ207" i="6"/>
  <c r="BZ354" i="6"/>
  <c r="BZ5" i="6"/>
  <c r="BZ340" i="6"/>
  <c r="BZ7" i="6"/>
  <c r="BZ12" i="6"/>
  <c r="BZ38" i="6"/>
  <c r="BZ204" i="6"/>
  <c r="BZ258" i="6"/>
  <c r="BZ322" i="6"/>
  <c r="BZ151" i="6"/>
  <c r="BZ144" i="6"/>
  <c r="BZ25" i="6"/>
  <c r="BZ36" i="6"/>
  <c r="BZ20" i="6"/>
  <c r="BZ219" i="6"/>
  <c r="BZ85" i="6"/>
  <c r="BZ167" i="6"/>
  <c r="BZ162" i="6"/>
  <c r="BZ342" i="6"/>
  <c r="BZ300" i="6"/>
  <c r="BZ186" i="6"/>
  <c r="BZ277" i="6"/>
  <c r="BZ351" i="6"/>
  <c r="BZ23" i="6"/>
  <c r="BZ295" i="6"/>
  <c r="BZ348" i="6"/>
  <c r="BZ189" i="6"/>
  <c r="BZ124" i="6"/>
  <c r="BZ320" i="6"/>
  <c r="BZ16" i="6"/>
  <c r="BZ243" i="6"/>
  <c r="BZ228" i="6"/>
  <c r="BZ198" i="6"/>
  <c r="BZ268" i="6"/>
  <c r="BZ284" i="6"/>
  <c r="BZ372" i="6"/>
  <c r="BZ358" i="6"/>
  <c r="BZ123" i="6"/>
  <c r="BZ100" i="6"/>
  <c r="BZ176" i="6"/>
  <c r="BZ234" i="6"/>
  <c r="BZ6" i="6"/>
  <c r="BZ64" i="6"/>
  <c r="BZ231" i="6"/>
  <c r="BZ214" i="6"/>
  <c r="BZ232" i="6"/>
  <c r="BZ196" i="6"/>
  <c r="BZ339" i="6"/>
  <c r="BZ15" i="6"/>
  <c r="BZ285" i="6"/>
  <c r="BZ382" i="6"/>
  <c r="BZ333" i="6"/>
  <c r="BZ65" i="6"/>
  <c r="BZ375" i="6"/>
  <c r="BZ142" i="6"/>
  <c r="BZ213" i="6"/>
  <c r="BZ345" i="6"/>
  <c r="BZ385" i="6"/>
  <c r="BZ135" i="6"/>
  <c r="BZ205" i="6"/>
  <c r="BZ293" i="6"/>
  <c r="BZ374" i="6"/>
  <c r="BZ302" i="6"/>
  <c r="BZ13" i="6"/>
  <c r="BZ17" i="6"/>
  <c r="BZ66" i="6"/>
  <c r="BZ80" i="6"/>
  <c r="BZ169" i="6"/>
  <c r="BZ92" i="6"/>
  <c r="BZ192" i="6"/>
  <c r="BZ288" i="6"/>
  <c r="BZ57" i="6"/>
  <c r="BY267" i="6"/>
  <c r="BY222" i="6"/>
  <c r="BC37" i="6"/>
  <c r="BC76" i="6"/>
  <c r="BC174" i="6"/>
  <c r="BZ174" i="6" s="1"/>
  <c r="BC365" i="6"/>
  <c r="AT2" i="6"/>
  <c r="AS3" i="6"/>
  <c r="BY349" i="6"/>
  <c r="BC304" i="6"/>
  <c r="BY30" i="6"/>
  <c r="BY86" i="6"/>
  <c r="BZ109" i="6"/>
  <c r="AG383" i="6"/>
  <c r="BD383" i="6" s="1"/>
  <c r="AG385" i="6"/>
  <c r="BD385" i="6" s="1"/>
  <c r="AG386" i="6"/>
  <c r="AG382" i="6"/>
  <c r="BD382" i="6" s="1"/>
  <c r="AG384" i="6"/>
  <c r="BD384" i="6" s="1"/>
  <c r="CA384" i="6" s="1"/>
  <c r="BD386" i="6"/>
  <c r="CA386" i="6" s="1"/>
  <c r="AG378" i="6"/>
  <c r="BD378" i="6" s="1"/>
  <c r="CA378" i="6" s="1"/>
  <c r="AG374" i="6"/>
  <c r="BD374" i="6" s="1"/>
  <c r="AG348" i="6"/>
  <c r="BD348" i="6" s="1"/>
  <c r="CA348" i="6" s="1"/>
  <c r="AG375" i="6"/>
  <c r="BD375" i="6" s="1"/>
  <c r="AG294" i="6"/>
  <c r="BD294" i="6" s="1"/>
  <c r="AG358" i="6"/>
  <c r="BD358" i="6" s="1"/>
  <c r="AG381" i="6"/>
  <c r="BD381" i="6" s="1"/>
  <c r="AG347" i="6"/>
  <c r="BD347" i="6" s="1"/>
  <c r="AG338" i="6"/>
  <c r="BD338" i="6" s="1"/>
  <c r="CA338" i="6" s="1"/>
  <c r="AG285" i="6"/>
  <c r="BD285" i="6" s="1"/>
  <c r="CA285" i="6" s="1"/>
  <c r="AG339" i="6"/>
  <c r="BD339" i="6" s="1"/>
  <c r="CA339" i="6" s="1"/>
  <c r="AG333" i="6"/>
  <c r="BD333" i="6" s="1"/>
  <c r="CA333" i="6" s="1"/>
  <c r="AG309" i="6"/>
  <c r="BD309" i="6" s="1"/>
  <c r="CA309" i="6" s="1"/>
  <c r="AG360" i="6"/>
  <c r="BD360" i="6" s="1"/>
  <c r="AG340" i="6"/>
  <c r="BD340" i="6" s="1"/>
  <c r="CA340" i="6" s="1"/>
  <c r="AG336" i="6"/>
  <c r="BD336" i="6" s="1"/>
  <c r="AG342" i="6"/>
  <c r="AG331" i="6"/>
  <c r="BD331" i="6" s="1"/>
  <c r="CA331" i="6" s="1"/>
  <c r="AG284" i="6"/>
  <c r="AG282" i="6"/>
  <c r="BD282" i="6" s="1"/>
  <c r="CA282" i="6" s="1"/>
  <c r="AG345" i="6"/>
  <c r="BD345" i="6" s="1"/>
  <c r="CA345" i="6" s="1"/>
  <c r="AG315" i="6"/>
  <c r="BD315" i="6" s="1"/>
  <c r="CA315" i="6" s="1"/>
  <c r="AG252" i="6"/>
  <c r="BD252" i="6" s="1"/>
  <c r="CA252" i="6" s="1"/>
  <c r="AG250" i="6"/>
  <c r="BD250" i="6" s="1"/>
  <c r="CA250" i="6" s="1"/>
  <c r="AG249" i="6"/>
  <c r="AG248" i="6"/>
  <c r="BD248" i="6" s="1"/>
  <c r="CA248" i="6" s="1"/>
  <c r="AG246" i="6"/>
  <c r="BD246" i="6" s="1"/>
  <c r="CA246" i="6" s="1"/>
  <c r="AG259" i="6"/>
  <c r="BD259" i="6" s="1"/>
  <c r="CA259" i="6" s="1"/>
  <c r="AG239" i="6"/>
  <c r="AG232" i="6"/>
  <c r="AG231" i="6"/>
  <c r="AG230" i="6"/>
  <c r="AG228" i="6"/>
  <c r="BD228" i="6" s="1"/>
  <c r="CA228" i="6" s="1"/>
  <c r="AG268" i="6"/>
  <c r="BD268" i="6" s="1"/>
  <c r="AG234" i="6"/>
  <c r="AG212" i="6"/>
  <c r="AG195" i="6"/>
  <c r="BD195" i="6" s="1"/>
  <c r="AG178" i="6"/>
  <c r="BD178" i="6" s="1"/>
  <c r="CA178" i="6" s="1"/>
  <c r="AG162" i="6"/>
  <c r="BD162" i="6" s="1"/>
  <c r="AG267" i="6"/>
  <c r="AG241" i="6"/>
  <c r="BD241" i="6" s="1"/>
  <c r="CA241" i="6" s="1"/>
  <c r="AG240" i="6"/>
  <c r="BD240" i="6" s="1"/>
  <c r="AG213" i="6"/>
  <c r="AG196" i="6"/>
  <c r="BD196" i="6" s="1"/>
  <c r="AG276" i="6"/>
  <c r="BD276" i="6" s="1"/>
  <c r="CA276" i="6" s="1"/>
  <c r="AG266" i="6"/>
  <c r="BD266" i="6" s="1"/>
  <c r="AG214" i="6"/>
  <c r="BD214" i="6" s="1"/>
  <c r="AG198" i="6"/>
  <c r="BD198" i="6" s="1"/>
  <c r="CA198" i="6" s="1"/>
  <c r="AG159" i="6"/>
  <c r="AG376" i="6"/>
  <c r="BD376" i="6" s="1"/>
  <c r="AG312" i="6"/>
  <c r="BD312" i="6" s="1"/>
  <c r="CA312" i="6" s="1"/>
  <c r="AG291" i="6"/>
  <c r="BD267" i="6"/>
  <c r="CA267" i="6" s="1"/>
  <c r="AG279" i="6"/>
  <c r="BD279" i="6" s="1"/>
  <c r="CA279" i="6" s="1"/>
  <c r="AG311" i="6"/>
  <c r="AG275" i="6"/>
  <c r="BD275" i="6" s="1"/>
  <c r="CA275" i="6" s="1"/>
  <c r="BD311" i="6"/>
  <c r="CA311" i="6" s="1"/>
  <c r="AG222" i="6"/>
  <c r="BD222" i="6" s="1"/>
  <c r="CA222" i="6" s="1"/>
  <c r="AG192" i="6"/>
  <c r="BD192" i="6" s="1"/>
  <c r="AG261" i="6"/>
  <c r="BD261" i="6" s="1"/>
  <c r="BD239" i="6"/>
  <c r="CA239" i="6" s="1"/>
  <c r="AG221" i="6"/>
  <c r="AG216" i="6"/>
  <c r="BD216" i="6" s="1"/>
  <c r="AG270" i="6"/>
  <c r="BD270" i="6" s="1"/>
  <c r="AG225" i="6"/>
  <c r="BD225" i="6" s="1"/>
  <c r="CA225" i="6" s="1"/>
  <c r="AG186" i="6"/>
  <c r="BD186" i="6" s="1"/>
  <c r="AG160" i="6"/>
  <c r="BD160" i="6" s="1"/>
  <c r="AG264" i="6"/>
  <c r="BD264" i="6" s="1"/>
  <c r="AG255" i="6"/>
  <c r="BD255" i="6" s="1"/>
  <c r="CA255" i="6" s="1"/>
  <c r="BD232" i="6"/>
  <c r="CA232" i="6" s="1"/>
  <c r="AG147" i="6"/>
  <c r="AG108" i="6"/>
  <c r="BD108" i="6" s="1"/>
  <c r="AG103" i="6"/>
  <c r="BD103" i="6" s="1"/>
  <c r="BD234" i="6"/>
  <c r="CA234" i="6" s="1"/>
  <c r="BD231" i="6"/>
  <c r="CA231" i="6" s="1"/>
  <c r="AG194" i="6"/>
  <c r="BD194" i="6" s="1"/>
  <c r="AG185" i="6"/>
  <c r="BD185" i="6" s="1"/>
  <c r="CA185" i="6" s="1"/>
  <c r="AG153" i="6"/>
  <c r="BD153" i="6" s="1"/>
  <c r="CA153" i="6" s="1"/>
  <c r="BD147" i="6"/>
  <c r="CA147" i="6" s="1"/>
  <c r="AG109" i="6"/>
  <c r="BD109" i="6" s="1"/>
  <c r="AG93" i="6"/>
  <c r="AG85" i="6"/>
  <c r="BD85" i="6" s="1"/>
  <c r="CA85" i="6" s="1"/>
  <c r="BD291" i="6"/>
  <c r="CA291" i="6" s="1"/>
  <c r="AG204" i="6"/>
  <c r="BD204" i="6" s="1"/>
  <c r="CA204" i="6" s="1"/>
  <c r="AG180" i="6"/>
  <c r="BD180" i="6" s="1"/>
  <c r="CA180" i="6" s="1"/>
  <c r="AG176" i="6"/>
  <c r="BD159" i="6"/>
  <c r="CA159" i="6" s="1"/>
  <c r="AG94" i="6"/>
  <c r="BD94" i="6" s="1"/>
  <c r="CA94" i="6" s="1"/>
  <c r="BD93" i="6"/>
  <c r="CA93" i="6" s="1"/>
  <c r="AG86" i="6"/>
  <c r="AG133" i="6"/>
  <c r="BD133" i="6" s="1"/>
  <c r="CA133" i="6" s="1"/>
  <c r="AG107" i="6"/>
  <c r="BD107" i="6" s="1"/>
  <c r="AG105" i="6"/>
  <c r="AG90" i="6"/>
  <c r="BD90" i="6" s="1"/>
  <c r="AG80" i="6"/>
  <c r="AG73" i="6"/>
  <c r="AG65" i="6"/>
  <c r="BD65" i="6" s="1"/>
  <c r="CA65" i="6" s="1"/>
  <c r="AG56" i="6"/>
  <c r="BD56" i="6" s="1"/>
  <c r="AG50" i="6"/>
  <c r="AG40" i="6"/>
  <c r="BD40" i="6" s="1"/>
  <c r="CA40" i="6" s="1"/>
  <c r="AG95" i="6"/>
  <c r="BD95" i="6" s="1"/>
  <c r="CA95" i="6" s="1"/>
  <c r="AG83" i="6"/>
  <c r="BD83" i="6" s="1"/>
  <c r="AG78" i="6"/>
  <c r="BD78" i="6" s="1"/>
  <c r="AG67" i="6"/>
  <c r="BD67" i="6" s="1"/>
  <c r="CA67" i="6" s="1"/>
  <c r="AG66" i="6"/>
  <c r="BD66" i="6" s="1"/>
  <c r="CA66" i="6" s="1"/>
  <c r="BD249" i="6"/>
  <c r="CA249" i="6" s="1"/>
  <c r="BD176" i="6"/>
  <c r="CA176" i="6" s="1"/>
  <c r="BD105" i="6"/>
  <c r="CA105" i="6" s="1"/>
  <c r="AG100" i="6"/>
  <c r="BD100" i="6" s="1"/>
  <c r="AG88" i="6"/>
  <c r="BD88" i="6" s="1"/>
  <c r="AG68" i="6"/>
  <c r="BD68" i="6" s="1"/>
  <c r="CA68" i="6" s="1"/>
  <c r="AG58" i="6"/>
  <c r="BD58" i="6" s="1"/>
  <c r="AG53" i="6"/>
  <c r="AG42" i="6"/>
  <c r="BD42" i="6" s="1"/>
  <c r="AG32" i="6"/>
  <c r="BD32" i="6" s="1"/>
  <c r="AG98" i="6"/>
  <c r="BD98" i="6" s="1"/>
  <c r="AG97" i="6"/>
  <c r="BD97" i="6" s="1"/>
  <c r="AG81" i="6"/>
  <c r="BD81" i="6" s="1"/>
  <c r="CA81" i="6" s="1"/>
  <c r="AG72" i="6"/>
  <c r="BD72" i="6" s="1"/>
  <c r="CA72" i="6" s="1"/>
  <c r="AG59" i="6"/>
  <c r="BD59" i="6" s="1"/>
  <c r="CA59" i="6" s="1"/>
  <c r="AG43" i="6"/>
  <c r="BD43" i="6" s="1"/>
  <c r="AG35" i="6"/>
  <c r="AG19" i="6"/>
  <c r="BD19" i="6" s="1"/>
  <c r="CA19" i="6" s="1"/>
  <c r="AG11" i="6"/>
  <c r="BD11" i="6" s="1"/>
  <c r="CA11" i="6" s="1"/>
  <c r="AG219" i="6"/>
  <c r="BD219" i="6" s="1"/>
  <c r="CA219" i="6" s="1"/>
  <c r="AG113" i="6"/>
  <c r="BD113" i="6" s="1"/>
  <c r="BD86" i="6"/>
  <c r="CA86" i="6" s="1"/>
  <c r="AG69" i="6"/>
  <c r="BD69" i="6" s="1"/>
  <c r="CA69" i="6" s="1"/>
  <c r="AG55" i="6"/>
  <c r="BD55" i="6" s="1"/>
  <c r="CA55" i="6" s="1"/>
  <c r="AG47" i="6"/>
  <c r="BD47" i="6" s="1"/>
  <c r="CA47" i="6" s="1"/>
  <c r="AG20" i="6"/>
  <c r="BD20" i="6" s="1"/>
  <c r="CA20" i="6" s="1"/>
  <c r="AG12" i="6"/>
  <c r="BD12" i="6" s="1"/>
  <c r="CA12" i="6" s="1"/>
  <c r="BD212" i="6"/>
  <c r="CA212" i="6" s="1"/>
  <c r="AG177" i="6"/>
  <c r="BD177" i="6" s="1"/>
  <c r="CA177" i="6" s="1"/>
  <c r="AG135" i="6"/>
  <c r="BD135" i="6" s="1"/>
  <c r="AG101" i="6"/>
  <c r="AG87" i="6"/>
  <c r="BD87" i="6" s="1"/>
  <c r="AG84" i="6"/>
  <c r="BD84" i="6" s="1"/>
  <c r="CA84" i="6" s="1"/>
  <c r="BD80" i="6"/>
  <c r="CA80" i="6" s="1"/>
  <c r="AG76" i="6"/>
  <c r="BD76" i="6" s="1"/>
  <c r="CA76" i="6" s="1"/>
  <c r="AG64" i="6"/>
  <c r="AG62" i="6"/>
  <c r="BD62" i="6" s="1"/>
  <c r="CA62" i="6" s="1"/>
  <c r="AG39" i="6"/>
  <c r="BD39" i="6" s="1"/>
  <c r="AG33" i="6"/>
  <c r="BD33" i="6" s="1"/>
  <c r="AG22" i="6"/>
  <c r="AG13" i="6"/>
  <c r="AG5" i="6"/>
  <c r="BD5" i="6" s="1"/>
  <c r="CA5" i="6" s="1"/>
  <c r="AG203" i="6"/>
  <c r="BD203" i="6" s="1"/>
  <c r="AG288" i="6"/>
  <c r="BD221" i="6"/>
  <c r="CA221" i="6" s="1"/>
  <c r="AG75" i="6"/>
  <c r="BD75" i="6" s="1"/>
  <c r="CA75" i="6" s="1"/>
  <c r="BD50" i="6"/>
  <c r="CA50" i="6" s="1"/>
  <c r="AG10" i="6"/>
  <c r="BD10" i="6" s="1"/>
  <c r="CA10" i="6" s="1"/>
  <c r="AG8" i="6"/>
  <c r="BD8" i="6" s="1"/>
  <c r="K3" i="6"/>
  <c r="AG174" i="6"/>
  <c r="BD174" i="6" s="1"/>
  <c r="AG111" i="6"/>
  <c r="BD111" i="6" s="1"/>
  <c r="CA111" i="6" s="1"/>
  <c r="AG91" i="6"/>
  <c r="BD91" i="6" s="1"/>
  <c r="AG82" i="6"/>
  <c r="BD82" i="6" s="1"/>
  <c r="CA82" i="6" s="1"/>
  <c r="AG61" i="6"/>
  <c r="BD61" i="6" s="1"/>
  <c r="AG17" i="6"/>
  <c r="BD17" i="6" s="1"/>
  <c r="AG15" i="6"/>
  <c r="BD15" i="6" s="1"/>
  <c r="AG6" i="6"/>
  <c r="BD101" i="6"/>
  <c r="CA101" i="6" s="1"/>
  <c r="AG70" i="6"/>
  <c r="BD70" i="6" s="1"/>
  <c r="AG57" i="6"/>
  <c r="BD57" i="6" s="1"/>
  <c r="CA57" i="6" s="1"/>
  <c r="AG51" i="6"/>
  <c r="BD51" i="6" s="1"/>
  <c r="AG45" i="6"/>
  <c r="AG26" i="6"/>
  <c r="BD6" i="6"/>
  <c r="CA6" i="6" s="1"/>
  <c r="AG115" i="6"/>
  <c r="BD115" i="6" s="1"/>
  <c r="AG92" i="6"/>
  <c r="BD92" i="6" s="1"/>
  <c r="CA92" i="6" s="1"/>
  <c r="BD73" i="6"/>
  <c r="CA73" i="6" s="1"/>
  <c r="AG60" i="6"/>
  <c r="BD60" i="6" s="1"/>
  <c r="AG44" i="6"/>
  <c r="BD44" i="6" s="1"/>
  <c r="BD37" i="6"/>
  <c r="CA37" i="6" s="1"/>
  <c r="AG31" i="6"/>
  <c r="BD31" i="6" s="1"/>
  <c r="CA31" i="6" s="1"/>
  <c r="AG23" i="6"/>
  <c r="BD23" i="6" s="1"/>
  <c r="CA23" i="6" s="1"/>
  <c r="BD22" i="6"/>
  <c r="CA22" i="6" s="1"/>
  <c r="AG14" i="6"/>
  <c r="BD14" i="6" s="1"/>
  <c r="CA14" i="6" s="1"/>
  <c r="AG7" i="6"/>
  <c r="BD7" i="6" s="1"/>
  <c r="CA7" i="6" s="1"/>
  <c r="AG117" i="6"/>
  <c r="BD117" i="6" s="1"/>
  <c r="CA117" i="6" s="1"/>
  <c r="AG286" i="6"/>
  <c r="BD286" i="6" s="1"/>
  <c r="CA286" i="6" s="1"/>
  <c r="AG63" i="6"/>
  <c r="BD63" i="6" s="1"/>
  <c r="CA63" i="6" s="1"/>
  <c r="AG48" i="6"/>
  <c r="BD48" i="6" s="1"/>
  <c r="BD45" i="6"/>
  <c r="CA45" i="6" s="1"/>
  <c r="AG37" i="6"/>
  <c r="AG89" i="6"/>
  <c r="BD89" i="6" s="1"/>
  <c r="AG41" i="6"/>
  <c r="BD41" i="6" s="1"/>
  <c r="CA41" i="6" s="1"/>
  <c r="BD35" i="6"/>
  <c r="CA35" i="6" s="1"/>
  <c r="AG106" i="6"/>
  <c r="BD106" i="6" s="1"/>
  <c r="BD53" i="6"/>
  <c r="CA53" i="6" s="1"/>
  <c r="AG16" i="6"/>
  <c r="BD16" i="6" s="1"/>
  <c r="CA16" i="6" s="1"/>
  <c r="BD13" i="6"/>
  <c r="CA13" i="6" s="1"/>
  <c r="AG210" i="6"/>
  <c r="AG38" i="6"/>
  <c r="BD38" i="6" s="1"/>
  <c r="CA38" i="6" s="1"/>
  <c r="BD26" i="6"/>
  <c r="CA26" i="6" s="1"/>
  <c r="AG9" i="6"/>
  <c r="BD9" i="6" s="1"/>
  <c r="CA9" i="6" s="1"/>
  <c r="AG25" i="6"/>
  <c r="BD25" i="6" s="1"/>
  <c r="CA25" i="6" s="1"/>
  <c r="AG28" i="6"/>
  <c r="BD28" i="6" s="1"/>
  <c r="CA28" i="6" s="1"/>
  <c r="AG18" i="6"/>
  <c r="BD18" i="6" s="1"/>
  <c r="CA18" i="6" s="1"/>
  <c r="AG34" i="6"/>
  <c r="BD34" i="6" s="1"/>
  <c r="AG129" i="6"/>
  <c r="BD129" i="6" s="1"/>
  <c r="CA129" i="6" s="1"/>
  <c r="AG183" i="6"/>
  <c r="BD183" i="6" s="1"/>
  <c r="CA183" i="6" s="1"/>
  <c r="AG142" i="6"/>
  <c r="BD142" i="6" s="1"/>
  <c r="AG114" i="6"/>
  <c r="BD114" i="6" s="1"/>
  <c r="AG150" i="6"/>
  <c r="BD150" i="6" s="1"/>
  <c r="AG273" i="6"/>
  <c r="BD273" i="6" s="1"/>
  <c r="CA273" i="6" s="1"/>
  <c r="AG123" i="6"/>
  <c r="BD123" i="6" s="1"/>
  <c r="AG327" i="6"/>
  <c r="BD327" i="6" s="1"/>
  <c r="AG237" i="6"/>
  <c r="BD237" i="6" s="1"/>
  <c r="CA237" i="6" s="1"/>
  <c r="AG318" i="6"/>
  <c r="BD318" i="6" s="1"/>
  <c r="CA318" i="6" s="1"/>
  <c r="AG367" i="6"/>
  <c r="BD367" i="6" s="1"/>
  <c r="AG304" i="6"/>
  <c r="BD304" i="6" s="1"/>
  <c r="CA304" i="6" s="1"/>
  <c r="AG151" i="6"/>
  <c r="BD151" i="6" s="1"/>
  <c r="AG149" i="6"/>
  <c r="BD149" i="6" s="1"/>
  <c r="CA149" i="6" s="1"/>
  <c r="AG300" i="6"/>
  <c r="BD300" i="6" s="1"/>
  <c r="AG144" i="6"/>
  <c r="BD144" i="6" s="1"/>
  <c r="CA144" i="6" s="1"/>
  <c r="AG165" i="6"/>
  <c r="BD165" i="6" s="1"/>
  <c r="AG357" i="6"/>
  <c r="BD357" i="6" s="1"/>
  <c r="CA357" i="6" s="1"/>
  <c r="AG257" i="6"/>
  <c r="BD257" i="6" s="1"/>
  <c r="AG322" i="6"/>
  <c r="BD322" i="6" s="1"/>
  <c r="AG313" i="6"/>
  <c r="BD313" i="6" s="1"/>
  <c r="CA313" i="6" s="1"/>
  <c r="AG349" i="6"/>
  <c r="BD349" i="6" s="1"/>
  <c r="AG30" i="6"/>
  <c r="BD30" i="6" s="1"/>
  <c r="AG156" i="6"/>
  <c r="BD156" i="6" s="1"/>
  <c r="AG131" i="6"/>
  <c r="BD131" i="6" s="1"/>
  <c r="CA131" i="6" s="1"/>
  <c r="AG122" i="6"/>
  <c r="BD122" i="6" s="1"/>
  <c r="CA122" i="6" s="1"/>
  <c r="AG138" i="6"/>
  <c r="BD138" i="6" s="1"/>
  <c r="CA138" i="6" s="1"/>
  <c r="AG223" i="6"/>
  <c r="BD223" i="6" s="1"/>
  <c r="AG293" i="6"/>
  <c r="BD293" i="6" s="1"/>
  <c r="CA293" i="6" s="1"/>
  <c r="AG365" i="6"/>
  <c r="BD365" i="6" s="1"/>
  <c r="CA365" i="6" s="1"/>
  <c r="AG303" i="6"/>
  <c r="BD303" i="6" s="1"/>
  <c r="CA303" i="6" s="1"/>
  <c r="AG356" i="6"/>
  <c r="BD356" i="6" s="1"/>
  <c r="AG140" i="6"/>
  <c r="BD140" i="6" s="1"/>
  <c r="CA140" i="6" s="1"/>
  <c r="AG36" i="6"/>
  <c r="BD36" i="6" s="1"/>
  <c r="CA36" i="6" s="1"/>
  <c r="AG141" i="6"/>
  <c r="BD141" i="6" s="1"/>
  <c r="CA141" i="6" s="1"/>
  <c r="AG207" i="6"/>
  <c r="BD207" i="6" s="1"/>
  <c r="CA207" i="6" s="1"/>
  <c r="AG187" i="6"/>
  <c r="BD187" i="6" s="1"/>
  <c r="AG205" i="6"/>
  <c r="BD205" i="6" s="1"/>
  <c r="CA205" i="6" s="1"/>
  <c r="AG372" i="6"/>
  <c r="BD372" i="6" s="1"/>
  <c r="AG321" i="6"/>
  <c r="BD321" i="6" s="1"/>
  <c r="CA321" i="6" s="1"/>
  <c r="AG120" i="6"/>
  <c r="BD120" i="6" s="1"/>
  <c r="CA120" i="6" s="1"/>
  <c r="AG189" i="6"/>
  <c r="BD189" i="6" s="1"/>
  <c r="AG351" i="6"/>
  <c r="BD351" i="6" s="1"/>
  <c r="AG171" i="6"/>
  <c r="BD171" i="6" s="1"/>
  <c r="AG132" i="6"/>
  <c r="BD132" i="6" s="1"/>
  <c r="AG169" i="6"/>
  <c r="BD169" i="6" s="1"/>
  <c r="CA169" i="6" s="1"/>
  <c r="AG330" i="6"/>
  <c r="BD330" i="6" s="1"/>
  <c r="CA330" i="6" s="1"/>
  <c r="AG354" i="6"/>
  <c r="BD354" i="6" s="1"/>
  <c r="AG320" i="6"/>
  <c r="BD320" i="6" s="1"/>
  <c r="AG126" i="6"/>
  <c r="BD126" i="6" s="1"/>
  <c r="CA126" i="6" s="1"/>
  <c r="AG201" i="6"/>
  <c r="BD201" i="6" s="1"/>
  <c r="CA201" i="6" s="1"/>
  <c r="AG243" i="6"/>
  <c r="AG158" i="6"/>
  <c r="BD158" i="6" s="1"/>
  <c r="AG277" i="6"/>
  <c r="BD277" i="6" s="1"/>
  <c r="AG258" i="6"/>
  <c r="BD258" i="6" s="1"/>
  <c r="AG297" i="6"/>
  <c r="BD297" i="6" s="1"/>
  <c r="CA297" i="6" s="1"/>
  <c r="AG295" i="6"/>
  <c r="BD295" i="6" s="1"/>
  <c r="AG363" i="6"/>
  <c r="BD363" i="6" s="1"/>
  <c r="CA363" i="6" s="1"/>
  <c r="AG124" i="6"/>
  <c r="BD124" i="6" s="1"/>
  <c r="CA124" i="6" s="1"/>
  <c r="AG168" i="6"/>
  <c r="BD168" i="6" s="1"/>
  <c r="AG306" i="6"/>
  <c r="BD306" i="6" s="1"/>
  <c r="CA306" i="6" s="1"/>
  <c r="AG167" i="6"/>
  <c r="BD167" i="6" s="1"/>
  <c r="CA167" i="6" s="1"/>
  <c r="AG329" i="6"/>
  <c r="BD329" i="6" s="1"/>
  <c r="AG302" i="6"/>
  <c r="BD302" i="6" s="1"/>
  <c r="CA302" i="6" s="1"/>
  <c r="AG366" i="6"/>
  <c r="BD366" i="6" s="1"/>
  <c r="CA366" i="6" s="1"/>
  <c r="AG324" i="6"/>
  <c r="BD324" i="6" s="1"/>
  <c r="CA324" i="6" s="1"/>
  <c r="AG369" i="6"/>
  <c r="BD369" i="6" s="1"/>
  <c r="BC252" i="6"/>
  <c r="BC273" i="6"/>
  <c r="BC312" i="6"/>
  <c r="BY55" i="6"/>
  <c r="BY158" i="6"/>
  <c r="BY90" i="6"/>
  <c r="BC129" i="6"/>
  <c r="BY106" i="6"/>
  <c r="BY26" i="6"/>
  <c r="BY73" i="6"/>
  <c r="BC53" i="6"/>
  <c r="BY223" i="6"/>
  <c r="BY39" i="6"/>
  <c r="BY356" i="6"/>
  <c r="BZ34" i="6"/>
  <c r="BC140" i="6"/>
  <c r="BC315" i="6"/>
  <c r="BC330" i="6"/>
  <c r="BC321" i="6"/>
  <c r="BY360" i="6"/>
  <c r="BY58" i="6"/>
  <c r="BY168" i="6"/>
  <c r="BY381" i="6"/>
  <c r="BY94" i="6"/>
  <c r="BC59" i="6"/>
  <c r="BC133" i="6"/>
  <c r="BC131" i="6"/>
  <c r="BC306" i="6"/>
  <c r="BC303" i="6"/>
  <c r="BC378" i="6"/>
  <c r="BY14" i="6"/>
  <c r="BY40" i="6"/>
  <c r="BY329" i="6"/>
  <c r="BY18" i="6"/>
  <c r="BY28" i="6"/>
  <c r="BY212" i="6"/>
  <c r="BY8" i="6"/>
  <c r="BY241" i="6"/>
  <c r="BC22" i="6"/>
  <c r="BC11" i="6"/>
  <c r="BC117" i="6"/>
  <c r="BC201" i="6"/>
  <c r="BC318" i="6"/>
  <c r="BC366" i="6"/>
  <c r="BY221" i="6"/>
  <c r="BY239" i="6"/>
  <c r="BY369" i="6"/>
  <c r="BZ122" i="6"/>
  <c r="BC237" i="6"/>
  <c r="BC225" i="6"/>
  <c r="BC313" i="6"/>
  <c r="BC297" i="6"/>
  <c r="BC357" i="6"/>
  <c r="BY9" i="6"/>
  <c r="BY363" i="6"/>
  <c r="BY291" i="6"/>
  <c r="BY174" i="6"/>
  <c r="BZ153" i="4"/>
  <c r="BZ194" i="4"/>
  <c r="BZ30" i="4"/>
  <c r="BZ282" i="4"/>
  <c r="BZ156" i="4"/>
  <c r="BZ203" i="4"/>
  <c r="BZ258" i="4"/>
  <c r="BZ349" i="4"/>
  <c r="BZ249" i="4"/>
  <c r="BZ252" i="4"/>
  <c r="BZ84" i="4"/>
  <c r="BZ68" i="4"/>
  <c r="BZ212" i="4"/>
  <c r="BZ339" i="4"/>
  <c r="BZ232" i="4"/>
  <c r="BZ300" i="4"/>
  <c r="BZ162" i="4"/>
  <c r="BZ330" i="4"/>
  <c r="BZ266" i="4"/>
  <c r="BZ151" i="4"/>
  <c r="BZ177" i="4"/>
  <c r="BZ75" i="4"/>
  <c r="BZ383" i="4"/>
  <c r="BZ273" i="4"/>
  <c r="BZ231" i="4"/>
  <c r="BZ297" i="4"/>
  <c r="BZ28" i="4"/>
  <c r="BZ115" i="4"/>
  <c r="BZ69" i="4"/>
  <c r="BZ207" i="4"/>
  <c r="BZ70" i="4"/>
  <c r="BZ34" i="4"/>
  <c r="BZ103" i="4"/>
  <c r="BZ80" i="4"/>
  <c r="BZ257" i="4"/>
  <c r="BZ275" i="4"/>
  <c r="BZ291" i="4"/>
  <c r="BZ382" i="4"/>
  <c r="BZ107" i="4"/>
  <c r="BZ264" i="4"/>
  <c r="BZ304" i="4"/>
  <c r="BZ150" i="4"/>
  <c r="BZ124" i="4"/>
  <c r="BZ140" i="4"/>
  <c r="BZ241" i="4"/>
  <c r="BZ230" i="4"/>
  <c r="BZ250" i="4"/>
  <c r="BZ327" i="4"/>
  <c r="BZ293" i="4"/>
  <c r="BZ37" i="4"/>
  <c r="BZ94" i="4"/>
  <c r="BZ222" i="4"/>
  <c r="BZ167" i="4"/>
  <c r="BZ8" i="4"/>
  <c r="BZ76" i="4"/>
  <c r="BZ324" i="4"/>
  <c r="BZ239" i="4"/>
  <c r="BZ113" i="4"/>
  <c r="BZ186" i="4"/>
  <c r="BZ189" i="4"/>
  <c r="BZ351" i="4"/>
  <c r="BZ90" i="4"/>
  <c r="BZ20" i="4"/>
  <c r="BZ67" i="4"/>
  <c r="BZ88" i="4"/>
  <c r="BZ41" i="4"/>
  <c r="BZ98" i="4"/>
  <c r="BZ106" i="4"/>
  <c r="BZ306" i="4"/>
  <c r="BZ366" i="4"/>
  <c r="BZ183" i="4"/>
  <c r="BZ26" i="4"/>
  <c r="BZ313" i="4"/>
  <c r="BZ36" i="4"/>
  <c r="BZ95" i="4"/>
  <c r="BZ176" i="4"/>
  <c r="BZ331" i="4"/>
  <c r="BZ333" i="4"/>
  <c r="BZ165" i="4"/>
  <c r="BZ204" i="4"/>
  <c r="BZ367" i="4"/>
  <c r="BZ171" i="4"/>
  <c r="BZ225" i="4"/>
  <c r="BZ123" i="4"/>
  <c r="BZ195" i="4"/>
  <c r="BZ141" i="4"/>
  <c r="BZ101" i="4"/>
  <c r="BZ40" i="4"/>
  <c r="BZ142" i="4"/>
  <c r="BZ114" i="4"/>
  <c r="BZ192" i="4"/>
  <c r="BZ158" i="4"/>
  <c r="BZ91" i="4"/>
  <c r="BZ277" i="4"/>
  <c r="BZ221" i="4"/>
  <c r="BZ187" i="4"/>
  <c r="BY65" i="4"/>
  <c r="BY144" i="4"/>
  <c r="BY43" i="4"/>
  <c r="BY378" i="4"/>
  <c r="BZ223" i="4"/>
  <c r="BY374" i="4"/>
  <c r="BY57" i="4"/>
  <c r="BC5" i="4"/>
  <c r="BC53" i="4"/>
  <c r="BC178" i="4"/>
  <c r="BC228" i="4"/>
  <c r="BC294" i="4"/>
  <c r="BC286" i="4"/>
  <c r="CP2" i="4"/>
  <c r="CP3" i="4" s="1"/>
  <c r="CO3" i="4"/>
  <c r="BY108" i="4"/>
  <c r="BY363" i="4"/>
  <c r="BY169" i="4"/>
  <c r="BC240" i="4"/>
  <c r="BY268" i="4"/>
  <c r="BY345" i="4"/>
  <c r="BY285" i="4"/>
  <c r="BY311" i="4"/>
  <c r="BY6" i="4"/>
  <c r="BC7" i="4"/>
  <c r="AG383" i="4"/>
  <c r="BD383" i="4" s="1"/>
  <c r="AG384" i="4"/>
  <c r="AG385" i="4"/>
  <c r="BD385" i="4" s="1"/>
  <c r="BD384" i="4"/>
  <c r="AG386" i="4"/>
  <c r="AG382" i="4"/>
  <c r="BD382" i="4" s="1"/>
  <c r="BD386" i="4"/>
  <c r="CA386" i="4" s="1"/>
  <c r="AG372" i="4"/>
  <c r="BD372" i="4" s="1"/>
  <c r="AG369" i="4"/>
  <c r="BD369" i="4" s="1"/>
  <c r="CA369" i="4" s="1"/>
  <c r="BD363" i="4"/>
  <c r="CA363" i="4" s="1"/>
  <c r="AG381" i="4"/>
  <c r="AG366" i="4"/>
  <c r="AG322" i="4"/>
  <c r="BD322" i="4" s="1"/>
  <c r="CA322" i="4" s="1"/>
  <c r="BD339" i="4"/>
  <c r="CA339" i="4" s="1"/>
  <c r="AG336" i="4"/>
  <c r="BD336" i="4" s="1"/>
  <c r="AG338" i="4"/>
  <c r="BD338" i="4" s="1"/>
  <c r="CA338" i="4" s="1"/>
  <c r="AG339" i="4"/>
  <c r="BD318" i="4"/>
  <c r="CA318" i="4" s="1"/>
  <c r="AG318" i="4"/>
  <c r="BD312" i="4"/>
  <c r="BD311" i="4"/>
  <c r="CA311" i="4" s="1"/>
  <c r="AG324" i="4"/>
  <c r="BD324" i="4" s="1"/>
  <c r="AG284" i="4"/>
  <c r="AG282" i="4"/>
  <c r="BD282" i="4" s="1"/>
  <c r="CA282" i="4" s="1"/>
  <c r="BD381" i="4"/>
  <c r="CA381" i="4" s="1"/>
  <c r="AG363" i="4"/>
  <c r="AG321" i="4"/>
  <c r="AG270" i="4"/>
  <c r="AG268" i="4"/>
  <c r="BD268" i="4" s="1"/>
  <c r="CA268" i="4" s="1"/>
  <c r="BD321" i="4"/>
  <c r="BD284" i="4"/>
  <c r="CA284" i="4" s="1"/>
  <c r="AG291" i="4"/>
  <c r="BD291" i="4" s="1"/>
  <c r="CA291" i="4" s="1"/>
  <c r="AG327" i="4"/>
  <c r="BD327" i="4" s="1"/>
  <c r="AG313" i="4"/>
  <c r="BD313" i="4" s="1"/>
  <c r="AG354" i="4"/>
  <c r="BD354" i="4" s="1"/>
  <c r="AG309" i="4"/>
  <c r="BD309" i="4" s="1"/>
  <c r="CA309" i="4" s="1"/>
  <c r="BD221" i="4"/>
  <c r="CA221" i="4" s="1"/>
  <c r="AG333" i="4"/>
  <c r="BD333" i="4" s="1"/>
  <c r="AG331" i="4"/>
  <c r="BD331" i="4" s="1"/>
  <c r="AG109" i="4"/>
  <c r="BD108" i="4"/>
  <c r="CA108" i="4" s="1"/>
  <c r="BD106" i="4"/>
  <c r="CA106" i="4" s="1"/>
  <c r="AG312" i="4"/>
  <c r="AG297" i="4"/>
  <c r="BD297" i="4"/>
  <c r="CA297" i="4" s="1"/>
  <c r="AG279" i="4"/>
  <c r="BD279" i="4" s="1"/>
  <c r="CA279" i="4" s="1"/>
  <c r="AG277" i="4"/>
  <c r="AG276" i="4"/>
  <c r="AG153" i="4"/>
  <c r="BD153" i="4" s="1"/>
  <c r="CA153" i="4" s="1"/>
  <c r="AG151" i="4"/>
  <c r="BD151" i="4" s="1"/>
  <c r="CA151" i="4" s="1"/>
  <c r="AG150" i="4"/>
  <c r="BD150" i="4" s="1"/>
  <c r="CA150" i="4" s="1"/>
  <c r="AG149" i="4"/>
  <c r="BD149" i="4" s="1"/>
  <c r="CA149" i="4" s="1"/>
  <c r="AG147" i="4"/>
  <c r="BD147" i="4" s="1"/>
  <c r="CA147" i="4" s="1"/>
  <c r="AG258" i="4"/>
  <c r="BD258" i="4" s="1"/>
  <c r="AG90" i="4"/>
  <c r="BD90" i="4" s="1"/>
  <c r="CA90" i="4" s="1"/>
  <c r="AG82" i="4"/>
  <c r="BD82" i="4" s="1"/>
  <c r="AG66" i="4"/>
  <c r="BD66" i="4" s="1"/>
  <c r="AG340" i="4"/>
  <c r="BD340" i="4" s="1"/>
  <c r="BD270" i="4"/>
  <c r="AG141" i="4"/>
  <c r="BD141" i="4" s="1"/>
  <c r="AG140" i="4"/>
  <c r="BD140" i="4" s="1"/>
  <c r="AG108" i="4"/>
  <c r="AG100" i="4"/>
  <c r="AG91" i="4"/>
  <c r="AG83" i="4"/>
  <c r="BD83" i="4" s="1"/>
  <c r="AG67" i="4"/>
  <c r="AG59" i="4"/>
  <c r="BD59" i="4" s="1"/>
  <c r="CA59" i="4" s="1"/>
  <c r="AG43" i="4"/>
  <c r="AG34" i="4"/>
  <c r="BD34" i="4" s="1"/>
  <c r="AG25" i="4"/>
  <c r="BD25" i="4" s="1"/>
  <c r="BD234" i="4"/>
  <c r="CA234" i="4" s="1"/>
  <c r="AG97" i="4"/>
  <c r="BD97" i="4" s="1"/>
  <c r="CA97" i="4" s="1"/>
  <c r="AG95" i="4"/>
  <c r="AG88" i="4"/>
  <c r="AG80" i="4"/>
  <c r="BD80" i="4" s="1"/>
  <c r="AG69" i="4"/>
  <c r="BD69" i="4" s="1"/>
  <c r="CA69" i="4" s="1"/>
  <c r="AG56" i="4"/>
  <c r="BD56" i="4" s="1"/>
  <c r="AG53" i="4"/>
  <c r="BD53" i="4" s="1"/>
  <c r="CA53" i="4" s="1"/>
  <c r="AG47" i="4"/>
  <c r="BD47" i="4" s="1"/>
  <c r="AG40" i="4"/>
  <c r="BD40" i="4" s="1"/>
  <c r="AG13" i="4"/>
  <c r="BD13" i="4" s="1"/>
  <c r="AG315" i="4"/>
  <c r="BD315" i="4" s="1"/>
  <c r="AG230" i="4"/>
  <c r="BD230" i="4" s="1"/>
  <c r="AG177" i="4"/>
  <c r="BD177" i="4" s="1"/>
  <c r="CA177" i="4" s="1"/>
  <c r="AG101" i="4"/>
  <c r="BD95" i="4"/>
  <c r="CA95" i="4" s="1"/>
  <c r="BD86" i="4"/>
  <c r="AG73" i="4"/>
  <c r="BD73" i="4" s="1"/>
  <c r="CA73" i="4" s="1"/>
  <c r="AG62" i="4"/>
  <c r="BD62" i="4" s="1"/>
  <c r="AG19" i="4"/>
  <c r="BD19" i="4" s="1"/>
  <c r="AG14" i="4"/>
  <c r="K3" i="4"/>
  <c r="AG174" i="4"/>
  <c r="BD174" i="4" s="1"/>
  <c r="CA174" i="4" s="1"/>
  <c r="AG103" i="4"/>
  <c r="BD103" i="4" s="1"/>
  <c r="BD101" i="4"/>
  <c r="CA101" i="4" s="1"/>
  <c r="AG98" i="4"/>
  <c r="BD98" i="4" s="1"/>
  <c r="AG94" i="4"/>
  <c r="AG86" i="4"/>
  <c r="AG57" i="4"/>
  <c r="BD57" i="4" s="1"/>
  <c r="CA57" i="4" s="1"/>
  <c r="AG48" i="4"/>
  <c r="AG42" i="4"/>
  <c r="BD42" i="4" s="1"/>
  <c r="CA42" i="4" s="1"/>
  <c r="AG41" i="4"/>
  <c r="BD41" i="4" s="1"/>
  <c r="AG37" i="4"/>
  <c r="BD37" i="4" s="1"/>
  <c r="CA37" i="4" s="1"/>
  <c r="AG32" i="4"/>
  <c r="BD32" i="4" s="1"/>
  <c r="AG15" i="4"/>
  <c r="BD14" i="4"/>
  <c r="CA14" i="4" s="1"/>
  <c r="BD277" i="4"/>
  <c r="CA277" i="4" s="1"/>
  <c r="AG212" i="4"/>
  <c r="BD212" i="4" s="1"/>
  <c r="AG264" i="4"/>
  <c r="BD264" i="4" s="1"/>
  <c r="AG216" i="4"/>
  <c r="BD216" i="4" s="1"/>
  <c r="CA216" i="4" s="1"/>
  <c r="AG320" i="4"/>
  <c r="BD320" i="4" s="1"/>
  <c r="AG135" i="4"/>
  <c r="BD135" i="4" s="1"/>
  <c r="CA135" i="4" s="1"/>
  <c r="AG107" i="4"/>
  <c r="BD107" i="4" s="1"/>
  <c r="CA107" i="4" s="1"/>
  <c r="AG106" i="4"/>
  <c r="BD276" i="4"/>
  <c r="CA276" i="4" s="1"/>
  <c r="BD158" i="4"/>
  <c r="CA158" i="4" s="1"/>
  <c r="AG117" i="4"/>
  <c r="BD117" i="4" s="1"/>
  <c r="CA117" i="4" s="1"/>
  <c r="AG72" i="4"/>
  <c r="BD72" i="4" s="1"/>
  <c r="CA72" i="4" s="1"/>
  <c r="BD105" i="4"/>
  <c r="CA105" i="4" s="1"/>
  <c r="AG87" i="4"/>
  <c r="BD87" i="4" s="1"/>
  <c r="CA87" i="4" s="1"/>
  <c r="AG84" i="4"/>
  <c r="AG329" i="4"/>
  <c r="BD329" i="4" s="1"/>
  <c r="AG198" i="4"/>
  <c r="BD198" i="4" s="1"/>
  <c r="AG195" i="4"/>
  <c r="BD195" i="4" s="1"/>
  <c r="AG156" i="4"/>
  <c r="BD156" i="4" s="1"/>
  <c r="CA156" i="4" s="1"/>
  <c r="AG131" i="4"/>
  <c r="BD131" i="4" s="1"/>
  <c r="CA131" i="4" s="1"/>
  <c r="BD109" i="4"/>
  <c r="BD91" i="4"/>
  <c r="CA91" i="4" s="1"/>
  <c r="AG63" i="4"/>
  <c r="BD63" i="4" s="1"/>
  <c r="CA63" i="4" s="1"/>
  <c r="BD43" i="4"/>
  <c r="CA43" i="4" s="1"/>
  <c r="AG33" i="4"/>
  <c r="BD33" i="4" s="1"/>
  <c r="CA33" i="4" s="1"/>
  <c r="AG28" i="4"/>
  <c r="BD28" i="4" s="1"/>
  <c r="CA28" i="4" s="1"/>
  <c r="AG132" i="4"/>
  <c r="BD132" i="4" s="1"/>
  <c r="AG60" i="4"/>
  <c r="BD60" i="4" s="1"/>
  <c r="BD88" i="4"/>
  <c r="CA88" i="4" s="1"/>
  <c r="AG85" i="4"/>
  <c r="BD85" i="4" s="1"/>
  <c r="CA85" i="4" s="1"/>
  <c r="BD84" i="4"/>
  <c r="CA84" i="4" s="1"/>
  <c r="AG70" i="4"/>
  <c r="BD70" i="4" s="1"/>
  <c r="CA70" i="4" s="1"/>
  <c r="AG64" i="4"/>
  <c r="BD64" i="4" s="1"/>
  <c r="AG61" i="4"/>
  <c r="BD61" i="4" s="1"/>
  <c r="AG55" i="4"/>
  <c r="BD55" i="4" s="1"/>
  <c r="CA55" i="4" s="1"/>
  <c r="AG51" i="4"/>
  <c r="BD51" i="4" s="1"/>
  <c r="AG45" i="4"/>
  <c r="BD45" i="4" s="1"/>
  <c r="AG39" i="4"/>
  <c r="BD39" i="4" s="1"/>
  <c r="CA39" i="4" s="1"/>
  <c r="AG38" i="4"/>
  <c r="BD38" i="4" s="1"/>
  <c r="CA38" i="4" s="1"/>
  <c r="AG81" i="4"/>
  <c r="BD81" i="4" s="1"/>
  <c r="AG142" i="4"/>
  <c r="BD142" i="4" s="1"/>
  <c r="CA142" i="4" s="1"/>
  <c r="BD100" i="4"/>
  <c r="CA100" i="4" s="1"/>
  <c r="AG93" i="4"/>
  <c r="BD93" i="4" s="1"/>
  <c r="AG89" i="4"/>
  <c r="BD89" i="4" s="1"/>
  <c r="CA89" i="4" s="1"/>
  <c r="AG65" i="4"/>
  <c r="BD65" i="4" s="1"/>
  <c r="CA65" i="4" s="1"/>
  <c r="AG92" i="4"/>
  <c r="BD92" i="4" s="1"/>
  <c r="CA92" i="4" s="1"/>
  <c r="AG75" i="4"/>
  <c r="BD75" i="4" s="1"/>
  <c r="AG115" i="4"/>
  <c r="BD115" i="4" s="1"/>
  <c r="CA115" i="4" s="1"/>
  <c r="AG50" i="4"/>
  <c r="BD50" i="4" s="1"/>
  <c r="CA50" i="4" s="1"/>
  <c r="BD67" i="4"/>
  <c r="CA67" i="4" s="1"/>
  <c r="AG35" i="4"/>
  <c r="BD35" i="4" s="1"/>
  <c r="AG68" i="4"/>
  <c r="BD68" i="4" s="1"/>
  <c r="BD48" i="4"/>
  <c r="CA48" i="4" s="1"/>
  <c r="AG31" i="4"/>
  <c r="BD31" i="4" s="1"/>
  <c r="CA31" i="4" s="1"/>
  <c r="AG26" i="4"/>
  <c r="BD26" i="4" s="1"/>
  <c r="CA26" i="4" s="1"/>
  <c r="BD20" i="4"/>
  <c r="CA20" i="4" s="1"/>
  <c r="AG20" i="4"/>
  <c r="AG11" i="4"/>
  <c r="AG58" i="4"/>
  <c r="BD58" i="4" s="1"/>
  <c r="CA58" i="4" s="1"/>
  <c r="AG9" i="4"/>
  <c r="BD9" i="4" s="1"/>
  <c r="AG7" i="4"/>
  <c r="BD7" i="4" s="1"/>
  <c r="CA7" i="4" s="1"/>
  <c r="AG17" i="4"/>
  <c r="BD17" i="4" s="1"/>
  <c r="CA17" i="4" s="1"/>
  <c r="BD11" i="4"/>
  <c r="CA11" i="4" s="1"/>
  <c r="AG18" i="4"/>
  <c r="BD18" i="4" s="1"/>
  <c r="AG10" i="4"/>
  <c r="BD10" i="4" s="1"/>
  <c r="AG44" i="4"/>
  <c r="BD44" i="4" s="1"/>
  <c r="CA44" i="4" s="1"/>
  <c r="AG23" i="4"/>
  <c r="BD23" i="4" s="1"/>
  <c r="AG16" i="4"/>
  <c r="BD16" i="4" s="1"/>
  <c r="CA16" i="4" s="1"/>
  <c r="BD15" i="4"/>
  <c r="CA15" i="4" s="1"/>
  <c r="AG22" i="4"/>
  <c r="BD22" i="4" s="1"/>
  <c r="CA22" i="4" s="1"/>
  <c r="AG12" i="4"/>
  <c r="BD12" i="4" s="1"/>
  <c r="AG6" i="4"/>
  <c r="BD6" i="4" s="1"/>
  <c r="CA6" i="4" s="1"/>
  <c r="AG8" i="4"/>
  <c r="BD8" i="4" s="1"/>
  <c r="AG5" i="4"/>
  <c r="BD5" i="4" s="1"/>
  <c r="CA5" i="4" s="1"/>
  <c r="AG30" i="4"/>
  <c r="BD30" i="4" s="1"/>
  <c r="AG196" i="4"/>
  <c r="BD196" i="4" s="1"/>
  <c r="AG120" i="4"/>
  <c r="BD120" i="4" s="1"/>
  <c r="CA120" i="4" s="1"/>
  <c r="AG259" i="4"/>
  <c r="BD259" i="4" s="1"/>
  <c r="CA259" i="4" s="1"/>
  <c r="AG105" i="4"/>
  <c r="AG243" i="4"/>
  <c r="BD243" i="4" s="1"/>
  <c r="AG186" i="4"/>
  <c r="BD186" i="4" s="1"/>
  <c r="AG203" i="4"/>
  <c r="BD203" i="4" s="1"/>
  <c r="AG219" i="4"/>
  <c r="BD219" i="4" s="1"/>
  <c r="AG225" i="4"/>
  <c r="BD225" i="4" s="1"/>
  <c r="AG285" i="4"/>
  <c r="BD285" i="4" s="1"/>
  <c r="AG295" i="4"/>
  <c r="BD295" i="4" s="1"/>
  <c r="CA295" i="4" s="1"/>
  <c r="AG342" i="4"/>
  <c r="BD342" i="4" s="1"/>
  <c r="CA342" i="4" s="1"/>
  <c r="AG365" i="4"/>
  <c r="BD365" i="4" s="1"/>
  <c r="CA365" i="4" s="1"/>
  <c r="AG375" i="4"/>
  <c r="BD375" i="4" s="1"/>
  <c r="CA375" i="4" s="1"/>
  <c r="AG158" i="4"/>
  <c r="AG249" i="4"/>
  <c r="BD249" i="4" s="1"/>
  <c r="AG294" i="4"/>
  <c r="BD294" i="4" s="1"/>
  <c r="CA294" i="4" s="1"/>
  <c r="AG165" i="4"/>
  <c r="BD165" i="4" s="1"/>
  <c r="AG231" i="4"/>
  <c r="BD231" i="4" s="1"/>
  <c r="CA231" i="4" s="1"/>
  <c r="AG255" i="4"/>
  <c r="BD255" i="4" s="1"/>
  <c r="CA255" i="4" s="1"/>
  <c r="AG358" i="4"/>
  <c r="BD358" i="4" s="1"/>
  <c r="CA358" i="4" s="1"/>
  <c r="AG252" i="4"/>
  <c r="BD252" i="4" s="1"/>
  <c r="AG306" i="4"/>
  <c r="BD306" i="4" s="1"/>
  <c r="AG267" i="4"/>
  <c r="BD267" i="4" s="1"/>
  <c r="AG159" i="4"/>
  <c r="BD159" i="4" s="1"/>
  <c r="AG76" i="4"/>
  <c r="BD76" i="4" s="1"/>
  <c r="CA76" i="4" s="1"/>
  <c r="AG111" i="4"/>
  <c r="BD111" i="4" s="1"/>
  <c r="CA111" i="4" s="1"/>
  <c r="AG162" i="4"/>
  <c r="AG176" i="4"/>
  <c r="BD176" i="4" s="1"/>
  <c r="CA176" i="4" s="1"/>
  <c r="AG168" i="4"/>
  <c r="BD168" i="4" s="1"/>
  <c r="CA168" i="4" s="1"/>
  <c r="AG248" i="4"/>
  <c r="BD248" i="4" s="1"/>
  <c r="AG257" i="4"/>
  <c r="BD257" i="4" s="1"/>
  <c r="AG302" i="4"/>
  <c r="BD302" i="4" s="1"/>
  <c r="CA302" i="4" s="1"/>
  <c r="AG187" i="4"/>
  <c r="BD187" i="4" s="1"/>
  <c r="AG204" i="4"/>
  <c r="BD204" i="4" s="1"/>
  <c r="CA204" i="4" s="1"/>
  <c r="AG221" i="4"/>
  <c r="AG250" i="4"/>
  <c r="BD250" i="4" s="1"/>
  <c r="AG356" i="4"/>
  <c r="BD356" i="4" s="1"/>
  <c r="CA356" i="4" s="1"/>
  <c r="AG348" i="4"/>
  <c r="BD348" i="4" s="1"/>
  <c r="AG378" i="4"/>
  <c r="BD378" i="4" s="1"/>
  <c r="AG169" i="4"/>
  <c r="BD169" i="4" s="1"/>
  <c r="AG240" i="4"/>
  <c r="BD240" i="4" s="1"/>
  <c r="CA240" i="4" s="1"/>
  <c r="AG228" i="4"/>
  <c r="BD228" i="4" s="1"/>
  <c r="CA228" i="4" s="1"/>
  <c r="AG234" i="4"/>
  <c r="AG273" i="4"/>
  <c r="BD273" i="4" s="1"/>
  <c r="CA273" i="4" s="1"/>
  <c r="AG300" i="4"/>
  <c r="BD300" i="4" s="1"/>
  <c r="CA300" i="4" s="1"/>
  <c r="AG357" i="4"/>
  <c r="BD357" i="4" s="1"/>
  <c r="CA357" i="4" s="1"/>
  <c r="AG160" i="4"/>
  <c r="BD160" i="4" s="1"/>
  <c r="AG113" i="4"/>
  <c r="BD113" i="4" s="1"/>
  <c r="AG126" i="4"/>
  <c r="BD126" i="4" s="1"/>
  <c r="AG192" i="4"/>
  <c r="BD192" i="4" s="1"/>
  <c r="AG210" i="4"/>
  <c r="BD210" i="4" s="1"/>
  <c r="CA210" i="4" s="1"/>
  <c r="AG214" i="4"/>
  <c r="BD214" i="4" s="1"/>
  <c r="AG286" i="4"/>
  <c r="BD286" i="4" s="1"/>
  <c r="CA286" i="4" s="1"/>
  <c r="AG304" i="4"/>
  <c r="BD304" i="4" s="1"/>
  <c r="AG183" i="4"/>
  <c r="BD183" i="4" s="1"/>
  <c r="AG189" i="4"/>
  <c r="BD189" i="4" s="1"/>
  <c r="AG205" i="4"/>
  <c r="BD205" i="4" s="1"/>
  <c r="AG222" i="4"/>
  <c r="BD222" i="4" s="1"/>
  <c r="CA222" i="4" s="1"/>
  <c r="AG311" i="4"/>
  <c r="AG36" i="4"/>
  <c r="BD36" i="4" s="1"/>
  <c r="CA36" i="4" s="1"/>
  <c r="AG178" i="4"/>
  <c r="BD178" i="4" s="1"/>
  <c r="CA178" i="4" s="1"/>
  <c r="AG129" i="4"/>
  <c r="BD129" i="4" s="1"/>
  <c r="AG239" i="4"/>
  <c r="BD239" i="4" s="1"/>
  <c r="AG330" i="4"/>
  <c r="BD330" i="4" s="1"/>
  <c r="AG232" i="4"/>
  <c r="BD232" i="4" s="1"/>
  <c r="AG241" i="4"/>
  <c r="BD241" i="4" s="1"/>
  <c r="CA241" i="4" s="1"/>
  <c r="AG349" i="4"/>
  <c r="BD349" i="4" s="1"/>
  <c r="CA349" i="4" s="1"/>
  <c r="AG374" i="4"/>
  <c r="BD374" i="4" s="1"/>
  <c r="AG167" i="4"/>
  <c r="BD167" i="4" s="1"/>
  <c r="AG123" i="4"/>
  <c r="BD123" i="4" s="1"/>
  <c r="AG144" i="4"/>
  <c r="BD144" i="4" s="1"/>
  <c r="AG171" i="4"/>
  <c r="BD171" i="4" s="1"/>
  <c r="AG261" i="4"/>
  <c r="BD261" i="4" s="1"/>
  <c r="AG133" i="4"/>
  <c r="BD133" i="4" s="1"/>
  <c r="CA133" i="4" s="1"/>
  <c r="AG138" i="4"/>
  <c r="BD138" i="4" s="1"/>
  <c r="AG293" i="4"/>
  <c r="BD293" i="4" s="1"/>
  <c r="CA293" i="4" s="1"/>
  <c r="AG185" i="4"/>
  <c r="BD185" i="4" s="1"/>
  <c r="AG201" i="4"/>
  <c r="BD201" i="4" s="1"/>
  <c r="AG207" i="4"/>
  <c r="BD207" i="4" s="1"/>
  <c r="AG223" i="4"/>
  <c r="BD223" i="4" s="1"/>
  <c r="AG360" i="4"/>
  <c r="BD360" i="4" s="1"/>
  <c r="CA360" i="4" s="1"/>
  <c r="AG114" i="4"/>
  <c r="BD114" i="4" s="1"/>
  <c r="CA114" i="4" s="1"/>
  <c r="AG213" i="4"/>
  <c r="BD213" i="4" s="1"/>
  <c r="CA213" i="4" s="1"/>
  <c r="AG122" i="4"/>
  <c r="BD122" i="4" s="1"/>
  <c r="AG124" i="4"/>
  <c r="BD124" i="4" s="1"/>
  <c r="AG194" i="4"/>
  <c r="BD194" i="4" s="1"/>
  <c r="CA194" i="4" s="1"/>
  <c r="AG78" i="4"/>
  <c r="BD78" i="4" s="1"/>
  <c r="AG180" i="4"/>
  <c r="BD180" i="4" s="1"/>
  <c r="AG303" i="4"/>
  <c r="BD303" i="4" s="1"/>
  <c r="AG237" i="4"/>
  <c r="BD237" i="4" s="1"/>
  <c r="CA237" i="4" s="1"/>
  <c r="AG246" i="4"/>
  <c r="BD246" i="4" s="1"/>
  <c r="AG288" i="4"/>
  <c r="BD288" i="4" s="1"/>
  <c r="CA288" i="4" s="1"/>
  <c r="AG275" i="4"/>
  <c r="BD275" i="4" s="1"/>
  <c r="AG266" i="4"/>
  <c r="BD266" i="4" s="1"/>
  <c r="AG345" i="4"/>
  <c r="BD345" i="4" s="1"/>
  <c r="AG351" i="4"/>
  <c r="BD351" i="4" s="1"/>
  <c r="CA351" i="4" s="1"/>
  <c r="AG347" i="4"/>
  <c r="BD347" i="4" s="1"/>
  <c r="CA347" i="4" s="1"/>
  <c r="AG376" i="4"/>
  <c r="BD376" i="4" s="1"/>
  <c r="CA376" i="4" s="1"/>
  <c r="AG367" i="4"/>
  <c r="BD367" i="4" s="1"/>
  <c r="CA367" i="4" s="1"/>
  <c r="BC59" i="4"/>
  <c r="BC288" i="4"/>
  <c r="BZ18" i="4"/>
  <c r="BC347" i="4"/>
  <c r="BC375" i="4"/>
  <c r="BY12" i="4"/>
  <c r="BC276" i="4"/>
  <c r="BC38" i="4"/>
  <c r="BC302" i="4"/>
  <c r="BZ105" i="4"/>
  <c r="BC147" i="4"/>
  <c r="BC237" i="4"/>
  <c r="BC216" i="4"/>
  <c r="BC360" i="4"/>
  <c r="BC356" i="4"/>
  <c r="BY122" i="4"/>
  <c r="BZ45" i="4"/>
  <c r="BC120" i="4"/>
  <c r="BC149" i="4"/>
  <c r="BZ149" i="4" s="1"/>
  <c r="BZ205" i="4"/>
  <c r="BC31" i="4"/>
  <c r="BC22" i="4"/>
  <c r="BC279" i="4"/>
  <c r="BY219" i="4"/>
  <c r="BY82" i="4"/>
  <c r="BS2" i="4"/>
  <c r="BS3" i="4" s="1"/>
  <c r="BR3" i="4"/>
  <c r="BY15" i="4"/>
  <c r="BY9" i="4"/>
  <c r="BC168" i="4"/>
  <c r="BC89" i="4"/>
  <c r="BC213" i="4"/>
  <c r="BC309" i="4"/>
  <c r="BC255" i="4"/>
  <c r="BZ284" i="4"/>
  <c r="BC357" i="4"/>
  <c r="BC342" i="4"/>
  <c r="BZ385" i="4"/>
  <c r="BY198" i="4"/>
  <c r="BY72" i="4"/>
  <c r="BY295" i="4"/>
  <c r="BY92" i="4"/>
  <c r="BY135" i="4"/>
  <c r="BC42" i="4"/>
  <c r="BC97" i="4"/>
  <c r="BC117" i="4"/>
  <c r="BC365" i="4"/>
  <c r="CA277" i="6" l="1"/>
  <c r="CA382" i="6"/>
  <c r="CA158" i="6"/>
  <c r="CA189" i="6"/>
  <c r="CA42" i="6"/>
  <c r="CA329" i="6"/>
  <c r="CA258" i="6"/>
  <c r="CA372" i="6"/>
  <c r="CA30" i="6"/>
  <c r="CA300" i="6"/>
  <c r="CA123" i="6"/>
  <c r="CA89" i="6"/>
  <c r="CA44" i="6"/>
  <c r="CA135" i="6"/>
  <c r="CA240" i="6"/>
  <c r="CA195" i="6"/>
  <c r="CA358" i="6"/>
  <c r="CA15" i="6"/>
  <c r="CA294" i="6"/>
  <c r="CA151" i="6"/>
  <c r="CA51" i="6"/>
  <c r="CA108" i="6"/>
  <c r="CA186" i="6"/>
  <c r="CA261" i="6"/>
  <c r="CA214" i="6"/>
  <c r="CA336" i="6"/>
  <c r="CA168" i="6"/>
  <c r="CA171" i="6"/>
  <c r="CA223" i="6"/>
  <c r="CA322" i="6"/>
  <c r="CA114" i="6"/>
  <c r="CA48" i="6"/>
  <c r="CA61" i="6"/>
  <c r="CA174" i="6"/>
  <c r="CA98" i="6"/>
  <c r="CA192" i="6"/>
  <c r="CA266" i="6"/>
  <c r="CA268" i="6"/>
  <c r="CA374" i="6"/>
  <c r="CA349" i="6"/>
  <c r="CA203" i="6"/>
  <c r="CA103" i="6"/>
  <c r="CA150" i="6"/>
  <c r="CA17" i="6"/>
  <c r="CA97" i="6"/>
  <c r="CA369" i="6"/>
  <c r="CA351" i="6"/>
  <c r="CA257" i="6"/>
  <c r="CA367" i="6"/>
  <c r="CA142" i="6"/>
  <c r="CA106" i="6"/>
  <c r="CA43" i="6"/>
  <c r="CA32" i="6"/>
  <c r="CA88" i="6"/>
  <c r="CA90" i="6"/>
  <c r="CA162" i="6"/>
  <c r="CA360" i="6"/>
  <c r="CA347" i="6"/>
  <c r="CA375" i="6"/>
  <c r="CA385" i="6"/>
  <c r="CA109" i="6"/>
  <c r="CA187" i="6"/>
  <c r="CA115" i="6"/>
  <c r="CA33" i="6"/>
  <c r="CA100" i="6"/>
  <c r="CA196" i="6"/>
  <c r="CA383" i="6"/>
  <c r="CA295" i="6"/>
  <c r="CA320" i="6"/>
  <c r="CA165" i="6"/>
  <c r="CA91" i="6"/>
  <c r="CA8" i="6"/>
  <c r="CA39" i="6"/>
  <c r="CA113" i="6"/>
  <c r="CA78" i="6"/>
  <c r="CA270" i="6"/>
  <c r="CA376" i="6"/>
  <c r="CA160" i="6"/>
  <c r="CA132" i="6"/>
  <c r="CA70" i="6"/>
  <c r="CA87" i="6"/>
  <c r="CA381" i="6"/>
  <c r="CA354" i="6"/>
  <c r="CA356" i="6"/>
  <c r="CA156" i="6"/>
  <c r="CA327" i="6"/>
  <c r="CA34" i="6"/>
  <c r="CA58" i="6"/>
  <c r="CA56" i="6"/>
  <c r="CA107" i="6"/>
  <c r="CA216" i="6"/>
  <c r="BZ11" i="6"/>
  <c r="BZ330" i="6"/>
  <c r="BZ201" i="6"/>
  <c r="BZ315" i="6"/>
  <c r="CA264" i="6"/>
  <c r="BZ297" i="6"/>
  <c r="BZ303" i="6"/>
  <c r="BZ140" i="6"/>
  <c r="BZ366" i="6"/>
  <c r="BZ318" i="6"/>
  <c r="BZ357" i="6"/>
  <c r="BZ22" i="6"/>
  <c r="BZ378" i="6"/>
  <c r="BZ313" i="6"/>
  <c r="BZ306" i="6"/>
  <c r="BD342" i="6"/>
  <c r="BZ133" i="6"/>
  <c r="BZ225" i="6"/>
  <c r="BZ131" i="6"/>
  <c r="BZ53" i="6"/>
  <c r="CA60" i="6"/>
  <c r="AH384" i="6"/>
  <c r="AW384" i="6" s="1"/>
  <c r="AH386" i="6"/>
  <c r="AW386" i="6" s="1"/>
  <c r="AH382" i="6"/>
  <c r="AW382" i="6" s="1"/>
  <c r="AH381" i="6"/>
  <c r="AW381" i="6" s="1"/>
  <c r="AH383" i="6"/>
  <c r="AW383" i="6" s="1"/>
  <c r="AH374" i="6"/>
  <c r="AW374" i="6" s="1"/>
  <c r="AH375" i="6"/>
  <c r="AW375" i="6" s="1"/>
  <c r="AH376" i="6"/>
  <c r="AW376" i="6" s="1"/>
  <c r="BE374" i="6"/>
  <c r="CB374" i="6" s="1"/>
  <c r="AH338" i="6"/>
  <c r="AW338" i="6" s="1"/>
  <c r="AH367" i="6"/>
  <c r="AW367" i="6" s="1"/>
  <c r="AH385" i="6"/>
  <c r="AW385" i="6" s="1"/>
  <c r="AH347" i="6"/>
  <c r="AW347" i="6" s="1"/>
  <c r="AH333" i="6"/>
  <c r="AW333" i="6" s="1"/>
  <c r="AH309" i="6"/>
  <c r="AW309" i="6" s="1"/>
  <c r="AH356" i="6"/>
  <c r="AW356" i="6" s="1"/>
  <c r="BE382" i="6"/>
  <c r="CB382" i="6" s="1"/>
  <c r="AH360" i="6"/>
  <c r="AW360" i="6" s="1"/>
  <c r="AH331" i="6"/>
  <c r="AW331" i="6" s="1"/>
  <c r="BE360" i="6"/>
  <c r="CB360" i="6" s="1"/>
  <c r="AH345" i="6"/>
  <c r="AW345" i="6" s="1"/>
  <c r="AH315" i="6"/>
  <c r="AW315" i="6" s="1"/>
  <c r="AH348" i="6"/>
  <c r="AW348" i="6" s="1"/>
  <c r="AH311" i="6"/>
  <c r="AW311" i="6" s="1"/>
  <c r="AH275" i="6"/>
  <c r="AW275" i="6" s="1"/>
  <c r="AH261" i="6"/>
  <c r="AW261" i="6" s="1"/>
  <c r="AH240" i="6"/>
  <c r="AW240" i="6" s="1"/>
  <c r="AH241" i="6"/>
  <c r="AW241" i="6" s="1"/>
  <c r="AH276" i="6"/>
  <c r="AW276" i="6" s="1"/>
  <c r="AH304" i="6"/>
  <c r="AW304" i="6" s="1"/>
  <c r="AH294" i="6"/>
  <c r="AW294" i="6" s="1"/>
  <c r="AH219" i="6"/>
  <c r="AW219" i="6" s="1"/>
  <c r="AH185" i="6"/>
  <c r="AW185" i="6" s="1"/>
  <c r="AH349" i="6"/>
  <c r="AW349" i="6" s="1"/>
  <c r="AH363" i="6"/>
  <c r="AW363" i="6" s="1"/>
  <c r="BE311" i="6"/>
  <c r="CB311" i="6" s="1"/>
  <c r="BE331" i="6"/>
  <c r="AH221" i="6"/>
  <c r="AW221" i="6" s="1"/>
  <c r="AH312" i="6"/>
  <c r="AW312" i="6" s="1"/>
  <c r="AH225" i="6"/>
  <c r="AW225" i="6" s="1"/>
  <c r="AH186" i="6"/>
  <c r="AW186" i="6" s="1"/>
  <c r="AH204" i="6"/>
  <c r="AW204" i="6" s="1"/>
  <c r="AH295" i="6"/>
  <c r="AW295" i="6" s="1"/>
  <c r="AH153" i="6"/>
  <c r="AW153" i="6" s="1"/>
  <c r="AH109" i="6"/>
  <c r="AW109" i="6" s="1"/>
  <c r="BE356" i="6"/>
  <c r="CB356" i="6" s="1"/>
  <c r="AH167" i="6"/>
  <c r="AW167" i="6" s="1"/>
  <c r="AH94" i="6"/>
  <c r="AW94" i="6" s="1"/>
  <c r="AH86" i="6"/>
  <c r="AW86" i="6" s="1"/>
  <c r="AH303" i="6"/>
  <c r="AW303" i="6" s="1"/>
  <c r="AH257" i="6"/>
  <c r="AW257" i="6" s="1"/>
  <c r="AH159" i="6"/>
  <c r="AW159" i="6" s="1"/>
  <c r="AH95" i="6"/>
  <c r="AW95" i="6" s="1"/>
  <c r="AH87" i="6"/>
  <c r="AW87" i="6" s="1"/>
  <c r="AH72" i="6"/>
  <c r="AW72" i="6" s="1"/>
  <c r="AH351" i="6"/>
  <c r="AW351" i="6" s="1"/>
  <c r="AH222" i="6"/>
  <c r="AW222" i="6" s="1"/>
  <c r="AH147" i="6"/>
  <c r="AW147" i="6" s="1"/>
  <c r="AH138" i="6"/>
  <c r="AW138" i="6" s="1"/>
  <c r="AH103" i="6"/>
  <c r="AW103" i="6" s="1"/>
  <c r="BE88" i="6"/>
  <c r="CB88" i="6" s="1"/>
  <c r="AH83" i="6"/>
  <c r="AW83" i="6" s="1"/>
  <c r="AH78" i="6"/>
  <c r="AW78" i="6" s="1"/>
  <c r="AH67" i="6"/>
  <c r="AW67" i="6" s="1"/>
  <c r="AH66" i="6"/>
  <c r="AW66" i="6" s="1"/>
  <c r="AH57" i="6"/>
  <c r="AW57" i="6" s="1"/>
  <c r="AH51" i="6"/>
  <c r="AW51" i="6" s="1"/>
  <c r="AH41" i="6"/>
  <c r="AW41" i="6" s="1"/>
  <c r="AH165" i="6"/>
  <c r="AW165" i="6" s="1"/>
  <c r="AH100" i="6"/>
  <c r="AW100" i="6" s="1"/>
  <c r="AH88" i="6"/>
  <c r="AW88" i="6" s="1"/>
  <c r="AH68" i="6"/>
  <c r="AW68" i="6" s="1"/>
  <c r="AH58" i="6"/>
  <c r="AW58" i="6" s="1"/>
  <c r="AH117" i="6"/>
  <c r="AW117" i="6" s="1"/>
  <c r="AH108" i="6"/>
  <c r="AW108" i="6" s="1"/>
  <c r="AH91" i="6"/>
  <c r="AW91" i="6" s="1"/>
  <c r="AH81" i="6"/>
  <c r="AW81" i="6" s="1"/>
  <c r="AH75" i="6"/>
  <c r="AW75" i="6" s="1"/>
  <c r="AH69" i="6"/>
  <c r="AW69" i="6" s="1"/>
  <c r="BE68" i="6"/>
  <c r="AH59" i="6"/>
  <c r="AW59" i="6" s="1"/>
  <c r="AH43" i="6"/>
  <c r="AW43" i="6" s="1"/>
  <c r="AH33" i="6"/>
  <c r="AW33" i="6" s="1"/>
  <c r="AH205" i="6"/>
  <c r="AW205" i="6" s="1"/>
  <c r="AH133" i="6"/>
  <c r="AW133" i="6" s="1"/>
  <c r="AH113" i="6"/>
  <c r="AW113" i="6" s="1"/>
  <c r="AH85" i="6"/>
  <c r="AW85" i="6" s="1"/>
  <c r="AH55" i="6"/>
  <c r="AW55" i="6" s="1"/>
  <c r="AH53" i="6"/>
  <c r="AW53" i="6" s="1"/>
  <c r="AH47" i="6"/>
  <c r="AW47" i="6" s="1"/>
  <c r="AH32" i="6"/>
  <c r="AW32" i="6" s="1"/>
  <c r="AH20" i="6"/>
  <c r="AW20" i="6" s="1"/>
  <c r="AH12" i="6"/>
  <c r="AW12" i="6" s="1"/>
  <c r="AH135" i="6"/>
  <c r="AW135" i="6" s="1"/>
  <c r="AH120" i="6"/>
  <c r="AW120" i="6" s="1"/>
  <c r="AH101" i="6"/>
  <c r="AW101" i="6" s="1"/>
  <c r="BE95" i="6"/>
  <c r="AH84" i="6"/>
  <c r="AW84" i="6" s="1"/>
  <c r="AH76" i="6"/>
  <c r="AW76" i="6" s="1"/>
  <c r="BE69" i="6"/>
  <c r="AH64" i="6"/>
  <c r="BE64" i="6" s="1"/>
  <c r="CB64" i="6" s="1"/>
  <c r="AH62" i="6"/>
  <c r="AW62" i="6" s="1"/>
  <c r="AH39" i="6"/>
  <c r="AW39" i="6" s="1"/>
  <c r="AH36" i="6"/>
  <c r="AW36" i="6" s="1"/>
  <c r="AH30" i="6"/>
  <c r="AW30" i="6" s="1"/>
  <c r="AH22" i="6"/>
  <c r="AW22" i="6" s="1"/>
  <c r="AH13" i="6"/>
  <c r="AW13" i="6" s="1"/>
  <c r="AH5" i="6"/>
  <c r="AW5" i="6" s="1"/>
  <c r="AH203" i="6"/>
  <c r="AW203" i="6" s="1"/>
  <c r="AH105" i="6"/>
  <c r="AW105" i="6" s="1"/>
  <c r="AH90" i="6"/>
  <c r="AW90" i="6" s="1"/>
  <c r="AH60" i="6"/>
  <c r="AW60" i="6" s="1"/>
  <c r="AH56" i="6"/>
  <c r="AW56" i="6" s="1"/>
  <c r="AH44" i="6"/>
  <c r="AW44" i="6" s="1"/>
  <c r="AH31" i="6"/>
  <c r="AW31" i="6" s="1"/>
  <c r="AH23" i="6"/>
  <c r="AW23" i="6" s="1"/>
  <c r="AH14" i="6"/>
  <c r="AW14" i="6" s="1"/>
  <c r="AH6" i="6"/>
  <c r="AW6" i="6" s="1"/>
  <c r="AH122" i="6"/>
  <c r="AW122" i="6" s="1"/>
  <c r="AH106" i="6"/>
  <c r="AW106" i="6" s="1"/>
  <c r="AH93" i="6"/>
  <c r="AW93" i="6" s="1"/>
  <c r="AH156" i="6"/>
  <c r="AW156" i="6" s="1"/>
  <c r="AH97" i="6"/>
  <c r="AW97" i="6" s="1"/>
  <c r="AH82" i="6"/>
  <c r="AW82" i="6" s="1"/>
  <c r="BE78" i="6"/>
  <c r="CB78" i="6" s="1"/>
  <c r="AH61" i="6"/>
  <c r="AW61" i="6" s="1"/>
  <c r="AH17" i="6"/>
  <c r="AW17" i="6" s="1"/>
  <c r="AH15" i="6"/>
  <c r="AW15" i="6" s="1"/>
  <c r="BE101" i="6"/>
  <c r="AH70" i="6"/>
  <c r="AW70" i="6" s="1"/>
  <c r="BE55" i="6"/>
  <c r="AH45" i="6"/>
  <c r="AW45" i="6" s="1"/>
  <c r="AH42" i="6"/>
  <c r="AW42" i="6" s="1"/>
  <c r="AH26" i="6"/>
  <c r="AW26" i="6" s="1"/>
  <c r="AH107" i="6"/>
  <c r="AW107" i="6" s="1"/>
  <c r="AH92" i="6"/>
  <c r="AW92" i="6" s="1"/>
  <c r="BE83" i="6"/>
  <c r="CB83" i="6" s="1"/>
  <c r="AH73" i="6"/>
  <c r="AW73" i="6" s="1"/>
  <c r="AH11" i="6"/>
  <c r="AW11" i="6" s="1"/>
  <c r="AH158" i="6"/>
  <c r="AW158" i="6" s="1"/>
  <c r="AH65" i="6"/>
  <c r="AW65" i="6" s="1"/>
  <c r="AH50" i="6"/>
  <c r="AW50" i="6" s="1"/>
  <c r="BE23" i="6"/>
  <c r="BE222" i="6"/>
  <c r="CB222" i="6" s="1"/>
  <c r="AH80" i="6"/>
  <c r="AW80" i="6" s="1"/>
  <c r="AH63" i="6"/>
  <c r="AW63" i="6" s="1"/>
  <c r="AH48" i="6"/>
  <c r="AW48" i="6" s="1"/>
  <c r="AH40" i="6"/>
  <c r="AW40" i="6" s="1"/>
  <c r="BE98" i="6"/>
  <c r="CB98" i="6" s="1"/>
  <c r="AH37" i="6"/>
  <c r="AW37" i="6" s="1"/>
  <c r="AH35" i="6"/>
  <c r="AW35" i="6" s="1"/>
  <c r="AH140" i="6"/>
  <c r="AW140" i="6" s="1"/>
  <c r="BE41" i="6"/>
  <c r="AH16" i="6"/>
  <c r="AW16" i="6" s="1"/>
  <c r="AH98" i="6"/>
  <c r="AW98" i="6" s="1"/>
  <c r="AH89" i="6"/>
  <c r="AW89" i="6" s="1"/>
  <c r="AH25" i="6"/>
  <c r="AW25" i="6" s="1"/>
  <c r="AH10" i="6"/>
  <c r="AW10" i="6" s="1"/>
  <c r="AH126" i="6"/>
  <c r="AW126" i="6" s="1"/>
  <c r="AH7" i="6"/>
  <c r="AW7" i="6" s="1"/>
  <c r="BE31" i="6"/>
  <c r="AH28" i="6"/>
  <c r="AW28" i="6" s="1"/>
  <c r="AH18" i="6"/>
  <c r="AW18" i="6" s="1"/>
  <c r="AH9" i="6"/>
  <c r="AW9" i="6" s="1"/>
  <c r="AH34" i="6"/>
  <c r="AW34" i="6" s="1"/>
  <c r="AH8" i="6"/>
  <c r="AW8" i="6" s="1"/>
  <c r="AH38" i="6"/>
  <c r="AW38" i="6" s="1"/>
  <c r="AH19" i="6"/>
  <c r="AW19" i="6" s="1"/>
  <c r="BE43" i="6"/>
  <c r="CB43" i="6" s="1"/>
  <c r="BE28" i="6"/>
  <c r="CB28" i="6" s="1"/>
  <c r="AH129" i="6"/>
  <c r="AW129" i="6" s="1"/>
  <c r="AH142" i="6"/>
  <c r="AW142" i="6" s="1"/>
  <c r="AH124" i="6"/>
  <c r="AW124" i="6" s="1"/>
  <c r="AH114" i="6"/>
  <c r="AW114" i="6" s="1"/>
  <c r="AH183" i="6"/>
  <c r="AW183" i="6" s="1"/>
  <c r="AH141" i="6"/>
  <c r="AW141" i="6" s="1"/>
  <c r="AH223" i="6"/>
  <c r="AW223" i="6" s="1"/>
  <c r="AH176" i="6"/>
  <c r="AW176" i="6" s="1"/>
  <c r="AH192" i="6"/>
  <c r="AW192" i="6" s="1"/>
  <c r="AH198" i="6"/>
  <c r="AW198" i="6" s="1"/>
  <c r="AH214" i="6"/>
  <c r="AW214" i="6" s="1"/>
  <c r="AH231" i="6"/>
  <c r="AW231" i="6" s="1"/>
  <c r="AH249" i="6"/>
  <c r="AW249" i="6" s="1"/>
  <c r="AH282" i="6"/>
  <c r="AW282" i="6" s="1"/>
  <c r="AH372" i="6"/>
  <c r="AW372" i="6" s="1"/>
  <c r="AH342" i="6"/>
  <c r="AW342" i="6" s="1"/>
  <c r="AH123" i="6"/>
  <c r="AW123" i="6" s="1"/>
  <c r="AH270" i="6"/>
  <c r="AW270" i="6" s="1"/>
  <c r="AH111" i="6"/>
  <c r="AW111" i="6" s="1"/>
  <c r="AH207" i="6"/>
  <c r="AW207" i="6" s="1"/>
  <c r="AH171" i="6"/>
  <c r="AW171" i="6" s="1"/>
  <c r="AH187" i="6"/>
  <c r="AW187" i="6" s="1"/>
  <c r="AH321" i="6"/>
  <c r="AW321" i="6" s="1"/>
  <c r="AH250" i="6"/>
  <c r="AW250" i="6" s="1"/>
  <c r="AH284" i="6"/>
  <c r="BE284" i="6" s="1"/>
  <c r="CB284" i="6" s="1"/>
  <c r="AH336" i="6"/>
  <c r="AW336" i="6" s="1"/>
  <c r="AH149" i="6"/>
  <c r="AW149" i="6" s="1"/>
  <c r="AH320" i="6"/>
  <c r="AW320" i="6" s="1"/>
  <c r="AH300" i="6"/>
  <c r="AW300" i="6" s="1"/>
  <c r="AH132" i="6"/>
  <c r="AW132" i="6" s="1"/>
  <c r="AH306" i="6"/>
  <c r="AW306" i="6" s="1"/>
  <c r="AH169" i="6"/>
  <c r="AW169" i="6" s="1"/>
  <c r="AH297" i="6"/>
  <c r="AW297" i="6" s="1"/>
  <c r="AH160" i="6"/>
  <c r="AW160" i="6" s="1"/>
  <c r="AH177" i="6"/>
  <c r="AW177" i="6" s="1"/>
  <c r="AH194" i="6"/>
  <c r="AW194" i="6" s="1"/>
  <c r="AH210" i="6"/>
  <c r="BE210" i="6" s="1"/>
  <c r="CB210" i="6" s="1"/>
  <c r="AH216" i="6"/>
  <c r="AW216" i="6" s="1"/>
  <c r="AH232" i="6"/>
  <c r="AW232" i="6" s="1"/>
  <c r="AH365" i="6"/>
  <c r="AW365" i="6" s="1"/>
  <c r="AH252" i="6"/>
  <c r="AW252" i="6" s="1"/>
  <c r="AH285" i="6"/>
  <c r="AW285" i="6" s="1"/>
  <c r="AH358" i="6"/>
  <c r="AW358" i="6" s="1"/>
  <c r="AH366" i="6"/>
  <c r="AW366" i="6" s="1"/>
  <c r="AH357" i="6"/>
  <c r="AW357" i="6" s="1"/>
  <c r="AH151" i="6"/>
  <c r="AW151" i="6" s="1"/>
  <c r="AH201" i="6"/>
  <c r="AW201" i="6" s="1"/>
  <c r="AH255" i="6"/>
  <c r="AW255" i="6" s="1"/>
  <c r="AH277" i="6"/>
  <c r="AW277" i="6" s="1"/>
  <c r="AH258" i="6"/>
  <c r="AW258" i="6" s="1"/>
  <c r="AH329" i="6"/>
  <c r="AW329" i="6" s="1"/>
  <c r="AH239" i="6"/>
  <c r="AW239" i="6" s="1"/>
  <c r="AH264" i="6"/>
  <c r="AW264" i="6" s="1"/>
  <c r="AH286" i="6"/>
  <c r="AW286" i="6" s="1"/>
  <c r="AH369" i="6"/>
  <c r="AW369" i="6" s="1"/>
  <c r="AH266" i="6"/>
  <c r="AW266" i="6" s="1"/>
  <c r="AH288" i="6"/>
  <c r="BE288" i="6" s="1"/>
  <c r="CB288" i="6" s="1"/>
  <c r="AH302" i="6"/>
  <c r="AW302" i="6" s="1"/>
  <c r="AH340" i="6"/>
  <c r="AW340" i="6" s="1"/>
  <c r="AH168" i="6"/>
  <c r="AW168" i="6" s="1"/>
  <c r="AH243" i="6"/>
  <c r="AW243" i="6" s="1"/>
  <c r="AH162" i="6"/>
  <c r="AW162" i="6" s="1"/>
  <c r="AH178" i="6"/>
  <c r="AW178" i="6" s="1"/>
  <c r="AH195" i="6"/>
  <c r="AW195" i="6" s="1"/>
  <c r="AH212" i="6"/>
  <c r="AW212" i="6" s="1"/>
  <c r="AH228" i="6"/>
  <c r="AW228" i="6" s="1"/>
  <c r="AH259" i="6"/>
  <c r="AW259" i="6" s="1"/>
  <c r="AH150" i="6"/>
  <c r="AW150" i="6" s="1"/>
  <c r="AH189" i="6"/>
  <c r="AW189" i="6" s="1"/>
  <c r="AH330" i="6"/>
  <c r="AW330" i="6" s="1"/>
  <c r="AH293" i="6"/>
  <c r="AW293" i="6" s="1"/>
  <c r="AH291" i="6"/>
  <c r="AW291" i="6" s="1"/>
  <c r="AH354" i="6"/>
  <c r="AW354" i="6" s="1"/>
  <c r="AH318" i="6"/>
  <c r="AW318" i="6" s="1"/>
  <c r="AH234" i="6"/>
  <c r="AW234" i="6" s="1"/>
  <c r="AH267" i="6"/>
  <c r="AW267" i="6" s="1"/>
  <c r="AH339" i="6"/>
  <c r="AW339" i="6" s="1"/>
  <c r="AH248" i="6"/>
  <c r="AW248" i="6" s="1"/>
  <c r="AH144" i="6"/>
  <c r="AW144" i="6" s="1"/>
  <c r="AH115" i="6"/>
  <c r="AW115" i="6" s="1"/>
  <c r="AH273" i="6"/>
  <c r="AW273" i="6" s="1"/>
  <c r="AH327" i="6"/>
  <c r="AW327" i="6" s="1"/>
  <c r="AH322" i="6"/>
  <c r="AW322" i="6" s="1"/>
  <c r="AH237" i="6"/>
  <c r="AW237" i="6" s="1"/>
  <c r="AH174" i="6"/>
  <c r="AW174" i="6" s="1"/>
  <c r="AH180" i="6"/>
  <c r="AW180" i="6" s="1"/>
  <c r="AH196" i="6"/>
  <c r="AW196" i="6" s="1"/>
  <c r="AH213" i="6"/>
  <c r="BE213" i="6" s="1"/>
  <c r="CB213" i="6" s="1"/>
  <c r="AH230" i="6"/>
  <c r="BE230" i="6" s="1"/>
  <c r="CB230" i="6" s="1"/>
  <c r="AH279" i="6"/>
  <c r="AW279" i="6" s="1"/>
  <c r="AH246" i="6"/>
  <c r="AW246" i="6" s="1"/>
  <c r="AH268" i="6"/>
  <c r="AW268" i="6" s="1"/>
  <c r="AH131" i="6"/>
  <c r="AW131" i="6" s="1"/>
  <c r="AH313" i="6"/>
  <c r="AW313" i="6" s="1"/>
  <c r="AH378" i="6"/>
  <c r="AW378" i="6" s="1"/>
  <c r="AH324" i="6"/>
  <c r="AW324" i="6" s="1"/>
  <c r="AW64" i="6"/>
  <c r="CA194" i="6"/>
  <c r="BD210" i="6"/>
  <c r="BD213" i="6"/>
  <c r="BZ117" i="6"/>
  <c r="BZ312" i="6"/>
  <c r="CA83" i="6"/>
  <c r="BZ76" i="6"/>
  <c r="BZ129" i="6"/>
  <c r="BZ237" i="6"/>
  <c r="BZ273" i="6"/>
  <c r="AW284" i="6"/>
  <c r="BT311" i="6"/>
  <c r="BZ252" i="6"/>
  <c r="BZ304" i="6"/>
  <c r="AU2" i="6"/>
  <c r="AU3" i="6" s="1"/>
  <c r="AT3" i="6"/>
  <c r="BD230" i="6"/>
  <c r="BD64" i="6"/>
  <c r="BD243" i="6"/>
  <c r="BD284" i="6"/>
  <c r="BZ37" i="6"/>
  <c r="BZ321" i="6"/>
  <c r="BZ59" i="6"/>
  <c r="BD288" i="6"/>
  <c r="BZ365" i="6"/>
  <c r="CA18" i="4"/>
  <c r="CA285" i="4"/>
  <c r="CA320" i="4"/>
  <c r="CA180" i="4"/>
  <c r="CA189" i="4"/>
  <c r="CA225" i="4"/>
  <c r="CA198" i="4"/>
  <c r="CA331" i="4"/>
  <c r="CA345" i="4"/>
  <c r="CA207" i="4"/>
  <c r="CA239" i="4"/>
  <c r="CA160" i="4"/>
  <c r="CA257" i="4"/>
  <c r="CA249" i="4"/>
  <c r="CA30" i="4"/>
  <c r="CA60" i="4"/>
  <c r="CA47" i="4"/>
  <c r="CA333" i="4"/>
  <c r="CA201" i="4"/>
  <c r="CA123" i="4"/>
  <c r="CA129" i="4"/>
  <c r="CA304" i="4"/>
  <c r="CA348" i="4"/>
  <c r="CA248" i="4"/>
  <c r="CA306" i="4"/>
  <c r="CA203" i="4"/>
  <c r="CA75" i="4"/>
  <c r="CA212" i="4"/>
  <c r="CA41" i="4"/>
  <c r="CA98" i="4"/>
  <c r="CA19" i="4"/>
  <c r="CA230" i="4"/>
  <c r="CA83" i="4"/>
  <c r="CA258" i="4"/>
  <c r="CA313" i="4"/>
  <c r="CA382" i="4"/>
  <c r="CA261" i="4"/>
  <c r="CA126" i="4"/>
  <c r="CA165" i="4"/>
  <c r="CA93" i="4"/>
  <c r="CA171" i="4"/>
  <c r="CA169" i="4"/>
  <c r="CA159" i="4"/>
  <c r="CA45" i="4"/>
  <c r="CA141" i="4"/>
  <c r="CA372" i="4"/>
  <c r="CA78" i="4"/>
  <c r="CA144" i="4"/>
  <c r="CA183" i="4"/>
  <c r="CA378" i="4"/>
  <c r="CA267" i="4"/>
  <c r="CA219" i="4"/>
  <c r="CA51" i="4"/>
  <c r="CA264" i="4"/>
  <c r="CA266" i="4"/>
  <c r="CA275" i="4"/>
  <c r="CA124" i="4"/>
  <c r="CA185" i="4"/>
  <c r="CA167" i="4"/>
  <c r="CA252" i="4"/>
  <c r="CA186" i="4"/>
  <c r="CA8" i="4"/>
  <c r="CA23" i="4"/>
  <c r="CA9" i="4"/>
  <c r="CA61" i="4"/>
  <c r="CA62" i="4"/>
  <c r="CA340" i="4"/>
  <c r="CA327" i="4"/>
  <c r="CA336" i="4"/>
  <c r="CA192" i="4"/>
  <c r="CA122" i="4"/>
  <c r="CA243" i="4"/>
  <c r="CA68" i="4"/>
  <c r="CA81" i="4"/>
  <c r="CA64" i="4"/>
  <c r="CA132" i="4"/>
  <c r="CA103" i="4"/>
  <c r="CA315" i="4"/>
  <c r="CA25" i="4"/>
  <c r="CA66" i="4"/>
  <c r="CA374" i="4"/>
  <c r="CA250" i="4"/>
  <c r="CA138" i="4"/>
  <c r="CA35" i="4"/>
  <c r="CA13" i="4"/>
  <c r="CA34" i="4"/>
  <c r="CA82" i="4"/>
  <c r="CA80" i="4"/>
  <c r="CA385" i="4"/>
  <c r="CA195" i="4"/>
  <c r="CA140" i="4"/>
  <c r="CA303" i="4"/>
  <c r="CA205" i="4"/>
  <c r="CA40" i="4"/>
  <c r="CA330" i="4"/>
  <c r="CA324" i="4"/>
  <c r="CA383" i="4"/>
  <c r="CA232" i="4"/>
  <c r="CA187" i="4"/>
  <c r="CA12" i="4"/>
  <c r="CA32" i="4"/>
  <c r="CA223" i="4"/>
  <c r="CA113" i="4"/>
  <c r="CA196" i="4"/>
  <c r="BZ357" i="4"/>
  <c r="BZ213" i="4"/>
  <c r="BZ276" i="4"/>
  <c r="BZ59" i="4"/>
  <c r="CA109" i="4"/>
  <c r="BZ360" i="4"/>
  <c r="BD94" i="4"/>
  <c r="AH384" i="4"/>
  <c r="AW384" i="4" s="1"/>
  <c r="AH385" i="4"/>
  <c r="AW385" i="4" s="1"/>
  <c r="AH386" i="4"/>
  <c r="AW386" i="4" s="1"/>
  <c r="AH382" i="4"/>
  <c r="AW382" i="4" s="1"/>
  <c r="BE386" i="4"/>
  <c r="CB386" i="4" s="1"/>
  <c r="AH374" i="4"/>
  <c r="AW374" i="4" s="1"/>
  <c r="AH369" i="4"/>
  <c r="AW369" i="4" s="1"/>
  <c r="AH383" i="4"/>
  <c r="AW383" i="4" s="1"/>
  <c r="AH381" i="4"/>
  <c r="AW381" i="4" s="1"/>
  <c r="AH366" i="4"/>
  <c r="BE366" i="4" s="1"/>
  <c r="CB366" i="4" s="1"/>
  <c r="BE340" i="4"/>
  <c r="CB340" i="4" s="1"/>
  <c r="AH357" i="4"/>
  <c r="AW357" i="4" s="1"/>
  <c r="AH375" i="4"/>
  <c r="AW375" i="4" s="1"/>
  <c r="AH339" i="4"/>
  <c r="AW339" i="4" s="1"/>
  <c r="AH360" i="4"/>
  <c r="AW360" i="4" s="1"/>
  <c r="BE313" i="4"/>
  <c r="CB313" i="4" s="1"/>
  <c r="BE300" i="4"/>
  <c r="AH363" i="4"/>
  <c r="AW363" i="4" s="1"/>
  <c r="AH313" i="4"/>
  <c r="AW313" i="4" s="1"/>
  <c r="BE381" i="4"/>
  <c r="CB381" i="4" s="1"/>
  <c r="BE331" i="4"/>
  <c r="CB331" i="4" s="1"/>
  <c r="AH270" i="4"/>
  <c r="AW270" i="4" s="1"/>
  <c r="AH311" i="4"/>
  <c r="AW311" i="4" s="1"/>
  <c r="BE284" i="4"/>
  <c r="CB284" i="4" s="1"/>
  <c r="AH315" i="4"/>
  <c r="AW315" i="4" s="1"/>
  <c r="AH277" i="4"/>
  <c r="AW277" i="4" s="1"/>
  <c r="BE270" i="4"/>
  <c r="CB270" i="4" s="1"/>
  <c r="AH252" i="4"/>
  <c r="AW252" i="4" s="1"/>
  <c r="AH250" i="4"/>
  <c r="AW250" i="4" s="1"/>
  <c r="AH327" i="4"/>
  <c r="AW327" i="4" s="1"/>
  <c r="AH273" i="4"/>
  <c r="AW273" i="4" s="1"/>
  <c r="AH354" i="4"/>
  <c r="AW354" i="4" s="1"/>
  <c r="AH309" i="4"/>
  <c r="AW309" i="4" s="1"/>
  <c r="BE189" i="4"/>
  <c r="CB189" i="4" s="1"/>
  <c r="BE167" i="4"/>
  <c r="CB167" i="4" s="1"/>
  <c r="AH258" i="4"/>
  <c r="AW258" i="4" s="1"/>
  <c r="BE126" i="4"/>
  <c r="CB126" i="4" s="1"/>
  <c r="BE123" i="4"/>
  <c r="CB123" i="4" s="1"/>
  <c r="AH95" i="4"/>
  <c r="AW95" i="4" s="1"/>
  <c r="AH279" i="4"/>
  <c r="AW279" i="4" s="1"/>
  <c r="AH153" i="4"/>
  <c r="AW153" i="4" s="1"/>
  <c r="AH151" i="4"/>
  <c r="AW151" i="4" s="1"/>
  <c r="AH150" i="4"/>
  <c r="AW150" i="4" s="1"/>
  <c r="AH149" i="4"/>
  <c r="AW149" i="4" s="1"/>
  <c r="AH147" i="4"/>
  <c r="AW147" i="4" s="1"/>
  <c r="AH140" i="4"/>
  <c r="AW140" i="4" s="1"/>
  <c r="AH300" i="4"/>
  <c r="AW300" i="4" s="1"/>
  <c r="AH291" i="4"/>
  <c r="BE291" i="4" s="1"/>
  <c r="AH284" i="4"/>
  <c r="AW284" i="4" s="1"/>
  <c r="BE239" i="4"/>
  <c r="CB239" i="4" s="1"/>
  <c r="BE158" i="4"/>
  <c r="CB158" i="4" s="1"/>
  <c r="AH333" i="4"/>
  <c r="AW333" i="4" s="1"/>
  <c r="AH340" i="4"/>
  <c r="AW340" i="4" s="1"/>
  <c r="AH141" i="4"/>
  <c r="AW141" i="4" s="1"/>
  <c r="AH108" i="4"/>
  <c r="AW108" i="4" s="1"/>
  <c r="BE103" i="4"/>
  <c r="CB103" i="4" s="1"/>
  <c r="AH100" i="4"/>
  <c r="AW100" i="4" s="1"/>
  <c r="AH91" i="4"/>
  <c r="AW91" i="4" s="1"/>
  <c r="AH83" i="4"/>
  <c r="AW83" i="4" s="1"/>
  <c r="AH78" i="4"/>
  <c r="AW78" i="4" s="1"/>
  <c r="AH67" i="4"/>
  <c r="AW67" i="4" s="1"/>
  <c r="BE327" i="4"/>
  <c r="CB327" i="4" s="1"/>
  <c r="AH216" i="4"/>
  <c r="AW216" i="4" s="1"/>
  <c r="AH212" i="4"/>
  <c r="AW212" i="4" s="1"/>
  <c r="AH198" i="4"/>
  <c r="AW198" i="4" s="1"/>
  <c r="BE147" i="4"/>
  <c r="CB147" i="4" s="1"/>
  <c r="AH142" i="4"/>
  <c r="AW142" i="4" s="1"/>
  <c r="AH109" i="4"/>
  <c r="AW109" i="4" s="1"/>
  <c r="AH92" i="4"/>
  <c r="AW92" i="4" s="1"/>
  <c r="AH84" i="4"/>
  <c r="AW84" i="4" s="1"/>
  <c r="BE83" i="4"/>
  <c r="CB83" i="4" s="1"/>
  <c r="AH68" i="4"/>
  <c r="AW68" i="4" s="1"/>
  <c r="AH60" i="4"/>
  <c r="AW60" i="4" s="1"/>
  <c r="AH44" i="4"/>
  <c r="AW44" i="4" s="1"/>
  <c r="AH16" i="4"/>
  <c r="AW16" i="4" s="1"/>
  <c r="AH230" i="4"/>
  <c r="AW230" i="4" s="1"/>
  <c r="AH177" i="4"/>
  <c r="AW177" i="4" s="1"/>
  <c r="BE141" i="4"/>
  <c r="CB141" i="4" s="1"/>
  <c r="BE113" i="4"/>
  <c r="CB113" i="4" s="1"/>
  <c r="AH101" i="4"/>
  <c r="AW101" i="4" s="1"/>
  <c r="AH73" i="4"/>
  <c r="AW73" i="4" s="1"/>
  <c r="AH62" i="4"/>
  <c r="AW62" i="4" s="1"/>
  <c r="BE60" i="4"/>
  <c r="CB60" i="4" s="1"/>
  <c r="AH19" i="4"/>
  <c r="AW19" i="4" s="1"/>
  <c r="BE17" i="4"/>
  <c r="CB17" i="4" s="1"/>
  <c r="AH14" i="4"/>
  <c r="AW14" i="4" s="1"/>
  <c r="AH266" i="4"/>
  <c r="AW266" i="4" s="1"/>
  <c r="AH174" i="4"/>
  <c r="AW174" i="4" s="1"/>
  <c r="AH103" i="4"/>
  <c r="AW103" i="4" s="1"/>
  <c r="AH98" i="4"/>
  <c r="AW98" i="4" s="1"/>
  <c r="AH94" i="4"/>
  <c r="AW94" i="4" s="1"/>
  <c r="BE89" i="4"/>
  <c r="CB89" i="4" s="1"/>
  <c r="AH86" i="4"/>
  <c r="AW86" i="4" s="1"/>
  <c r="AH76" i="4"/>
  <c r="AW76" i="4" s="1"/>
  <c r="AH57" i="4"/>
  <c r="AW57" i="4" s="1"/>
  <c r="AH48" i="4"/>
  <c r="AW48" i="4" s="1"/>
  <c r="AH42" i="4"/>
  <c r="AW42" i="4" s="1"/>
  <c r="AH41" i="4"/>
  <c r="AW41" i="4" s="1"/>
  <c r="AH37" i="4"/>
  <c r="AW37" i="4" s="1"/>
  <c r="AH36" i="4"/>
  <c r="AW36" i="4" s="1"/>
  <c r="AH32" i="4"/>
  <c r="AW32" i="4" s="1"/>
  <c r="AH15" i="4"/>
  <c r="AW15" i="4" s="1"/>
  <c r="BE277" i="4"/>
  <c r="CB277" i="4" s="1"/>
  <c r="AH195" i="4"/>
  <c r="AW195" i="4" s="1"/>
  <c r="BE177" i="4"/>
  <c r="BE174" i="4"/>
  <c r="CB174" i="4" s="1"/>
  <c r="AH107" i="4"/>
  <c r="AW107" i="4" s="1"/>
  <c r="AH106" i="4"/>
  <c r="AW106" i="4" s="1"/>
  <c r="BE92" i="4"/>
  <c r="AH89" i="4"/>
  <c r="AW89" i="4" s="1"/>
  <c r="AH81" i="4"/>
  <c r="AW81" i="4" s="1"/>
  <c r="AH70" i="4"/>
  <c r="AW70" i="4" s="1"/>
  <c r="AH63" i="4"/>
  <c r="AW63" i="4" s="1"/>
  <c r="AH20" i="4"/>
  <c r="AW20" i="4" s="1"/>
  <c r="BE15" i="4"/>
  <c r="AH255" i="4"/>
  <c r="AW255" i="4" s="1"/>
  <c r="BE195" i="4"/>
  <c r="CB195" i="4" s="1"/>
  <c r="AH168" i="4"/>
  <c r="AW168" i="4" s="1"/>
  <c r="AH88" i="4"/>
  <c r="AW88" i="4" s="1"/>
  <c r="AH87" i="4"/>
  <c r="AW87" i="4" s="1"/>
  <c r="AH165" i="4"/>
  <c r="AW165" i="4" s="1"/>
  <c r="AH264" i="4"/>
  <c r="AW264" i="4" s="1"/>
  <c r="BE153" i="4"/>
  <c r="CB153" i="4" s="1"/>
  <c r="BE142" i="4"/>
  <c r="CB142" i="4" s="1"/>
  <c r="AH132" i="4"/>
  <c r="AW132" i="4" s="1"/>
  <c r="AH117" i="4"/>
  <c r="AW117" i="4" s="1"/>
  <c r="AH90" i="4"/>
  <c r="AW90" i="4" s="1"/>
  <c r="AH59" i="4"/>
  <c r="AW59" i="4" s="1"/>
  <c r="AH58" i="4"/>
  <c r="AW58" i="4" s="1"/>
  <c r="AH50" i="4"/>
  <c r="AW50" i="4" s="1"/>
  <c r="BE19" i="4"/>
  <c r="CB19" i="4" s="1"/>
  <c r="AH133" i="4"/>
  <c r="AW133" i="4" s="1"/>
  <c r="AH85" i="4"/>
  <c r="AW85" i="4" s="1"/>
  <c r="AH64" i="4"/>
  <c r="AW64" i="4" s="1"/>
  <c r="AH61" i="4"/>
  <c r="AW61" i="4" s="1"/>
  <c r="AH126" i="4"/>
  <c r="AW126" i="4" s="1"/>
  <c r="AH82" i="4"/>
  <c r="AW82" i="4" s="1"/>
  <c r="AH80" i="4"/>
  <c r="AW80" i="4" s="1"/>
  <c r="AH69" i="4"/>
  <c r="AW69" i="4" s="1"/>
  <c r="AH66" i="4"/>
  <c r="AW66" i="4" s="1"/>
  <c r="BE140" i="4"/>
  <c r="CB140" i="4" s="1"/>
  <c r="AH124" i="4"/>
  <c r="AW124" i="4" s="1"/>
  <c r="AH93" i="4"/>
  <c r="AW93" i="4" s="1"/>
  <c r="AH231" i="4"/>
  <c r="AW231" i="4" s="1"/>
  <c r="AH72" i="4"/>
  <c r="AW72" i="4" s="1"/>
  <c r="AH156" i="4"/>
  <c r="AW156" i="4" s="1"/>
  <c r="AH131" i="4"/>
  <c r="AW131" i="4" s="1"/>
  <c r="AH65" i="4"/>
  <c r="AW65" i="4" s="1"/>
  <c r="AH43" i="4"/>
  <c r="AW43" i="4" s="1"/>
  <c r="BE41" i="4"/>
  <c r="CB41" i="4" s="1"/>
  <c r="BE40" i="4"/>
  <c r="CB40" i="4" s="1"/>
  <c r="AH39" i="4"/>
  <c r="AW39" i="4" s="1"/>
  <c r="AH38" i="4"/>
  <c r="AW38" i="4" s="1"/>
  <c r="AH97" i="4"/>
  <c r="AW97" i="4" s="1"/>
  <c r="AH53" i="4"/>
  <c r="AW53" i="4" s="1"/>
  <c r="AH40" i="4"/>
  <c r="AW40" i="4" s="1"/>
  <c r="AH376" i="4"/>
  <c r="AW376" i="4" s="1"/>
  <c r="AH55" i="4"/>
  <c r="AW55" i="4" s="1"/>
  <c r="BE68" i="4"/>
  <c r="CB68" i="4" s="1"/>
  <c r="AH56" i="4"/>
  <c r="AW56" i="4" s="1"/>
  <c r="AH45" i="4"/>
  <c r="AW45" i="4" s="1"/>
  <c r="AH25" i="4"/>
  <c r="AW25" i="4" s="1"/>
  <c r="AH9" i="4"/>
  <c r="BE9" i="4" s="1"/>
  <c r="AH17" i="4"/>
  <c r="AH35" i="4"/>
  <c r="AW35" i="4" s="1"/>
  <c r="AH23" i="4"/>
  <c r="AW23" i="4" s="1"/>
  <c r="AH47" i="4"/>
  <c r="AW47" i="4" s="1"/>
  <c r="AH12" i="4"/>
  <c r="AW12" i="4" s="1"/>
  <c r="BE12" i="4"/>
  <c r="CB12" i="4" s="1"/>
  <c r="AH34" i="4"/>
  <c r="AW34" i="4" s="1"/>
  <c r="AH22" i="4"/>
  <c r="AW22" i="4" s="1"/>
  <c r="AH18" i="4"/>
  <c r="AW18" i="4" s="1"/>
  <c r="AH10" i="4"/>
  <c r="AW10" i="4" s="1"/>
  <c r="AH8" i="4"/>
  <c r="AW8" i="4" s="1"/>
  <c r="AH75" i="4"/>
  <c r="AW75" i="4" s="1"/>
  <c r="AH30" i="4"/>
  <c r="AW30" i="4" s="1"/>
  <c r="AH28" i="4"/>
  <c r="AW28" i="4" s="1"/>
  <c r="AH11" i="4"/>
  <c r="AW11" i="4" s="1"/>
  <c r="AH5" i="4"/>
  <c r="AW5" i="4" s="1"/>
  <c r="AH13" i="4"/>
  <c r="AW13" i="4" s="1"/>
  <c r="AH7" i="4"/>
  <c r="AW7" i="4" s="1"/>
  <c r="AH26" i="4"/>
  <c r="AW26" i="4" s="1"/>
  <c r="AH31" i="4"/>
  <c r="AW31" i="4" s="1"/>
  <c r="AH6" i="4"/>
  <c r="AW6" i="4" s="1"/>
  <c r="AH113" i="4"/>
  <c r="AW113" i="4" s="1"/>
  <c r="AH111" i="4"/>
  <c r="AW111" i="4" s="1"/>
  <c r="AH162" i="4"/>
  <c r="BE162" i="4" s="1"/>
  <c r="CB162" i="4" s="1"/>
  <c r="AH176" i="4"/>
  <c r="AW176" i="4" s="1"/>
  <c r="AH248" i="4"/>
  <c r="AW248" i="4" s="1"/>
  <c r="AH257" i="4"/>
  <c r="AW257" i="4" s="1"/>
  <c r="AH302" i="4"/>
  <c r="AW302" i="4" s="1"/>
  <c r="AH189" i="4"/>
  <c r="AW189" i="4" s="1"/>
  <c r="AH222" i="4"/>
  <c r="AW222" i="4" s="1"/>
  <c r="AH276" i="4"/>
  <c r="AW276" i="4" s="1"/>
  <c r="AH306" i="4"/>
  <c r="AW306" i="4" s="1"/>
  <c r="AH356" i="4"/>
  <c r="AW356" i="4" s="1"/>
  <c r="AH345" i="4"/>
  <c r="AW345" i="4" s="1"/>
  <c r="AH347" i="4"/>
  <c r="AW347" i="4" s="1"/>
  <c r="AH213" i="4"/>
  <c r="AW213" i="4" s="1"/>
  <c r="AH169" i="4"/>
  <c r="AW169" i="4" s="1"/>
  <c r="AH240" i="4"/>
  <c r="AW240" i="4" s="1"/>
  <c r="AH228" i="4"/>
  <c r="AW228" i="4" s="1"/>
  <c r="AH297" i="4"/>
  <c r="AW297" i="4" s="1"/>
  <c r="AH201" i="4"/>
  <c r="AW201" i="4" s="1"/>
  <c r="AH223" i="4"/>
  <c r="AW223" i="4" s="1"/>
  <c r="AH267" i="4"/>
  <c r="AW267" i="4" s="1"/>
  <c r="AH324" i="4"/>
  <c r="AW324" i="4" s="1"/>
  <c r="AH320" i="4"/>
  <c r="AW320" i="4" s="1"/>
  <c r="AH167" i="4"/>
  <c r="AW167" i="4" s="1"/>
  <c r="AH178" i="4"/>
  <c r="AW178" i="4" s="1"/>
  <c r="AH160" i="4"/>
  <c r="AW160" i="4" s="1"/>
  <c r="AH120" i="4"/>
  <c r="AW120" i="4" s="1"/>
  <c r="AH192" i="4"/>
  <c r="AW192" i="4" s="1"/>
  <c r="AH210" i="4"/>
  <c r="AW210" i="4" s="1"/>
  <c r="AH214" i="4"/>
  <c r="AW214" i="4" s="1"/>
  <c r="AH286" i="4"/>
  <c r="AW286" i="4" s="1"/>
  <c r="AH33" i="4"/>
  <c r="AW33" i="4" s="1"/>
  <c r="AH171" i="4"/>
  <c r="BE171" i="4" s="1"/>
  <c r="AH105" i="4"/>
  <c r="AW105" i="4" s="1"/>
  <c r="AH115" i="4"/>
  <c r="AW115" i="4" s="1"/>
  <c r="AH304" i="4"/>
  <c r="AW304" i="4" s="1"/>
  <c r="AH234" i="4"/>
  <c r="AW234" i="4" s="1"/>
  <c r="AH203" i="4"/>
  <c r="AW203" i="4" s="1"/>
  <c r="AH225" i="4"/>
  <c r="AW225" i="4" s="1"/>
  <c r="AH268" i="4"/>
  <c r="AW268" i="4" s="1"/>
  <c r="AH367" i="4"/>
  <c r="AW367" i="4" s="1"/>
  <c r="AH348" i="4"/>
  <c r="AW348" i="4" s="1"/>
  <c r="AH372" i="4"/>
  <c r="AW372" i="4" s="1"/>
  <c r="AH312" i="4"/>
  <c r="BE312" i="4" s="1"/>
  <c r="AH194" i="4"/>
  <c r="AW194" i="4" s="1"/>
  <c r="AH261" i="4"/>
  <c r="AW261" i="4" s="1"/>
  <c r="AH239" i="4"/>
  <c r="AW239" i="4" s="1"/>
  <c r="AH330" i="4"/>
  <c r="AW330" i="4" s="1"/>
  <c r="AH232" i="4"/>
  <c r="AW232" i="4" s="1"/>
  <c r="AH241" i="4"/>
  <c r="AW241" i="4" s="1"/>
  <c r="AH204" i="4"/>
  <c r="AW204" i="4" s="1"/>
  <c r="AH159" i="4"/>
  <c r="AW159" i="4" s="1"/>
  <c r="AH129" i="4"/>
  <c r="AW129" i="4" s="1"/>
  <c r="AH123" i="4"/>
  <c r="AW123" i="4" s="1"/>
  <c r="AH135" i="4"/>
  <c r="AW135" i="4" s="1"/>
  <c r="AH138" i="4"/>
  <c r="AW138" i="4" s="1"/>
  <c r="AH329" i="4"/>
  <c r="BE329" i="4" s="1"/>
  <c r="AH183" i="4"/>
  <c r="AW183" i="4" s="1"/>
  <c r="AH205" i="4"/>
  <c r="AW205" i="4" s="1"/>
  <c r="AH351" i="4"/>
  <c r="AW351" i="4" s="1"/>
  <c r="AH114" i="4"/>
  <c r="AW114" i="4" s="1"/>
  <c r="AH144" i="4"/>
  <c r="AW144" i="4" s="1"/>
  <c r="AH158" i="4"/>
  <c r="AH180" i="4"/>
  <c r="AW180" i="4" s="1"/>
  <c r="AH303" i="4"/>
  <c r="AW303" i="4" s="1"/>
  <c r="AH237" i="4"/>
  <c r="AW237" i="4" s="1"/>
  <c r="AH293" i="4"/>
  <c r="AW293" i="4" s="1"/>
  <c r="AH185" i="4"/>
  <c r="AW185" i="4" s="1"/>
  <c r="AH207" i="4"/>
  <c r="AW207" i="4" s="1"/>
  <c r="AH275" i="4"/>
  <c r="AW275" i="4" s="1"/>
  <c r="AH321" i="4"/>
  <c r="BE321" i="4" s="1"/>
  <c r="AH338" i="4"/>
  <c r="AW338" i="4" s="1"/>
  <c r="AH196" i="4"/>
  <c r="AW196" i="4" s="1"/>
  <c r="AH259" i="4"/>
  <c r="AW259" i="4" s="1"/>
  <c r="AH243" i="4"/>
  <c r="AW243" i="4" s="1"/>
  <c r="AH246" i="4"/>
  <c r="AW246" i="4" s="1"/>
  <c r="AH288" i="4"/>
  <c r="AW288" i="4" s="1"/>
  <c r="AH358" i="4"/>
  <c r="AW358" i="4" s="1"/>
  <c r="AH285" i="4"/>
  <c r="AW285" i="4" s="1"/>
  <c r="AH295" i="4"/>
  <c r="AW295" i="4" s="1"/>
  <c r="AH186" i="4"/>
  <c r="AW186" i="4" s="1"/>
  <c r="AH219" i="4"/>
  <c r="AW219" i="4" s="1"/>
  <c r="AH282" i="4"/>
  <c r="AW282" i="4" s="1"/>
  <c r="AH342" i="4"/>
  <c r="AW342" i="4" s="1"/>
  <c r="AH51" i="4"/>
  <c r="AW51" i="4" s="1"/>
  <c r="AH122" i="4"/>
  <c r="AW122" i="4" s="1"/>
  <c r="AH249" i="4"/>
  <c r="AW249" i="4" s="1"/>
  <c r="AH294" i="4"/>
  <c r="AW294" i="4" s="1"/>
  <c r="AH187" i="4"/>
  <c r="AW187" i="4" s="1"/>
  <c r="AH221" i="4"/>
  <c r="AW221" i="4" s="1"/>
  <c r="AH322" i="4"/>
  <c r="AW322" i="4" s="1"/>
  <c r="AH378" i="4"/>
  <c r="AW378" i="4" s="1"/>
  <c r="AH318" i="4"/>
  <c r="AW318" i="4" s="1"/>
  <c r="AH365" i="4"/>
  <c r="AW365" i="4" s="1"/>
  <c r="AH331" i="4"/>
  <c r="AW331" i="4" s="1"/>
  <c r="AH336" i="4"/>
  <c r="AW336" i="4" s="1"/>
  <c r="AH349" i="4"/>
  <c r="AW349" i="4" s="1"/>
  <c r="AW366" i="4"/>
  <c r="BZ178" i="4"/>
  <c r="BZ216" i="4"/>
  <c r="AW17" i="4"/>
  <c r="AW291" i="4"/>
  <c r="BD366" i="4"/>
  <c r="BZ53" i="4"/>
  <c r="BZ147" i="4"/>
  <c r="BZ97" i="4"/>
  <c r="CA214" i="4"/>
  <c r="BZ42" i="4"/>
  <c r="BZ89" i="4"/>
  <c r="BZ31" i="4"/>
  <c r="BT381" i="4"/>
  <c r="CA354" i="4"/>
  <c r="BZ255" i="4"/>
  <c r="BZ302" i="4"/>
  <c r="BZ375" i="4"/>
  <c r="BZ288" i="4"/>
  <c r="CA270" i="4"/>
  <c r="BT270" i="4"/>
  <c r="BD162" i="4"/>
  <c r="BZ5" i="4"/>
  <c r="BT277" i="4"/>
  <c r="CA86" i="4"/>
  <c r="CA329" i="4"/>
  <c r="BZ286" i="4"/>
  <c r="BZ347" i="4"/>
  <c r="BZ294" i="4"/>
  <c r="BT142" i="4"/>
  <c r="BZ365" i="4"/>
  <c r="AW321" i="4"/>
  <c r="CA246" i="4"/>
  <c r="BZ7" i="4"/>
  <c r="BZ240" i="4"/>
  <c r="BZ342" i="4"/>
  <c r="BZ22" i="4"/>
  <c r="AW158" i="4"/>
  <c r="CA384" i="4"/>
  <c r="BZ228" i="4"/>
  <c r="BZ279" i="4"/>
  <c r="BZ309" i="4"/>
  <c r="BZ237" i="4"/>
  <c r="BZ117" i="4"/>
  <c r="BZ356" i="4"/>
  <c r="CA56" i="4"/>
  <c r="CA321" i="4"/>
  <c r="CA312" i="4"/>
  <c r="CA10" i="4"/>
  <c r="BZ168" i="4"/>
  <c r="BZ38" i="4"/>
  <c r="BZ120" i="4"/>
  <c r="BE90" i="6" l="1"/>
  <c r="CB90" i="6" s="1"/>
  <c r="BE92" i="6"/>
  <c r="CB92" i="6" s="1"/>
  <c r="BE171" i="6"/>
  <c r="CB171" i="6" s="1"/>
  <c r="BE103" i="6"/>
  <c r="CB103" i="6" s="1"/>
  <c r="BE264" i="6"/>
  <c r="CB264" i="6" s="1"/>
  <c r="BE383" i="6"/>
  <c r="CB383" i="6" s="1"/>
  <c r="BE73" i="6"/>
  <c r="CB73" i="6" s="1"/>
  <c r="BE135" i="6"/>
  <c r="CB135" i="6" s="1"/>
  <c r="BE295" i="6"/>
  <c r="CB295" i="6" s="1"/>
  <c r="BE275" i="6"/>
  <c r="BE16" i="6"/>
  <c r="BE20" i="6"/>
  <c r="BE178" i="6"/>
  <c r="CB178" i="6" s="1"/>
  <c r="BE109" i="6"/>
  <c r="CB109" i="6" s="1"/>
  <c r="BE240" i="6"/>
  <c r="CB240" i="6" s="1"/>
  <c r="BE276" i="6"/>
  <c r="BE375" i="6"/>
  <c r="CB375" i="6" s="1"/>
  <c r="AW162" i="4"/>
  <c r="BE72" i="4"/>
  <c r="BE133" i="4"/>
  <c r="BE180" i="4"/>
  <c r="CB180" i="4" s="1"/>
  <c r="BE275" i="4"/>
  <c r="CB275" i="4" s="1"/>
  <c r="BE365" i="4"/>
  <c r="CB365" i="4" s="1"/>
  <c r="BE384" i="4"/>
  <c r="CB384" i="4" s="1"/>
  <c r="BE7" i="6"/>
  <c r="CB7" i="6" s="1"/>
  <c r="BE6" i="6"/>
  <c r="CB6" i="6" s="1"/>
  <c r="BE48" i="6"/>
  <c r="CB48" i="6" s="1"/>
  <c r="BE81" i="6"/>
  <c r="BE114" i="6"/>
  <c r="CB114" i="6" s="1"/>
  <c r="BE194" i="6"/>
  <c r="BE302" i="6"/>
  <c r="BE366" i="6"/>
  <c r="CB366" i="6" s="1"/>
  <c r="CQ158" i="4"/>
  <c r="BT158" i="4"/>
  <c r="BE212" i="4"/>
  <c r="CB212" i="4" s="1"/>
  <c r="BE252" i="4"/>
  <c r="CB252" i="4" s="1"/>
  <c r="BE72" i="6"/>
  <c r="BE131" i="6"/>
  <c r="CB131" i="6" s="1"/>
  <c r="BE150" i="6"/>
  <c r="CB150" i="6" s="1"/>
  <c r="BE186" i="6"/>
  <c r="BE204" i="6"/>
  <c r="BE185" i="6"/>
  <c r="BE252" i="6"/>
  <c r="BE306" i="6"/>
  <c r="CB306" i="6" s="1"/>
  <c r="BT386" i="4"/>
  <c r="BE47" i="4"/>
  <c r="CB47" i="4" s="1"/>
  <c r="BE117" i="4"/>
  <c r="BE264" i="4"/>
  <c r="CB264" i="4" s="1"/>
  <c r="BE100" i="4"/>
  <c r="BE273" i="4"/>
  <c r="BE86" i="4"/>
  <c r="CB86" i="4" s="1"/>
  <c r="BE279" i="4"/>
  <c r="BE286" i="4"/>
  <c r="BE339" i="4"/>
  <c r="CB339" i="4" s="1"/>
  <c r="BE369" i="4"/>
  <c r="BE383" i="4"/>
  <c r="CB383" i="4" s="1"/>
  <c r="BE196" i="6"/>
  <c r="CB196" i="6" s="1"/>
  <c r="BE53" i="6"/>
  <c r="CB53" i="6" s="1"/>
  <c r="BE97" i="6"/>
  <c r="CB97" i="6" s="1"/>
  <c r="BE159" i="6"/>
  <c r="BE180" i="6"/>
  <c r="BE216" i="6"/>
  <c r="BE282" i="6"/>
  <c r="BE309" i="6"/>
  <c r="BE318" i="6"/>
  <c r="BT360" i="6"/>
  <c r="BE8" i="4"/>
  <c r="CB8" i="4" s="1"/>
  <c r="BE324" i="4"/>
  <c r="CB324" i="4" s="1"/>
  <c r="BE122" i="4"/>
  <c r="CB122" i="4" s="1"/>
  <c r="BE165" i="4"/>
  <c r="CB165" i="4" s="1"/>
  <c r="BE294" i="4"/>
  <c r="BE61" i="6"/>
  <c r="CB61" i="6" s="1"/>
  <c r="BE58" i="6"/>
  <c r="CB58" i="6" s="1"/>
  <c r="BE189" i="6"/>
  <c r="CB189" i="6" s="1"/>
  <c r="BE338" i="6"/>
  <c r="CB338" i="6" s="1"/>
  <c r="BE212" i="6"/>
  <c r="BE313" i="6"/>
  <c r="CB313" i="6" s="1"/>
  <c r="BE192" i="6"/>
  <c r="CB192" i="6" s="1"/>
  <c r="BE123" i="6"/>
  <c r="CB123" i="6" s="1"/>
  <c r="BE270" i="6"/>
  <c r="CB270" i="6" s="1"/>
  <c r="BT174" i="4"/>
  <c r="BT17" i="4"/>
  <c r="CQ17" i="4" s="1"/>
  <c r="BE101" i="4"/>
  <c r="CB101" i="4" s="1"/>
  <c r="BE91" i="4"/>
  <c r="BE135" i="4"/>
  <c r="BE222" i="4"/>
  <c r="BE302" i="4"/>
  <c r="CB302" i="4" s="1"/>
  <c r="BE320" i="4"/>
  <c r="CB320" i="4" s="1"/>
  <c r="BE385" i="4"/>
  <c r="CB385" i="4" s="1"/>
  <c r="AW288" i="6"/>
  <c r="BE45" i="6"/>
  <c r="BE44" i="6"/>
  <c r="CB44" i="6" s="1"/>
  <c r="BE67" i="6"/>
  <c r="BE100" i="6"/>
  <c r="BE86" i="6"/>
  <c r="CB86" i="6" s="1"/>
  <c r="BE85" i="6"/>
  <c r="BE249" i="6"/>
  <c r="CB249" i="6" s="1"/>
  <c r="BE165" i="6"/>
  <c r="CB165" i="6" s="1"/>
  <c r="BE141" i="6"/>
  <c r="BE327" i="6"/>
  <c r="CB327" i="6" s="1"/>
  <c r="BE345" i="6"/>
  <c r="BE376" i="6"/>
  <c r="CB376" i="6" s="1"/>
  <c r="AW230" i="6"/>
  <c r="BT374" i="6"/>
  <c r="BE20" i="4"/>
  <c r="CB20" i="4" s="1"/>
  <c r="BE66" i="4"/>
  <c r="CB66" i="4" s="1"/>
  <c r="BE240" i="4"/>
  <c r="BE144" i="4"/>
  <c r="CB144" i="4" s="1"/>
  <c r="BE285" i="4"/>
  <c r="CB285" i="4" s="1"/>
  <c r="BE117" i="6"/>
  <c r="BE12" i="6"/>
  <c r="BE106" i="6"/>
  <c r="BE147" i="6"/>
  <c r="CB147" i="6" s="1"/>
  <c r="BE257" i="6"/>
  <c r="CB257" i="6" s="1"/>
  <c r="BE207" i="6"/>
  <c r="BT207" i="6" s="1"/>
  <c r="CQ207" i="6" s="1"/>
  <c r="BE13" i="6"/>
  <c r="CB13" i="6" s="1"/>
  <c r="BE25" i="6"/>
  <c r="BE56" i="4"/>
  <c r="CB56" i="4" s="1"/>
  <c r="BE57" i="4"/>
  <c r="BT57" i="4" s="1"/>
  <c r="CQ57" i="4" s="1"/>
  <c r="BE76" i="4"/>
  <c r="BT76" i="4" s="1"/>
  <c r="CQ76" i="4" s="1"/>
  <c r="BE73" i="4"/>
  <c r="CB73" i="4" s="1"/>
  <c r="BE75" i="4"/>
  <c r="CB75" i="4" s="1"/>
  <c r="BE35" i="4"/>
  <c r="CB35" i="4" s="1"/>
  <c r="BE31" i="4"/>
  <c r="BE42" i="4"/>
  <c r="CB42" i="4" s="1"/>
  <c r="BE48" i="4"/>
  <c r="CB48" i="4" s="1"/>
  <c r="BE66" i="6"/>
  <c r="CB66" i="6" s="1"/>
  <c r="BE60" i="6"/>
  <c r="CB60" i="6" s="1"/>
  <c r="BT73" i="6"/>
  <c r="BE57" i="6"/>
  <c r="BE75" i="6"/>
  <c r="CB75" i="6" s="1"/>
  <c r="BT78" i="6"/>
  <c r="CQ78" i="6" s="1"/>
  <c r="BE65" i="6"/>
  <c r="CB65" i="6" s="1"/>
  <c r="AW104" i="6"/>
  <c r="CB41" i="6"/>
  <c r="BT41" i="6"/>
  <c r="AW155" i="6"/>
  <c r="CB185" i="6"/>
  <c r="BT185" i="6"/>
  <c r="BE340" i="6"/>
  <c r="CA342" i="6"/>
  <c r="AW200" i="6"/>
  <c r="AW4" i="6"/>
  <c r="CB180" i="6"/>
  <c r="BT180" i="6"/>
  <c r="CQ180" i="6" s="1"/>
  <c r="BE342" i="6"/>
  <c r="CB342" i="6" s="1"/>
  <c r="CA288" i="6"/>
  <c r="BT288" i="6"/>
  <c r="CA230" i="6"/>
  <c r="BT230" i="6"/>
  <c r="AW173" i="6"/>
  <c r="AW263" i="6"/>
  <c r="AW299" i="6"/>
  <c r="AW182" i="6"/>
  <c r="BE51" i="6"/>
  <c r="CB16" i="6"/>
  <c r="BT16" i="6"/>
  <c r="BE47" i="6"/>
  <c r="BE34" i="6"/>
  <c r="BE17" i="6"/>
  <c r="CB55" i="6"/>
  <c r="BT55" i="6"/>
  <c r="BE19" i="6"/>
  <c r="AW54" i="6"/>
  <c r="CB68" i="6"/>
  <c r="BT68" i="6"/>
  <c r="BE91" i="6"/>
  <c r="CQ41" i="6"/>
  <c r="BE177" i="6"/>
  <c r="BE258" i="6"/>
  <c r="BE149" i="6"/>
  <c r="BE187" i="6"/>
  <c r="BE291" i="6"/>
  <c r="BE205" i="6"/>
  <c r="BE259" i="6"/>
  <c r="BE261" i="6"/>
  <c r="BE138" i="6"/>
  <c r="BE198" i="6"/>
  <c r="BE267" i="6"/>
  <c r="BE243" i="6"/>
  <c r="CB243" i="6" s="1"/>
  <c r="BE321" i="6"/>
  <c r="BE358" i="6"/>
  <c r="BE369" i="6"/>
  <c r="BT58" i="6"/>
  <c r="BT356" i="6"/>
  <c r="BT295" i="6"/>
  <c r="BT43" i="6"/>
  <c r="BT257" i="6"/>
  <c r="BT192" i="6"/>
  <c r="CQ192" i="6" s="1"/>
  <c r="BT48" i="6"/>
  <c r="CQ48" i="6" s="1"/>
  <c r="BT171" i="6"/>
  <c r="CQ171" i="6" s="1"/>
  <c r="AW254" i="6"/>
  <c r="BE39" i="6"/>
  <c r="BT75" i="6"/>
  <c r="CQ75" i="6" s="1"/>
  <c r="BE176" i="6"/>
  <c r="BE203" i="6"/>
  <c r="CB23" i="6"/>
  <c r="BT23" i="6"/>
  <c r="CQ23" i="6" s="1"/>
  <c r="AW137" i="6"/>
  <c r="BE234" i="6"/>
  <c r="AW218" i="6"/>
  <c r="BE158" i="6"/>
  <c r="CQ356" i="6"/>
  <c r="BE348" i="6"/>
  <c r="AW213" i="6"/>
  <c r="CA210" i="6"/>
  <c r="BT210" i="6"/>
  <c r="AW236" i="6"/>
  <c r="BE14" i="6"/>
  <c r="BE35" i="6"/>
  <c r="BE38" i="6"/>
  <c r="BE129" i="6"/>
  <c r="BE62" i="6"/>
  <c r="BE160" i="6"/>
  <c r="BE30" i="6"/>
  <c r="CB20" i="6"/>
  <c r="BT20" i="6"/>
  <c r="CQ20" i="6" s="1"/>
  <c r="CB69" i="6"/>
  <c r="BT69" i="6"/>
  <c r="CQ69" i="6" s="1"/>
  <c r="AW119" i="6"/>
  <c r="BE59" i="6"/>
  <c r="BE32" i="6"/>
  <c r="CQ58" i="6"/>
  <c r="BE50" i="6"/>
  <c r="BE183" i="6"/>
  <c r="BE133" i="6"/>
  <c r="BE153" i="6"/>
  <c r="BE132" i="6"/>
  <c r="BE162" i="6"/>
  <c r="BE239" i="6"/>
  <c r="BE285" i="6"/>
  <c r="BE279" i="6"/>
  <c r="BE140" i="6"/>
  <c r="BE201" i="6"/>
  <c r="BE231" i="6"/>
  <c r="BE268" i="6"/>
  <c r="BE273" i="6"/>
  <c r="BE312" i="6"/>
  <c r="AW308" i="6"/>
  <c r="BE372" i="6"/>
  <c r="BE300" i="6"/>
  <c r="BE322" i="6"/>
  <c r="CQ374" i="6"/>
  <c r="BE386" i="6"/>
  <c r="BT53" i="6"/>
  <c r="CQ53" i="6" s="1"/>
  <c r="AW210" i="6"/>
  <c r="BT7" i="6"/>
  <c r="AW245" i="6"/>
  <c r="BE105" i="6"/>
  <c r="CB159" i="6"/>
  <c r="BT159" i="6"/>
  <c r="CQ159" i="6" s="1"/>
  <c r="CB212" i="6"/>
  <c r="BT212" i="6"/>
  <c r="CQ212" i="6" s="1"/>
  <c r="CB207" i="6"/>
  <c r="BE232" i="6"/>
  <c r="CB282" i="6"/>
  <c r="BT282" i="6"/>
  <c r="CQ282" i="6" s="1"/>
  <c r="BE324" i="6"/>
  <c r="BT306" i="6"/>
  <c r="CQ306" i="6" s="1"/>
  <c r="BT383" i="6"/>
  <c r="CQ383" i="6" s="1"/>
  <c r="BT375" i="6"/>
  <c r="CQ375" i="6" s="1"/>
  <c r="BT114" i="6"/>
  <c r="CQ114" i="6" s="1"/>
  <c r="BT123" i="6"/>
  <c r="CQ123" i="6" s="1"/>
  <c r="AW326" i="6"/>
  <c r="AW317" i="6"/>
  <c r="AW227" i="6"/>
  <c r="AW335" i="6"/>
  <c r="BE9" i="6"/>
  <c r="BE76" i="6"/>
  <c r="CB72" i="6"/>
  <c r="BT72" i="6"/>
  <c r="CQ73" i="6"/>
  <c r="BE8" i="6"/>
  <c r="BE70" i="6"/>
  <c r="BE82" i="6"/>
  <c r="BE5" i="6"/>
  <c r="BE37" i="6"/>
  <c r="BE169" i="6"/>
  <c r="AW29" i="6"/>
  <c r="BE80" i="6"/>
  <c r="BE33" i="6"/>
  <c r="BE42" i="6"/>
  <c r="CB67" i="6"/>
  <c r="BT67" i="6"/>
  <c r="CQ67" i="6" s="1"/>
  <c r="BE107" i="6"/>
  <c r="BE56" i="6"/>
  <c r="BE151" i="6"/>
  <c r="BE221" i="6"/>
  <c r="BE225" i="6"/>
  <c r="BE286" i="6"/>
  <c r="BE168" i="6"/>
  <c r="BE120" i="6"/>
  <c r="BE142" i="6"/>
  <c r="BE214" i="6"/>
  <c r="BE384" i="6"/>
  <c r="BE293" i="6"/>
  <c r="BE303" i="6"/>
  <c r="BE333" i="6"/>
  <c r="AW380" i="6"/>
  <c r="BE385" i="6"/>
  <c r="BT131" i="6"/>
  <c r="CQ131" i="6" s="1"/>
  <c r="BT92" i="6"/>
  <c r="BT338" i="6"/>
  <c r="AW110" i="6"/>
  <c r="CB31" i="6"/>
  <c r="BT31" i="6"/>
  <c r="CQ31" i="6" s="1"/>
  <c r="CB85" i="6"/>
  <c r="BT85" i="6"/>
  <c r="CQ85" i="6" s="1"/>
  <c r="BE250" i="6"/>
  <c r="CB302" i="6"/>
  <c r="BT302" i="6"/>
  <c r="CQ302" i="6" s="1"/>
  <c r="CQ230" i="6"/>
  <c r="BT6" i="6"/>
  <c r="CQ6" i="6" s="1"/>
  <c r="BT90" i="6"/>
  <c r="CQ90" i="6" s="1"/>
  <c r="BT150" i="6"/>
  <c r="CQ150" i="6" s="1"/>
  <c r="BT98" i="6"/>
  <c r="CQ98" i="6" s="1"/>
  <c r="CA284" i="6"/>
  <c r="BT284" i="6"/>
  <c r="CQ284" i="6" s="1"/>
  <c r="BT178" i="6"/>
  <c r="CQ178" i="6" s="1"/>
  <c r="BT83" i="6"/>
  <c r="CQ83" i="6" s="1"/>
  <c r="AW272" i="6"/>
  <c r="AW353" i="6"/>
  <c r="AW191" i="6"/>
  <c r="AW128" i="6"/>
  <c r="CQ7" i="6"/>
  <c r="CQ16" i="6"/>
  <c r="BE87" i="6"/>
  <c r="AW79" i="6"/>
  <c r="BE10" i="6"/>
  <c r="CB101" i="6"/>
  <c r="BT101" i="6"/>
  <c r="CQ101" i="6" s="1"/>
  <c r="BE174" i="6"/>
  <c r="BE36" i="6"/>
  <c r="BE89" i="6"/>
  <c r="CQ43" i="6"/>
  <c r="BE84" i="6"/>
  <c r="CQ68" i="6"/>
  <c r="AW164" i="6"/>
  <c r="CQ72" i="6"/>
  <c r="BE93" i="6"/>
  <c r="BE241" i="6"/>
  <c r="BE223" i="6"/>
  <c r="BE294" i="6"/>
  <c r="CB331" i="6"/>
  <c r="BT331" i="6"/>
  <c r="CQ331" i="6" s="1"/>
  <c r="CQ185" i="6"/>
  <c r="BE357" i="6"/>
  <c r="BE122" i="6"/>
  <c r="BE144" i="6"/>
  <c r="BE237" i="6"/>
  <c r="BE255" i="6"/>
  <c r="CQ311" i="6"/>
  <c r="BE297" i="6"/>
  <c r="CQ360" i="6"/>
  <c r="BE351" i="6"/>
  <c r="BE354" i="6"/>
  <c r="BE330" i="6"/>
  <c r="BE304" i="6"/>
  <c r="BE363" i="6"/>
  <c r="BT222" i="6"/>
  <c r="CQ222" i="6" s="1"/>
  <c r="BT366" i="6"/>
  <c r="CQ366" i="6" s="1"/>
  <c r="BT327" i="6"/>
  <c r="BT165" i="6"/>
  <c r="CQ165" i="6" s="1"/>
  <c r="BT196" i="6"/>
  <c r="CQ196" i="6" s="1"/>
  <c r="BT88" i="6"/>
  <c r="BT103" i="6"/>
  <c r="CQ103" i="6" s="1"/>
  <c r="BT135" i="6"/>
  <c r="CQ135" i="6" s="1"/>
  <c r="BT382" i="6"/>
  <c r="CQ382" i="6" s="1"/>
  <c r="CA243" i="6"/>
  <c r="BT243" i="6"/>
  <c r="CQ243" i="6" s="1"/>
  <c r="BE195" i="6"/>
  <c r="BE246" i="6"/>
  <c r="BE156" i="6"/>
  <c r="BT86" i="6"/>
  <c r="CQ86" i="6" s="1"/>
  <c r="BE63" i="6"/>
  <c r="BE329" i="6"/>
  <c r="BE315" i="6"/>
  <c r="BT249" i="6"/>
  <c r="CQ249" i="6" s="1"/>
  <c r="BT376" i="6"/>
  <c r="CQ376" i="6" s="1"/>
  <c r="BT109" i="6"/>
  <c r="CQ109" i="6" s="1"/>
  <c r="BT97" i="6"/>
  <c r="CQ97" i="6" s="1"/>
  <c r="BT61" i="6"/>
  <c r="CQ61" i="6" s="1"/>
  <c r="BT44" i="6"/>
  <c r="CQ44" i="6" s="1"/>
  <c r="AW290" i="6"/>
  <c r="BE365" i="6"/>
  <c r="BT28" i="6"/>
  <c r="CQ28" i="6" s="1"/>
  <c r="AW371" i="6"/>
  <c r="BE111" i="6"/>
  <c r="CB95" i="6"/>
  <c r="BT95" i="6"/>
  <c r="CQ95" i="6" s="1"/>
  <c r="BE11" i="6"/>
  <c r="BE113" i="6"/>
  <c r="CB81" i="6"/>
  <c r="BT81" i="6"/>
  <c r="CQ81" i="6" s="1"/>
  <c r="BE124" i="6"/>
  <c r="CB275" i="6"/>
  <c r="BT275" i="6"/>
  <c r="CQ275" i="6" s="1"/>
  <c r="BE378" i="6"/>
  <c r="BT264" i="6"/>
  <c r="CA64" i="6"/>
  <c r="BT64" i="6"/>
  <c r="CQ64" i="6" s="1"/>
  <c r="BT147" i="6"/>
  <c r="CQ147" i="6" s="1"/>
  <c r="BT13" i="6"/>
  <c r="CQ13" i="6" s="1"/>
  <c r="CA213" i="6"/>
  <c r="BT213" i="6"/>
  <c r="AW281" i="6"/>
  <c r="BE18" i="6"/>
  <c r="BE26" i="6"/>
  <c r="BE15" i="6"/>
  <c r="CQ92" i="6"/>
  <c r="BE22" i="6"/>
  <c r="CB57" i="6"/>
  <c r="BT57" i="6"/>
  <c r="CQ57" i="6" s="1"/>
  <c r="CB12" i="6"/>
  <c r="BT12" i="6"/>
  <c r="CQ12" i="6" s="1"/>
  <c r="CQ88" i="6"/>
  <c r="BE40" i="6"/>
  <c r="AW146" i="6"/>
  <c r="BE94" i="6"/>
  <c r="CQ257" i="6"/>
  <c r="BE115" i="6"/>
  <c r="BE108" i="6"/>
  <c r="CQ295" i="6"/>
  <c r="BE277" i="6"/>
  <c r="AW362" i="6"/>
  <c r="BE248" i="6"/>
  <c r="BE219" i="6"/>
  <c r="BE126" i="6"/>
  <c r="BE167" i="6"/>
  <c r="BE228" i="6"/>
  <c r="BE266" i="6"/>
  <c r="BE336" i="6"/>
  <c r="AW344" i="6"/>
  <c r="BE381" i="6"/>
  <c r="BE349" i="6"/>
  <c r="CQ338" i="6"/>
  <c r="BE339" i="6"/>
  <c r="BE320" i="6"/>
  <c r="BE347" i="6"/>
  <c r="BE367" i="6"/>
  <c r="BT60" i="6"/>
  <c r="CQ60" i="6" s="1"/>
  <c r="BT313" i="6"/>
  <c r="CQ313" i="6" s="1"/>
  <c r="CB321" i="4"/>
  <c r="BT321" i="4"/>
  <c r="CQ321" i="4" s="1"/>
  <c r="CB9" i="4"/>
  <c r="BT9" i="4"/>
  <c r="CB291" i="4"/>
  <c r="BT291" i="4"/>
  <c r="CB312" i="4"/>
  <c r="BT312" i="4"/>
  <c r="CB329" i="4"/>
  <c r="BT329" i="4"/>
  <c r="CB171" i="4"/>
  <c r="BT171" i="4"/>
  <c r="AW9" i="4"/>
  <c r="CQ9" i="4" s="1"/>
  <c r="AW236" i="4"/>
  <c r="BE28" i="4"/>
  <c r="CB15" i="4"/>
  <c r="BT15" i="4"/>
  <c r="BE243" i="4"/>
  <c r="CB135" i="4"/>
  <c r="BT135" i="4"/>
  <c r="BT153" i="4"/>
  <c r="BT365" i="4"/>
  <c r="CQ365" i="4" s="1"/>
  <c r="CA366" i="4"/>
  <c r="BT366" i="4"/>
  <c r="CQ366" i="4" s="1"/>
  <c r="AW335" i="4"/>
  <c r="BE62" i="4"/>
  <c r="BE33" i="4"/>
  <c r="BE108" i="4"/>
  <c r="BE114" i="4"/>
  <c r="BE18" i="4"/>
  <c r="BE107" i="4"/>
  <c r="CQ92" i="4"/>
  <c r="CQ153" i="4"/>
  <c r="BE230" i="4"/>
  <c r="BE168" i="4"/>
  <c r="BE201" i="4"/>
  <c r="BE223" i="4"/>
  <c r="BE356" i="4"/>
  <c r="CQ386" i="4"/>
  <c r="BT56" i="4"/>
  <c r="CQ56" i="4" s="1"/>
  <c r="AW290" i="4"/>
  <c r="CQ291" i="4"/>
  <c r="BT101" i="4"/>
  <c r="CQ101" i="4" s="1"/>
  <c r="CQ135" i="4"/>
  <c r="BE53" i="4"/>
  <c r="BE63" i="4"/>
  <c r="BE36" i="4"/>
  <c r="BE138" i="4"/>
  <c r="BE115" i="4"/>
  <c r="BE84" i="4"/>
  <c r="BE149" i="4"/>
  <c r="BE14" i="4"/>
  <c r="BE81" i="4"/>
  <c r="BE150" i="4"/>
  <c r="CQ19" i="4"/>
  <c r="BE95" i="4"/>
  <c r="BE259" i="4"/>
  <c r="BE261" i="4"/>
  <c r="BE156" i="4"/>
  <c r="BE109" i="4"/>
  <c r="BE237" i="4"/>
  <c r="BE169" i="4"/>
  <c r="BE203" i="4"/>
  <c r="BE225" i="4"/>
  <c r="BE258" i="4"/>
  <c r="BE249" i="4"/>
  <c r="CQ270" i="4"/>
  <c r="BE315" i="4"/>
  <c r="BE309" i="4"/>
  <c r="BE354" i="4"/>
  <c r="BE338" i="4"/>
  <c r="CQ381" i="4"/>
  <c r="AW380" i="4"/>
  <c r="BE357" i="4"/>
  <c r="BE374" i="4"/>
  <c r="CA94" i="4"/>
  <c r="BT12" i="4"/>
  <c r="CQ12" i="4" s="1"/>
  <c r="BT324" i="4"/>
  <c r="BT35" i="4"/>
  <c r="CQ35" i="4" s="1"/>
  <c r="BT66" i="4"/>
  <c r="CQ66" i="4" s="1"/>
  <c r="BT327" i="4"/>
  <c r="BT252" i="4"/>
  <c r="BT275" i="4"/>
  <c r="CQ275" i="4" s="1"/>
  <c r="BT144" i="4"/>
  <c r="CQ144" i="4" s="1"/>
  <c r="BT212" i="4"/>
  <c r="CQ212" i="4" s="1"/>
  <c r="BT123" i="4"/>
  <c r="CQ123" i="4" s="1"/>
  <c r="BT60" i="4"/>
  <c r="CQ60" i="4" s="1"/>
  <c r="BT331" i="4"/>
  <c r="CQ331" i="4" s="1"/>
  <c r="BT180" i="4"/>
  <c r="CQ180" i="4" s="1"/>
  <c r="AW110" i="4"/>
  <c r="BE38" i="4"/>
  <c r="AW155" i="4"/>
  <c r="BE87" i="4"/>
  <c r="BE88" i="4"/>
  <c r="BE69" i="4"/>
  <c r="BE93" i="4"/>
  <c r="BE105" i="4"/>
  <c r="BE39" i="4"/>
  <c r="BE70" i="4"/>
  <c r="BE228" i="4"/>
  <c r="BE94" i="4"/>
  <c r="CB94" i="4" s="1"/>
  <c r="BT20" i="4"/>
  <c r="CQ20" i="4" s="1"/>
  <c r="BT89" i="4"/>
  <c r="CQ89" i="4" s="1"/>
  <c r="BE30" i="4"/>
  <c r="BE11" i="4"/>
  <c r="BE32" i="4"/>
  <c r="BE85" i="4"/>
  <c r="BE318" i="4"/>
  <c r="BE59" i="4"/>
  <c r="BE82" i="4"/>
  <c r="BE129" i="4"/>
  <c r="CQ252" i="4"/>
  <c r="BE248" i="4"/>
  <c r="BE257" i="4"/>
  <c r="CB300" i="4"/>
  <c r="BT300" i="4"/>
  <c r="CQ300" i="4" s="1"/>
  <c r="BE351" i="4"/>
  <c r="BT384" i="4"/>
  <c r="CQ384" i="4" s="1"/>
  <c r="BT86" i="4"/>
  <c r="BT339" i="4"/>
  <c r="CQ339" i="4" s="1"/>
  <c r="AW171" i="4"/>
  <c r="CQ171" i="4" s="1"/>
  <c r="AW312" i="4"/>
  <c r="CQ312" i="4" s="1"/>
  <c r="BT302" i="4"/>
  <c r="CQ302" i="4" s="1"/>
  <c r="BT42" i="4"/>
  <c r="CQ42" i="4" s="1"/>
  <c r="AW329" i="4"/>
  <c r="CQ122" i="4"/>
  <c r="CQ324" i="4"/>
  <c r="BE5" i="4"/>
  <c r="BE6" i="4"/>
  <c r="BE58" i="4"/>
  <c r="BE44" i="4"/>
  <c r="BE37" i="4"/>
  <c r="BE214" i="4"/>
  <c r="BE16" i="4"/>
  <c r="BE336" i="4"/>
  <c r="BE132" i="4"/>
  <c r="BE23" i="4"/>
  <c r="BE160" i="4"/>
  <c r="CQ15" i="4"/>
  <c r="BE45" i="4"/>
  <c r="CQ86" i="4"/>
  <c r="AW173" i="4"/>
  <c r="CQ174" i="4"/>
  <c r="BE22" i="4"/>
  <c r="BE306" i="4"/>
  <c r="BE67" i="4"/>
  <c r="BE131" i="4"/>
  <c r="BE216" i="4"/>
  <c r="BE90" i="4"/>
  <c r="BE151" i="4"/>
  <c r="BE267" i="4"/>
  <c r="AW299" i="4"/>
  <c r="BE178" i="4"/>
  <c r="BE120" i="4"/>
  <c r="BE213" i="4"/>
  <c r="BE204" i="4"/>
  <c r="BE268" i="4"/>
  <c r="BE282" i="4"/>
  <c r="BE311" i="4"/>
  <c r="BE358" i="4"/>
  <c r="BE375" i="4"/>
  <c r="BE61" i="4"/>
  <c r="CB92" i="4"/>
  <c r="BT92" i="4"/>
  <c r="BE26" i="4"/>
  <c r="BE111" i="4"/>
  <c r="CQ142" i="4"/>
  <c r="BE234" i="4"/>
  <c r="BE176" i="4"/>
  <c r="CQ140" i="4"/>
  <c r="BE192" i="4"/>
  <c r="BE231" i="4"/>
  <c r="BE183" i="4"/>
  <c r="BE205" i="4"/>
  <c r="AW353" i="4"/>
  <c r="AW362" i="4"/>
  <c r="BE330" i="4"/>
  <c r="BE363" i="4"/>
  <c r="BE360" i="4"/>
  <c r="BE376" i="4"/>
  <c r="BT113" i="4"/>
  <c r="CQ113" i="4" s="1"/>
  <c r="BT140" i="4"/>
  <c r="BT122" i="4"/>
  <c r="BT340" i="4"/>
  <c r="CQ340" i="4" s="1"/>
  <c r="BT167" i="4"/>
  <c r="CQ167" i="4" s="1"/>
  <c r="BT165" i="4"/>
  <c r="CQ165" i="4" s="1"/>
  <c r="BT313" i="4"/>
  <c r="CQ313" i="4" s="1"/>
  <c r="BT19" i="4"/>
  <c r="BT75" i="4"/>
  <c r="CQ75" i="4" s="1"/>
  <c r="BT239" i="4"/>
  <c r="CQ239" i="4" s="1"/>
  <c r="BT320" i="4"/>
  <c r="CQ320" i="4" s="1"/>
  <c r="AW209" i="4"/>
  <c r="BE7" i="4"/>
  <c r="AW54" i="4"/>
  <c r="CB72" i="4"/>
  <c r="BT72" i="4"/>
  <c r="CQ72" i="4" s="1"/>
  <c r="AW254" i="4"/>
  <c r="CB177" i="4"/>
  <c r="BT177" i="4"/>
  <c r="BE51" i="4"/>
  <c r="BE25" i="4"/>
  <c r="BE78" i="4"/>
  <c r="BE97" i="4"/>
  <c r="AW146" i="4"/>
  <c r="BE241" i="4"/>
  <c r="BE322" i="4"/>
  <c r="BE185" i="4"/>
  <c r="BE207" i="4"/>
  <c r="BE255" i="4"/>
  <c r="CQ277" i="4"/>
  <c r="BE293" i="4"/>
  <c r="BE250" i="4"/>
  <c r="BE345" i="4"/>
  <c r="BE382" i="4"/>
  <c r="BE378" i="4"/>
  <c r="BT284" i="4"/>
  <c r="CQ284" i="4" s="1"/>
  <c r="AW281" i="4"/>
  <c r="AW119" i="4"/>
  <c r="AW79" i="4"/>
  <c r="BE80" i="4"/>
  <c r="BE65" i="4"/>
  <c r="BE55" i="4"/>
  <c r="BE64" i="4"/>
  <c r="BE34" i="4"/>
  <c r="BE159" i="4"/>
  <c r="BE198" i="4"/>
  <c r="BE196" i="4"/>
  <c r="BE124" i="4"/>
  <c r="BE246" i="4"/>
  <c r="BE342" i="4"/>
  <c r="BE186" i="4"/>
  <c r="BE219" i="4"/>
  <c r="AW272" i="4"/>
  <c r="BE303" i="4"/>
  <c r="BE288" i="4"/>
  <c r="BE347" i="4"/>
  <c r="BE372" i="4"/>
  <c r="BT40" i="4"/>
  <c r="CQ40" i="4" s="1"/>
  <c r="BT195" i="4"/>
  <c r="CQ195" i="4" s="1"/>
  <c r="BT8" i="4"/>
  <c r="CQ8" i="4" s="1"/>
  <c r="BT264" i="4"/>
  <c r="BT126" i="4"/>
  <c r="CQ126" i="4" s="1"/>
  <c r="BT285" i="4"/>
  <c r="CQ285" i="4" s="1"/>
  <c r="AW245" i="4"/>
  <c r="AW344" i="4"/>
  <c r="AW218" i="4"/>
  <c r="AW104" i="4"/>
  <c r="AW263" i="4"/>
  <c r="BE276" i="4"/>
  <c r="BE106" i="4"/>
  <c r="BE232" i="4"/>
  <c r="BE98" i="4"/>
  <c r="BE13" i="4"/>
  <c r="CQ177" i="4"/>
  <c r="BE43" i="4"/>
  <c r="BE194" i="4"/>
  <c r="BE210" i="4"/>
  <c r="BE266" i="4"/>
  <c r="BE187" i="4"/>
  <c r="BE221" i="4"/>
  <c r="CQ327" i="4"/>
  <c r="AW326" i="4"/>
  <c r="BE297" i="4"/>
  <c r="BE304" i="4"/>
  <c r="BE295" i="4"/>
  <c r="BE333" i="4"/>
  <c r="BE348" i="4"/>
  <c r="BE367" i="4"/>
  <c r="CA162" i="4"/>
  <c r="BT162" i="4"/>
  <c r="CQ162" i="4" s="1"/>
  <c r="AW128" i="4"/>
  <c r="AW191" i="4"/>
  <c r="AW182" i="4"/>
  <c r="CB222" i="4"/>
  <c r="BT222" i="4"/>
  <c r="CQ222" i="4" s="1"/>
  <c r="BE349" i="4"/>
  <c r="CB369" i="4"/>
  <c r="BT369" i="4"/>
  <c r="CQ369" i="4" s="1"/>
  <c r="BT383" i="4"/>
  <c r="CQ383" i="4" s="1"/>
  <c r="BT385" i="4"/>
  <c r="CQ385" i="4" s="1"/>
  <c r="BT103" i="4"/>
  <c r="BT68" i="4"/>
  <c r="CQ68" i="4" s="1"/>
  <c r="BT141" i="4"/>
  <c r="CQ141" i="4" s="1"/>
  <c r="BT83" i="4"/>
  <c r="CQ83" i="4" s="1"/>
  <c r="BT41" i="4"/>
  <c r="CQ41" i="4" s="1"/>
  <c r="BT47" i="4"/>
  <c r="CQ47" i="4" s="1"/>
  <c r="BT189" i="4"/>
  <c r="CQ189" i="4" s="1"/>
  <c r="AW317" i="4"/>
  <c r="AW371" i="4"/>
  <c r="AW200" i="4"/>
  <c r="BE10" i="4"/>
  <c r="CB57" i="4"/>
  <c r="AW227" i="4"/>
  <c r="AW29" i="4"/>
  <c r="BT147" i="4"/>
  <c r="CQ147" i="4" s="1"/>
  <c r="AW137" i="4"/>
  <c r="BE50" i="4"/>
  <c r="CQ103" i="4"/>
  <c r="CB276" i="6" l="1"/>
  <c r="BT276" i="6"/>
  <c r="CQ276" i="6" s="1"/>
  <c r="CQ288" i="6"/>
  <c r="BT240" i="6"/>
  <c r="CQ240" i="6" s="1"/>
  <c r="BT270" i="6"/>
  <c r="CQ270" i="6" s="1"/>
  <c r="CB117" i="6"/>
  <c r="BT117" i="6"/>
  <c r="CQ117" i="6" s="1"/>
  <c r="CB294" i="4"/>
  <c r="BT294" i="4"/>
  <c r="CQ294" i="4" s="1"/>
  <c r="CB117" i="4"/>
  <c r="BT117" i="4"/>
  <c r="CQ117" i="4" s="1"/>
  <c r="CQ329" i="4"/>
  <c r="BT189" i="6"/>
  <c r="CQ189" i="6" s="1"/>
  <c r="CB100" i="6"/>
  <c r="BT100" i="6"/>
  <c r="CQ100" i="6" s="1"/>
  <c r="CB216" i="6"/>
  <c r="BT216" i="6"/>
  <c r="CQ216" i="6" s="1"/>
  <c r="AW308" i="4"/>
  <c r="CQ213" i="6"/>
  <c r="CB345" i="6"/>
  <c r="BT345" i="6"/>
  <c r="CQ345" i="6" s="1"/>
  <c r="CB286" i="4"/>
  <c r="BT286" i="4"/>
  <c r="CQ286" i="4" s="1"/>
  <c r="CB240" i="4"/>
  <c r="BT240" i="4"/>
  <c r="CQ240" i="4" s="1"/>
  <c r="CB91" i="4"/>
  <c r="BT91" i="4"/>
  <c r="CQ91" i="4" s="1"/>
  <c r="CB279" i="4"/>
  <c r="BT279" i="4"/>
  <c r="CQ279" i="4" s="1"/>
  <c r="CB194" i="6"/>
  <c r="BT194" i="6"/>
  <c r="CQ194" i="6" s="1"/>
  <c r="CB141" i="6"/>
  <c r="BT141" i="6"/>
  <c r="CQ141" i="6" s="1"/>
  <c r="CB45" i="6"/>
  <c r="BT45" i="6"/>
  <c r="CQ45" i="6" s="1"/>
  <c r="CB252" i="6"/>
  <c r="BT252" i="6"/>
  <c r="CQ252" i="6" s="1"/>
  <c r="CB273" i="4"/>
  <c r="BT273" i="4"/>
  <c r="CQ273" i="4" s="1"/>
  <c r="CB133" i="4"/>
  <c r="BT133" i="4"/>
  <c r="CQ133" i="4" s="1"/>
  <c r="CB106" i="6"/>
  <c r="BT106" i="6"/>
  <c r="CQ106" i="6" s="1"/>
  <c r="CB318" i="6"/>
  <c r="BT318" i="6"/>
  <c r="CQ318" i="6" s="1"/>
  <c r="CB100" i="4"/>
  <c r="BT100" i="4"/>
  <c r="CQ100" i="4" s="1"/>
  <c r="CB204" i="6"/>
  <c r="BT204" i="6"/>
  <c r="CQ204" i="6" s="1"/>
  <c r="CB309" i="6"/>
  <c r="BT309" i="6"/>
  <c r="CQ309" i="6" s="1"/>
  <c r="CB186" i="6"/>
  <c r="BT186" i="6"/>
  <c r="CQ186" i="6" s="1"/>
  <c r="CB25" i="6"/>
  <c r="BT25" i="6"/>
  <c r="CQ25" i="6" s="1"/>
  <c r="CB76" i="4"/>
  <c r="BT73" i="4"/>
  <c r="CQ73" i="4" s="1"/>
  <c r="BT48" i="4"/>
  <c r="CQ48" i="4" s="1"/>
  <c r="CB31" i="4"/>
  <c r="BT31" i="4"/>
  <c r="CQ31" i="4" s="1"/>
  <c r="BT65" i="6"/>
  <c r="CQ65" i="6" s="1"/>
  <c r="BT66" i="6"/>
  <c r="CQ66" i="6" s="1"/>
  <c r="CB89" i="6"/>
  <c r="BT89" i="6"/>
  <c r="CQ89" i="6" s="1"/>
  <c r="CB59" i="6"/>
  <c r="BT59" i="6"/>
  <c r="CQ59" i="6" s="1"/>
  <c r="CB113" i="6"/>
  <c r="BT113" i="6"/>
  <c r="CQ113" i="6" s="1"/>
  <c r="CB30" i="6"/>
  <c r="BT30" i="6"/>
  <c r="CB321" i="6"/>
  <c r="BT321" i="6"/>
  <c r="CQ321" i="6" s="1"/>
  <c r="CB349" i="6"/>
  <c r="BT349" i="6"/>
  <c r="CQ349" i="6" s="1"/>
  <c r="CB126" i="6"/>
  <c r="BT126" i="6"/>
  <c r="CQ126" i="6" s="1"/>
  <c r="CB108" i="6"/>
  <c r="BT108" i="6"/>
  <c r="CQ108" i="6" s="1"/>
  <c r="CB365" i="6"/>
  <c r="BT365" i="6"/>
  <c r="CQ365" i="6" s="1"/>
  <c r="CB351" i="6"/>
  <c r="BT351" i="6"/>
  <c r="CQ351" i="6" s="1"/>
  <c r="CB357" i="6"/>
  <c r="BT357" i="6"/>
  <c r="CQ357" i="6" s="1"/>
  <c r="CB225" i="6"/>
  <c r="BT225" i="6"/>
  <c r="CQ225" i="6" s="1"/>
  <c r="CB107" i="6"/>
  <c r="BT107" i="6"/>
  <c r="CQ107" i="6" s="1"/>
  <c r="CB80" i="6"/>
  <c r="BT80" i="6"/>
  <c r="CB8" i="6"/>
  <c r="BT8" i="6"/>
  <c r="CQ8" i="6" s="1"/>
  <c r="CB324" i="6"/>
  <c r="BT324" i="6"/>
  <c r="CQ324" i="6" s="1"/>
  <c r="CQ210" i="6"/>
  <c r="AW209" i="6"/>
  <c r="AW388" i="6" s="1"/>
  <c r="CB32" i="6"/>
  <c r="BT32" i="6"/>
  <c r="CQ32" i="6" s="1"/>
  <c r="CB234" i="6"/>
  <c r="BT234" i="6"/>
  <c r="CQ234" i="6" s="1"/>
  <c r="CB369" i="6"/>
  <c r="BT369" i="6"/>
  <c r="CQ369" i="6" s="1"/>
  <c r="CB138" i="6"/>
  <c r="BT138" i="6"/>
  <c r="CB149" i="6"/>
  <c r="BT149" i="6"/>
  <c r="CQ149" i="6" s="1"/>
  <c r="CB219" i="6"/>
  <c r="BT219" i="6"/>
  <c r="CB133" i="6"/>
  <c r="BT133" i="6"/>
  <c r="CQ133" i="6" s="1"/>
  <c r="CB261" i="6"/>
  <c r="BT261" i="6"/>
  <c r="CQ261" i="6" s="1"/>
  <c r="CB329" i="6"/>
  <c r="BT329" i="6"/>
  <c r="CQ329" i="6" s="1"/>
  <c r="CB183" i="6"/>
  <c r="BT183" i="6"/>
  <c r="CB259" i="6"/>
  <c r="BT259" i="6"/>
  <c r="CQ259" i="6" s="1"/>
  <c r="CB367" i="6"/>
  <c r="BT367" i="6"/>
  <c r="CQ367" i="6" s="1"/>
  <c r="CB94" i="6"/>
  <c r="BT94" i="6"/>
  <c r="CQ94" i="6" s="1"/>
  <c r="CB378" i="6"/>
  <c r="BT378" i="6"/>
  <c r="CQ378" i="6" s="1"/>
  <c r="CB11" i="6"/>
  <c r="BT11" i="6"/>
  <c r="CQ11" i="6" s="1"/>
  <c r="CB156" i="6"/>
  <c r="BT156" i="6"/>
  <c r="CB10" i="6"/>
  <c r="BT10" i="6"/>
  <c r="CQ10" i="6" s="1"/>
  <c r="CB303" i="6"/>
  <c r="BT303" i="6"/>
  <c r="CQ303" i="6" s="1"/>
  <c r="CB142" i="6"/>
  <c r="BT142" i="6"/>
  <c r="CQ142" i="6" s="1"/>
  <c r="CB169" i="6"/>
  <c r="BT169" i="6"/>
  <c r="CQ169" i="6" s="1"/>
  <c r="CB232" i="6"/>
  <c r="BT232" i="6"/>
  <c r="CQ232" i="6" s="1"/>
  <c r="CB273" i="6"/>
  <c r="BT273" i="6"/>
  <c r="CB239" i="6"/>
  <c r="BT239" i="6"/>
  <c r="CQ239" i="6" s="1"/>
  <c r="CB160" i="6"/>
  <c r="BT160" i="6"/>
  <c r="CQ160" i="6" s="1"/>
  <c r="CB14" i="6"/>
  <c r="BT14" i="6"/>
  <c r="CQ14" i="6" s="1"/>
  <c r="CB348" i="6"/>
  <c r="BT348" i="6"/>
  <c r="CQ348" i="6" s="1"/>
  <c r="CB177" i="6"/>
  <c r="BT177" i="6"/>
  <c r="CQ177" i="6" s="1"/>
  <c r="CQ55" i="6"/>
  <c r="CB51" i="6"/>
  <c r="BT51" i="6"/>
  <c r="CQ51" i="6" s="1"/>
  <c r="CB381" i="6"/>
  <c r="BT381" i="6"/>
  <c r="CB111" i="6"/>
  <c r="BT111" i="6"/>
  <c r="CB221" i="6"/>
  <c r="BT221" i="6"/>
  <c r="CQ221" i="6" s="1"/>
  <c r="CB258" i="6"/>
  <c r="BT258" i="6"/>
  <c r="CQ258" i="6" s="1"/>
  <c r="CB248" i="6"/>
  <c r="BT248" i="6"/>
  <c r="CQ248" i="6" s="1"/>
  <c r="CB386" i="6"/>
  <c r="BT386" i="6"/>
  <c r="CQ386" i="6" s="1"/>
  <c r="CB203" i="6"/>
  <c r="BT203" i="6"/>
  <c r="CQ203" i="6" s="1"/>
  <c r="CB347" i="6"/>
  <c r="BT347" i="6"/>
  <c r="CB336" i="6"/>
  <c r="BT336" i="6"/>
  <c r="CB22" i="6"/>
  <c r="BT22" i="6"/>
  <c r="CQ22" i="6" s="1"/>
  <c r="CB246" i="6"/>
  <c r="BT246" i="6"/>
  <c r="CB363" i="6"/>
  <c r="BT363" i="6"/>
  <c r="CB255" i="6"/>
  <c r="BT255" i="6"/>
  <c r="CB294" i="6"/>
  <c r="BT294" i="6"/>
  <c r="CQ294" i="6" s="1"/>
  <c r="CB293" i="6"/>
  <c r="BT293" i="6"/>
  <c r="CQ293" i="6" s="1"/>
  <c r="CB120" i="6"/>
  <c r="BT120" i="6"/>
  <c r="CB42" i="6"/>
  <c r="BT42" i="6"/>
  <c r="CQ42" i="6" s="1"/>
  <c r="CB37" i="6"/>
  <c r="BT37" i="6"/>
  <c r="CQ37" i="6" s="1"/>
  <c r="CB105" i="6"/>
  <c r="BT105" i="6"/>
  <c r="CB322" i="6"/>
  <c r="BT322" i="6"/>
  <c r="CQ322" i="6" s="1"/>
  <c r="CB268" i="6"/>
  <c r="BT268" i="6"/>
  <c r="CQ268" i="6" s="1"/>
  <c r="CB162" i="6"/>
  <c r="BT162" i="6"/>
  <c r="CQ162" i="6" s="1"/>
  <c r="CB50" i="6"/>
  <c r="BT50" i="6"/>
  <c r="CQ50" i="6" s="1"/>
  <c r="CB62" i="6"/>
  <c r="BT62" i="6"/>
  <c r="CQ62" i="6" s="1"/>
  <c r="CB176" i="6"/>
  <c r="BT176" i="6"/>
  <c r="CQ176" i="6" s="1"/>
  <c r="CB205" i="6"/>
  <c r="BT205" i="6"/>
  <c r="CQ205" i="6" s="1"/>
  <c r="CB115" i="6"/>
  <c r="BT115" i="6"/>
  <c r="CQ115" i="6" s="1"/>
  <c r="CB315" i="6"/>
  <c r="BT315" i="6"/>
  <c r="CQ315" i="6" s="1"/>
  <c r="CB358" i="6"/>
  <c r="BT358" i="6"/>
  <c r="CQ358" i="6" s="1"/>
  <c r="CB333" i="6"/>
  <c r="BT333" i="6"/>
  <c r="CQ333" i="6" s="1"/>
  <c r="CB312" i="6"/>
  <c r="BT312" i="6"/>
  <c r="CB320" i="6"/>
  <c r="BT320" i="6"/>
  <c r="CB266" i="6"/>
  <c r="BT266" i="6"/>
  <c r="CQ266" i="6" s="1"/>
  <c r="CB63" i="6"/>
  <c r="BT63" i="6"/>
  <c r="CQ63" i="6" s="1"/>
  <c r="CB195" i="6"/>
  <c r="BT195" i="6"/>
  <c r="CQ195" i="6" s="1"/>
  <c r="CB304" i="6"/>
  <c r="BT304" i="6"/>
  <c r="CQ304" i="6" s="1"/>
  <c r="CB237" i="6"/>
  <c r="BT237" i="6"/>
  <c r="CB223" i="6"/>
  <c r="BT223" i="6"/>
  <c r="CQ223" i="6" s="1"/>
  <c r="CB174" i="6"/>
  <c r="BT174" i="6"/>
  <c r="CB384" i="6"/>
  <c r="BT384" i="6"/>
  <c r="CQ384" i="6" s="1"/>
  <c r="CB151" i="6"/>
  <c r="BT151" i="6"/>
  <c r="CQ151" i="6" s="1"/>
  <c r="CB5" i="6"/>
  <c r="BT5" i="6"/>
  <c r="CB76" i="6"/>
  <c r="BT76" i="6"/>
  <c r="CQ76" i="6" s="1"/>
  <c r="CB300" i="6"/>
  <c r="BT300" i="6"/>
  <c r="CB231" i="6"/>
  <c r="BT231" i="6"/>
  <c r="CQ231" i="6" s="1"/>
  <c r="CB129" i="6"/>
  <c r="BT129" i="6"/>
  <c r="CB158" i="6"/>
  <c r="BT158" i="6"/>
  <c r="CQ158" i="6" s="1"/>
  <c r="CB291" i="6"/>
  <c r="BT291" i="6"/>
  <c r="CB19" i="6"/>
  <c r="BT19" i="6"/>
  <c r="CQ19" i="6" s="1"/>
  <c r="CB17" i="6"/>
  <c r="BT17" i="6"/>
  <c r="CQ17" i="6" s="1"/>
  <c r="CQ264" i="6"/>
  <c r="BT342" i="6"/>
  <c r="CQ342" i="6" s="1"/>
  <c r="CB15" i="6"/>
  <c r="BT15" i="6"/>
  <c r="CQ15" i="6" s="1"/>
  <c r="CB36" i="6"/>
  <c r="BT36" i="6"/>
  <c r="CQ36" i="6" s="1"/>
  <c r="CB339" i="6"/>
  <c r="BT339" i="6"/>
  <c r="CQ339" i="6" s="1"/>
  <c r="CB228" i="6"/>
  <c r="BT228" i="6"/>
  <c r="CB277" i="6"/>
  <c r="BT277" i="6"/>
  <c r="CQ277" i="6" s="1"/>
  <c r="CB18" i="6"/>
  <c r="BT18" i="6"/>
  <c r="CQ18" i="6" s="1"/>
  <c r="CB124" i="6"/>
  <c r="BT124" i="6"/>
  <c r="CQ124" i="6" s="1"/>
  <c r="CB330" i="6"/>
  <c r="BT330" i="6"/>
  <c r="CQ330" i="6" s="1"/>
  <c r="CB144" i="6"/>
  <c r="BT144" i="6"/>
  <c r="CQ144" i="6" s="1"/>
  <c r="CB241" i="6"/>
  <c r="BT241" i="6"/>
  <c r="CQ241" i="6" s="1"/>
  <c r="CB87" i="6"/>
  <c r="BT87" i="6"/>
  <c r="CQ87" i="6" s="1"/>
  <c r="CB168" i="6"/>
  <c r="BT168" i="6"/>
  <c r="CQ168" i="6" s="1"/>
  <c r="CB33" i="6"/>
  <c r="BT33" i="6"/>
  <c r="CQ33" i="6" s="1"/>
  <c r="CB82" i="6"/>
  <c r="BT82" i="6"/>
  <c r="CQ82" i="6" s="1"/>
  <c r="CQ327" i="6"/>
  <c r="CB201" i="6"/>
  <c r="BT201" i="6"/>
  <c r="CB132" i="6"/>
  <c r="BT132" i="6"/>
  <c r="CQ132" i="6" s="1"/>
  <c r="CB38" i="6"/>
  <c r="BT38" i="6"/>
  <c r="CQ38" i="6" s="1"/>
  <c r="CB267" i="6"/>
  <c r="BT267" i="6"/>
  <c r="CQ267" i="6" s="1"/>
  <c r="CB187" i="6"/>
  <c r="BT187" i="6"/>
  <c r="CQ187" i="6" s="1"/>
  <c r="CB91" i="6"/>
  <c r="BT91" i="6"/>
  <c r="CQ91" i="6" s="1"/>
  <c r="CB34" i="6"/>
  <c r="BT34" i="6"/>
  <c r="CQ34" i="6" s="1"/>
  <c r="CB279" i="6"/>
  <c r="BT279" i="6"/>
  <c r="CQ279" i="6" s="1"/>
  <c r="CB26" i="6"/>
  <c r="BT26" i="6"/>
  <c r="CQ26" i="6" s="1"/>
  <c r="CB297" i="6"/>
  <c r="BT297" i="6"/>
  <c r="CQ297" i="6" s="1"/>
  <c r="CB214" i="6"/>
  <c r="BT214" i="6"/>
  <c r="CQ214" i="6" s="1"/>
  <c r="CB285" i="6"/>
  <c r="BT285" i="6"/>
  <c r="CQ285" i="6" s="1"/>
  <c r="CB167" i="6"/>
  <c r="BT167" i="6"/>
  <c r="CQ167" i="6" s="1"/>
  <c r="CB40" i="6"/>
  <c r="BT40" i="6"/>
  <c r="CQ40" i="6" s="1"/>
  <c r="CB354" i="6"/>
  <c r="BT354" i="6"/>
  <c r="CB122" i="6"/>
  <c r="BT122" i="6"/>
  <c r="CQ122" i="6" s="1"/>
  <c r="CB93" i="6"/>
  <c r="BT93" i="6"/>
  <c r="CQ93" i="6" s="1"/>
  <c r="CB84" i="6"/>
  <c r="BT84" i="6"/>
  <c r="CQ84" i="6" s="1"/>
  <c r="CB250" i="6"/>
  <c r="BT250" i="6"/>
  <c r="CQ250" i="6" s="1"/>
  <c r="CB385" i="6"/>
  <c r="BT385" i="6"/>
  <c r="CQ385" i="6" s="1"/>
  <c r="CB286" i="6"/>
  <c r="BT286" i="6"/>
  <c r="CQ286" i="6" s="1"/>
  <c r="CB56" i="6"/>
  <c r="BT56" i="6"/>
  <c r="CQ56" i="6" s="1"/>
  <c r="CB70" i="6"/>
  <c r="BT70" i="6"/>
  <c r="CQ70" i="6" s="1"/>
  <c r="CB9" i="6"/>
  <c r="BT9" i="6"/>
  <c r="CQ9" i="6" s="1"/>
  <c r="CB372" i="6"/>
  <c r="BT372" i="6"/>
  <c r="CB140" i="6"/>
  <c r="BT140" i="6"/>
  <c r="CQ140" i="6" s="1"/>
  <c r="CB153" i="6"/>
  <c r="BT153" i="6"/>
  <c r="CQ153" i="6" s="1"/>
  <c r="CB35" i="6"/>
  <c r="BT35" i="6"/>
  <c r="CQ35" i="6" s="1"/>
  <c r="CB39" i="6"/>
  <c r="BT39" i="6"/>
  <c r="CQ39" i="6" s="1"/>
  <c r="CB198" i="6"/>
  <c r="BT198" i="6"/>
  <c r="CQ198" i="6" s="1"/>
  <c r="CB47" i="6"/>
  <c r="BT47" i="6"/>
  <c r="CQ47" i="6" s="1"/>
  <c r="CB340" i="6"/>
  <c r="BT340" i="6"/>
  <c r="CQ340" i="6" s="1"/>
  <c r="CB10" i="4"/>
  <c r="BT10" i="4"/>
  <c r="CQ10" i="4" s="1"/>
  <c r="CB378" i="4"/>
  <c r="BT378" i="4"/>
  <c r="CQ378" i="4" s="1"/>
  <c r="CB382" i="4"/>
  <c r="BT382" i="4"/>
  <c r="CB61" i="4"/>
  <c r="BT61" i="4"/>
  <c r="CQ61" i="4" s="1"/>
  <c r="CB367" i="4"/>
  <c r="BT367" i="4"/>
  <c r="CQ367" i="4" s="1"/>
  <c r="CB322" i="4"/>
  <c r="BT322" i="4"/>
  <c r="CQ322" i="4" s="1"/>
  <c r="CB282" i="4"/>
  <c r="BT282" i="4"/>
  <c r="CB214" i="4"/>
  <c r="BT214" i="4"/>
  <c r="CQ214" i="4" s="1"/>
  <c r="CB357" i="4"/>
  <c r="BT357" i="4"/>
  <c r="CQ357" i="4" s="1"/>
  <c r="CB53" i="4"/>
  <c r="BT53" i="4"/>
  <c r="CQ53" i="4" s="1"/>
  <c r="CB43" i="4"/>
  <c r="BT43" i="4"/>
  <c r="CQ43" i="4" s="1"/>
  <c r="CB196" i="4"/>
  <c r="BT196" i="4"/>
  <c r="CQ196" i="4" s="1"/>
  <c r="CB241" i="4"/>
  <c r="BT241" i="4"/>
  <c r="CQ241" i="4" s="1"/>
  <c r="CB349" i="4"/>
  <c r="BT349" i="4"/>
  <c r="CQ349" i="4" s="1"/>
  <c r="CB333" i="4"/>
  <c r="BT333" i="4"/>
  <c r="CQ333" i="4" s="1"/>
  <c r="CB266" i="4"/>
  <c r="BT266" i="4"/>
  <c r="CQ266" i="4" s="1"/>
  <c r="CB198" i="4"/>
  <c r="BT198" i="4"/>
  <c r="CQ198" i="4" s="1"/>
  <c r="CB250" i="4"/>
  <c r="BT250" i="4"/>
  <c r="CQ250" i="4" s="1"/>
  <c r="CB7" i="4"/>
  <c r="BT7" i="4"/>
  <c r="CQ7" i="4" s="1"/>
  <c r="CB82" i="4"/>
  <c r="BT82" i="4"/>
  <c r="CQ82" i="4" s="1"/>
  <c r="CB87" i="4"/>
  <c r="BT87" i="4"/>
  <c r="CQ87" i="4" s="1"/>
  <c r="CB225" i="4"/>
  <c r="BT225" i="4"/>
  <c r="CQ225" i="4" s="1"/>
  <c r="CB81" i="4"/>
  <c r="BT81" i="4"/>
  <c r="CQ81" i="4" s="1"/>
  <c r="CB168" i="4"/>
  <c r="BT168" i="4"/>
  <c r="CQ168" i="4" s="1"/>
  <c r="CQ164" i="4" s="1"/>
  <c r="CB114" i="4"/>
  <c r="BT114" i="4"/>
  <c r="CQ114" i="4" s="1"/>
  <c r="CB186" i="4"/>
  <c r="BT186" i="4"/>
  <c r="CQ186" i="4" s="1"/>
  <c r="CB194" i="4"/>
  <c r="BT194" i="4"/>
  <c r="CQ194" i="4" s="1"/>
  <c r="CB80" i="4"/>
  <c r="BT80" i="4"/>
  <c r="CB221" i="4"/>
  <c r="BT221" i="4"/>
  <c r="CQ221" i="4" s="1"/>
  <c r="CB303" i="4"/>
  <c r="BT303" i="4"/>
  <c r="CQ303" i="4" s="1"/>
  <c r="CB192" i="4"/>
  <c r="BT192" i="4"/>
  <c r="CB178" i="4"/>
  <c r="BT178" i="4"/>
  <c r="CQ178" i="4" s="1"/>
  <c r="CB249" i="4"/>
  <c r="BT249" i="4"/>
  <c r="CQ249" i="4" s="1"/>
  <c r="CB115" i="4"/>
  <c r="BT115" i="4"/>
  <c r="CQ115" i="4" s="1"/>
  <c r="CB50" i="4"/>
  <c r="BT50" i="4"/>
  <c r="CQ50" i="4" s="1"/>
  <c r="CB348" i="4"/>
  <c r="BT348" i="4"/>
  <c r="CQ348" i="4" s="1"/>
  <c r="CB106" i="4"/>
  <c r="BT106" i="4"/>
  <c r="CQ106" i="4" s="1"/>
  <c r="CQ272" i="4"/>
  <c r="BT272" i="4"/>
  <c r="CB295" i="4"/>
  <c r="BT295" i="4"/>
  <c r="CQ295" i="4" s="1"/>
  <c r="CB276" i="4"/>
  <c r="BT276" i="4"/>
  <c r="CQ276" i="4" s="1"/>
  <c r="CB219" i="4"/>
  <c r="BT219" i="4"/>
  <c r="CB293" i="4"/>
  <c r="BT293" i="4"/>
  <c r="CQ293" i="4" s="1"/>
  <c r="CQ290" i="4" s="1"/>
  <c r="CB176" i="4"/>
  <c r="BT176" i="4"/>
  <c r="CB375" i="4"/>
  <c r="BT375" i="4"/>
  <c r="CQ375" i="4" s="1"/>
  <c r="CB267" i="4"/>
  <c r="BT267" i="4"/>
  <c r="CQ267" i="4" s="1"/>
  <c r="CB22" i="4"/>
  <c r="BT22" i="4"/>
  <c r="CQ22" i="4" s="1"/>
  <c r="CB23" i="4"/>
  <c r="BT23" i="4"/>
  <c r="CQ23" i="4" s="1"/>
  <c r="CB37" i="4"/>
  <c r="BT37" i="4"/>
  <c r="CQ37" i="4" s="1"/>
  <c r="CB32" i="4"/>
  <c r="BT32" i="4"/>
  <c r="CQ32" i="4" s="1"/>
  <c r="CB338" i="4"/>
  <c r="BT338" i="4"/>
  <c r="CQ338" i="4" s="1"/>
  <c r="CB203" i="4"/>
  <c r="BT203" i="4"/>
  <c r="CQ203" i="4" s="1"/>
  <c r="CB230" i="4"/>
  <c r="BT230" i="4"/>
  <c r="CQ230" i="4" s="1"/>
  <c r="CB108" i="4"/>
  <c r="BT108" i="4"/>
  <c r="CQ108" i="4" s="1"/>
  <c r="CB243" i="4"/>
  <c r="BT243" i="4"/>
  <c r="CQ243" i="4" s="1"/>
  <c r="CB28" i="4"/>
  <c r="BT28" i="4"/>
  <c r="CQ28" i="4" s="1"/>
  <c r="CB159" i="4"/>
  <c r="BT159" i="4"/>
  <c r="CQ159" i="4" s="1"/>
  <c r="CB97" i="4"/>
  <c r="BT97" i="4"/>
  <c r="CQ97" i="4" s="1"/>
  <c r="CB358" i="4"/>
  <c r="BT358" i="4"/>
  <c r="CQ358" i="4" s="1"/>
  <c r="CB151" i="4"/>
  <c r="BT151" i="4"/>
  <c r="CQ151" i="4" s="1"/>
  <c r="CB132" i="4"/>
  <c r="BT132" i="4"/>
  <c r="CQ132" i="4" s="1"/>
  <c r="CB59" i="4"/>
  <c r="BT59" i="4"/>
  <c r="CQ59" i="4" s="1"/>
  <c r="CB70" i="4"/>
  <c r="BT70" i="4"/>
  <c r="CQ70" i="4" s="1"/>
  <c r="CB169" i="4"/>
  <c r="BT169" i="4"/>
  <c r="CQ169" i="4" s="1"/>
  <c r="CB14" i="4"/>
  <c r="BT14" i="4"/>
  <c r="CQ14" i="4" s="1"/>
  <c r="CB138" i="4"/>
  <c r="BT138" i="4"/>
  <c r="CB33" i="4"/>
  <c r="BT33" i="4"/>
  <c r="CQ33" i="4" s="1"/>
  <c r="CB13" i="4"/>
  <c r="BT13" i="4"/>
  <c r="CQ13" i="4" s="1"/>
  <c r="CB65" i="4"/>
  <c r="BT65" i="4"/>
  <c r="CQ65" i="4" s="1"/>
  <c r="CB26" i="4"/>
  <c r="BT26" i="4"/>
  <c r="CQ26" i="4" s="1"/>
  <c r="CB204" i="4"/>
  <c r="BT204" i="4"/>
  <c r="CQ204" i="4" s="1"/>
  <c r="CB44" i="4"/>
  <c r="BT44" i="4"/>
  <c r="CQ44" i="4" s="1"/>
  <c r="CB257" i="4"/>
  <c r="BT257" i="4"/>
  <c r="CQ257" i="4" s="1"/>
  <c r="CB11" i="4"/>
  <c r="BT11" i="4"/>
  <c r="CQ11" i="4" s="1"/>
  <c r="CB354" i="4"/>
  <c r="BT354" i="4"/>
  <c r="CB297" i="4"/>
  <c r="BT297" i="4"/>
  <c r="CQ297" i="4" s="1"/>
  <c r="CB210" i="4"/>
  <c r="BT210" i="4"/>
  <c r="CB98" i="4"/>
  <c r="BT98" i="4"/>
  <c r="CQ98" i="4" s="1"/>
  <c r="CQ264" i="4"/>
  <c r="CB347" i="4"/>
  <c r="BT347" i="4"/>
  <c r="CQ347" i="4" s="1"/>
  <c r="CB342" i="4"/>
  <c r="BT342" i="4"/>
  <c r="CQ342" i="4" s="1"/>
  <c r="CB34" i="4"/>
  <c r="BT34" i="4"/>
  <c r="CQ34" i="4" s="1"/>
  <c r="CB255" i="4"/>
  <c r="BT255" i="4"/>
  <c r="CB78" i="4"/>
  <c r="BT78" i="4"/>
  <c r="CQ78" i="4" s="1"/>
  <c r="CB376" i="4"/>
  <c r="BT376" i="4"/>
  <c r="CQ376" i="4" s="1"/>
  <c r="CB205" i="4"/>
  <c r="BT205" i="4"/>
  <c r="CQ205" i="4" s="1"/>
  <c r="CB234" i="4"/>
  <c r="BT234" i="4"/>
  <c r="CQ234" i="4" s="1"/>
  <c r="CB90" i="4"/>
  <c r="BT90" i="4"/>
  <c r="CQ90" i="4" s="1"/>
  <c r="CB336" i="4"/>
  <c r="BT336" i="4"/>
  <c r="CB58" i="4"/>
  <c r="BT58" i="4"/>
  <c r="CQ58" i="4" s="1"/>
  <c r="CB248" i="4"/>
  <c r="BT248" i="4"/>
  <c r="CQ248" i="4" s="1"/>
  <c r="CB30" i="4"/>
  <c r="BT30" i="4"/>
  <c r="CB39" i="4"/>
  <c r="BT39" i="4"/>
  <c r="CQ39" i="4" s="1"/>
  <c r="CB38" i="4"/>
  <c r="BT38" i="4"/>
  <c r="CQ38" i="4" s="1"/>
  <c r="BT94" i="4"/>
  <c r="CQ94" i="4" s="1"/>
  <c r="CB309" i="4"/>
  <c r="BT309" i="4"/>
  <c r="CB237" i="4"/>
  <c r="BT237" i="4"/>
  <c r="CB149" i="4"/>
  <c r="BT149" i="4"/>
  <c r="CQ149" i="4" s="1"/>
  <c r="CQ146" i="4" s="1"/>
  <c r="AW4" i="4"/>
  <c r="AW388" i="4" s="1"/>
  <c r="CB356" i="4"/>
  <c r="BT356" i="4"/>
  <c r="CQ356" i="4" s="1"/>
  <c r="CB62" i="4"/>
  <c r="BT62" i="4"/>
  <c r="CQ62" i="4" s="1"/>
  <c r="CB304" i="4"/>
  <c r="BT304" i="4"/>
  <c r="CQ304" i="4" s="1"/>
  <c r="CB207" i="4"/>
  <c r="BT207" i="4"/>
  <c r="CQ207" i="4" s="1"/>
  <c r="CB25" i="4"/>
  <c r="BT25" i="4"/>
  <c r="CQ25" i="4" s="1"/>
  <c r="CB360" i="4"/>
  <c r="BT360" i="4"/>
  <c r="CQ360" i="4" s="1"/>
  <c r="CB183" i="4"/>
  <c r="BT183" i="4"/>
  <c r="CB213" i="4"/>
  <c r="BT213" i="4"/>
  <c r="CQ213" i="4" s="1"/>
  <c r="CB216" i="4"/>
  <c r="BT216" i="4"/>
  <c r="CQ216" i="4" s="1"/>
  <c r="CB6" i="4"/>
  <c r="BT6" i="4"/>
  <c r="CQ6" i="4" s="1"/>
  <c r="CB105" i="4"/>
  <c r="BT105" i="4"/>
  <c r="CB315" i="4"/>
  <c r="BT315" i="4"/>
  <c r="CQ315" i="4" s="1"/>
  <c r="CB109" i="4"/>
  <c r="BT109" i="4"/>
  <c r="CQ109" i="4" s="1"/>
  <c r="CB259" i="4"/>
  <c r="BT259" i="4"/>
  <c r="CQ259" i="4" s="1"/>
  <c r="CB84" i="4"/>
  <c r="BT84" i="4"/>
  <c r="CQ84" i="4" s="1"/>
  <c r="CB36" i="4"/>
  <c r="BT36" i="4"/>
  <c r="CQ36" i="4" s="1"/>
  <c r="BT146" i="4"/>
  <c r="CB246" i="4"/>
  <c r="BT246" i="4"/>
  <c r="CB231" i="4"/>
  <c r="BT231" i="4"/>
  <c r="CQ231" i="4" s="1"/>
  <c r="CB311" i="4"/>
  <c r="BT311" i="4"/>
  <c r="CQ311" i="4" s="1"/>
  <c r="CB120" i="4"/>
  <c r="BT120" i="4"/>
  <c r="CB131" i="4"/>
  <c r="BT131" i="4"/>
  <c r="CQ131" i="4" s="1"/>
  <c r="CB45" i="4"/>
  <c r="BT45" i="4"/>
  <c r="CQ45" i="4" s="1"/>
  <c r="CB16" i="4"/>
  <c r="BT16" i="4"/>
  <c r="CQ16" i="4" s="1"/>
  <c r="CB318" i="4"/>
  <c r="BT318" i="4"/>
  <c r="CB93" i="4"/>
  <c r="BT93" i="4"/>
  <c r="CQ93" i="4" s="1"/>
  <c r="CB374" i="4"/>
  <c r="BT374" i="4"/>
  <c r="CQ374" i="4" s="1"/>
  <c r="CB156" i="4"/>
  <c r="BT156" i="4"/>
  <c r="CB95" i="4"/>
  <c r="BT95" i="4"/>
  <c r="CQ95" i="4" s="1"/>
  <c r="CB63" i="4"/>
  <c r="BT63" i="4"/>
  <c r="CQ63" i="4" s="1"/>
  <c r="CB124" i="4"/>
  <c r="BT124" i="4"/>
  <c r="CQ124" i="4" s="1"/>
  <c r="CB363" i="4"/>
  <c r="BT363" i="4"/>
  <c r="CB55" i="4"/>
  <c r="BT55" i="4"/>
  <c r="CB330" i="4"/>
  <c r="BT330" i="4"/>
  <c r="CQ330" i="4" s="1"/>
  <c r="CQ326" i="4" s="1"/>
  <c r="CB107" i="4"/>
  <c r="BT107" i="4"/>
  <c r="CQ107" i="4" s="1"/>
  <c r="CB372" i="4"/>
  <c r="BT372" i="4"/>
  <c r="CB64" i="4"/>
  <c r="BT64" i="4"/>
  <c r="CQ64" i="4" s="1"/>
  <c r="CB288" i="4"/>
  <c r="BT288" i="4"/>
  <c r="CQ288" i="4" s="1"/>
  <c r="CB185" i="4"/>
  <c r="BT185" i="4"/>
  <c r="CQ185" i="4" s="1"/>
  <c r="CB232" i="4"/>
  <c r="BT232" i="4"/>
  <c r="CQ232" i="4" s="1"/>
  <c r="CB51" i="4"/>
  <c r="BT51" i="4"/>
  <c r="CQ51" i="4" s="1"/>
  <c r="CB67" i="4"/>
  <c r="BT67" i="4"/>
  <c r="CQ67" i="4" s="1"/>
  <c r="CB69" i="4"/>
  <c r="BT69" i="4"/>
  <c r="CQ69" i="4" s="1"/>
  <c r="CB261" i="4"/>
  <c r="BT261" i="4"/>
  <c r="CQ261" i="4" s="1"/>
  <c r="CB223" i="4"/>
  <c r="BT223" i="4"/>
  <c r="CQ223" i="4" s="1"/>
  <c r="CB187" i="4"/>
  <c r="BT187" i="4"/>
  <c r="CQ187" i="4" s="1"/>
  <c r="CB345" i="4"/>
  <c r="BT345" i="4"/>
  <c r="CB111" i="4"/>
  <c r="BT111" i="4"/>
  <c r="CB268" i="4"/>
  <c r="BT268" i="4"/>
  <c r="CQ268" i="4" s="1"/>
  <c r="CB306" i="4"/>
  <c r="BT306" i="4"/>
  <c r="CQ306" i="4" s="1"/>
  <c r="CB160" i="4"/>
  <c r="BT160" i="4"/>
  <c r="CQ160" i="4" s="1"/>
  <c r="CB5" i="4"/>
  <c r="BT5" i="4"/>
  <c r="CB351" i="4"/>
  <c r="BT351" i="4"/>
  <c r="CQ351" i="4" s="1"/>
  <c r="CB129" i="4"/>
  <c r="BT129" i="4"/>
  <c r="CB85" i="4"/>
  <c r="BT85" i="4"/>
  <c r="CQ85" i="4" s="1"/>
  <c r="CB228" i="4"/>
  <c r="BT228" i="4"/>
  <c r="CB88" i="4"/>
  <c r="BT88" i="4"/>
  <c r="CQ88" i="4" s="1"/>
  <c r="CB258" i="4"/>
  <c r="BT258" i="4"/>
  <c r="CQ258" i="4" s="1"/>
  <c r="CB150" i="4"/>
  <c r="BT150" i="4"/>
  <c r="CQ150" i="4" s="1"/>
  <c r="AW164" i="4"/>
  <c r="CB201" i="4"/>
  <c r="BT201" i="4"/>
  <c r="CB18" i="4"/>
  <c r="BT18" i="4"/>
  <c r="CQ18" i="4" s="1"/>
  <c r="CQ191" i="6" l="1"/>
  <c r="CQ146" i="6"/>
  <c r="CQ281" i="6"/>
  <c r="CQ164" i="6"/>
  <c r="CQ299" i="4"/>
  <c r="BT227" i="6"/>
  <c r="CQ228" i="6"/>
  <c r="CQ227" i="6" s="1"/>
  <c r="CQ320" i="6"/>
  <c r="CQ317" i="6" s="1"/>
  <c r="BT317" i="6"/>
  <c r="BT200" i="6"/>
  <c r="CQ201" i="6"/>
  <c r="CQ200" i="6" s="1"/>
  <c r="BT110" i="6"/>
  <c r="CQ111" i="6"/>
  <c r="CQ110" i="6" s="1"/>
  <c r="BT371" i="6"/>
  <c r="CQ372" i="6"/>
  <c r="CQ371" i="6" s="1"/>
  <c r="BT290" i="6"/>
  <c r="CQ291" i="6"/>
  <c r="CQ290" i="6" s="1"/>
  <c r="BT299" i="6"/>
  <c r="CQ300" i="6"/>
  <c r="CQ299" i="6" s="1"/>
  <c r="CQ54" i="6"/>
  <c r="BT137" i="6"/>
  <c r="CQ138" i="6"/>
  <c r="CQ137" i="6" s="1"/>
  <c r="BT79" i="6"/>
  <c r="CQ80" i="6"/>
  <c r="CQ79" i="6" s="1"/>
  <c r="CQ263" i="6"/>
  <c r="BT173" i="6"/>
  <c r="CQ174" i="6"/>
  <c r="CQ173" i="6" s="1"/>
  <c r="BT308" i="6"/>
  <c r="CQ312" i="6"/>
  <c r="CQ308" i="6" s="1"/>
  <c r="BT335" i="6"/>
  <c r="CQ336" i="6"/>
  <c r="CQ335" i="6" s="1"/>
  <c r="BT272" i="6"/>
  <c r="CQ273" i="6"/>
  <c r="CQ272" i="6" s="1"/>
  <c r="CQ209" i="6"/>
  <c r="BT54" i="6"/>
  <c r="BT353" i="6"/>
  <c r="CQ354" i="6"/>
  <c r="CQ353" i="6" s="1"/>
  <c r="CQ326" i="6"/>
  <c r="BT128" i="6"/>
  <c r="CQ129" i="6"/>
  <c r="CQ128" i="6" s="1"/>
  <c r="BT119" i="6"/>
  <c r="CQ120" i="6"/>
  <c r="CQ119" i="6" s="1"/>
  <c r="BT362" i="6"/>
  <c r="CQ363" i="6"/>
  <c r="CQ362" i="6" s="1"/>
  <c r="BT380" i="6"/>
  <c r="CQ381" i="6"/>
  <c r="CQ380" i="6" s="1"/>
  <c r="BT182" i="6"/>
  <c r="CQ183" i="6"/>
  <c r="CQ182" i="6" s="1"/>
  <c r="BT218" i="6"/>
  <c r="CQ219" i="6"/>
  <c r="CQ218" i="6" s="1"/>
  <c r="CQ347" i="6"/>
  <c r="CQ344" i="6" s="1"/>
  <c r="BT344" i="6"/>
  <c r="BT29" i="6"/>
  <c r="CQ30" i="6"/>
  <c r="CQ29" i="6" s="1"/>
  <c r="BT4" i="6"/>
  <c r="CQ5" i="6"/>
  <c r="CQ4" i="6" s="1"/>
  <c r="BT164" i="6"/>
  <c r="BT104" i="6"/>
  <c r="CQ105" i="6"/>
  <c r="CQ104" i="6" s="1"/>
  <c r="BT245" i="6"/>
  <c r="CQ246" i="6"/>
  <c r="CQ245" i="6" s="1"/>
  <c r="BT209" i="6"/>
  <c r="BT254" i="6"/>
  <c r="CQ255" i="6"/>
  <c r="CQ254" i="6" s="1"/>
  <c r="BT326" i="6"/>
  <c r="BT146" i="6"/>
  <c r="BT191" i="6"/>
  <c r="BT236" i="6"/>
  <c r="CQ237" i="6"/>
  <c r="CQ236" i="6" s="1"/>
  <c r="BT263" i="6"/>
  <c r="BT281" i="6"/>
  <c r="BT155" i="6"/>
  <c r="CQ156" i="6"/>
  <c r="CQ155" i="6" s="1"/>
  <c r="BT227" i="4"/>
  <c r="CQ228" i="4"/>
  <c r="CQ227" i="4" s="1"/>
  <c r="BT110" i="4"/>
  <c r="CQ111" i="4"/>
  <c r="CQ110" i="4" s="1"/>
  <c r="BT371" i="4"/>
  <c r="CQ372" i="4"/>
  <c r="CQ371" i="4" s="1"/>
  <c r="BT362" i="4"/>
  <c r="CQ363" i="4"/>
  <c r="CQ362" i="4" s="1"/>
  <c r="BT155" i="4"/>
  <c r="CQ156" i="4"/>
  <c r="CQ155" i="4" s="1"/>
  <c r="BT209" i="4"/>
  <c r="CQ210" i="4"/>
  <c r="CQ209" i="4" s="1"/>
  <c r="BT236" i="4"/>
  <c r="CQ237" i="4"/>
  <c r="CQ236" i="4" s="1"/>
  <c r="BT164" i="4"/>
  <c r="BT218" i="4"/>
  <c r="CQ219" i="4"/>
  <c r="CQ218" i="4" s="1"/>
  <c r="BT344" i="4"/>
  <c r="CQ345" i="4"/>
  <c r="CQ344" i="4" s="1"/>
  <c r="BT128" i="4"/>
  <c r="CQ129" i="4"/>
  <c r="CQ128" i="4" s="1"/>
  <c r="BT326" i="4"/>
  <c r="BT29" i="4"/>
  <c r="CQ30" i="4"/>
  <c r="CQ29" i="4" s="1"/>
  <c r="BT290" i="4"/>
  <c r="BT79" i="4"/>
  <c r="CQ80" i="4"/>
  <c r="CQ79" i="4" s="1"/>
  <c r="BT119" i="4"/>
  <c r="CQ120" i="4"/>
  <c r="CQ119" i="4" s="1"/>
  <c r="BT245" i="4"/>
  <c r="CQ246" i="4"/>
  <c r="CQ245" i="4" s="1"/>
  <c r="BT308" i="4"/>
  <c r="CQ309" i="4"/>
  <c r="CQ308" i="4" s="1"/>
  <c r="BT353" i="4"/>
  <c r="CQ354" i="4"/>
  <c r="CQ353" i="4" s="1"/>
  <c r="BT173" i="4"/>
  <c r="CQ176" i="4"/>
  <c r="CQ173" i="4" s="1"/>
  <c r="BT191" i="4"/>
  <c r="CQ192" i="4"/>
  <c r="CQ191" i="4" s="1"/>
  <c r="BT263" i="4"/>
  <c r="BT200" i="4"/>
  <c r="CQ201" i="4"/>
  <c r="CQ200" i="4" s="1"/>
  <c r="BT254" i="4"/>
  <c r="CQ255" i="4"/>
  <c r="CQ254" i="4" s="1"/>
  <c r="CQ263" i="4"/>
  <c r="BT54" i="4"/>
  <c r="CQ55" i="4"/>
  <c r="CQ54" i="4" s="1"/>
  <c r="BT317" i="4"/>
  <c r="CQ318" i="4"/>
  <c r="CQ317" i="4" s="1"/>
  <c r="BT299" i="4"/>
  <c r="BT4" i="4"/>
  <c r="CQ5" i="4"/>
  <c r="CQ4" i="4" s="1"/>
  <c r="BT137" i="4"/>
  <c r="CQ138" i="4"/>
  <c r="CQ137" i="4" s="1"/>
  <c r="BT281" i="4"/>
  <c r="CQ282" i="4"/>
  <c r="CQ281" i="4" s="1"/>
  <c r="BT104" i="4"/>
  <c r="CQ105" i="4"/>
  <c r="CQ104" i="4" s="1"/>
  <c r="BT182" i="4"/>
  <c r="CQ183" i="4"/>
  <c r="CQ182" i="4" s="1"/>
  <c r="BT335" i="4"/>
  <c r="CQ336" i="4"/>
  <c r="CQ335" i="4" s="1"/>
  <c r="CQ382" i="4"/>
  <c r="CQ380" i="4" s="1"/>
  <c r="BT380" i="4"/>
  <c r="CQ388" i="6" l="1"/>
  <c r="BT388" i="6"/>
  <c r="BT388" i="4"/>
  <c r="CQ388" i="4"/>
  <c r="D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Peter van Pham</author>
  </authors>
  <commentList>
    <comment ref="C16" authorId="0" shapeId="0" xr:uid="{AF4467A1-9290-4A5F-A64C-1D798632C633}">
      <text>
        <r>
          <rPr>
            <b/>
            <sz val="9"/>
            <color indexed="81"/>
            <rFont val="Tahoma"/>
            <family val="2"/>
          </rPr>
          <t>Kim Peter van Pham:</t>
        </r>
        <r>
          <rPr>
            <sz val="9"/>
            <color indexed="81"/>
            <rFont val="Tahoma"/>
            <family val="2"/>
          </rPr>
          <t xml:space="preserve">
Bruges til at fremskrive værdier fra POLKA (åbningsbalancen) fra 2009-prisniveau til 2024-prisniveau</t>
        </r>
      </text>
    </comment>
    <comment ref="F28" authorId="0" shapeId="0" xr:uid="{CC05D7C0-4469-47EB-A471-C0D670D4D7BA}">
      <text>
        <r>
          <rPr>
            <b/>
            <sz val="9"/>
            <color indexed="81"/>
            <rFont val="Tahoma"/>
            <charset val="1"/>
          </rPr>
          <t>Kim Peter van Pham:</t>
        </r>
        <r>
          <rPr>
            <sz val="9"/>
            <color indexed="81"/>
            <rFont val="Tahoma"/>
            <charset val="1"/>
          </rPr>
          <t xml:space="preserve">
Bruges til at korrigere for, om der er udmeldt effektiviseringskrav til de omkostninger der indgår i den i økonomiske ramme.</t>
        </r>
      </text>
    </comment>
  </commentList>
</comments>
</file>

<file path=xl/sharedStrings.xml><?xml version="1.0" encoding="utf-8"?>
<sst xmlns="http://schemas.openxmlformats.org/spreadsheetml/2006/main" count="1900" uniqueCount="128">
  <si>
    <t>POLKA-katergori</t>
  </si>
  <si>
    <t>Zone</t>
  </si>
  <si>
    <t>Periode</t>
  </si>
  <si>
    <t>Meter</t>
  </si>
  <si>
    <t>Enhedspris</t>
  </si>
  <si>
    <t>POLKA-afskriv. (2009-priser)</t>
  </si>
  <si>
    <t>POLKA-afskriv. /u krav (2024-priser)</t>
  </si>
  <si>
    <t>POLKA-afskriv. /m krav (2024-priser)</t>
  </si>
  <si>
    <t>Støbejernsledninger Ø110 mm &lt; Ledningsnet ≤ Ø 250 mm</t>
  </si>
  <si>
    <t>City</t>
  </si>
  <si>
    <t>1930-1939</t>
  </si>
  <si>
    <t>By</t>
  </si>
  <si>
    <t>1940-1949</t>
  </si>
  <si>
    <t>Støbejernsledninger ≤ Ø50 mm</t>
  </si>
  <si>
    <t>Støbejernsledninger Ø 50mm &lt; Ledningsnet ≤ Ø110 mm</t>
  </si>
  <si>
    <t>1950-1959</t>
  </si>
  <si>
    <t>Eternitledninger Ø110 mm &lt; Ledningsnet ≤ Ø 250 mm</t>
  </si>
  <si>
    <t>Eternitledninger Ø 250 mm &lt; Ledningsnet ≤ Ø 500mm</t>
  </si>
  <si>
    <t>Ledningsnet ≤ Ø50 mm</t>
  </si>
  <si>
    <t>1960-1969</t>
  </si>
  <si>
    <t>1970-1979</t>
  </si>
  <si>
    <t>1990-1994</t>
  </si>
  <si>
    <t>1995-1999</t>
  </si>
  <si>
    <t>I alt</t>
  </si>
  <si>
    <t>Fra</t>
  </si>
  <si>
    <t>Årlig indeks</t>
  </si>
  <si>
    <t>Fra år til 2017</t>
  </si>
  <si>
    <t>Fra 2009 til 2017</t>
  </si>
  <si>
    <t>½</t>
  </si>
  <si>
    <t>Indi. Krav</t>
  </si>
  <si>
    <t>Gen. krav (anlæg)</t>
  </si>
  <si>
    <t>Krav til ØR</t>
  </si>
  <si>
    <t>Indi. Faktor</t>
  </si>
  <si>
    <t>Gen. faktor</t>
  </si>
  <si>
    <t>Estimeret omkostninger i ØR</t>
  </si>
  <si>
    <t>Oplyst udskiftet</t>
  </si>
  <si>
    <t>Distributionsanlæg</t>
  </si>
  <si>
    <t>Enhed</t>
  </si>
  <si>
    <t>Standard-levetid</t>
  </si>
  <si>
    <t>Mængde</t>
  </si>
  <si>
    <t>Beregnet
enhedspris</t>
  </si>
  <si>
    <t>Nedskrevet genanskaffelsesværdi pr. år</t>
  </si>
  <si>
    <t>Nedskrevet genanskaffelsesværdi 
i alt</t>
  </si>
  <si>
    <t>Nedskrevet anskaffelsesværdi pr. år</t>
  </si>
  <si>
    <t>Nedskrevet anskaffelsesværdi 
i alt</t>
  </si>
  <si>
    <t>Nedskrevet standardværdi pr. år</t>
  </si>
  <si>
    <t>Nedskrevet standardværdi 
i alt</t>
  </si>
  <si>
    <t>Før 1910</t>
  </si>
  <si>
    <t>1910-1919</t>
  </si>
  <si>
    <t>1920-1929</t>
  </si>
  <si>
    <t>1980-1984</t>
  </si>
  <si>
    <t>1985-1989</t>
  </si>
  <si>
    <t>Indeksår</t>
  </si>
  <si>
    <t>Ledningsnet - Land</t>
  </si>
  <si>
    <t>meter</t>
  </si>
  <si>
    <t>Ø 50mm &lt; Ledningsnet ≤ Ø110 mm</t>
  </si>
  <si>
    <t>Ø110 mm &lt; Ledningsnet ≤ Ø 250 mm</t>
  </si>
  <si>
    <t>Ø 250 mm &lt; Ledningsnet ≤ Ø 500mm</t>
  </si>
  <si>
    <t>Ledningsnet &gt; Ø 500 mm</t>
  </si>
  <si>
    <t>Støbejernsledninger Ø 250 mm &lt; Ledningsnet ≤ Ø 500mm</t>
  </si>
  <si>
    <t>Støbejernsledninger Ledningsnet &gt; Ø 500 mm</t>
  </si>
  <si>
    <t>Eternitledninger ≤ Ø50 mm</t>
  </si>
  <si>
    <t>Eternitledninger Ø 50mm &lt; Ledningsnet ≤ Ø110 mm</t>
  </si>
  <si>
    <t>Eternitledninger Ledningsnet &gt; Ø 500 mm</t>
  </si>
  <si>
    <t>Skelbrønd, Konstruktioner</t>
  </si>
  <si>
    <t>stk.</t>
  </si>
  <si>
    <t>Levetidsforlængelse</t>
  </si>
  <si>
    <t>år</t>
  </si>
  <si>
    <t>-</t>
  </si>
  <si>
    <t>Skelbrønd, Mek./EL</t>
  </si>
  <si>
    <t>Inspektionsbrønd, Konstruktioner</t>
  </si>
  <si>
    <t>Inspektionsbrønd, Mek./EL</t>
  </si>
  <si>
    <t>Stik på ledningsnet, Konstruktioner</t>
  </si>
  <si>
    <t>Stik på ledningsnet, Mek./EL</t>
  </si>
  <si>
    <t>Ledningsnet - By</t>
  </si>
  <si>
    <t>Ledningsnet - City</t>
  </si>
  <si>
    <t>Ledningsnet - Indre city</t>
  </si>
  <si>
    <t>Ventiler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</si>
  <si>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</si>
  <si>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</si>
  <si>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</si>
  <si>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</si>
  <si>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Ventiler på ledningsnet &gt; Ø 500 mm</t>
  </si>
  <si>
    <t>Pumpestationer, bygværker og bassiner 1</t>
  </si>
  <si>
    <t>Pumpestation (inkl. evt. hydrofor)/trykforøger, Konstruktioner</t>
  </si>
  <si>
    <t xml:space="preserve">m³/h </t>
  </si>
  <si>
    <t>Pumpestation (inkl. evt. hydrofor)/trykforøger, Mek./EL</t>
  </si>
  <si>
    <t>Pumpestation (inkl. evt. hydrofor)/trykforøger, SRO</t>
  </si>
  <si>
    <t>Beholderanlæg - højdebeholder</t>
  </si>
  <si>
    <t>m³</t>
  </si>
  <si>
    <t>Beholderanlæg - vandtårn</t>
  </si>
  <si>
    <t>Pumpestationer, bygværker og bassiner 2</t>
  </si>
  <si>
    <t>Pumpestationer, bygværker og bassiner 3</t>
  </si>
  <si>
    <t>Pumpestationer, bygværker og bassiner 4</t>
  </si>
  <si>
    <t>Pumpestationer, bygværker og bassiner 5</t>
  </si>
  <si>
    <t>Pumpestationer, bygværker og bassiner 6</t>
  </si>
  <si>
    <t>Pumpestationer, bygværker og bassiner 7</t>
  </si>
  <si>
    <t>Pumpestationer, bygværker og bassiner 8</t>
  </si>
  <si>
    <t>Pumpestationer, bygværker og bassiner 9</t>
  </si>
  <si>
    <t>Pumpestationer, bygværker og bassiner 10</t>
  </si>
  <si>
    <t>Pumpestationer, bygværker og bassiner 11</t>
  </si>
  <si>
    <t>Pumpestationer, bygværker og bassiner 12</t>
  </si>
  <si>
    <t>Pumpestationer, bygværker og bassiner 13</t>
  </si>
  <si>
    <t>Pumpestationer, bygværker og bassiner 14</t>
  </si>
  <si>
    <t>Pumpestationer, bygværker og bassiner 15</t>
  </si>
  <si>
    <t>Pumpestationer, bygværker og bassiner 16</t>
  </si>
  <si>
    <t>Pumpestationer, bygværker og bassiner 17</t>
  </si>
  <si>
    <t>Pumpestationer, bygværker og bassiner 18</t>
  </si>
  <si>
    <t>Pumpestationer, bygværker og bassiner 19</t>
  </si>
  <si>
    <t>Pumpestationer, bygværker og bassiner 20</t>
  </si>
  <si>
    <t>Pumpestationer, bygværker og bassiner 21</t>
  </si>
  <si>
    <t>Pumpestationer, bygværker og bassiner 22</t>
  </si>
  <si>
    <t>Pumpestationer, bygværker og bassiner 23</t>
  </si>
  <si>
    <t>Pumpestationer, bygværker og bassiner 24</t>
  </si>
  <si>
    <t>Pumpestationer, bygværker og bassiner 25</t>
  </si>
  <si>
    <t>Pumpestationer, bygværker og bassiner 26</t>
  </si>
  <si>
    <t>Pumpestationer, bygværker og bassiner 27</t>
  </si>
  <si>
    <t>Pumpestationer, bygværker og bassiner 28</t>
  </si>
  <si>
    <t>Pumpestationer, bygværker og bassiner 29</t>
  </si>
  <si>
    <t>Pumpestationer, bygværker og bassiner 30</t>
  </si>
  <si>
    <t>Andre</t>
  </si>
  <si>
    <t xml:space="preserve">Afregningsmålere, mekaniske, </t>
  </si>
  <si>
    <t>Afregningsmålere, elektroniske ≤ Ø 110mm (Qn 10)</t>
  </si>
  <si>
    <t>Afregningsmålere, elektroniske &gt; Ø110 mm</t>
  </si>
  <si>
    <t>SRO-brønd/kvarterbrønd/sektionsbrønd, Konstruktioner</t>
  </si>
  <si>
    <t>SRO-brønd/kvarterbrønd/sektionsbrønd, Mek./EL</t>
  </si>
  <si>
    <t>SRO-brønd/kvarterbrønd/sektionsbrønd, SRO</t>
  </si>
  <si>
    <t>FEJL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</si>
</sst>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Times New Roman"/>
      <family val="1"/>
    </font>
    <font>
      <b/>
      <sz val="12"/>
      <name val="Times New Roman"/>
      <family val="1"/>
    </font>
    <font>
      <sz val="10"/>
      <color indexed="9"/>
      <name val="Arial"/>
      <family val="2"/>
    </font>
    <font>
      <i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12"/>
      <name val="Arial"/>
      <family val="2"/>
    </font>
    <font>
      <u/>
      <sz val="12"/>
      <color indexed="12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theme="9" tint="-0.249977111117893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wrapText="1"/>
    </xf>
    <xf numFmtId="2" fontId="0" fillId="0" borderId="0" xfId="0" applyNumberFormat="1"/>
    <xf numFmtId="3" fontId="0" fillId="0" borderId="0" xfId="0" applyNumberFormat="1"/>
    <xf numFmtId="0" fontId="2" fillId="0" borderId="1" xfId="0" applyFont="1" applyBorder="1" applyAlignment="1">
      <alignment horizontal="left"/>
    </xf>
    <xf numFmtId="0" fontId="0" fillId="0" borderId="0" xfId="0" applyBorder="1" applyProtection="1">
      <protection locked="0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1" xfId="0" applyFont="1" applyBorder="1"/>
    <xf numFmtId="10" fontId="0" fillId="0" borderId="0" xfId="1" applyNumberFormat="1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3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5" fillId="3" borderId="0" xfId="2" applyFont="1" applyFill="1" applyAlignment="1" applyProtection="1">
      <alignment horizontal="right"/>
    </xf>
    <xf numFmtId="0" fontId="6" fillId="0" borderId="0" xfId="2" applyFont="1" applyProtection="1"/>
    <xf numFmtId="0" fontId="8" fillId="3" borderId="2" xfId="2" applyFont="1" applyFill="1" applyBorder="1" applyAlignment="1" applyProtection="1">
      <alignment horizontal="right"/>
    </xf>
    <xf numFmtId="0" fontId="8" fillId="3" borderId="0" xfId="2" applyFont="1" applyFill="1" applyAlignment="1" applyProtection="1">
      <alignment horizontal="right"/>
    </xf>
    <xf numFmtId="0" fontId="7" fillId="0" borderId="0" xfId="2" applyFont="1" applyProtection="1"/>
    <xf numFmtId="0" fontId="9" fillId="0" borderId="3" xfId="2" applyFont="1" applyFill="1" applyBorder="1" applyProtection="1"/>
    <xf numFmtId="0" fontId="10" fillId="0" borderId="3" xfId="2" applyNumberFormat="1" applyFont="1" applyBorder="1" applyAlignment="1" applyProtection="1">
      <alignment horizontal="right"/>
    </xf>
    <xf numFmtId="0" fontId="10" fillId="0" borderId="0" xfId="2" applyFont="1" applyProtection="1"/>
    <xf numFmtId="0" fontId="9" fillId="0" borderId="0" xfId="2" applyFont="1" applyProtection="1"/>
    <xf numFmtId="0" fontId="9" fillId="0" borderId="2" xfId="2" applyFont="1" applyBorder="1" applyProtection="1"/>
    <xf numFmtId="0" fontId="9" fillId="0" borderId="3" xfId="2" applyFont="1" applyBorder="1" applyProtection="1"/>
    <xf numFmtId="0" fontId="11" fillId="0" borderId="3" xfId="2" applyFont="1" applyBorder="1" applyProtection="1"/>
    <xf numFmtId="0" fontId="12" fillId="3" borderId="0" xfId="2" applyFont="1" applyFill="1" applyProtection="1"/>
    <xf numFmtId="0" fontId="5" fillId="3" borderId="3" xfId="2" applyFont="1" applyFill="1" applyBorder="1" applyProtection="1"/>
    <xf numFmtId="0" fontId="5" fillId="3" borderId="3" xfId="2" applyNumberFormat="1" applyFont="1" applyFill="1" applyBorder="1" applyAlignment="1" applyProtection="1">
      <alignment horizontal="right"/>
    </xf>
    <xf numFmtId="165" fontId="5" fillId="3" borderId="0" xfId="2" applyNumberFormat="1" applyFont="1" applyFill="1" applyProtection="1"/>
    <xf numFmtId="0" fontId="13" fillId="3" borderId="0" xfId="2" applyFont="1" applyFill="1" applyProtection="1"/>
    <xf numFmtId="0" fontId="13" fillId="3" borderId="2" xfId="2" applyFont="1" applyFill="1" applyBorder="1" applyProtection="1"/>
    <xf numFmtId="0" fontId="5" fillId="3" borderId="0" xfId="2" applyFont="1" applyFill="1" applyProtection="1"/>
    <xf numFmtId="3" fontId="5" fillId="3" borderId="3" xfId="2" applyNumberFormat="1" applyFont="1" applyFill="1" applyBorder="1" applyProtection="1"/>
    <xf numFmtId="0" fontId="3" fillId="0" borderId="0" xfId="2" applyProtection="1"/>
    <xf numFmtId="0" fontId="15" fillId="0" borderId="4" xfId="3" applyFont="1" applyFill="1" applyBorder="1" applyAlignment="1" applyProtection="1"/>
    <xf numFmtId="0" fontId="16" fillId="0" borderId="4" xfId="2" applyNumberFormat="1" applyFont="1" applyBorder="1" applyAlignment="1" applyProtection="1">
      <alignment horizontal="right"/>
    </xf>
    <xf numFmtId="1" fontId="16" fillId="0" borderId="4" xfId="2" applyNumberFormat="1" applyFont="1" applyBorder="1" applyProtection="1"/>
    <xf numFmtId="3" fontId="17" fillId="0" borderId="5" xfId="2" applyNumberFormat="1" applyFont="1" applyBorder="1" applyProtection="1">
      <protection locked="0"/>
    </xf>
    <xf numFmtId="3" fontId="18" fillId="0" borderId="5" xfId="2" applyNumberFormat="1" applyFont="1" applyBorder="1" applyProtection="1">
      <protection locked="0"/>
    </xf>
    <xf numFmtId="3" fontId="19" fillId="0" borderId="5" xfId="2" applyNumberFormat="1" applyFont="1" applyBorder="1" applyProtection="1">
      <protection locked="0"/>
    </xf>
    <xf numFmtId="0" fontId="17" fillId="3" borderId="5" xfId="2" applyFont="1" applyFill="1" applyBorder="1" applyProtection="1"/>
    <xf numFmtId="3" fontId="16" fillId="0" borderId="6" xfId="2" applyNumberFormat="1" applyFont="1" applyBorder="1" applyProtection="1"/>
    <xf numFmtId="3" fontId="16" fillId="0" borderId="5" xfId="2" applyNumberFormat="1" applyFont="1" applyBorder="1" applyProtection="1"/>
    <xf numFmtId="3" fontId="20" fillId="0" borderId="4" xfId="2" applyNumberFormat="1" applyFont="1" applyBorder="1" applyProtection="1"/>
    <xf numFmtId="3" fontId="16" fillId="0" borderId="0" xfId="2" applyNumberFormat="1" applyFont="1" applyProtection="1"/>
    <xf numFmtId="3" fontId="5" fillId="3" borderId="0" xfId="2" applyNumberFormat="1" applyFont="1" applyFill="1" applyProtection="1"/>
    <xf numFmtId="0" fontId="15" fillId="0" borderId="3" xfId="3" applyFont="1" applyFill="1" applyBorder="1" applyAlignment="1" applyProtection="1"/>
    <xf numFmtId="0" fontId="16" fillId="0" borderId="3" xfId="2" applyNumberFormat="1" applyFont="1" applyBorder="1" applyAlignment="1" applyProtection="1">
      <alignment horizontal="right"/>
    </xf>
    <xf numFmtId="1" fontId="16" fillId="0" borderId="3" xfId="2" applyNumberFormat="1" applyFont="1" applyBorder="1" applyProtection="1"/>
    <xf numFmtId="3" fontId="17" fillId="0" borderId="0" xfId="2" applyNumberFormat="1" applyFont="1" applyBorder="1" applyProtection="1">
      <protection locked="0"/>
    </xf>
    <xf numFmtId="3" fontId="18" fillId="0" borderId="0" xfId="2" applyNumberFormat="1" applyFont="1" applyBorder="1" applyProtection="1">
      <protection locked="0"/>
    </xf>
    <xf numFmtId="3" fontId="19" fillId="0" borderId="0" xfId="2" applyNumberFormat="1" applyFont="1" applyBorder="1" applyProtection="1">
      <protection locked="0"/>
    </xf>
    <xf numFmtId="0" fontId="17" fillId="3" borderId="0" xfId="2" applyFont="1" applyFill="1" applyBorder="1" applyProtection="1"/>
    <xf numFmtId="3" fontId="16" fillId="0" borderId="2" xfId="2" applyNumberFormat="1" applyFont="1" applyBorder="1" applyProtection="1"/>
    <xf numFmtId="3" fontId="16" fillId="0" borderId="0" xfId="2" applyNumberFormat="1" applyFont="1" applyBorder="1" applyProtection="1"/>
    <xf numFmtId="3" fontId="20" fillId="0" borderId="3" xfId="2" applyNumberFormat="1" applyFont="1" applyBorder="1" applyProtection="1"/>
    <xf numFmtId="49" fontId="15" fillId="0" borderId="3" xfId="3" applyNumberFormat="1" applyFont="1" applyFill="1" applyBorder="1" applyAlignment="1" applyProtection="1">
      <alignment horizontal="left" indent="1"/>
    </xf>
    <xf numFmtId="1" fontId="16" fillId="0" borderId="3" xfId="2" applyNumberFormat="1" applyFont="1" applyBorder="1" applyAlignment="1" applyProtection="1">
      <alignment horizontal="left" indent="5"/>
    </xf>
    <xf numFmtId="3" fontId="21" fillId="0" borderId="0" xfId="2" applyNumberFormat="1" applyFont="1" applyBorder="1" applyProtection="1">
      <protection locked="0"/>
    </xf>
    <xf numFmtId="0" fontId="15" fillId="0" borderId="7" xfId="3" applyFont="1" applyFill="1" applyBorder="1" applyAlignment="1" applyProtection="1"/>
    <xf numFmtId="0" fontId="16" fillId="0" borderId="7" xfId="2" applyNumberFormat="1" applyFont="1" applyBorder="1" applyAlignment="1" applyProtection="1">
      <alignment horizontal="right"/>
    </xf>
    <xf numFmtId="1" fontId="16" fillId="0" borderId="7" xfId="2" applyNumberFormat="1" applyFont="1" applyBorder="1" applyProtection="1"/>
    <xf numFmtId="3" fontId="21" fillId="0" borderId="8" xfId="2" applyNumberFormat="1" applyFont="1" applyBorder="1" applyProtection="1">
      <protection locked="0"/>
    </xf>
    <xf numFmtId="3" fontId="17" fillId="0" borderId="8" xfId="2" applyNumberFormat="1" applyFont="1" applyBorder="1" applyProtection="1">
      <protection locked="0"/>
    </xf>
    <xf numFmtId="3" fontId="19" fillId="0" borderId="8" xfId="2" applyNumberFormat="1" applyFont="1" applyBorder="1" applyProtection="1">
      <protection locked="0"/>
    </xf>
    <xf numFmtId="0" fontId="17" fillId="3" borderId="8" xfId="2" applyFont="1" applyFill="1" applyBorder="1" applyProtection="1"/>
    <xf numFmtId="3" fontId="16" fillId="0" borderId="9" xfId="2" applyNumberFormat="1" applyFont="1" applyBorder="1" applyProtection="1"/>
    <xf numFmtId="3" fontId="16" fillId="0" borderId="8" xfId="2" applyNumberFormat="1" applyFont="1" applyBorder="1" applyProtection="1"/>
    <xf numFmtId="3" fontId="20" fillId="0" borderId="7" xfId="2" applyNumberFormat="1" applyFont="1" applyBorder="1" applyProtection="1"/>
    <xf numFmtId="1" fontId="5" fillId="3" borderId="3" xfId="2" applyNumberFormat="1" applyFont="1" applyFill="1" applyBorder="1" applyProtection="1"/>
    <xf numFmtId="3" fontId="13" fillId="3" borderId="2" xfId="2" applyNumberFormat="1" applyFont="1" applyFill="1" applyBorder="1" applyProtection="1"/>
    <xf numFmtId="3" fontId="13" fillId="3" borderId="0" xfId="2" applyNumberFormat="1" applyFont="1" applyFill="1" applyProtection="1"/>
    <xf numFmtId="3" fontId="20" fillId="3" borderId="0" xfId="2" applyNumberFormat="1" applyFont="1" applyFill="1" applyProtection="1"/>
    <xf numFmtId="0" fontId="17" fillId="0" borderId="5" xfId="2" applyFont="1" applyBorder="1" applyProtection="1">
      <protection locked="0"/>
    </xf>
    <xf numFmtId="0" fontId="17" fillId="0" borderId="0" xfId="2" applyFont="1" applyBorder="1" applyProtection="1">
      <protection locked="0"/>
    </xf>
    <xf numFmtId="0" fontId="17" fillId="0" borderId="8" xfId="2" applyFont="1" applyBorder="1" applyProtection="1">
      <protection locked="0"/>
    </xf>
    <xf numFmtId="0" fontId="21" fillId="0" borderId="5" xfId="2" applyFont="1" applyBorder="1" applyProtection="1">
      <protection locked="0"/>
    </xf>
    <xf numFmtId="0" fontId="19" fillId="0" borderId="5" xfId="2" applyFont="1" applyBorder="1" applyProtection="1">
      <protection locked="0"/>
    </xf>
    <xf numFmtId="0" fontId="18" fillId="0" borderId="5" xfId="2" applyFont="1" applyBorder="1" applyProtection="1">
      <protection locked="0"/>
    </xf>
    <xf numFmtId="0" fontId="21" fillId="0" borderId="0" xfId="2" applyFont="1" applyBorder="1" applyProtection="1">
      <protection locked="0"/>
    </xf>
    <xf numFmtId="0" fontId="19" fillId="0" borderId="0" xfId="2" applyFont="1" applyBorder="1" applyProtection="1">
      <protection locked="0"/>
    </xf>
    <xf numFmtId="49" fontId="15" fillId="0" borderId="4" xfId="3" applyNumberFormat="1" applyFont="1" applyFill="1" applyBorder="1" applyAlignment="1" applyProtection="1">
      <alignment vertical="center"/>
    </xf>
    <xf numFmtId="3" fontId="16" fillId="0" borderId="4" xfId="2" applyNumberFormat="1" applyFont="1" applyBorder="1" applyProtection="1"/>
    <xf numFmtId="3" fontId="16" fillId="0" borderId="3" xfId="2" applyNumberFormat="1" applyFont="1" applyBorder="1" applyProtection="1"/>
    <xf numFmtId="0" fontId="17" fillId="3" borderId="4" xfId="2" applyFont="1" applyFill="1" applyBorder="1" applyProtection="1"/>
    <xf numFmtId="3" fontId="5" fillId="3" borderId="10" xfId="2" applyNumberFormat="1" applyFont="1" applyFill="1" applyBorder="1" applyProtection="1"/>
    <xf numFmtId="0" fontId="17" fillId="3" borderId="3" xfId="2" applyFont="1" applyFill="1" applyBorder="1" applyProtection="1"/>
    <xf numFmtId="3" fontId="5" fillId="3" borderId="11" xfId="2" applyNumberFormat="1" applyFont="1" applyFill="1" applyBorder="1" applyProtection="1"/>
    <xf numFmtId="0" fontId="15" fillId="0" borderId="3" xfId="3" applyFont="1" applyFill="1" applyBorder="1" applyAlignment="1" applyProtection="1">
      <alignment wrapText="1"/>
    </xf>
    <xf numFmtId="0" fontId="15" fillId="0" borderId="7" xfId="3" applyFont="1" applyFill="1" applyBorder="1" applyAlignment="1" applyProtection="1">
      <alignment wrapText="1"/>
    </xf>
    <xf numFmtId="0" fontId="17" fillId="3" borderId="7" xfId="2" applyFont="1" applyFill="1" applyBorder="1" applyProtection="1"/>
    <xf numFmtId="3" fontId="5" fillId="3" borderId="12" xfId="2" applyNumberFormat="1" applyFont="1" applyFill="1" applyBorder="1" applyProtection="1"/>
    <xf numFmtId="0" fontId="15" fillId="3" borderId="3" xfId="3" applyFont="1" applyFill="1" applyBorder="1" applyAlignment="1" applyProtection="1">
      <alignment wrapText="1"/>
    </xf>
    <xf numFmtId="0" fontId="16" fillId="3" borderId="3" xfId="2" applyNumberFormat="1" applyFont="1" applyFill="1" applyBorder="1" applyAlignment="1" applyProtection="1">
      <alignment horizontal="right"/>
    </xf>
    <xf numFmtId="1" fontId="16" fillId="3" borderId="7" xfId="2" applyNumberFormat="1" applyFont="1" applyFill="1" applyBorder="1" applyProtection="1"/>
    <xf numFmtId="0" fontId="17" fillId="3" borderId="0" xfId="2" applyFont="1" applyFill="1" applyProtection="1"/>
    <xf numFmtId="3" fontId="17" fillId="3" borderId="0" xfId="2" applyNumberFormat="1" applyFont="1" applyFill="1" applyProtection="1"/>
    <xf numFmtId="3" fontId="16" fillId="3" borderId="0" xfId="2" applyNumberFormat="1" applyFont="1" applyFill="1" applyProtection="1"/>
    <xf numFmtId="0" fontId="20" fillId="3" borderId="3" xfId="2" applyFont="1" applyFill="1" applyBorder="1" applyProtection="1"/>
    <xf numFmtId="0" fontId="22" fillId="0" borderId="0" xfId="2" applyFont="1" applyFill="1" applyBorder="1" applyProtection="1"/>
    <xf numFmtId="0" fontId="16" fillId="0" borderId="0" xfId="2" applyNumberFormat="1" applyFont="1" applyProtection="1"/>
    <xf numFmtId="0" fontId="16" fillId="0" borderId="0" xfId="2" applyFont="1" applyProtection="1"/>
    <xf numFmtId="3" fontId="20" fillId="0" borderId="0" xfId="2" applyNumberFormat="1" applyFont="1" applyProtection="1"/>
    <xf numFmtId="0" fontId="22" fillId="0" borderId="0" xfId="2" applyFont="1" applyProtection="1"/>
    <xf numFmtId="0" fontId="3" fillId="0" borderId="0" xfId="2" applyFill="1" applyBorder="1" applyProtection="1"/>
    <xf numFmtId="0" fontId="3" fillId="0" borderId="0" xfId="2" applyNumberFormat="1" applyProtection="1"/>
    <xf numFmtId="0" fontId="17" fillId="0" borderId="11" xfId="2" applyFont="1" applyBorder="1" applyProtection="1">
      <protection locked="0"/>
    </xf>
    <xf numFmtId="3" fontId="17" fillId="4" borderId="0" xfId="2" applyNumberFormat="1" applyFont="1" applyFill="1" applyBorder="1" applyProtection="1">
      <protection locked="0"/>
    </xf>
    <xf numFmtId="3" fontId="17" fillId="4" borderId="5" xfId="2" applyNumberFormat="1" applyFont="1" applyFill="1" applyBorder="1" applyProtection="1">
      <protection locked="0"/>
    </xf>
    <xf numFmtId="3" fontId="19" fillId="4" borderId="0" xfId="2" applyNumberFormat="1" applyFont="1" applyFill="1" applyBorder="1" applyProtection="1">
      <protection locked="0"/>
    </xf>
    <xf numFmtId="3" fontId="19" fillId="4" borderId="5" xfId="2" applyNumberFormat="1" applyFont="1" applyFill="1" applyBorder="1" applyProtection="1">
      <protection locked="0"/>
    </xf>
    <xf numFmtId="1" fontId="17" fillId="0" borderId="0" xfId="2" applyNumberFormat="1" applyFont="1" applyBorder="1" applyProtection="1">
      <protection locked="0"/>
    </xf>
    <xf numFmtId="1" fontId="17" fillId="0" borderId="5" xfId="2" applyNumberFormat="1" applyFont="1" applyBorder="1" applyProtection="1">
      <protection locked="0"/>
    </xf>
    <xf numFmtId="0" fontId="5" fillId="3" borderId="0" xfId="2" applyFont="1" applyFill="1" applyAlignment="1" applyProtection="1">
      <alignment horizontal="left" wrapText="1"/>
    </xf>
    <xf numFmtId="0" fontId="5" fillId="3" borderId="0" xfId="2" applyFont="1" applyFill="1" applyAlignment="1" applyProtection="1">
      <alignment horizontal="right" wrapText="1"/>
    </xf>
    <xf numFmtId="0" fontId="4" fillId="3" borderId="0" xfId="2" applyFont="1" applyFill="1" applyBorder="1" applyAlignment="1" applyProtection="1">
      <alignment horizontal="left"/>
    </xf>
    <xf numFmtId="0" fontId="7" fillId="0" borderId="0" xfId="2" applyFont="1" applyAlignment="1" applyProtection="1">
      <alignment horizontal="left"/>
    </xf>
    <xf numFmtId="0" fontId="5" fillId="3" borderId="0" xfId="2" applyNumberFormat="1" applyFont="1" applyFill="1" applyAlignment="1" applyProtection="1">
      <alignment horizontal="right"/>
    </xf>
    <xf numFmtId="3" fontId="5" fillId="3" borderId="0" xfId="2" applyNumberFormat="1" applyFont="1" applyFill="1" applyAlignment="1" applyProtection="1">
      <alignment horizontal="center" wrapText="1"/>
    </xf>
    <xf numFmtId="0" fontId="21" fillId="3" borderId="5" xfId="2" applyFont="1" applyFill="1" applyBorder="1" applyProtection="1"/>
  </cellXfs>
  <cellStyles count="4">
    <cellStyle name="Link" xfId="3" builtinId="8"/>
    <cellStyle name="Normal" xfId="0" builtinId="0"/>
    <cellStyle name="Normal 2" xfId="2" xr:uid="{27D189AB-FBDE-4083-9E18-16225337696D}"/>
    <cellStyle name="Procent" xfId="1" builtinId="5"/>
  </cellStyles>
  <dxfs count="1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numFmt numFmtId="164" formatCode="0.0000"/>
    </dxf>
    <dxf>
      <numFmt numFmtId="164" formatCode="0.0000"/>
    </dxf>
    <dxf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0.0000"/>
      <alignment horizontal="center" vertical="bottom" textRotation="0" wrapText="0" indent="0" justifyLastLine="0" shrinkToFit="0" readingOrder="0"/>
    </dxf>
    <dxf>
      <protection locked="0" hidden="0"/>
    </dxf>
    <dxf>
      <border outline="0">
        <bottom style="thin">
          <color indexed="64"/>
        </bottom>
      </border>
    </dxf>
    <dxf>
      <numFmt numFmtId="3" formatCode="#,##0"/>
    </dxf>
    <dxf>
      <numFmt numFmtId="3" formatCode="#,##0"/>
    </dxf>
    <dxf>
      <numFmt numFmtId="3" formatCode="#,##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530679</xdr:colOff>
      <xdr:row>11</xdr:row>
      <xdr:rowOff>122464</xdr:rowOff>
    </xdr:from>
    <xdr:to>
      <xdr:col>14</xdr:col>
      <xdr:colOff>680357</xdr:colOff>
      <xdr:row>22</xdr:row>
      <xdr:rowOff>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741BE00-815E-4ABB-BFF7-FD93BCF999A9}"/>
            </a:ext>
          </a:extLst>
        </xdr:cNvPr>
        <xdr:cNvSpPr txBox="1"/>
      </xdr:nvSpPr>
      <xdr:spPr>
        <a:xfrm>
          <a:off x="10531929" y="2476500"/>
          <a:ext cx="3088821" cy="1973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Der</a:t>
          </a:r>
          <a:r>
            <a:rPr lang="da-DK" sz="1100" baseline="0"/>
            <a:t> er taget udgangspunkt i de oplysninger som kan matches til selskabets oplyste udskfitninger. Det er ikke muligt at skelne mellem størrelsen på de forskellige anlæg (Ø50mm, Ø110mm, Q250mm) eller placeringen (Land, By, City, Indre City).</a:t>
          </a:r>
        </a:p>
        <a:p>
          <a:endParaRPr lang="da-DK" sz="1100" baseline="0"/>
        </a:p>
        <a:p>
          <a:r>
            <a:rPr lang="da-DK" sz="1100" baseline="0"/>
            <a:t>Der er taget udgangspunkt i de anlæg med størst værdi indregnet i POLKA, og fjernet det antal meter selsakbet har oplyst. Hvis en kategori har færre meter oplyst i POLKA, så fjernes fra næstestørste kategori og så fremdeles.</a:t>
          </a:r>
          <a:endParaRPr lang="da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39</xdr:row>
      <xdr:rowOff>0</xdr:rowOff>
    </xdr:from>
    <xdr:to>
      <xdr:col>15</xdr:col>
      <xdr:colOff>149678</xdr:colOff>
      <xdr:row>49</xdr:row>
      <xdr:rowOff>68036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35C35DB-5038-4632-88D9-88572E9F5B21}"/>
            </a:ext>
          </a:extLst>
        </xdr:cNvPr>
        <xdr:cNvSpPr txBox="1"/>
      </xdr:nvSpPr>
      <xdr:spPr>
        <a:xfrm>
          <a:off x="10736036" y="7715250"/>
          <a:ext cx="3088821" cy="1973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Her er oversigt over de</a:t>
          </a:r>
          <a:r>
            <a:rPr lang="da-DK" sz="1100" baseline="0"/>
            <a:t> meter ledninger, som VAND vurderer er nedlagt. Antallet af meter stemmer til det samlede antal meter ledninger, som selskabet har oplyst er fjernet alt i alt.</a:t>
          </a:r>
          <a:endParaRPr lang="da-DK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LKA%20-%20Silkeborg%20Vand%20AS%20(V16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ksimum%20i%20POLK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ionsanlæg"/>
      <sheetName val="Priser"/>
      <sheetName val="Distributionsanlæg"/>
      <sheetName val="Fællesfunktionsanlæg"/>
      <sheetName val="Genanskaffelsespriser"/>
      <sheetName val="Anskaffelsesår"/>
      <sheetName val="Prisindeks"/>
      <sheetName val="Øvrige aktiver"/>
      <sheetName val="Balance"/>
      <sheetName val="Afs. Produktion"/>
      <sheetName val="Afs. Distribution"/>
      <sheetName val="Afs. Fællesfunktion"/>
      <sheetName val="Afskrivninger i alt"/>
      <sheetName val="Kontrol Pro."/>
      <sheetName val="Kontrol Dist."/>
      <sheetName val="Kontrol Fæll."/>
      <sheetName val="Kontrol"/>
    </sheetNames>
    <sheetDataSet>
      <sheetData sheetId="0"/>
      <sheetData sheetId="1">
        <row r="168">
          <cell r="E168">
            <v>0</v>
          </cell>
          <cell r="F168">
            <v>100</v>
          </cell>
          <cell r="G168">
            <v>500</v>
          </cell>
          <cell r="H168">
            <v>1000</v>
          </cell>
          <cell r="I168">
            <v>3000</v>
          </cell>
          <cell r="J168" t="str">
            <v>m³</v>
          </cell>
        </row>
        <row r="169">
          <cell r="E169">
            <v>0</v>
          </cell>
          <cell r="F169">
            <v>520756.8</v>
          </cell>
          <cell r="G169">
            <v>2343405.6</v>
          </cell>
          <cell r="H169">
            <v>4218130.08</v>
          </cell>
          <cell r="I169">
            <v>7500000</v>
          </cell>
          <cell r="J169" t="str">
            <v>kr</v>
          </cell>
        </row>
        <row r="170">
          <cell r="E170">
            <v>5207.5679999999993</v>
          </cell>
          <cell r="F170">
            <v>4556.6219999999994</v>
          </cell>
          <cell r="G170">
            <v>3749.4489599999988</v>
          </cell>
          <cell r="H170">
            <v>1640.9349600000005</v>
          </cell>
          <cell r="I170">
            <v>1640.9349600000005</v>
          </cell>
          <cell r="J170" t="str">
            <v>kr/m³</v>
          </cell>
        </row>
        <row r="191">
          <cell r="E191">
            <v>0</v>
          </cell>
          <cell r="F191">
            <v>100</v>
          </cell>
          <cell r="G191">
            <v>500</v>
          </cell>
          <cell r="H191">
            <v>1000</v>
          </cell>
          <cell r="I191">
            <v>3000</v>
          </cell>
          <cell r="J191" t="str">
            <v>m³/time</v>
          </cell>
        </row>
        <row r="192">
          <cell r="E192">
            <v>0</v>
          </cell>
          <cell r="F192">
            <v>781135.2</v>
          </cell>
          <cell r="G192">
            <v>3515108.4</v>
          </cell>
          <cell r="H192">
            <v>6327195.1199999992</v>
          </cell>
          <cell r="I192">
            <v>11250000</v>
          </cell>
          <cell r="J192" t="str">
            <v>kr</v>
          </cell>
        </row>
        <row r="193">
          <cell r="E193">
            <v>7811.351999999998</v>
          </cell>
          <cell r="F193">
            <v>6834.9329999999991</v>
          </cell>
          <cell r="G193">
            <v>5624.1734399999996</v>
          </cell>
          <cell r="H193">
            <v>2461.4024400000003</v>
          </cell>
          <cell r="I193">
            <v>2461.4024400000003</v>
          </cell>
          <cell r="J193" t="str">
            <v>kr/m³</v>
          </cell>
        </row>
        <row r="341">
          <cell r="P341">
            <v>0.25</v>
          </cell>
          <cell r="Q341">
            <v>0.65</v>
          </cell>
          <cell r="R341">
            <v>0.1</v>
          </cell>
        </row>
        <row r="342">
          <cell r="E342">
            <v>0</v>
          </cell>
          <cell r="F342">
            <v>30</v>
          </cell>
          <cell r="G342">
            <v>50</v>
          </cell>
          <cell r="H342">
            <v>250</v>
          </cell>
        </row>
        <row r="343">
          <cell r="E343">
            <v>0</v>
          </cell>
          <cell r="F343">
            <v>230391</v>
          </cell>
          <cell r="G343">
            <v>296217</v>
          </cell>
          <cell r="H343">
            <v>877680</v>
          </cell>
        </row>
        <row r="344">
          <cell r="E344">
            <v>7679.7</v>
          </cell>
          <cell r="F344">
            <v>3291.3</v>
          </cell>
          <cell r="G344">
            <v>2907.3149999999996</v>
          </cell>
          <cell r="H344">
            <v>2907.3149999999996</v>
          </cell>
        </row>
      </sheetData>
      <sheetData sheetId="2"/>
      <sheetData sheetId="3"/>
      <sheetData sheetId="4">
        <row r="81">
          <cell r="D81">
            <v>529</v>
          </cell>
          <cell r="E81">
            <v>75</v>
          </cell>
        </row>
        <row r="82">
          <cell r="D82">
            <v>808</v>
          </cell>
          <cell r="E82">
            <v>75</v>
          </cell>
        </row>
        <row r="83">
          <cell r="D83">
            <v>1513</v>
          </cell>
          <cell r="E83">
            <v>75</v>
          </cell>
        </row>
        <row r="84">
          <cell r="D84">
            <v>2944</v>
          </cell>
          <cell r="E84">
            <v>75</v>
          </cell>
        </row>
        <row r="85">
          <cell r="D85">
            <v>5751</v>
          </cell>
          <cell r="E85">
            <v>75</v>
          </cell>
        </row>
        <row r="86">
          <cell r="D86">
            <v>899</v>
          </cell>
          <cell r="E86">
            <v>100</v>
          </cell>
        </row>
        <row r="87">
          <cell r="D87">
            <v>1053</v>
          </cell>
          <cell r="E87">
            <v>100</v>
          </cell>
        </row>
        <row r="88">
          <cell r="D88">
            <v>1490</v>
          </cell>
          <cell r="E88">
            <v>100</v>
          </cell>
        </row>
        <row r="89">
          <cell r="D89">
            <v>2762</v>
          </cell>
          <cell r="E89">
            <v>100</v>
          </cell>
        </row>
        <row r="90">
          <cell r="D90">
            <v>5484</v>
          </cell>
          <cell r="E90">
            <v>100</v>
          </cell>
        </row>
        <row r="91">
          <cell r="D91">
            <v>655</v>
          </cell>
          <cell r="E91">
            <v>75</v>
          </cell>
        </row>
        <row r="92">
          <cell r="D92">
            <v>885</v>
          </cell>
          <cell r="E92">
            <v>75</v>
          </cell>
        </row>
        <row r="93">
          <cell r="D93">
            <v>1287</v>
          </cell>
          <cell r="E93">
            <v>75</v>
          </cell>
        </row>
        <row r="94">
          <cell r="D94">
            <v>3056</v>
          </cell>
          <cell r="E94">
            <v>75</v>
          </cell>
        </row>
        <row r="95">
          <cell r="D95">
            <v>8477</v>
          </cell>
          <cell r="E95">
            <v>75</v>
          </cell>
        </row>
        <row r="96">
          <cell r="D96">
            <v>10415</v>
          </cell>
          <cell r="E96">
            <v>50</v>
          </cell>
        </row>
        <row r="97">
          <cell r="D97">
            <v>15623</v>
          </cell>
          <cell r="E97">
            <v>15</v>
          </cell>
        </row>
        <row r="98">
          <cell r="D98">
            <v>10415</v>
          </cell>
          <cell r="E98">
            <v>50</v>
          </cell>
        </row>
        <row r="99">
          <cell r="D99">
            <v>13019</v>
          </cell>
          <cell r="E99">
            <v>15</v>
          </cell>
        </row>
        <row r="100">
          <cell r="D100">
            <v>4722</v>
          </cell>
          <cell r="E100">
            <v>75</v>
          </cell>
        </row>
        <row r="101">
          <cell r="D101">
            <v>4722</v>
          </cell>
          <cell r="E101">
            <v>75</v>
          </cell>
        </row>
        <row r="103">
          <cell r="D103">
            <v>650</v>
          </cell>
          <cell r="E103">
            <v>75</v>
          </cell>
        </row>
        <row r="104">
          <cell r="D104">
            <v>958</v>
          </cell>
          <cell r="E104">
            <v>75</v>
          </cell>
        </row>
        <row r="105">
          <cell r="D105">
            <v>1684</v>
          </cell>
          <cell r="E105">
            <v>75</v>
          </cell>
        </row>
        <row r="106">
          <cell r="D106">
            <v>3153</v>
          </cell>
          <cell r="E106">
            <v>75</v>
          </cell>
        </row>
        <row r="107">
          <cell r="D107">
            <v>5998</v>
          </cell>
          <cell r="E107">
            <v>75</v>
          </cell>
        </row>
        <row r="108">
          <cell r="D108">
            <v>1020</v>
          </cell>
          <cell r="E108">
            <v>100</v>
          </cell>
        </row>
        <row r="109">
          <cell r="D109">
            <v>1203</v>
          </cell>
          <cell r="E109">
            <v>100</v>
          </cell>
        </row>
        <row r="110">
          <cell r="D110">
            <v>1661</v>
          </cell>
          <cell r="E110">
            <v>100</v>
          </cell>
        </row>
        <row r="111">
          <cell r="D111">
            <v>2971</v>
          </cell>
          <cell r="E111">
            <v>100</v>
          </cell>
        </row>
        <row r="112">
          <cell r="D112">
            <v>5731</v>
          </cell>
          <cell r="E112">
            <v>100</v>
          </cell>
        </row>
        <row r="113">
          <cell r="D113">
            <v>776</v>
          </cell>
          <cell r="E113">
            <v>75</v>
          </cell>
        </row>
        <row r="114">
          <cell r="D114">
            <v>1035</v>
          </cell>
          <cell r="E114">
            <v>75</v>
          </cell>
        </row>
        <row r="115">
          <cell r="D115">
            <v>1456</v>
          </cell>
          <cell r="E115">
            <v>75</v>
          </cell>
        </row>
        <row r="116">
          <cell r="D116">
            <v>3265</v>
          </cell>
          <cell r="E116">
            <v>75</v>
          </cell>
        </row>
        <row r="117">
          <cell r="D117">
            <v>8724</v>
          </cell>
          <cell r="E117">
            <v>75</v>
          </cell>
        </row>
        <row r="118">
          <cell r="D118">
            <v>11457</v>
          </cell>
          <cell r="E118">
            <v>50</v>
          </cell>
        </row>
        <row r="119">
          <cell r="D119">
            <v>17185</v>
          </cell>
          <cell r="E119">
            <v>15</v>
          </cell>
        </row>
        <row r="120">
          <cell r="D120">
            <v>11457</v>
          </cell>
          <cell r="E120">
            <v>50</v>
          </cell>
        </row>
        <row r="121">
          <cell r="D121">
            <v>14321</v>
          </cell>
          <cell r="E121">
            <v>15</v>
          </cell>
        </row>
        <row r="122">
          <cell r="D122">
            <v>5666</v>
          </cell>
          <cell r="E122">
            <v>75</v>
          </cell>
        </row>
        <row r="123">
          <cell r="D123">
            <v>5666</v>
          </cell>
          <cell r="E123">
            <v>75</v>
          </cell>
        </row>
        <row r="125">
          <cell r="D125">
            <v>1078</v>
          </cell>
          <cell r="E125">
            <v>75</v>
          </cell>
        </row>
        <row r="126">
          <cell r="D126">
            <v>1495</v>
          </cell>
          <cell r="E126">
            <v>75</v>
          </cell>
        </row>
        <row r="127">
          <cell r="D127">
            <v>2192</v>
          </cell>
          <cell r="E127">
            <v>75</v>
          </cell>
        </row>
        <row r="128">
          <cell r="D128">
            <v>3773</v>
          </cell>
          <cell r="E128">
            <v>75</v>
          </cell>
        </row>
        <row r="129">
          <cell r="D129">
            <v>6732</v>
          </cell>
          <cell r="E129">
            <v>75</v>
          </cell>
        </row>
        <row r="130">
          <cell r="D130">
            <v>1448</v>
          </cell>
          <cell r="E130">
            <v>100</v>
          </cell>
        </row>
        <row r="131">
          <cell r="D131">
            <v>1740</v>
          </cell>
          <cell r="E131">
            <v>100</v>
          </cell>
        </row>
        <row r="132">
          <cell r="D132">
            <v>2169</v>
          </cell>
          <cell r="E132">
            <v>100</v>
          </cell>
        </row>
        <row r="133">
          <cell r="D133">
            <v>3591</v>
          </cell>
          <cell r="E133">
            <v>100</v>
          </cell>
        </row>
        <row r="134">
          <cell r="D134">
            <v>6465</v>
          </cell>
          <cell r="E134">
            <v>100</v>
          </cell>
        </row>
        <row r="135">
          <cell r="D135">
            <v>1204</v>
          </cell>
          <cell r="E135">
            <v>75</v>
          </cell>
        </row>
        <row r="136">
          <cell r="D136">
            <v>1572</v>
          </cell>
          <cell r="E136">
            <v>75</v>
          </cell>
        </row>
        <row r="137">
          <cell r="D137">
            <v>1966</v>
          </cell>
          <cell r="E137">
            <v>75</v>
          </cell>
        </row>
        <row r="138">
          <cell r="D138">
            <v>3885</v>
          </cell>
          <cell r="E138">
            <v>75</v>
          </cell>
        </row>
        <row r="139">
          <cell r="D139">
            <v>9458</v>
          </cell>
          <cell r="E139">
            <v>75</v>
          </cell>
        </row>
        <row r="140">
          <cell r="D140">
            <v>12498</v>
          </cell>
          <cell r="E140">
            <v>50</v>
          </cell>
        </row>
        <row r="141">
          <cell r="D141">
            <v>18747</v>
          </cell>
          <cell r="E141">
            <v>15</v>
          </cell>
        </row>
        <row r="142">
          <cell r="D142">
            <v>12498</v>
          </cell>
          <cell r="E142">
            <v>50</v>
          </cell>
        </row>
        <row r="143">
          <cell r="D143">
            <v>15623</v>
          </cell>
          <cell r="E143">
            <v>15</v>
          </cell>
        </row>
        <row r="144">
          <cell r="D144">
            <v>6139</v>
          </cell>
          <cell r="E144">
            <v>75</v>
          </cell>
        </row>
        <row r="145">
          <cell r="D145">
            <v>6139</v>
          </cell>
          <cell r="E145">
            <v>75</v>
          </cell>
        </row>
        <row r="147">
          <cell r="D147">
            <v>1697</v>
          </cell>
          <cell r="E147">
            <v>75</v>
          </cell>
        </row>
        <row r="148">
          <cell r="D148">
            <v>2268</v>
          </cell>
          <cell r="E148">
            <v>75</v>
          </cell>
        </row>
        <row r="149">
          <cell r="D149">
            <v>3009</v>
          </cell>
          <cell r="E149">
            <v>75</v>
          </cell>
        </row>
        <row r="150">
          <cell r="D150">
            <v>4773</v>
          </cell>
          <cell r="E150">
            <v>75</v>
          </cell>
        </row>
        <row r="151">
          <cell r="D151">
            <v>7915</v>
          </cell>
          <cell r="E151">
            <v>75</v>
          </cell>
        </row>
        <row r="152">
          <cell r="D152">
            <v>2067</v>
          </cell>
          <cell r="E152">
            <v>100</v>
          </cell>
        </row>
        <row r="153">
          <cell r="D153">
            <v>2513</v>
          </cell>
          <cell r="E153">
            <v>100</v>
          </cell>
        </row>
        <row r="154">
          <cell r="D154">
            <v>2986</v>
          </cell>
          <cell r="E154">
            <v>100</v>
          </cell>
        </row>
        <row r="155">
          <cell r="D155">
            <v>4591</v>
          </cell>
          <cell r="E155">
            <v>100</v>
          </cell>
        </row>
        <row r="156">
          <cell r="D156">
            <v>7648</v>
          </cell>
          <cell r="E156">
            <v>100</v>
          </cell>
        </row>
        <row r="157">
          <cell r="D157">
            <v>1823</v>
          </cell>
          <cell r="E157">
            <v>75</v>
          </cell>
        </row>
        <row r="158">
          <cell r="D158">
            <v>2345</v>
          </cell>
          <cell r="E158">
            <v>75</v>
          </cell>
        </row>
        <row r="159">
          <cell r="D159">
            <v>2783</v>
          </cell>
          <cell r="E159">
            <v>75</v>
          </cell>
        </row>
        <row r="160">
          <cell r="D160">
            <v>4885</v>
          </cell>
          <cell r="E160">
            <v>75</v>
          </cell>
        </row>
        <row r="161">
          <cell r="D161">
            <v>10641</v>
          </cell>
          <cell r="E161">
            <v>75</v>
          </cell>
        </row>
        <row r="162">
          <cell r="D162">
            <v>13540</v>
          </cell>
          <cell r="E162">
            <v>50</v>
          </cell>
        </row>
        <row r="163">
          <cell r="D163">
            <v>20310</v>
          </cell>
          <cell r="E163">
            <v>15</v>
          </cell>
        </row>
        <row r="164">
          <cell r="D164">
            <v>13540</v>
          </cell>
          <cell r="E164">
            <v>50</v>
          </cell>
        </row>
        <row r="165">
          <cell r="D165">
            <v>16925</v>
          </cell>
          <cell r="E165">
            <v>15</v>
          </cell>
        </row>
        <row r="166">
          <cell r="D166">
            <v>7555</v>
          </cell>
          <cell r="E166">
            <v>75</v>
          </cell>
        </row>
        <row r="167">
          <cell r="D167">
            <v>7555</v>
          </cell>
          <cell r="E167">
            <v>75</v>
          </cell>
        </row>
        <row r="169">
          <cell r="D169">
            <v>7732</v>
          </cell>
          <cell r="E169">
            <v>75</v>
          </cell>
        </row>
        <row r="170">
          <cell r="D170">
            <v>8980</v>
          </cell>
          <cell r="E170">
            <v>75</v>
          </cell>
        </row>
        <row r="171">
          <cell r="D171">
            <v>21736</v>
          </cell>
          <cell r="E171">
            <v>75</v>
          </cell>
        </row>
        <row r="172">
          <cell r="D172">
            <v>78299</v>
          </cell>
          <cell r="E172">
            <v>75</v>
          </cell>
        </row>
        <row r="173">
          <cell r="D173">
            <v>223733</v>
          </cell>
          <cell r="E173">
            <v>75</v>
          </cell>
        </row>
        <row r="175">
          <cell r="E175">
            <v>50</v>
          </cell>
        </row>
        <row r="176">
          <cell r="E176">
            <v>25</v>
          </cell>
        </row>
        <row r="177">
          <cell r="E177">
            <v>10</v>
          </cell>
        </row>
        <row r="178">
          <cell r="E178">
            <v>50</v>
          </cell>
        </row>
        <row r="179">
          <cell r="E179">
            <v>50</v>
          </cell>
        </row>
        <row r="181">
          <cell r="D181">
            <v>1300</v>
          </cell>
          <cell r="E181">
            <v>8</v>
          </cell>
        </row>
        <row r="182">
          <cell r="D182">
            <v>20000</v>
          </cell>
          <cell r="E182">
            <v>10</v>
          </cell>
        </row>
        <row r="183">
          <cell r="D183">
            <v>26000</v>
          </cell>
          <cell r="E183">
            <v>10</v>
          </cell>
        </row>
        <row r="184">
          <cell r="D184">
            <v>78845</v>
          </cell>
          <cell r="E184">
            <v>50</v>
          </cell>
        </row>
        <row r="185">
          <cell r="D185">
            <v>90108</v>
          </cell>
          <cell r="E185">
            <v>15</v>
          </cell>
        </row>
        <row r="186">
          <cell r="D186">
            <v>56318</v>
          </cell>
          <cell r="E186">
            <v>10</v>
          </cell>
        </row>
        <row r="196">
          <cell r="D196">
            <v>0</v>
          </cell>
        </row>
      </sheetData>
      <sheetData sheetId="5"/>
      <sheetData sheetId="6">
        <row r="1">
          <cell r="A1" t="str">
            <v>År</v>
          </cell>
          <cell r="B1" t="str">
            <v>Index</v>
          </cell>
        </row>
        <row r="2">
          <cell r="A2">
            <v>1900</v>
          </cell>
          <cell r="B2">
            <v>1.6617306824027493</v>
          </cell>
        </row>
        <row r="3">
          <cell r="A3">
            <v>1901</v>
          </cell>
          <cell r="B3">
            <v>1.632574255511086</v>
          </cell>
        </row>
        <row r="4">
          <cell r="A4">
            <v>1902</v>
          </cell>
          <cell r="B4">
            <v>1.6557517583857377</v>
          </cell>
        </row>
        <row r="5">
          <cell r="A5">
            <v>1903</v>
          </cell>
          <cell r="B5">
            <v>1.6338844382169899</v>
          </cell>
        </row>
        <row r="6">
          <cell r="A6">
            <v>1904</v>
          </cell>
          <cell r="B6">
            <v>1.6570619410916418</v>
          </cell>
        </row>
        <row r="7">
          <cell r="A7">
            <v>1905</v>
          </cell>
          <cell r="B7">
            <v>1.6789292612603894</v>
          </cell>
        </row>
        <row r="8">
          <cell r="A8">
            <v>1906</v>
          </cell>
          <cell r="B8">
            <v>1.7166849775808735</v>
          </cell>
        </row>
        <row r="9">
          <cell r="A9">
            <v>1907</v>
          </cell>
          <cell r="B9">
            <v>1.7716392727589967</v>
          </cell>
        </row>
        <row r="10">
          <cell r="A10">
            <v>1908</v>
          </cell>
          <cell r="B10">
            <v>1.7437930285732373</v>
          </cell>
        </row>
        <row r="11">
          <cell r="A11">
            <v>1909</v>
          </cell>
          <cell r="B11">
            <v>1.766970531447889</v>
          </cell>
        </row>
        <row r="12">
          <cell r="A12">
            <v>1910</v>
          </cell>
          <cell r="B12">
            <v>1.8120153544912885</v>
          </cell>
        </row>
        <row r="13">
          <cell r="A13">
            <v>1911</v>
          </cell>
          <cell r="B13">
            <v>1.8338826746600363</v>
          </cell>
        </row>
        <row r="14">
          <cell r="A14">
            <v>1912</v>
          </cell>
          <cell r="B14">
            <v>1.9265926861586433</v>
          </cell>
        </row>
        <row r="15">
          <cell r="A15">
            <v>1913</v>
          </cell>
          <cell r="B15">
            <v>1.9378123409992718</v>
          </cell>
        </row>
        <row r="16">
          <cell r="A16">
            <v>1914</v>
          </cell>
          <cell r="B16">
            <v>2.0802359168523856</v>
          </cell>
        </row>
        <row r="17">
          <cell r="A17">
            <v>1915</v>
          </cell>
          <cell r="B17">
            <v>2.5450961570513257</v>
          </cell>
        </row>
        <row r="18">
          <cell r="A18">
            <v>1916</v>
          </cell>
          <cell r="B18">
            <v>3.1974247961467794</v>
          </cell>
        </row>
        <row r="19">
          <cell r="A19">
            <v>1917</v>
          </cell>
          <cell r="B19">
            <v>3.9895566456835381</v>
          </cell>
        </row>
        <row r="20">
          <cell r="A20">
            <v>1918</v>
          </cell>
          <cell r="B20">
            <v>4.7749713780098908</v>
          </cell>
        </row>
        <row r="21">
          <cell r="A21">
            <v>1919</v>
          </cell>
          <cell r="B21">
            <v>4.2983233747955261</v>
          </cell>
        </row>
        <row r="22">
          <cell r="A22">
            <v>1920</v>
          </cell>
          <cell r="B22">
            <v>5.1165233701598645</v>
          </cell>
        </row>
        <row r="23">
          <cell r="A23">
            <v>1921</v>
          </cell>
          <cell r="B23">
            <v>3.5574284882499105</v>
          </cell>
        </row>
        <row r="24">
          <cell r="A24">
            <v>1922</v>
          </cell>
          <cell r="B24">
            <v>2.9201921339749672</v>
          </cell>
        </row>
        <row r="25">
          <cell r="A25">
            <v>1923</v>
          </cell>
          <cell r="B25">
            <v>3.0864625070427429</v>
          </cell>
        </row>
        <row r="26">
          <cell r="A26">
            <v>1924</v>
          </cell>
          <cell r="B26">
            <v>3.4398692950614227</v>
          </cell>
        </row>
        <row r="27">
          <cell r="A27">
            <v>1925</v>
          </cell>
          <cell r="B27">
            <v>3.2766885354680477</v>
          </cell>
        </row>
        <row r="28">
          <cell r="A28">
            <v>1926</v>
          </cell>
          <cell r="B28">
            <v>2.6912277812643666</v>
          </cell>
        </row>
        <row r="29">
          <cell r="A29">
            <v>1927</v>
          </cell>
          <cell r="B29">
            <v>2.5609150423098987</v>
          </cell>
        </row>
        <row r="30">
          <cell r="A30">
            <v>1928</v>
          </cell>
          <cell r="B30">
            <v>2.540050040668802</v>
          </cell>
        </row>
        <row r="31">
          <cell r="A31">
            <v>1929</v>
          </cell>
          <cell r="B31">
            <v>2.5088579102069373</v>
          </cell>
        </row>
        <row r="32">
          <cell r="A32">
            <v>1930</v>
          </cell>
          <cell r="B32">
            <v>2.3316924388623885</v>
          </cell>
        </row>
        <row r="33">
          <cell r="A33">
            <v>1931</v>
          </cell>
          <cell r="B33">
            <v>2.1626439615959603</v>
          </cell>
        </row>
        <row r="34">
          <cell r="A34">
            <v>1932</v>
          </cell>
          <cell r="B34">
            <v>2.1457470138823647</v>
          </cell>
        </row>
        <row r="35">
          <cell r="A35">
            <v>1933</v>
          </cell>
          <cell r="B35">
            <v>2.2263637839231927</v>
          </cell>
        </row>
        <row r="36">
          <cell r="A36">
            <v>1934</v>
          </cell>
          <cell r="B36">
            <v>2.3480956700670546</v>
          </cell>
        </row>
        <row r="37">
          <cell r="A37">
            <v>1935</v>
          </cell>
          <cell r="B37">
            <v>2.426230439072651</v>
          </cell>
        </row>
        <row r="38">
          <cell r="A38">
            <v>1936</v>
          </cell>
          <cell r="B38">
            <v>2.5009540496093954</v>
          </cell>
        </row>
        <row r="39">
          <cell r="A39">
            <v>1937</v>
          </cell>
          <cell r="B39">
            <v>2.69699732878804</v>
          </cell>
        </row>
        <row r="40">
          <cell r="A40">
            <v>1938</v>
          </cell>
          <cell r="B40">
            <v>2.6586212158164404</v>
          </cell>
        </row>
        <row r="41">
          <cell r="A41">
            <v>1939</v>
          </cell>
          <cell r="B41">
            <v>2.7788900301156181</v>
          </cell>
        </row>
        <row r="42">
          <cell r="A42">
            <v>1940</v>
          </cell>
          <cell r="B42">
            <v>3.7026644011463397</v>
          </cell>
        </row>
        <row r="43">
          <cell r="A43">
            <v>1941</v>
          </cell>
          <cell r="B43">
            <v>4.3055002704339227</v>
          </cell>
        </row>
        <row r="44">
          <cell r="A44">
            <v>1942</v>
          </cell>
          <cell r="B44">
            <v>4.4953498361104405</v>
          </cell>
        </row>
        <row r="45">
          <cell r="A45">
            <v>1943</v>
          </cell>
          <cell r="B45">
            <v>4.5581844875913751</v>
          </cell>
        </row>
        <row r="46">
          <cell r="A46">
            <v>1944</v>
          </cell>
          <cell r="B46">
            <v>4.6731630642856512</v>
          </cell>
        </row>
        <row r="47">
          <cell r="A47">
            <v>1945</v>
          </cell>
          <cell r="B47">
            <v>4.7072434917742116</v>
          </cell>
        </row>
        <row r="48">
          <cell r="A48">
            <v>1946</v>
          </cell>
          <cell r="B48">
            <v>4.7601806722180839</v>
          </cell>
        </row>
        <row r="49">
          <cell r="A49">
            <v>1947</v>
          </cell>
          <cell r="B49">
            <v>5.0770279025117038</v>
          </cell>
        </row>
        <row r="50">
          <cell r="A50">
            <v>1948</v>
          </cell>
          <cell r="B50">
            <v>5.3955382754697183</v>
          </cell>
        </row>
        <row r="51">
          <cell r="A51">
            <v>1949</v>
          </cell>
          <cell r="B51">
            <v>5.5020015515100553</v>
          </cell>
        </row>
        <row r="52">
          <cell r="A52">
            <v>1950</v>
          </cell>
          <cell r="B52">
            <v>6.0629934954322291</v>
          </cell>
        </row>
        <row r="53">
          <cell r="A53">
            <v>1951</v>
          </cell>
          <cell r="B53">
            <v>7.255519846034642</v>
          </cell>
        </row>
        <row r="54">
          <cell r="A54">
            <v>1952</v>
          </cell>
          <cell r="B54">
            <v>7.2832123144257999</v>
          </cell>
        </row>
        <row r="55">
          <cell r="A55">
            <v>1953</v>
          </cell>
          <cell r="B55">
            <v>7.0405983176074978</v>
          </cell>
        </row>
        <row r="56">
          <cell r="A56">
            <v>1954</v>
          </cell>
          <cell r="B56">
            <v>7.1274611043295417</v>
          </cell>
        </row>
        <row r="57">
          <cell r="A57">
            <v>1955</v>
          </cell>
          <cell r="B57">
            <v>7.4622697606259285</v>
          </cell>
        </row>
        <row r="58">
          <cell r="A58">
            <v>1956</v>
          </cell>
          <cell r="B58">
            <v>7.7933241109471378</v>
          </cell>
        </row>
        <row r="59">
          <cell r="A59">
            <v>1957</v>
          </cell>
          <cell r="B59">
            <v>7.931019486431798</v>
          </cell>
        </row>
        <row r="60">
          <cell r="A60">
            <v>1958</v>
          </cell>
          <cell r="B60">
            <v>8.0050878097750005</v>
          </cell>
        </row>
        <row r="61">
          <cell r="A61">
            <v>1959</v>
          </cell>
          <cell r="B61">
            <v>8.082380410673542</v>
          </cell>
        </row>
        <row r="62">
          <cell r="A62">
            <v>1960</v>
          </cell>
          <cell r="B62">
            <v>8.2498682295433845</v>
          </cell>
        </row>
        <row r="63">
          <cell r="A63">
            <v>1961</v>
          </cell>
          <cell r="B63">
            <v>8.6608715752071781</v>
          </cell>
        </row>
        <row r="64">
          <cell r="A64">
            <v>1962</v>
          </cell>
          <cell r="B64">
            <v>9.1080473626163734</v>
          </cell>
        </row>
        <row r="65">
          <cell r="A65">
            <v>1963</v>
          </cell>
          <cell r="B65">
            <v>9.4301216465350919</v>
          </cell>
        </row>
        <row r="66">
          <cell r="A66">
            <v>1964</v>
          </cell>
          <cell r="B66">
            <v>9.7127135505364848</v>
          </cell>
        </row>
        <row r="67">
          <cell r="A67">
            <v>1965</v>
          </cell>
          <cell r="B67">
            <v>10.293667619868021</v>
          </cell>
        </row>
        <row r="68">
          <cell r="A68">
            <v>1966</v>
          </cell>
          <cell r="B68">
            <v>10.838477688667814</v>
          </cell>
        </row>
        <row r="69">
          <cell r="A69">
            <v>1967</v>
          </cell>
          <cell r="B69">
            <v>11.460613680328876</v>
          </cell>
        </row>
        <row r="70">
          <cell r="A70">
            <v>1968</v>
          </cell>
          <cell r="B70">
            <v>12.126907678924663</v>
          </cell>
        </row>
        <row r="71">
          <cell r="A71">
            <v>1969</v>
          </cell>
          <cell r="B71">
            <v>12.63327859499619</v>
          </cell>
        </row>
        <row r="72">
          <cell r="A72">
            <v>1970</v>
          </cell>
          <cell r="B72">
            <v>13.556305462539987</v>
          </cell>
        </row>
        <row r="73">
          <cell r="A73">
            <v>1971</v>
          </cell>
          <cell r="B73">
            <v>14.3471789792879</v>
          </cell>
        </row>
        <row r="74">
          <cell r="A74">
            <v>1972</v>
          </cell>
          <cell r="B74">
            <v>15.347265880178755</v>
          </cell>
        </row>
        <row r="75">
          <cell r="A75">
            <v>1973</v>
          </cell>
          <cell r="B75">
            <v>16.726869217465079</v>
          </cell>
        </row>
        <row r="76">
          <cell r="A76">
            <v>1974</v>
          </cell>
          <cell r="B76">
            <v>19.459113565479001</v>
          </cell>
        </row>
        <row r="77">
          <cell r="A77">
            <v>1975</v>
          </cell>
          <cell r="B77">
            <v>21.754716081961138</v>
          </cell>
        </row>
        <row r="78">
          <cell r="A78">
            <v>1976</v>
          </cell>
          <cell r="B78">
            <v>23.363896445792737</v>
          </cell>
        </row>
        <row r="79">
          <cell r="A79">
            <v>1977</v>
          </cell>
          <cell r="B79">
            <v>27.336520797065177</v>
          </cell>
        </row>
        <row r="80">
          <cell r="A80">
            <v>1978</v>
          </cell>
          <cell r="B80">
            <v>29.34957451614051</v>
          </cell>
        </row>
        <row r="81">
          <cell r="A81">
            <v>1979</v>
          </cell>
          <cell r="B81">
            <v>31.96816649677163</v>
          </cell>
        </row>
        <row r="82">
          <cell r="A82">
            <v>1980</v>
          </cell>
          <cell r="B82">
            <v>36.532414887955468</v>
          </cell>
        </row>
        <row r="83">
          <cell r="A83">
            <v>1981</v>
          </cell>
          <cell r="B83">
            <v>41.906858270299253</v>
          </cell>
        </row>
        <row r="84">
          <cell r="A84">
            <v>1982</v>
          </cell>
          <cell r="B84">
            <v>47.127053681938207</v>
          </cell>
        </row>
        <row r="85">
          <cell r="A85">
            <v>1983</v>
          </cell>
          <cell r="B85">
            <v>50.406689377522866</v>
          </cell>
        </row>
        <row r="86">
          <cell r="A86">
            <v>1984</v>
          </cell>
          <cell r="B86">
            <v>53.663890966148053</v>
          </cell>
        </row>
        <row r="87">
          <cell r="A87">
            <v>1985</v>
          </cell>
          <cell r="B87">
            <v>56.309259296284374</v>
          </cell>
        </row>
        <row r="88">
          <cell r="A88">
            <v>1986</v>
          </cell>
          <cell r="B88">
            <v>56.179560097143856</v>
          </cell>
        </row>
        <row r="89">
          <cell r="A89">
            <v>1987</v>
          </cell>
          <cell r="B89">
            <v>59.417387235360536</v>
          </cell>
        </row>
        <row r="90">
          <cell r="A90">
            <v>1988</v>
          </cell>
          <cell r="B90">
            <v>58.930258851379477</v>
          </cell>
        </row>
        <row r="91">
          <cell r="A91">
            <v>1989</v>
          </cell>
          <cell r="B91">
            <v>65.261715325672128</v>
          </cell>
        </row>
        <row r="92">
          <cell r="A92">
            <v>1990</v>
          </cell>
          <cell r="B92">
            <v>68.458915495332135</v>
          </cell>
        </row>
        <row r="93">
          <cell r="A93">
            <v>1991</v>
          </cell>
          <cell r="B93">
            <v>70.074456421327298</v>
          </cell>
        </row>
        <row r="94">
          <cell r="A94">
            <v>1992</v>
          </cell>
          <cell r="B94">
            <v>70.598587691404134</v>
          </cell>
        </row>
        <row r="95">
          <cell r="A95">
            <v>1993</v>
          </cell>
          <cell r="B95">
            <v>72.328650668969246</v>
          </cell>
        </row>
        <row r="96">
          <cell r="A96">
            <v>1994</v>
          </cell>
          <cell r="B96">
            <v>73.674213428878048</v>
          </cell>
        </row>
        <row r="97">
          <cell r="A97">
            <v>1995</v>
          </cell>
          <cell r="B97">
            <v>76.088499048387462</v>
          </cell>
        </row>
        <row r="98">
          <cell r="A98">
            <v>1996</v>
          </cell>
          <cell r="B98">
            <v>78.509589246576766</v>
          </cell>
        </row>
        <row r="99">
          <cell r="A99">
            <v>1997</v>
          </cell>
          <cell r="B99">
            <v>80.695475626374531</v>
          </cell>
        </row>
        <row r="100">
          <cell r="A100">
            <v>1998</v>
          </cell>
          <cell r="B100">
            <v>82.400122821481432</v>
          </cell>
        </row>
        <row r="101">
          <cell r="A101">
            <v>1999</v>
          </cell>
          <cell r="B101">
            <v>84.983551925867886</v>
          </cell>
        </row>
        <row r="102">
          <cell r="A102">
            <v>2000</v>
          </cell>
          <cell r="B102">
            <v>88.816503456804313</v>
          </cell>
        </row>
        <row r="103">
          <cell r="A103">
            <v>2001</v>
          </cell>
          <cell r="B103">
            <v>90.510491726910686</v>
          </cell>
        </row>
        <row r="104">
          <cell r="A104">
            <v>2002</v>
          </cell>
          <cell r="B104">
            <v>92.140363680690228</v>
          </cell>
        </row>
        <row r="105">
          <cell r="A105">
            <v>2003</v>
          </cell>
          <cell r="B105">
            <v>92.730098364477641</v>
          </cell>
        </row>
        <row r="106">
          <cell r="A106">
            <v>2004</v>
          </cell>
          <cell r="B106">
            <v>93.529793144626751</v>
          </cell>
        </row>
        <row r="107">
          <cell r="A107">
            <v>2005</v>
          </cell>
          <cell r="B107">
            <v>96.756292526666044</v>
          </cell>
        </row>
        <row r="108">
          <cell r="A108">
            <v>2006</v>
          </cell>
          <cell r="B108">
            <v>99.368444543292838</v>
          </cell>
        </row>
        <row r="109">
          <cell r="A109">
            <v>2007</v>
          </cell>
          <cell r="B109">
            <v>103.11605975889942</v>
          </cell>
        </row>
        <row r="110">
          <cell r="A110">
            <v>2008</v>
          </cell>
          <cell r="B110">
            <v>107.22941002651498</v>
          </cell>
        </row>
        <row r="111">
          <cell r="A111">
            <v>2009</v>
          </cell>
          <cell r="B111">
            <v>100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ionsanlæg"/>
      <sheetName val="Priser"/>
      <sheetName val="Distributionsanlæg"/>
      <sheetName val="Fællesfunktionsanlæg"/>
      <sheetName val="Øvrige aktiver"/>
      <sheetName val="Balance"/>
      <sheetName val="Genanskaffelsespriser"/>
      <sheetName val="Anskaffelsesår"/>
      <sheetName val="Prisindeks"/>
      <sheetName val="Afs. Produktion"/>
      <sheetName val="Afs. Distribution"/>
      <sheetName val="Afs. Fællesfunktion"/>
      <sheetName val="Afskrivninger i alt"/>
    </sheetNames>
    <sheetDataSet>
      <sheetData sheetId="0" refreshError="1"/>
      <sheetData sheetId="1">
        <row r="168">
          <cell r="E168">
            <v>0</v>
          </cell>
          <cell r="F168">
            <v>100</v>
          </cell>
          <cell r="G168">
            <v>500</v>
          </cell>
          <cell r="H168">
            <v>1000</v>
          </cell>
          <cell r="I168">
            <v>3000</v>
          </cell>
          <cell r="J168" t="str">
            <v>m³</v>
          </cell>
        </row>
        <row r="169">
          <cell r="E169">
            <v>0</v>
          </cell>
          <cell r="F169">
            <v>520756.8</v>
          </cell>
          <cell r="G169">
            <v>2343405.6</v>
          </cell>
          <cell r="H169">
            <v>4218130.08</v>
          </cell>
          <cell r="I169">
            <v>7500000</v>
          </cell>
          <cell r="J169" t="str">
            <v>kr</v>
          </cell>
        </row>
        <row r="170">
          <cell r="E170">
            <v>5207.5679999999993</v>
          </cell>
          <cell r="F170">
            <v>4556.6219999999994</v>
          </cell>
          <cell r="G170">
            <v>3749.4489599999988</v>
          </cell>
          <cell r="H170">
            <v>1640.9349600000005</v>
          </cell>
          <cell r="I170">
            <v>1640.9349600000005</v>
          </cell>
          <cell r="J170" t="str">
            <v>kr/m³</v>
          </cell>
        </row>
        <row r="191">
          <cell r="E191">
            <v>0</v>
          </cell>
          <cell r="F191">
            <v>100</v>
          </cell>
          <cell r="G191">
            <v>500</v>
          </cell>
          <cell r="H191">
            <v>1000</v>
          </cell>
          <cell r="I191">
            <v>3000</v>
          </cell>
          <cell r="J191" t="str">
            <v>m³/time</v>
          </cell>
        </row>
        <row r="192">
          <cell r="E192">
            <v>0</v>
          </cell>
          <cell r="F192">
            <v>781135.2</v>
          </cell>
          <cell r="G192">
            <v>3515108.4</v>
          </cell>
          <cell r="H192">
            <v>6327195.1199999992</v>
          </cell>
          <cell r="I192">
            <v>11250000</v>
          </cell>
          <cell r="J192" t="str">
            <v>kr</v>
          </cell>
        </row>
        <row r="193">
          <cell r="E193">
            <v>7811.351999999998</v>
          </cell>
          <cell r="F193">
            <v>6834.9329999999991</v>
          </cell>
          <cell r="G193">
            <v>5624.1734399999996</v>
          </cell>
          <cell r="H193">
            <v>2461.4024400000003</v>
          </cell>
          <cell r="I193">
            <v>2461.4024400000003</v>
          </cell>
          <cell r="J193" t="str">
            <v>kr/m³</v>
          </cell>
        </row>
        <row r="341">
          <cell r="P341">
            <v>0.25</v>
          </cell>
          <cell r="Q341">
            <v>0.65</v>
          </cell>
          <cell r="R341">
            <v>0.1</v>
          </cell>
        </row>
        <row r="342">
          <cell r="E342">
            <v>0</v>
          </cell>
          <cell r="F342">
            <v>30</v>
          </cell>
          <cell r="G342">
            <v>50</v>
          </cell>
          <cell r="H342">
            <v>250</v>
          </cell>
        </row>
        <row r="343">
          <cell r="E343">
            <v>0</v>
          </cell>
          <cell r="F343">
            <v>230391</v>
          </cell>
          <cell r="G343">
            <v>296217</v>
          </cell>
          <cell r="H343">
            <v>877680</v>
          </cell>
        </row>
        <row r="344">
          <cell r="E344">
            <v>7679.7</v>
          </cell>
          <cell r="F344">
            <v>3291.3</v>
          </cell>
          <cell r="G344">
            <v>2907.3149999999996</v>
          </cell>
          <cell r="H344">
            <v>2907.3149999999996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81">
          <cell r="D81">
            <v>529</v>
          </cell>
          <cell r="E81">
            <v>75</v>
          </cell>
        </row>
        <row r="82">
          <cell r="D82">
            <v>808</v>
          </cell>
          <cell r="E82">
            <v>75</v>
          </cell>
        </row>
        <row r="83">
          <cell r="D83">
            <v>1513</v>
          </cell>
          <cell r="E83">
            <v>75</v>
          </cell>
        </row>
        <row r="84">
          <cell r="D84">
            <v>2944</v>
          </cell>
          <cell r="E84">
            <v>75</v>
          </cell>
        </row>
        <row r="85">
          <cell r="D85">
            <v>5751</v>
          </cell>
          <cell r="E85">
            <v>75</v>
          </cell>
        </row>
        <row r="86">
          <cell r="D86">
            <v>899</v>
          </cell>
          <cell r="E86">
            <v>100</v>
          </cell>
        </row>
        <row r="87">
          <cell r="D87">
            <v>1053</v>
          </cell>
          <cell r="E87">
            <v>100</v>
          </cell>
        </row>
        <row r="88">
          <cell r="D88">
            <v>1490</v>
          </cell>
          <cell r="E88">
            <v>100</v>
          </cell>
        </row>
        <row r="89">
          <cell r="D89">
            <v>2762</v>
          </cell>
          <cell r="E89">
            <v>100</v>
          </cell>
        </row>
        <row r="90">
          <cell r="D90">
            <v>5484</v>
          </cell>
          <cell r="E90">
            <v>100</v>
          </cell>
        </row>
        <row r="91">
          <cell r="D91">
            <v>655</v>
          </cell>
          <cell r="E91">
            <v>75</v>
          </cell>
        </row>
        <row r="92">
          <cell r="D92">
            <v>885</v>
          </cell>
          <cell r="E92">
            <v>75</v>
          </cell>
        </row>
        <row r="93">
          <cell r="D93">
            <v>1287</v>
          </cell>
          <cell r="E93">
            <v>75</v>
          </cell>
        </row>
        <row r="94">
          <cell r="D94">
            <v>3056</v>
          </cell>
          <cell r="E94">
            <v>75</v>
          </cell>
        </row>
        <row r="95">
          <cell r="D95">
            <v>8477</v>
          </cell>
          <cell r="E95">
            <v>75</v>
          </cell>
        </row>
        <row r="96">
          <cell r="D96">
            <v>10415</v>
          </cell>
          <cell r="E96">
            <v>50</v>
          </cell>
        </row>
        <row r="97">
          <cell r="D97">
            <v>15623</v>
          </cell>
          <cell r="E97">
            <v>15</v>
          </cell>
        </row>
        <row r="98">
          <cell r="D98">
            <v>10415</v>
          </cell>
          <cell r="E98">
            <v>50</v>
          </cell>
        </row>
        <row r="99">
          <cell r="D99">
            <v>13019</v>
          </cell>
          <cell r="E99">
            <v>15</v>
          </cell>
        </row>
        <row r="100">
          <cell r="D100">
            <v>4722</v>
          </cell>
          <cell r="E100">
            <v>75</v>
          </cell>
        </row>
        <row r="101">
          <cell r="D101">
            <v>4722</v>
          </cell>
          <cell r="E101">
            <v>75</v>
          </cell>
        </row>
        <row r="103">
          <cell r="D103">
            <v>650</v>
          </cell>
          <cell r="E103">
            <v>75</v>
          </cell>
        </row>
        <row r="104">
          <cell r="D104">
            <v>958</v>
          </cell>
          <cell r="E104">
            <v>75</v>
          </cell>
        </row>
        <row r="105">
          <cell r="D105">
            <v>1684</v>
          </cell>
          <cell r="E105">
            <v>75</v>
          </cell>
        </row>
        <row r="106">
          <cell r="D106">
            <v>3153</v>
          </cell>
          <cell r="E106">
            <v>75</v>
          </cell>
        </row>
        <row r="107">
          <cell r="D107">
            <v>5998</v>
          </cell>
          <cell r="E107">
            <v>75</v>
          </cell>
        </row>
        <row r="108">
          <cell r="D108">
            <v>1020</v>
          </cell>
          <cell r="E108">
            <v>100</v>
          </cell>
        </row>
        <row r="109">
          <cell r="D109">
            <v>1203</v>
          </cell>
          <cell r="E109">
            <v>100</v>
          </cell>
        </row>
        <row r="110">
          <cell r="D110">
            <v>1661</v>
          </cell>
          <cell r="E110">
            <v>100</v>
          </cell>
        </row>
        <row r="111">
          <cell r="D111">
            <v>2971</v>
          </cell>
          <cell r="E111">
            <v>100</v>
          </cell>
        </row>
        <row r="112">
          <cell r="D112">
            <v>5731</v>
          </cell>
          <cell r="E112">
            <v>100</v>
          </cell>
        </row>
        <row r="113">
          <cell r="D113">
            <v>776</v>
          </cell>
          <cell r="E113">
            <v>75</v>
          </cell>
        </row>
        <row r="114">
          <cell r="D114">
            <v>1035</v>
          </cell>
          <cell r="E114">
            <v>75</v>
          </cell>
        </row>
        <row r="115">
          <cell r="D115">
            <v>1456</v>
          </cell>
          <cell r="E115">
            <v>75</v>
          </cell>
        </row>
        <row r="116">
          <cell r="D116">
            <v>3265</v>
          </cell>
          <cell r="E116">
            <v>75</v>
          </cell>
        </row>
        <row r="117">
          <cell r="D117">
            <v>8724</v>
          </cell>
          <cell r="E117">
            <v>75</v>
          </cell>
        </row>
        <row r="118">
          <cell r="D118">
            <v>11457</v>
          </cell>
          <cell r="E118">
            <v>50</v>
          </cell>
        </row>
        <row r="119">
          <cell r="D119">
            <v>17185</v>
          </cell>
          <cell r="E119">
            <v>15</v>
          </cell>
        </row>
        <row r="120">
          <cell r="D120">
            <v>11457</v>
          </cell>
          <cell r="E120">
            <v>50</v>
          </cell>
        </row>
        <row r="121">
          <cell r="D121">
            <v>14321</v>
          </cell>
          <cell r="E121">
            <v>15</v>
          </cell>
        </row>
        <row r="122">
          <cell r="D122">
            <v>5666</v>
          </cell>
          <cell r="E122">
            <v>75</v>
          </cell>
        </row>
        <row r="123">
          <cell r="D123">
            <v>5666</v>
          </cell>
          <cell r="E123">
            <v>75</v>
          </cell>
        </row>
        <row r="125">
          <cell r="D125">
            <v>1078</v>
          </cell>
          <cell r="E125">
            <v>75</v>
          </cell>
        </row>
        <row r="126">
          <cell r="D126">
            <v>1495</v>
          </cell>
          <cell r="E126">
            <v>75</v>
          </cell>
        </row>
        <row r="127">
          <cell r="D127">
            <v>2192</v>
          </cell>
          <cell r="E127">
            <v>75</v>
          </cell>
        </row>
        <row r="128">
          <cell r="D128">
            <v>3773</v>
          </cell>
          <cell r="E128">
            <v>75</v>
          </cell>
        </row>
        <row r="129">
          <cell r="D129">
            <v>6732</v>
          </cell>
          <cell r="E129">
            <v>75</v>
          </cell>
        </row>
        <row r="130">
          <cell r="D130">
            <v>1448</v>
          </cell>
          <cell r="E130">
            <v>100</v>
          </cell>
        </row>
        <row r="131">
          <cell r="D131">
            <v>1740</v>
          </cell>
          <cell r="E131">
            <v>100</v>
          </cell>
        </row>
        <row r="132">
          <cell r="D132">
            <v>2169</v>
          </cell>
          <cell r="E132">
            <v>100</v>
          </cell>
        </row>
        <row r="133">
          <cell r="D133">
            <v>3591</v>
          </cell>
          <cell r="E133">
            <v>100</v>
          </cell>
        </row>
        <row r="134">
          <cell r="D134">
            <v>6465</v>
          </cell>
          <cell r="E134">
            <v>100</v>
          </cell>
        </row>
        <row r="135">
          <cell r="D135">
            <v>1204</v>
          </cell>
          <cell r="E135">
            <v>75</v>
          </cell>
        </row>
        <row r="136">
          <cell r="D136">
            <v>1572</v>
          </cell>
          <cell r="E136">
            <v>75</v>
          </cell>
        </row>
        <row r="137">
          <cell r="D137">
            <v>1966</v>
          </cell>
          <cell r="E137">
            <v>75</v>
          </cell>
        </row>
        <row r="138">
          <cell r="D138">
            <v>3885</v>
          </cell>
          <cell r="E138">
            <v>75</v>
          </cell>
        </row>
        <row r="139">
          <cell r="D139">
            <v>9458</v>
          </cell>
          <cell r="E139">
            <v>75</v>
          </cell>
        </row>
        <row r="140">
          <cell r="D140">
            <v>12498</v>
          </cell>
          <cell r="E140">
            <v>50</v>
          </cell>
        </row>
        <row r="141">
          <cell r="D141">
            <v>18747</v>
          </cell>
          <cell r="E141">
            <v>15</v>
          </cell>
        </row>
        <row r="142">
          <cell r="D142">
            <v>12498</v>
          </cell>
          <cell r="E142">
            <v>50</v>
          </cell>
        </row>
        <row r="143">
          <cell r="D143">
            <v>15623</v>
          </cell>
          <cell r="E143">
            <v>15</v>
          </cell>
        </row>
        <row r="144">
          <cell r="D144">
            <v>6139</v>
          </cell>
          <cell r="E144">
            <v>75</v>
          </cell>
        </row>
        <row r="145">
          <cell r="D145">
            <v>6139</v>
          </cell>
          <cell r="E145">
            <v>75</v>
          </cell>
        </row>
        <row r="147">
          <cell r="D147">
            <v>1697</v>
          </cell>
          <cell r="E147">
            <v>75</v>
          </cell>
        </row>
        <row r="148">
          <cell r="D148">
            <v>2268</v>
          </cell>
          <cell r="E148">
            <v>75</v>
          </cell>
        </row>
        <row r="149">
          <cell r="D149">
            <v>3009</v>
          </cell>
          <cell r="E149">
            <v>75</v>
          </cell>
        </row>
        <row r="150">
          <cell r="D150">
            <v>4773</v>
          </cell>
          <cell r="E150">
            <v>75</v>
          </cell>
        </row>
        <row r="151">
          <cell r="D151">
            <v>7915</v>
          </cell>
          <cell r="E151">
            <v>75</v>
          </cell>
        </row>
        <row r="152">
          <cell r="D152">
            <v>2067</v>
          </cell>
          <cell r="E152">
            <v>100</v>
          </cell>
        </row>
        <row r="153">
          <cell r="D153">
            <v>2513</v>
          </cell>
          <cell r="E153">
            <v>100</v>
          </cell>
        </row>
        <row r="154">
          <cell r="D154">
            <v>2986</v>
          </cell>
          <cell r="E154">
            <v>100</v>
          </cell>
        </row>
        <row r="155">
          <cell r="D155">
            <v>4591</v>
          </cell>
          <cell r="E155">
            <v>100</v>
          </cell>
        </row>
        <row r="156">
          <cell r="D156">
            <v>7648</v>
          </cell>
          <cell r="E156">
            <v>100</v>
          </cell>
        </row>
        <row r="157">
          <cell r="D157">
            <v>1823</v>
          </cell>
          <cell r="E157">
            <v>75</v>
          </cell>
        </row>
        <row r="158">
          <cell r="D158">
            <v>2345</v>
          </cell>
          <cell r="E158">
            <v>75</v>
          </cell>
        </row>
        <row r="159">
          <cell r="D159">
            <v>2783</v>
          </cell>
          <cell r="E159">
            <v>75</v>
          </cell>
        </row>
        <row r="160">
          <cell r="D160">
            <v>4885</v>
          </cell>
          <cell r="E160">
            <v>75</v>
          </cell>
        </row>
        <row r="161">
          <cell r="D161">
            <v>10641</v>
          </cell>
          <cell r="E161">
            <v>75</v>
          </cell>
        </row>
        <row r="162">
          <cell r="D162">
            <v>13540</v>
          </cell>
          <cell r="E162">
            <v>50</v>
          </cell>
        </row>
        <row r="163">
          <cell r="D163">
            <v>20310</v>
          </cell>
          <cell r="E163">
            <v>15</v>
          </cell>
        </row>
        <row r="164">
          <cell r="D164">
            <v>13540</v>
          </cell>
          <cell r="E164">
            <v>50</v>
          </cell>
        </row>
        <row r="165">
          <cell r="D165">
            <v>16925</v>
          </cell>
          <cell r="E165">
            <v>15</v>
          </cell>
        </row>
        <row r="166">
          <cell r="D166">
            <v>7555</v>
          </cell>
          <cell r="E166">
            <v>75</v>
          </cell>
        </row>
        <row r="167">
          <cell r="D167">
            <v>7555</v>
          </cell>
          <cell r="E167">
            <v>75</v>
          </cell>
        </row>
        <row r="169">
          <cell r="D169">
            <v>7732</v>
          </cell>
          <cell r="E169">
            <v>75</v>
          </cell>
        </row>
        <row r="170">
          <cell r="D170">
            <v>8980</v>
          </cell>
          <cell r="E170">
            <v>75</v>
          </cell>
        </row>
        <row r="171">
          <cell r="D171">
            <v>21736</v>
          </cell>
          <cell r="E171">
            <v>75</v>
          </cell>
        </row>
        <row r="172">
          <cell r="D172">
            <v>78299</v>
          </cell>
          <cell r="E172">
            <v>75</v>
          </cell>
        </row>
        <row r="173">
          <cell r="D173">
            <v>223733</v>
          </cell>
          <cell r="E173">
            <v>75</v>
          </cell>
        </row>
        <row r="175">
          <cell r="E175">
            <v>50</v>
          </cell>
        </row>
        <row r="176">
          <cell r="E176">
            <v>25</v>
          </cell>
        </row>
        <row r="177">
          <cell r="E177">
            <v>10</v>
          </cell>
        </row>
        <row r="178">
          <cell r="E178">
            <v>50</v>
          </cell>
        </row>
        <row r="179">
          <cell r="E179">
            <v>50</v>
          </cell>
        </row>
        <row r="181">
          <cell r="D181">
            <v>1300</v>
          </cell>
          <cell r="E181">
            <v>8</v>
          </cell>
        </row>
        <row r="182">
          <cell r="D182">
            <v>20000</v>
          </cell>
          <cell r="E182">
            <v>10</v>
          </cell>
        </row>
        <row r="183">
          <cell r="D183">
            <v>26000</v>
          </cell>
          <cell r="E183">
            <v>10</v>
          </cell>
        </row>
        <row r="184">
          <cell r="D184">
            <v>78845</v>
          </cell>
          <cell r="E184">
            <v>50</v>
          </cell>
        </row>
        <row r="185">
          <cell r="D185">
            <v>90108</v>
          </cell>
          <cell r="E185">
            <v>15</v>
          </cell>
        </row>
        <row r="186">
          <cell r="D186">
            <v>56318</v>
          </cell>
          <cell r="E186">
            <v>10</v>
          </cell>
        </row>
        <row r="196">
          <cell r="D196">
            <v>0</v>
          </cell>
        </row>
      </sheetData>
      <sheetData sheetId="7" refreshError="1"/>
      <sheetData sheetId="8">
        <row r="1">
          <cell r="A1" t="str">
            <v>År</v>
          </cell>
          <cell r="B1" t="str">
            <v>Index</v>
          </cell>
        </row>
        <row r="2">
          <cell r="A2">
            <v>1900</v>
          </cell>
          <cell r="B2">
            <v>1.6617306824027493</v>
          </cell>
        </row>
        <row r="3">
          <cell r="A3">
            <v>1901</v>
          </cell>
          <cell r="B3">
            <v>1.632574255511086</v>
          </cell>
        </row>
        <row r="4">
          <cell r="A4">
            <v>1902</v>
          </cell>
          <cell r="B4">
            <v>1.6557517583857377</v>
          </cell>
        </row>
        <row r="5">
          <cell r="A5">
            <v>1903</v>
          </cell>
          <cell r="B5">
            <v>1.6338844382169899</v>
          </cell>
        </row>
        <row r="6">
          <cell r="A6">
            <v>1904</v>
          </cell>
          <cell r="B6">
            <v>1.6570619410916418</v>
          </cell>
        </row>
        <row r="7">
          <cell r="A7">
            <v>1905</v>
          </cell>
          <cell r="B7">
            <v>1.6789292612603894</v>
          </cell>
        </row>
        <row r="8">
          <cell r="A8">
            <v>1906</v>
          </cell>
          <cell r="B8">
            <v>1.7166849775808735</v>
          </cell>
        </row>
        <row r="9">
          <cell r="A9">
            <v>1907</v>
          </cell>
          <cell r="B9">
            <v>1.7716392727589967</v>
          </cell>
        </row>
        <row r="10">
          <cell r="A10">
            <v>1908</v>
          </cell>
          <cell r="B10">
            <v>1.7437930285732373</v>
          </cell>
        </row>
        <row r="11">
          <cell r="A11">
            <v>1909</v>
          </cell>
          <cell r="B11">
            <v>1.766970531447889</v>
          </cell>
        </row>
        <row r="12">
          <cell r="A12">
            <v>1910</v>
          </cell>
          <cell r="B12">
            <v>1.8120153544912885</v>
          </cell>
        </row>
        <row r="13">
          <cell r="A13">
            <v>1911</v>
          </cell>
          <cell r="B13">
            <v>1.8338826746600363</v>
          </cell>
        </row>
        <row r="14">
          <cell r="A14">
            <v>1912</v>
          </cell>
          <cell r="B14">
            <v>1.9265926861586433</v>
          </cell>
        </row>
        <row r="15">
          <cell r="A15">
            <v>1913</v>
          </cell>
          <cell r="B15">
            <v>1.9378123409992718</v>
          </cell>
        </row>
        <row r="16">
          <cell r="A16">
            <v>1914</v>
          </cell>
          <cell r="B16">
            <v>2.0802359168523856</v>
          </cell>
        </row>
        <row r="17">
          <cell r="A17">
            <v>1915</v>
          </cell>
          <cell r="B17">
            <v>2.5450961570513257</v>
          </cell>
        </row>
        <row r="18">
          <cell r="A18">
            <v>1916</v>
          </cell>
          <cell r="B18">
            <v>3.1974247961467794</v>
          </cell>
        </row>
        <row r="19">
          <cell r="A19">
            <v>1917</v>
          </cell>
          <cell r="B19">
            <v>3.9895566456835381</v>
          </cell>
        </row>
        <row r="20">
          <cell r="A20">
            <v>1918</v>
          </cell>
          <cell r="B20">
            <v>4.7749713780098908</v>
          </cell>
        </row>
        <row r="21">
          <cell r="A21">
            <v>1919</v>
          </cell>
          <cell r="B21">
            <v>4.2983233747955261</v>
          </cell>
        </row>
        <row r="22">
          <cell r="A22">
            <v>1920</v>
          </cell>
          <cell r="B22">
            <v>5.1165233701598645</v>
          </cell>
        </row>
        <row r="23">
          <cell r="A23">
            <v>1921</v>
          </cell>
          <cell r="B23">
            <v>3.5574284882499105</v>
          </cell>
        </row>
        <row r="24">
          <cell r="A24">
            <v>1922</v>
          </cell>
          <cell r="B24">
            <v>2.9201921339749672</v>
          </cell>
        </row>
        <row r="25">
          <cell r="A25">
            <v>1923</v>
          </cell>
          <cell r="B25">
            <v>3.0864625070427429</v>
          </cell>
        </row>
        <row r="26">
          <cell r="A26">
            <v>1924</v>
          </cell>
          <cell r="B26">
            <v>3.4398692950614227</v>
          </cell>
        </row>
        <row r="27">
          <cell r="A27">
            <v>1925</v>
          </cell>
          <cell r="B27">
            <v>3.2766885354680477</v>
          </cell>
        </row>
        <row r="28">
          <cell r="A28">
            <v>1926</v>
          </cell>
          <cell r="B28">
            <v>2.6912277812643666</v>
          </cell>
        </row>
        <row r="29">
          <cell r="A29">
            <v>1927</v>
          </cell>
          <cell r="B29">
            <v>2.5609150423098987</v>
          </cell>
        </row>
        <row r="30">
          <cell r="A30">
            <v>1928</v>
          </cell>
          <cell r="B30">
            <v>2.540050040668802</v>
          </cell>
        </row>
        <row r="31">
          <cell r="A31">
            <v>1929</v>
          </cell>
          <cell r="B31">
            <v>2.5088579102069373</v>
          </cell>
        </row>
        <row r="32">
          <cell r="A32">
            <v>1930</v>
          </cell>
          <cell r="B32">
            <v>2.3316924388623885</v>
          </cell>
        </row>
        <row r="33">
          <cell r="A33">
            <v>1931</v>
          </cell>
          <cell r="B33">
            <v>2.1626439615959603</v>
          </cell>
        </row>
        <row r="34">
          <cell r="A34">
            <v>1932</v>
          </cell>
          <cell r="B34">
            <v>2.1457470138823647</v>
          </cell>
        </row>
        <row r="35">
          <cell r="A35">
            <v>1933</v>
          </cell>
          <cell r="B35">
            <v>2.2263637839231927</v>
          </cell>
        </row>
        <row r="36">
          <cell r="A36">
            <v>1934</v>
          </cell>
          <cell r="B36">
            <v>2.3480956700670546</v>
          </cell>
        </row>
        <row r="37">
          <cell r="A37">
            <v>1935</v>
          </cell>
          <cell r="B37">
            <v>2.426230439072651</v>
          </cell>
        </row>
        <row r="38">
          <cell r="A38">
            <v>1936</v>
          </cell>
          <cell r="B38">
            <v>2.5009540496093954</v>
          </cell>
        </row>
        <row r="39">
          <cell r="A39">
            <v>1937</v>
          </cell>
          <cell r="B39">
            <v>2.69699732878804</v>
          </cell>
        </row>
        <row r="40">
          <cell r="A40">
            <v>1938</v>
          </cell>
          <cell r="B40">
            <v>2.6586212158164404</v>
          </cell>
        </row>
        <row r="41">
          <cell r="A41">
            <v>1939</v>
          </cell>
          <cell r="B41">
            <v>2.7788900301156181</v>
          </cell>
        </row>
        <row r="42">
          <cell r="A42">
            <v>1940</v>
          </cell>
          <cell r="B42">
            <v>3.7026644011463397</v>
          </cell>
        </row>
        <row r="43">
          <cell r="A43">
            <v>1941</v>
          </cell>
          <cell r="B43">
            <v>4.3055002704339227</v>
          </cell>
        </row>
        <row r="44">
          <cell r="A44">
            <v>1942</v>
          </cell>
          <cell r="B44">
            <v>4.4953498361104405</v>
          </cell>
        </row>
        <row r="45">
          <cell r="A45">
            <v>1943</v>
          </cell>
          <cell r="B45">
            <v>4.5581844875913751</v>
          </cell>
        </row>
        <row r="46">
          <cell r="A46">
            <v>1944</v>
          </cell>
          <cell r="B46">
            <v>4.6731630642856512</v>
          </cell>
        </row>
        <row r="47">
          <cell r="A47">
            <v>1945</v>
          </cell>
          <cell r="B47">
            <v>4.7072434917742116</v>
          </cell>
        </row>
        <row r="48">
          <cell r="A48">
            <v>1946</v>
          </cell>
          <cell r="B48">
            <v>4.7601806722180839</v>
          </cell>
        </row>
        <row r="49">
          <cell r="A49">
            <v>1947</v>
          </cell>
          <cell r="B49">
            <v>5.0770279025117038</v>
          </cell>
        </row>
        <row r="50">
          <cell r="A50">
            <v>1948</v>
          </cell>
          <cell r="B50">
            <v>5.3955382754697183</v>
          </cell>
        </row>
        <row r="51">
          <cell r="A51">
            <v>1949</v>
          </cell>
          <cell r="B51">
            <v>5.5020015515100553</v>
          </cell>
        </row>
        <row r="52">
          <cell r="A52">
            <v>1950</v>
          </cell>
          <cell r="B52">
            <v>6.0629934954322291</v>
          </cell>
        </row>
        <row r="53">
          <cell r="A53">
            <v>1951</v>
          </cell>
          <cell r="B53">
            <v>7.255519846034642</v>
          </cell>
        </row>
        <row r="54">
          <cell r="A54">
            <v>1952</v>
          </cell>
          <cell r="B54">
            <v>7.2832123144257999</v>
          </cell>
        </row>
        <row r="55">
          <cell r="A55">
            <v>1953</v>
          </cell>
          <cell r="B55">
            <v>7.0405983176074978</v>
          </cell>
        </row>
        <row r="56">
          <cell r="A56">
            <v>1954</v>
          </cell>
          <cell r="B56">
            <v>7.1274611043295417</v>
          </cell>
        </row>
        <row r="57">
          <cell r="A57">
            <v>1955</v>
          </cell>
          <cell r="B57">
            <v>7.4622697606259285</v>
          </cell>
        </row>
        <row r="58">
          <cell r="A58">
            <v>1956</v>
          </cell>
          <cell r="B58">
            <v>7.7933241109471378</v>
          </cell>
        </row>
        <row r="59">
          <cell r="A59">
            <v>1957</v>
          </cell>
          <cell r="B59">
            <v>7.931019486431798</v>
          </cell>
        </row>
        <row r="60">
          <cell r="A60">
            <v>1958</v>
          </cell>
          <cell r="B60">
            <v>8.0050878097750005</v>
          </cell>
        </row>
        <row r="61">
          <cell r="A61">
            <v>1959</v>
          </cell>
          <cell r="B61">
            <v>8.082380410673542</v>
          </cell>
        </row>
        <row r="62">
          <cell r="A62">
            <v>1960</v>
          </cell>
          <cell r="B62">
            <v>8.2498682295433845</v>
          </cell>
        </row>
        <row r="63">
          <cell r="A63">
            <v>1961</v>
          </cell>
          <cell r="B63">
            <v>8.6608715752071781</v>
          </cell>
        </row>
        <row r="64">
          <cell r="A64">
            <v>1962</v>
          </cell>
          <cell r="B64">
            <v>9.1080473626163734</v>
          </cell>
        </row>
        <row r="65">
          <cell r="A65">
            <v>1963</v>
          </cell>
          <cell r="B65">
            <v>9.4301216465350919</v>
          </cell>
        </row>
        <row r="66">
          <cell r="A66">
            <v>1964</v>
          </cell>
          <cell r="B66">
            <v>9.7127135505364848</v>
          </cell>
        </row>
        <row r="67">
          <cell r="A67">
            <v>1965</v>
          </cell>
          <cell r="B67">
            <v>10.293667619868021</v>
          </cell>
        </row>
        <row r="68">
          <cell r="A68">
            <v>1966</v>
          </cell>
          <cell r="B68">
            <v>10.838477688667814</v>
          </cell>
        </row>
        <row r="69">
          <cell r="A69">
            <v>1967</v>
          </cell>
          <cell r="B69">
            <v>11.460613680328876</v>
          </cell>
        </row>
        <row r="70">
          <cell r="A70">
            <v>1968</v>
          </cell>
          <cell r="B70">
            <v>12.126907678924663</v>
          </cell>
        </row>
        <row r="71">
          <cell r="A71">
            <v>1969</v>
          </cell>
          <cell r="B71">
            <v>12.63327859499619</v>
          </cell>
        </row>
        <row r="72">
          <cell r="A72">
            <v>1970</v>
          </cell>
          <cell r="B72">
            <v>13.556305462539987</v>
          </cell>
        </row>
        <row r="73">
          <cell r="A73">
            <v>1971</v>
          </cell>
          <cell r="B73">
            <v>14.3471789792879</v>
          </cell>
        </row>
        <row r="74">
          <cell r="A74">
            <v>1972</v>
          </cell>
          <cell r="B74">
            <v>15.347265880178755</v>
          </cell>
        </row>
        <row r="75">
          <cell r="A75">
            <v>1973</v>
          </cell>
          <cell r="B75">
            <v>16.726869217465079</v>
          </cell>
        </row>
        <row r="76">
          <cell r="A76">
            <v>1974</v>
          </cell>
          <cell r="B76">
            <v>19.459113565479001</v>
          </cell>
        </row>
        <row r="77">
          <cell r="A77">
            <v>1975</v>
          </cell>
          <cell r="B77">
            <v>21.754716081961138</v>
          </cell>
        </row>
        <row r="78">
          <cell r="A78">
            <v>1976</v>
          </cell>
          <cell r="B78">
            <v>23.363896445792737</v>
          </cell>
        </row>
        <row r="79">
          <cell r="A79">
            <v>1977</v>
          </cell>
          <cell r="B79">
            <v>27.336520797065177</v>
          </cell>
        </row>
        <row r="80">
          <cell r="A80">
            <v>1978</v>
          </cell>
          <cell r="B80">
            <v>29.34957451614051</v>
          </cell>
        </row>
        <row r="81">
          <cell r="A81">
            <v>1979</v>
          </cell>
          <cell r="B81">
            <v>31.96816649677163</v>
          </cell>
        </row>
        <row r="82">
          <cell r="A82">
            <v>1980</v>
          </cell>
          <cell r="B82">
            <v>36.532414887955468</v>
          </cell>
        </row>
        <row r="83">
          <cell r="A83">
            <v>1981</v>
          </cell>
          <cell r="B83">
            <v>41.906858270299253</v>
          </cell>
        </row>
        <row r="84">
          <cell r="A84">
            <v>1982</v>
          </cell>
          <cell r="B84">
            <v>47.127053681938207</v>
          </cell>
        </row>
        <row r="85">
          <cell r="A85">
            <v>1983</v>
          </cell>
          <cell r="B85">
            <v>50.406689377522866</v>
          </cell>
        </row>
        <row r="86">
          <cell r="A86">
            <v>1984</v>
          </cell>
          <cell r="B86">
            <v>53.663890966148053</v>
          </cell>
        </row>
        <row r="87">
          <cell r="A87">
            <v>1985</v>
          </cell>
          <cell r="B87">
            <v>56.309259296284374</v>
          </cell>
        </row>
        <row r="88">
          <cell r="A88">
            <v>1986</v>
          </cell>
          <cell r="B88">
            <v>56.179560097143856</v>
          </cell>
        </row>
        <row r="89">
          <cell r="A89">
            <v>1987</v>
          </cell>
          <cell r="B89">
            <v>59.417387235360536</v>
          </cell>
        </row>
        <row r="90">
          <cell r="A90">
            <v>1988</v>
          </cell>
          <cell r="B90">
            <v>58.930258851379477</v>
          </cell>
        </row>
        <row r="91">
          <cell r="A91">
            <v>1989</v>
          </cell>
          <cell r="B91">
            <v>65.261715325672128</v>
          </cell>
        </row>
        <row r="92">
          <cell r="A92">
            <v>1990</v>
          </cell>
          <cell r="B92">
            <v>68.458915495332135</v>
          </cell>
        </row>
        <row r="93">
          <cell r="A93">
            <v>1991</v>
          </cell>
          <cell r="B93">
            <v>70.074456421327298</v>
          </cell>
        </row>
        <row r="94">
          <cell r="A94">
            <v>1992</v>
          </cell>
          <cell r="B94">
            <v>70.598587691404134</v>
          </cell>
        </row>
        <row r="95">
          <cell r="A95">
            <v>1993</v>
          </cell>
          <cell r="B95">
            <v>72.328650668969246</v>
          </cell>
        </row>
        <row r="96">
          <cell r="A96">
            <v>1994</v>
          </cell>
          <cell r="B96">
            <v>73.674213428878048</v>
          </cell>
        </row>
        <row r="97">
          <cell r="A97">
            <v>1995</v>
          </cell>
          <cell r="B97">
            <v>76.088499048387462</v>
          </cell>
        </row>
        <row r="98">
          <cell r="A98">
            <v>1996</v>
          </cell>
          <cell r="B98">
            <v>78.509589246576766</v>
          </cell>
        </row>
        <row r="99">
          <cell r="A99">
            <v>1997</v>
          </cell>
          <cell r="B99">
            <v>80.695475626374531</v>
          </cell>
        </row>
        <row r="100">
          <cell r="A100">
            <v>1998</v>
          </cell>
          <cell r="B100">
            <v>82.400122821481432</v>
          </cell>
        </row>
        <row r="101">
          <cell r="A101">
            <v>1999</v>
          </cell>
          <cell r="B101">
            <v>84.983551925867886</v>
          </cell>
        </row>
        <row r="102">
          <cell r="A102">
            <v>2000</v>
          </cell>
          <cell r="B102">
            <v>88.816503456804313</v>
          </cell>
        </row>
        <row r="103">
          <cell r="A103">
            <v>2001</v>
          </cell>
          <cell r="B103">
            <v>90.510491726910686</v>
          </cell>
        </row>
        <row r="104">
          <cell r="A104">
            <v>2002</v>
          </cell>
          <cell r="B104">
            <v>92.140363680690228</v>
          </cell>
        </row>
        <row r="105">
          <cell r="A105">
            <v>2003</v>
          </cell>
          <cell r="B105">
            <v>92.730098364477641</v>
          </cell>
        </row>
        <row r="106">
          <cell r="A106">
            <v>2004</v>
          </cell>
          <cell r="B106">
            <v>93.529793144626751</v>
          </cell>
        </row>
        <row r="107">
          <cell r="A107">
            <v>2005</v>
          </cell>
          <cell r="B107">
            <v>96.756292526666044</v>
          </cell>
        </row>
        <row r="108">
          <cell r="A108">
            <v>2006</v>
          </cell>
          <cell r="B108">
            <v>99.368444543292838</v>
          </cell>
        </row>
        <row r="109">
          <cell r="A109">
            <v>2007</v>
          </cell>
          <cell r="B109">
            <v>103.11605975889942</v>
          </cell>
        </row>
        <row r="110">
          <cell r="A110">
            <v>2008</v>
          </cell>
          <cell r="B110">
            <v>107.22941002651498</v>
          </cell>
        </row>
        <row r="111">
          <cell r="A111">
            <v>2009</v>
          </cell>
          <cell r="B111">
            <v>100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7DDD2C-E7D9-4E44-9053-1BC49E562518}" name="Tabel1" displayName="Tabel1" ref="A1:H17" totalsRowShown="0" headerRowDxfId="18">
  <autoFilter ref="A1:H17" xr:uid="{BE8D0919-DA81-4F46-B8C5-6EDC7CD49936}"/>
  <tableColumns count="8">
    <tableColumn id="1" xr3:uid="{165B09BF-42D2-4360-9525-90F93B753EF0}" name="POLKA-katergori"/>
    <tableColumn id="2" xr3:uid="{686DD61E-7011-47BC-9F14-2F17C932D356}" name="Zone"/>
    <tableColumn id="3" xr3:uid="{B5C79B3C-58CF-4424-A9AB-1393D6EAF288}" name="Periode"/>
    <tableColumn id="4" xr3:uid="{45C90058-233A-4ED9-92CA-C095E8A8FCF2}" name="Meter" dataDxfId="17"/>
    <tableColumn id="5" xr3:uid="{6DA282ED-0ADF-402B-982D-A6FEC4F63220}" name="Enhedspris" dataDxfId="16"/>
    <tableColumn id="6" xr3:uid="{7E403791-769F-4483-8C5F-991650A58AD9}" name="POLKA-afskriv. (2009-priser)" dataDxfId="15"/>
    <tableColumn id="7" xr3:uid="{4C2B76D3-6F17-4AB0-B5D5-5F5E993D3E9D}" name="POLKA-afskriv. /u krav (2024-priser)" dataDxfId="14"/>
    <tableColumn id="8" xr3:uid="{A28741E4-7324-41E2-93EA-5F7EE7354A0D}" name="POLKA-afskriv. /m krav (2024-priser)" dataDxfId="1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321A93-DCA7-49AC-8E9D-493778C3F272}" name="Tabel2" displayName="Tabel2" ref="A1:D16" totalsRowShown="0" headerRowBorderDxfId="12">
  <autoFilter ref="A1:D16" xr:uid="{5675F464-3E59-4685-BF56-A2129A51D053}"/>
  <tableColumns count="4">
    <tableColumn id="1" xr3:uid="{0E6A80A7-6EEE-4D6B-94DE-01D7BDB705BB}" name="Fra" dataDxfId="11"/>
    <tableColumn id="2" xr3:uid="{60934A54-64F7-44CD-B1DA-8EEE926C164E}" name="Årlig indeks"/>
    <tableColumn id="3" xr3:uid="{D4E644D1-809F-46AA-908A-1E1054ABD756}" name="Fra 2009 til 2017" dataDxfId="10">
      <calculatedColumnFormula>PRODUCT($B$2:B2)</calculatedColumnFormula>
    </tableColumn>
    <tableColumn id="4" xr3:uid="{1FEC0787-DF04-4E8D-BC02-A93336567F81}" name="Fra år til 201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4A5477-6C7D-4166-8698-49F97DE11162}" name="Tabel3" displayName="Tabel3" ref="A20:F28" totalsRowShown="0" headerRowDxfId="9" headerRowBorderDxfId="8">
  <autoFilter ref="A20:F28" xr:uid="{4E5155D9-6F43-4550-AC2C-26A062BE2847}"/>
  <tableColumns count="6">
    <tableColumn id="1" xr3:uid="{D76BA756-FF89-467F-8066-7E5903E398DF}" name="Fra" dataDxfId="7"/>
    <tableColumn id="2" xr3:uid="{DDFEA3D3-1F4F-4751-85C8-0A953C79B9E4}" name="Indi. Krav" dataDxfId="6" dataCellStyle="Procent"/>
    <tableColumn id="3" xr3:uid="{945218C8-6346-4418-843A-D54DBBA7D365}" name="Gen. krav (anlæg)" dataDxfId="5" dataCellStyle="Procent"/>
    <tableColumn id="4" xr3:uid="{32157435-864B-4985-87EE-619B243CC11A}" name="Indi. Faktor" dataDxfId="4">
      <calculatedColumnFormula>1-B21</calculatedColumnFormula>
    </tableColumn>
    <tableColumn id="5" xr3:uid="{96818CC4-B019-46E9-9314-AC9A35D4568C}" name="Gen. faktor" dataDxfId="3">
      <calculatedColumnFormula>1-C21</calculatedColumnFormula>
    </tableColumn>
    <tableColumn id="6" xr3:uid="{3AC59B1B-F619-47DC-90C2-9E8F90600010}" name="Krav til ØR" dataDxfId="2">
      <calculatedColumnFormula>PRODUCT($D$21:E21)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20B53-66EB-4951-9729-62F3A3FAE215}">
  <dimension ref="A1:J23"/>
  <sheetViews>
    <sheetView tabSelected="1" workbookViewId="0">
      <selection activeCell="H20" sqref="H20"/>
    </sheetView>
  </sheetViews>
  <sheetFormatPr defaultColWidth="0" defaultRowHeight="15" zeroHeight="1" x14ac:dyDescent="0.25"/>
  <cols>
    <col min="1" max="1" width="52.5703125" bestFit="1" customWidth="1"/>
    <col min="2" max="2" width="9.140625" customWidth="1"/>
    <col min="3" max="3" width="10.5703125" customWidth="1"/>
    <col min="4" max="4" width="15.28515625" bestFit="1" customWidth="1"/>
    <col min="5" max="5" width="12.85546875" customWidth="1"/>
    <col min="6" max="6" width="27.85546875" customWidth="1"/>
    <col min="7" max="7" width="34.42578125" customWidth="1"/>
    <col min="8" max="8" width="35" customWidth="1"/>
    <col min="9" max="10" width="9.140625" customWidth="1"/>
    <col min="11" max="16384" width="9.140625" hidden="1"/>
  </cols>
  <sheetData>
    <row r="1" spans="1:8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8</v>
      </c>
      <c r="B2" t="s">
        <v>9</v>
      </c>
      <c r="C2" t="s">
        <v>10</v>
      </c>
      <c r="D2" s="3">
        <f>2.11+350.48</f>
        <v>352.59000000000003</v>
      </c>
      <c r="E2" s="3">
        <v>11.108124691117434</v>
      </c>
      <c r="F2" s="4">
        <f>Tabel1[[#This Row],[Meter]]*Tabel1[[#This Row],[Enhedspris]]</f>
        <v>3916.6136848410961</v>
      </c>
      <c r="G2" s="4">
        <f>Tabel1[[#This Row],[POLKA-afskriv. (2009-priser)]]*'Priskorrektion og krav'!$C$16</f>
        <v>5019.6956393242399</v>
      </c>
      <c r="H2" s="4">
        <f>Tabel1[[#This Row],[POLKA-afskriv. /u krav (2024-priser)]]*'Priskorrektion og krav'!$F$28</f>
        <v>4678.7274909423768</v>
      </c>
    </row>
    <row r="3" spans="1:8" x14ac:dyDescent="0.25">
      <c r="A3" t="s">
        <v>8</v>
      </c>
      <c r="B3" t="s">
        <v>11</v>
      </c>
      <c r="C3" t="s">
        <v>12</v>
      </c>
      <c r="D3" s="3">
        <f>1117.13-SUM(D4:D6)</f>
        <v>615.78000000000009</v>
      </c>
      <c r="E3" s="3">
        <v>8.6959365719918509</v>
      </c>
      <c r="F3" s="4">
        <f>Tabel1[[#This Row],[Meter]]*Tabel1[[#This Row],[Enhedspris]]</f>
        <v>5354.7838223011431</v>
      </c>
      <c r="G3" s="4">
        <f>Tabel1[[#This Row],[POLKA-afskriv. (2009-priser)]]*'Priskorrektion og krav'!$C$16</f>
        <v>6862.9145392519304</v>
      </c>
      <c r="H3" s="4">
        <f>Tabel1[[#This Row],[POLKA-afskriv. /u krav (2024-priser)]]*'Priskorrektion og krav'!$F$28</f>
        <v>6396.7437928385643</v>
      </c>
    </row>
    <row r="4" spans="1:8" x14ac:dyDescent="0.25">
      <c r="A4" t="s">
        <v>13</v>
      </c>
      <c r="B4" t="s">
        <v>9</v>
      </c>
      <c r="C4" t="s">
        <v>12</v>
      </c>
      <c r="D4" s="3">
        <v>99.54</v>
      </c>
      <c r="E4" s="3">
        <v>7.5808044288044529</v>
      </c>
      <c r="F4" s="4">
        <f>Tabel1[[#This Row],[Meter]]*Tabel1[[#This Row],[Enhedspris]]</f>
        <v>754.59327284319534</v>
      </c>
      <c r="G4" s="4">
        <f>Tabel1[[#This Row],[POLKA-afskriv. (2009-priser)]]*'Priskorrektion og krav'!$C$16</f>
        <v>967.11824702416959</v>
      </c>
      <c r="H4" s="4">
        <f>Tabel1[[#This Row],[POLKA-afskriv. /u krav (2024-priser)]]*'Priskorrektion og krav'!$F$28</f>
        <v>901.42571471786084</v>
      </c>
    </row>
    <row r="5" spans="1:8" x14ac:dyDescent="0.25">
      <c r="A5" t="s">
        <v>14</v>
      </c>
      <c r="B5" t="s">
        <v>9</v>
      </c>
      <c r="C5" t="s">
        <v>12</v>
      </c>
      <c r="D5" s="3">
        <v>268.89999999999998</v>
      </c>
      <c r="E5" s="3">
        <v>9.1095301837843436</v>
      </c>
      <c r="F5" s="4">
        <f>Tabel1[[#This Row],[Meter]]*Tabel1[[#This Row],[Enhedspris]]</f>
        <v>2449.55266641961</v>
      </c>
      <c r="G5" s="4">
        <f>Tabel1[[#This Row],[POLKA-afskriv. (2009-priser)]]*'Priskorrektion og krav'!$C$16</f>
        <v>3139.4489799982539</v>
      </c>
      <c r="H5" s="4">
        <f>Tabel1[[#This Row],[POLKA-afskriv. /u krav (2024-priser)]]*'Priskorrektion og krav'!$F$28</f>
        <v>2926.1985794633242</v>
      </c>
    </row>
    <row r="6" spans="1:8" x14ac:dyDescent="0.25">
      <c r="A6" t="s">
        <v>8</v>
      </c>
      <c r="B6" t="s">
        <v>9</v>
      </c>
      <c r="C6" t="s">
        <v>12</v>
      </c>
      <c r="D6" s="3">
        <v>132.91</v>
      </c>
      <c r="E6" s="3">
        <v>11.355500556682911</v>
      </c>
      <c r="F6" s="4">
        <f>Tabel1[[#This Row],[Meter]]*Tabel1[[#This Row],[Enhedspris]]</f>
        <v>1509.2595789887257</v>
      </c>
      <c r="G6" s="4">
        <f>Tabel1[[#This Row],[POLKA-afskriv. (2009-priser)]]*'Priskorrektion og krav'!$C$16</f>
        <v>1934.3300965781661</v>
      </c>
      <c r="H6" s="4">
        <f>Tabel1[[#This Row],[POLKA-afskriv. /u krav (2024-priser)]]*'Priskorrektion og krav'!$F$28</f>
        <v>1802.9386739144691</v>
      </c>
    </row>
    <row r="7" spans="1:8" x14ac:dyDescent="0.25">
      <c r="A7" t="s">
        <v>8</v>
      </c>
      <c r="B7" t="s">
        <v>9</v>
      </c>
      <c r="C7" t="s">
        <v>15</v>
      </c>
      <c r="D7" s="3">
        <v>11.79</v>
      </c>
      <c r="E7" s="3">
        <v>11.654283155539881</v>
      </c>
      <c r="F7" s="4">
        <f>Tabel1[[#This Row],[Meter]]*Tabel1[[#This Row],[Enhedspris]]</f>
        <v>137.40399840381519</v>
      </c>
      <c r="G7" s="4">
        <f>Tabel1[[#This Row],[POLKA-afskriv. (2009-priser)]]*'Priskorrektion og krav'!$C$16</f>
        <v>176.10270175046111</v>
      </c>
      <c r="H7" s="4">
        <f>Tabel1[[#This Row],[POLKA-afskriv. /u krav (2024-priser)]]*'Priskorrektion og krav'!$F$28</f>
        <v>164.14073902297955</v>
      </c>
    </row>
    <row r="8" spans="1:8" x14ac:dyDescent="0.25">
      <c r="A8" t="s">
        <v>16</v>
      </c>
      <c r="B8" t="s">
        <v>9</v>
      </c>
      <c r="C8" t="s">
        <v>15</v>
      </c>
      <c r="D8" s="3">
        <f>367.03-D9</f>
        <v>12.099999999999966</v>
      </c>
      <c r="E8" s="3">
        <v>14.084721489959376</v>
      </c>
      <c r="F8" s="4">
        <f>Tabel1[[#This Row],[Meter]]*Tabel1[[#This Row],[Enhedspris]]</f>
        <v>170.42513002850797</v>
      </c>
      <c r="G8" s="4">
        <f>Tabel1[[#This Row],[POLKA-afskriv. (2009-priser)]]*'Priskorrektion og krav'!$C$16</f>
        <v>218.42396286017075</v>
      </c>
      <c r="H8" s="4">
        <f>Tabel1[[#This Row],[POLKA-afskriv. /u krav (2024-priser)]]*'Priskorrektion og krav'!$F$28</f>
        <v>203.58728360112957</v>
      </c>
    </row>
    <row r="9" spans="1:8" x14ac:dyDescent="0.25">
      <c r="A9" t="s">
        <v>17</v>
      </c>
      <c r="B9" t="s">
        <v>9</v>
      </c>
      <c r="C9" t="s">
        <v>15</v>
      </c>
      <c r="D9" s="3">
        <v>354.93</v>
      </c>
      <c r="E9" s="3">
        <v>27.832727868002117</v>
      </c>
      <c r="F9" s="4">
        <f>Tabel1[[#This Row],[Meter]]*Tabel1[[#This Row],[Enhedspris]]</f>
        <v>9878.6701021899917</v>
      </c>
      <c r="G9" s="4">
        <f>Tabel1[[#This Row],[POLKA-afskriv. (2009-priser)]]*'Priskorrektion og krav'!$C$16</f>
        <v>12660.916093463968</v>
      </c>
      <c r="H9" s="4">
        <f>Tabel1[[#This Row],[POLKA-afskriv. /u krav (2024-priser)]]*'Priskorrektion og krav'!$F$28</f>
        <v>11800.909944209128</v>
      </c>
    </row>
    <row r="10" spans="1:8" x14ac:dyDescent="0.25">
      <c r="A10" t="s">
        <v>18</v>
      </c>
      <c r="B10" t="s">
        <v>11</v>
      </c>
      <c r="C10" t="s">
        <v>19</v>
      </c>
      <c r="D10" s="3">
        <f>198.53-D13</f>
        <v>135</v>
      </c>
      <c r="E10" s="3">
        <v>4.7793922635276145</v>
      </c>
      <c r="F10" s="4">
        <f>Tabel1[[#This Row],[Meter]]*Tabel1[[#This Row],[Enhedspris]]</f>
        <v>645.21795557622795</v>
      </c>
      <c r="G10" s="4">
        <f>Tabel1[[#This Row],[POLKA-afskriv. (2009-priser)]]*'Priskorrektion og krav'!$C$16</f>
        <v>826.93827337507673</v>
      </c>
      <c r="H10" s="4">
        <f>Tabel1[[#This Row],[POLKA-afskriv. /u krav (2024-priser)]]*'Priskorrektion og krav'!$F$28</f>
        <v>770.7676144032605</v>
      </c>
    </row>
    <row r="11" spans="1:8" x14ac:dyDescent="0.25">
      <c r="A11" t="s">
        <v>14</v>
      </c>
      <c r="B11" t="s">
        <v>11</v>
      </c>
      <c r="C11" t="s">
        <v>19</v>
      </c>
      <c r="D11" s="3">
        <f>324.25-D12-D14</f>
        <v>172.21</v>
      </c>
      <c r="E11" s="3">
        <v>6.634164107335061</v>
      </c>
      <c r="F11" s="4">
        <f>Tabel1[[#This Row],[Meter]]*Tabel1[[#This Row],[Enhedspris]]</f>
        <v>1142.4694009241709</v>
      </c>
      <c r="G11" s="4">
        <f>Tabel1[[#This Row],[POLKA-afskriv. (2009-priser)]]*'Priskorrektion og krav'!$C$16</f>
        <v>1464.2364888006846</v>
      </c>
      <c r="H11" s="4">
        <f>Tabel1[[#This Row],[POLKA-afskriv. /u krav (2024-priser)]]*'Priskorrektion og krav'!$F$28</f>
        <v>1364.7766728571942</v>
      </c>
    </row>
    <row r="12" spans="1:8" x14ac:dyDescent="0.25">
      <c r="A12" t="s">
        <v>8</v>
      </c>
      <c r="B12" t="s">
        <v>11</v>
      </c>
      <c r="C12" t="s">
        <v>19</v>
      </c>
      <c r="D12" s="3">
        <v>36.770000000000003</v>
      </c>
      <c r="E12" s="3">
        <v>9.1598890958300405</v>
      </c>
      <c r="F12" s="4">
        <f>Tabel1[[#This Row],[Meter]]*Tabel1[[#This Row],[Enhedspris]]</f>
        <v>336.80912205367059</v>
      </c>
      <c r="G12" s="4">
        <f>Tabel1[[#This Row],[POLKA-afskriv. (2009-priser)]]*'Priskorrektion og krav'!$C$16</f>
        <v>431.66863451482573</v>
      </c>
      <c r="H12" s="4">
        <f>Tabel1[[#This Row],[POLKA-afskriv. /u krav (2024-priser)]]*'Priskorrektion og krav'!$F$28</f>
        <v>402.34708484316837</v>
      </c>
    </row>
    <row r="13" spans="1:8" x14ac:dyDescent="0.25">
      <c r="A13" t="s">
        <v>18</v>
      </c>
      <c r="B13" t="s">
        <v>9</v>
      </c>
      <c r="C13" t="s">
        <v>19</v>
      </c>
      <c r="D13" s="3">
        <v>63.53</v>
      </c>
      <c r="E13" s="3">
        <v>7.9264382462811804</v>
      </c>
      <c r="F13" s="4">
        <f>Tabel1[[#This Row],[Meter]]*Tabel1[[#This Row],[Enhedspris]]</f>
        <v>503.56662178624339</v>
      </c>
      <c r="G13" s="4">
        <f>Tabel1[[#This Row],[POLKA-afskriv. (2009-priser)]]*'Priskorrektion og krav'!$C$16</f>
        <v>645.39200924336251</v>
      </c>
      <c r="H13" s="4">
        <f>Tabel1[[#This Row],[POLKA-afskriv. /u krav (2024-priser)]]*'Priskorrektion og krav'!$F$28</f>
        <v>601.55307274525558</v>
      </c>
    </row>
    <row r="14" spans="1:8" x14ac:dyDescent="0.25">
      <c r="A14" t="s">
        <v>13</v>
      </c>
      <c r="B14" t="s">
        <v>9</v>
      </c>
      <c r="C14" t="s">
        <v>19</v>
      </c>
      <c r="D14" s="3">
        <v>115.27000000000001</v>
      </c>
      <c r="E14" s="3">
        <v>7.9852615356784451</v>
      </c>
      <c r="F14" s="4">
        <f>Tabel1[[#This Row],[Meter]]*Tabel1[[#This Row],[Enhedspris]]</f>
        <v>920.46109721765447</v>
      </c>
      <c r="G14" s="4">
        <f>Tabel1[[#This Row],[POLKA-afskriv. (2009-priser)]]*'Priskorrektion og krav'!$C$16</f>
        <v>1179.7013766647565</v>
      </c>
      <c r="H14" s="4">
        <f>Tabel1[[#This Row],[POLKA-afskriv. /u krav (2024-priser)]]*'Priskorrektion og krav'!$F$28</f>
        <v>1099.5689098885302</v>
      </c>
    </row>
    <row r="15" spans="1:8" x14ac:dyDescent="0.25">
      <c r="A15" t="s">
        <v>18</v>
      </c>
      <c r="B15" t="s">
        <v>11</v>
      </c>
      <c r="C15" t="s">
        <v>20</v>
      </c>
      <c r="D15" s="3">
        <v>44.36</v>
      </c>
      <c r="E15" s="3">
        <v>5.2760376968849831</v>
      </c>
      <c r="F15" s="4">
        <f>Tabel1[[#This Row],[Meter]]*Tabel1[[#This Row],[Enhedspris]]</f>
        <v>234.04503223381784</v>
      </c>
      <c r="G15" s="4">
        <f>Tabel1[[#This Row],[POLKA-afskriv. (2009-priser)]]*'Priskorrektion og krav'!$C$16</f>
        <v>299.96188601819222</v>
      </c>
      <c r="H15" s="4">
        <f>Tabel1[[#This Row],[POLKA-afskriv. /u krav (2024-priser)]]*'Priskorrektion og krav'!$F$28</f>
        <v>279.58665687889658</v>
      </c>
    </row>
    <row r="16" spans="1:8" x14ac:dyDescent="0.25">
      <c r="A16" t="s">
        <v>18</v>
      </c>
      <c r="B16" t="s">
        <v>9</v>
      </c>
      <c r="C16" t="s">
        <v>21</v>
      </c>
      <c r="D16" s="3">
        <v>11.28</v>
      </c>
      <c r="E16" s="3">
        <v>12.260351835422243</v>
      </c>
      <c r="F16" s="4">
        <f>Tabel1[[#This Row],[Meter]]*Tabel1[[#This Row],[Enhedspris]]</f>
        <v>138.29676870356289</v>
      </c>
      <c r="G16" s="4">
        <f>Tabel1[[#This Row],[POLKA-afskriv. (2009-priser)]]*'Priskorrektion og krav'!$C$16</f>
        <v>177.24691344484054</v>
      </c>
      <c r="H16" s="4">
        <f>Tabel1[[#This Row],[POLKA-afskriv. /u krav (2024-priser)]]*'Priskorrektion og krav'!$F$28</f>
        <v>165.20722892487956</v>
      </c>
    </row>
    <row r="17" spans="1:8" x14ac:dyDescent="0.25">
      <c r="A17" t="s">
        <v>18</v>
      </c>
      <c r="B17" t="s">
        <v>9</v>
      </c>
      <c r="C17" t="s">
        <v>22</v>
      </c>
      <c r="D17" s="3">
        <v>20.41</v>
      </c>
      <c r="E17" s="3">
        <v>12.985981515015448</v>
      </c>
      <c r="F17" s="4">
        <f>Tabel1[[#This Row],[Meter]]*Tabel1[[#This Row],[Enhedspris]]</f>
        <v>265.04388272146531</v>
      </c>
      <c r="G17" s="4">
        <f>Tabel1[[#This Row],[POLKA-afskriv. (2009-priser)]]*'Priskorrektion og krav'!$C$16</f>
        <v>339.69130718095903</v>
      </c>
      <c r="H17" s="4">
        <f>Tabel1[[#This Row],[POLKA-afskriv. /u krav (2024-priser)]]*'Priskorrektion og krav'!$F$28</f>
        <v>316.61741498647154</v>
      </c>
    </row>
    <row r="18" spans="1:8" x14ac:dyDescent="0.25"/>
    <row r="19" spans="1:8" x14ac:dyDescent="0.25">
      <c r="D19" s="1" t="s">
        <v>35</v>
      </c>
      <c r="H19" s="16" t="s">
        <v>34</v>
      </c>
    </row>
    <row r="20" spans="1:8" x14ac:dyDescent="0.25">
      <c r="C20" s="1" t="s">
        <v>23</v>
      </c>
      <c r="D20" s="13">
        <f>SUM(Tabel1[Meter])</f>
        <v>2447.3700000000003</v>
      </c>
      <c r="E20" s="13"/>
      <c r="F20" s="14">
        <f>SUM(Tabel1[POLKA-afskriv. (2009-priser)])</f>
        <v>28357.212137232895</v>
      </c>
      <c r="G20" s="14">
        <f>SUM(Tabel1[POLKA-afskriv. /u krav (2024-priser)])</f>
        <v>36343.787149494063</v>
      </c>
      <c r="H20" s="15">
        <f>SUM(Tabel1[POLKA-afskriv. /m krav (2024-priser)])</f>
        <v>33875.096874237497</v>
      </c>
    </row>
    <row r="21" spans="1:8" x14ac:dyDescent="0.25"/>
    <row r="22" spans="1:8" x14ac:dyDescent="0.25"/>
    <row r="23" spans="1:8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888F-0D75-46BA-8331-BC7C92DB4516}">
  <dimension ref="A1:P28"/>
  <sheetViews>
    <sheetView workbookViewId="0">
      <selection activeCell="C16" sqref="C16"/>
    </sheetView>
  </sheetViews>
  <sheetFormatPr defaultColWidth="0" defaultRowHeight="15" x14ac:dyDescent="0.25"/>
  <cols>
    <col min="1" max="1" width="8.42578125" customWidth="1"/>
    <col min="2" max="2" width="13.5703125" customWidth="1"/>
    <col min="3" max="3" width="18.85546875" customWidth="1"/>
    <col min="4" max="4" width="14.85546875" bestFit="1" customWidth="1"/>
    <col min="5" max="5" width="13.28515625" bestFit="1" customWidth="1"/>
    <col min="6" max="6" width="13.7109375" customWidth="1"/>
    <col min="7" max="7" width="9.140625" customWidth="1"/>
    <col min="8" max="8" width="17.7109375" hidden="1" customWidth="1"/>
    <col min="9" max="16" width="0" hidden="1" customWidth="1"/>
    <col min="17" max="16384" width="9.140625" hidden="1"/>
  </cols>
  <sheetData>
    <row r="1" spans="1:8" x14ac:dyDescent="0.25">
      <c r="A1" s="5" t="s">
        <v>24</v>
      </c>
      <c r="B1" s="9" t="s">
        <v>25</v>
      </c>
      <c r="C1" s="9" t="s">
        <v>27</v>
      </c>
      <c r="D1" s="5" t="s">
        <v>26</v>
      </c>
      <c r="H1" t="s">
        <v>28</v>
      </c>
    </row>
    <row r="2" spans="1:8" x14ac:dyDescent="0.25">
      <c r="A2" s="6">
        <v>2010</v>
      </c>
      <c r="B2" s="8">
        <f>1.0111</f>
        <v>1.0111000000000001</v>
      </c>
      <c r="C2" s="7">
        <f>PRODUCT($B$2:B2)</f>
        <v>1.0111000000000001</v>
      </c>
      <c r="D2">
        <f>PRODUCT(B3:$B$9)</f>
        <v>1.0862781576978926</v>
      </c>
    </row>
    <row r="3" spans="1:8" x14ac:dyDescent="0.25">
      <c r="A3" s="6">
        <v>2011</v>
      </c>
      <c r="B3" s="8">
        <v>1.0049999999999999</v>
      </c>
      <c r="C3" s="7">
        <f>PRODUCT($B$2:B3)</f>
        <v>1.0161555</v>
      </c>
      <c r="D3">
        <f>PRODUCT(B4:$B$9)</f>
        <v>1.080873788754122</v>
      </c>
    </row>
    <row r="4" spans="1:8" x14ac:dyDescent="0.25">
      <c r="A4" s="6">
        <v>2012</v>
      </c>
      <c r="B4" s="8">
        <v>1.0229999999999999</v>
      </c>
      <c r="C4" s="7">
        <f>PRODUCT($B$2:B4)</f>
        <v>1.0395270765</v>
      </c>
      <c r="D4">
        <f>PRODUCT(B5:$B$9)</f>
        <v>1.0565726185279789</v>
      </c>
    </row>
    <row r="5" spans="1:8" x14ac:dyDescent="0.25">
      <c r="A5" s="6">
        <v>2013</v>
      </c>
      <c r="B5" s="8">
        <v>1.0309999999999999</v>
      </c>
      <c r="C5" s="7">
        <f>PRODUCT($B$2:B5)</f>
        <v>1.0717524158714999</v>
      </c>
      <c r="D5">
        <f>PRODUCT(B6:$B$9)</f>
        <v>1.0248037037128794</v>
      </c>
    </row>
    <row r="6" spans="1:8" x14ac:dyDescent="0.25">
      <c r="A6" s="6">
        <v>2014</v>
      </c>
      <c r="B6" s="8">
        <v>1.0149999999999999</v>
      </c>
      <c r="C6" s="7">
        <f>PRODUCT($B$2:B6)</f>
        <v>1.0878287021095723</v>
      </c>
      <c r="D6">
        <f>PRODUCT(B7:$B$9)</f>
        <v>1.0096588213919997</v>
      </c>
    </row>
    <row r="7" spans="1:8" x14ac:dyDescent="0.25">
      <c r="A7" s="6">
        <v>2015</v>
      </c>
      <c r="B7" s="8">
        <v>1.0007999999999999</v>
      </c>
      <c r="C7" s="7">
        <f>PRODUCT($B$2:B7)</f>
        <v>1.0886989650712597</v>
      </c>
      <c r="D7">
        <f>PRODUCT(B8:$B$9)</f>
        <v>1.0088517399999999</v>
      </c>
    </row>
    <row r="8" spans="1:8" x14ac:dyDescent="0.25">
      <c r="A8" s="6">
        <v>2016</v>
      </c>
      <c r="B8" s="8">
        <v>0.99619999999999986</v>
      </c>
      <c r="C8" s="7">
        <f>PRODUCT($B$2:B8)</f>
        <v>1.0845619090039889</v>
      </c>
      <c r="D8">
        <f>PRODUCT(B9:$B$9)</f>
        <v>1.0126999999999999</v>
      </c>
    </row>
    <row r="9" spans="1:8" x14ac:dyDescent="0.25">
      <c r="A9" s="6">
        <v>2017</v>
      </c>
      <c r="B9" s="8">
        <v>1.0126999999999999</v>
      </c>
      <c r="C9" s="7">
        <f>PRODUCT($B$2:B9)</f>
        <v>1.0983358452483394</v>
      </c>
      <c r="D9">
        <v>1</v>
      </c>
    </row>
    <row r="10" spans="1:8" x14ac:dyDescent="0.25">
      <c r="A10" s="6">
        <v>2018</v>
      </c>
      <c r="B10">
        <v>1.0175000000000001</v>
      </c>
      <c r="C10" s="7">
        <f>PRODUCT($B$2:B10)</f>
        <v>1.1175567225401855</v>
      </c>
    </row>
    <row r="11" spans="1:8" x14ac:dyDescent="0.25">
      <c r="A11" s="6">
        <v>2019</v>
      </c>
      <c r="B11">
        <v>1.0168999999999999</v>
      </c>
      <c r="C11" s="7">
        <f>PRODUCT($B$2:B11)</f>
        <v>1.1364434311511145</v>
      </c>
    </row>
    <row r="12" spans="1:8" x14ac:dyDescent="0.25">
      <c r="A12" s="6">
        <v>2020</v>
      </c>
      <c r="B12">
        <v>1.0168999999999999</v>
      </c>
      <c r="C12" s="7">
        <f>PRODUCT($B$2:B12)</f>
        <v>1.1556493251375681</v>
      </c>
    </row>
    <row r="13" spans="1:8" x14ac:dyDescent="0.25">
      <c r="A13" s="6">
        <v>2021</v>
      </c>
      <c r="B13">
        <v>1.0168999999999999</v>
      </c>
      <c r="C13" s="7">
        <f>PRODUCT($B$2:B13)</f>
        <v>1.1751797987323929</v>
      </c>
    </row>
    <row r="14" spans="1:8" x14ac:dyDescent="0.25">
      <c r="A14" s="6">
        <v>2022</v>
      </c>
      <c r="B14">
        <v>1.0168999999999999</v>
      </c>
      <c r="C14" s="7">
        <f>PRODUCT($B$2:B14)</f>
        <v>1.1950403373309701</v>
      </c>
    </row>
    <row r="15" spans="1:8" x14ac:dyDescent="0.25">
      <c r="A15" s="6">
        <v>2023</v>
      </c>
      <c r="B15">
        <v>1.0356000000000001</v>
      </c>
      <c r="C15" s="7">
        <f>PRODUCT($B$2:B15)</f>
        <v>1.2375837733399528</v>
      </c>
    </row>
    <row r="16" spans="1:8" x14ac:dyDescent="0.25">
      <c r="A16" s="6">
        <v>2024</v>
      </c>
      <c r="B16">
        <v>1.0356000000000001</v>
      </c>
      <c r="C16" s="12">
        <f>PRODUCT($B$2:B16)</f>
        <v>1.2816417556708553</v>
      </c>
    </row>
    <row r="20" spans="1:6" x14ac:dyDescent="0.25">
      <c r="A20" s="5" t="s">
        <v>24</v>
      </c>
      <c r="B20" s="9" t="s">
        <v>29</v>
      </c>
      <c r="C20" s="9" t="s">
        <v>30</v>
      </c>
      <c r="D20" s="9" t="s">
        <v>32</v>
      </c>
      <c r="E20" s="9" t="s">
        <v>33</v>
      </c>
      <c r="F20" s="5" t="s">
        <v>31</v>
      </c>
    </row>
    <row r="21" spans="1:6" x14ac:dyDescent="0.25">
      <c r="A21" s="6">
        <v>2017</v>
      </c>
      <c r="B21" s="10">
        <v>4.1865583005419619E-3</v>
      </c>
      <c r="C21" s="10">
        <v>9.1000000000000004E-3</v>
      </c>
      <c r="D21" s="8">
        <f>1-B21</f>
        <v>0.99581344169945807</v>
      </c>
      <c r="E21" s="8">
        <f>1-C21</f>
        <v>0.9909</v>
      </c>
      <c r="F21" s="8">
        <f>PRODUCT($D$21:E21)</f>
        <v>0.98675153937999305</v>
      </c>
    </row>
    <row r="22" spans="1:6" x14ac:dyDescent="0.25">
      <c r="A22" s="6">
        <v>2018</v>
      </c>
      <c r="B22" s="10">
        <v>4.1865583005419619E-3</v>
      </c>
      <c r="C22" s="10">
        <v>1.77E-2</v>
      </c>
      <c r="D22" s="8">
        <f t="shared" ref="D22:D28" si="0">1-B22</f>
        <v>0.99581344169945807</v>
      </c>
      <c r="E22" s="8">
        <f t="shared" ref="E22:E28" si="1">1-C22</f>
        <v>0.98229999999999995</v>
      </c>
      <c r="F22" s="8">
        <f>PRODUCT($D$21:E22)</f>
        <v>0.96522806462860877</v>
      </c>
    </row>
    <row r="23" spans="1:6" x14ac:dyDescent="0.25">
      <c r="A23" s="6">
        <v>2019</v>
      </c>
      <c r="B23" s="10">
        <v>0</v>
      </c>
      <c r="C23" s="10">
        <v>8.6999999999999994E-3</v>
      </c>
      <c r="D23" s="8">
        <f t="shared" si="0"/>
        <v>1</v>
      </c>
      <c r="E23" s="8">
        <f t="shared" si="1"/>
        <v>0.99129999999999996</v>
      </c>
      <c r="F23" s="8">
        <f>PRODUCT($D$21:E23)</f>
        <v>0.95683058046633984</v>
      </c>
    </row>
    <row r="24" spans="1:6" x14ac:dyDescent="0.25">
      <c r="A24" s="6">
        <v>2020</v>
      </c>
      <c r="B24" s="10">
        <v>0</v>
      </c>
      <c r="C24" s="10">
        <v>8.6999999999999994E-3</v>
      </c>
      <c r="D24" s="8">
        <f t="shared" si="0"/>
        <v>1</v>
      </c>
      <c r="E24" s="8">
        <f t="shared" si="1"/>
        <v>0.99129999999999996</v>
      </c>
      <c r="F24" s="8">
        <f>PRODUCT($D$21:E24)</f>
        <v>0.94850615441628261</v>
      </c>
    </row>
    <row r="25" spans="1:6" x14ac:dyDescent="0.25">
      <c r="A25" s="6">
        <v>2021</v>
      </c>
      <c r="B25" s="10">
        <v>0</v>
      </c>
      <c r="C25" s="10">
        <v>8.6999999999999994E-3</v>
      </c>
      <c r="D25" s="8">
        <f t="shared" si="0"/>
        <v>1</v>
      </c>
      <c r="E25" s="8">
        <f t="shared" si="1"/>
        <v>0.99129999999999996</v>
      </c>
      <c r="F25" s="8">
        <f>PRODUCT($D$21:E25)</f>
        <v>0.94025415087286091</v>
      </c>
    </row>
    <row r="26" spans="1:6" x14ac:dyDescent="0.25">
      <c r="A26" s="6">
        <v>2022</v>
      </c>
      <c r="B26" s="10">
        <v>0</v>
      </c>
      <c r="C26" s="10">
        <v>8.6999999999999994E-3</v>
      </c>
      <c r="D26" s="8">
        <f t="shared" si="0"/>
        <v>1</v>
      </c>
      <c r="E26" s="8">
        <f t="shared" si="1"/>
        <v>0.99129999999999996</v>
      </c>
      <c r="F26" s="8">
        <f>PRODUCT($D$21:E26)</f>
        <v>0.93207393976026698</v>
      </c>
    </row>
    <row r="27" spans="1:6" x14ac:dyDescent="0.25">
      <c r="A27" s="6">
        <v>2023</v>
      </c>
      <c r="B27" s="10">
        <v>0</v>
      </c>
      <c r="C27" s="10">
        <v>0</v>
      </c>
      <c r="D27" s="8">
        <f t="shared" si="0"/>
        <v>1</v>
      </c>
      <c r="E27" s="8">
        <f t="shared" si="1"/>
        <v>1</v>
      </c>
      <c r="F27" s="8">
        <f>PRODUCT($D$21:E27)</f>
        <v>0.93207393976026698</v>
      </c>
    </row>
    <row r="28" spans="1:6" x14ac:dyDescent="0.25">
      <c r="A28" s="6">
        <v>2024</v>
      </c>
      <c r="B28" s="10">
        <v>0</v>
      </c>
      <c r="C28" s="10">
        <v>0</v>
      </c>
      <c r="D28" s="8">
        <f t="shared" si="0"/>
        <v>1</v>
      </c>
      <c r="E28" s="8">
        <f t="shared" si="1"/>
        <v>1</v>
      </c>
      <c r="F28" s="11">
        <f>PRODUCT($D$21:E28)</f>
        <v>0.93207393976026698</v>
      </c>
    </row>
  </sheetData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95EB-F0AC-4D04-99C3-D6D5605536EE}">
  <sheetPr codeName="Ark2">
    <outlinePr summaryBelow="0"/>
  </sheetPr>
  <dimension ref="A1:CR400"/>
  <sheetViews>
    <sheetView zoomScale="70" zoomScaleNormal="70" zoomScaleSheetLayoutView="7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Z5" sqref="Z5"/>
    </sheetView>
  </sheetViews>
  <sheetFormatPr defaultRowHeight="15" outlineLevelRow="1" outlineLevelCol="1" x14ac:dyDescent="0.25"/>
  <cols>
    <col min="1" max="1" width="50.7109375" customWidth="1"/>
    <col min="2" max="25" width="11" customWidth="1"/>
    <col min="26" max="26" width="13.28515625" customWidth="1"/>
    <col min="27" max="48" width="11" hidden="1" customWidth="1" outlineLevel="1"/>
    <col min="49" max="49" width="23.7109375" customWidth="1" collapsed="1"/>
    <col min="50" max="71" width="11" hidden="1" customWidth="1" outlineLevel="1"/>
    <col min="72" max="72" width="23.7109375" customWidth="1" collapsed="1"/>
    <col min="73" max="94" width="11" hidden="1" customWidth="1" outlineLevel="1"/>
    <col min="95" max="95" width="23.7109375" customWidth="1" collapsed="1"/>
    <col min="96" max="96" width="10.28515625" hidden="1" customWidth="1"/>
    <col min="257" max="257" width="50.7109375" customWidth="1"/>
    <col min="258" max="281" width="11" customWidth="1"/>
    <col min="282" max="282" width="13.28515625" customWidth="1"/>
    <col min="283" max="304" width="0" hidden="1" customWidth="1"/>
    <col min="305" max="305" width="23.7109375" customWidth="1"/>
    <col min="306" max="327" width="0" hidden="1" customWidth="1"/>
    <col min="328" max="328" width="23.7109375" customWidth="1"/>
    <col min="329" max="350" width="0" hidden="1" customWidth="1"/>
    <col min="351" max="351" width="23.7109375" customWidth="1"/>
    <col min="352" max="352" width="0" hidden="1" customWidth="1"/>
    <col min="513" max="513" width="50.7109375" customWidth="1"/>
    <col min="514" max="537" width="11" customWidth="1"/>
    <col min="538" max="538" width="13.28515625" customWidth="1"/>
    <col min="539" max="560" width="0" hidden="1" customWidth="1"/>
    <col min="561" max="561" width="23.7109375" customWidth="1"/>
    <col min="562" max="583" width="0" hidden="1" customWidth="1"/>
    <col min="584" max="584" width="23.7109375" customWidth="1"/>
    <col min="585" max="606" width="0" hidden="1" customWidth="1"/>
    <col min="607" max="607" width="23.7109375" customWidth="1"/>
    <col min="608" max="608" width="0" hidden="1" customWidth="1"/>
    <col min="769" max="769" width="50.7109375" customWidth="1"/>
    <col min="770" max="793" width="11" customWidth="1"/>
    <col min="794" max="794" width="13.28515625" customWidth="1"/>
    <col min="795" max="816" width="0" hidden="1" customWidth="1"/>
    <col min="817" max="817" width="23.7109375" customWidth="1"/>
    <col min="818" max="839" width="0" hidden="1" customWidth="1"/>
    <col min="840" max="840" width="23.7109375" customWidth="1"/>
    <col min="841" max="862" width="0" hidden="1" customWidth="1"/>
    <col min="863" max="863" width="23.7109375" customWidth="1"/>
    <col min="864" max="864" width="0" hidden="1" customWidth="1"/>
    <col min="1025" max="1025" width="50.7109375" customWidth="1"/>
    <col min="1026" max="1049" width="11" customWidth="1"/>
    <col min="1050" max="1050" width="13.28515625" customWidth="1"/>
    <col min="1051" max="1072" width="0" hidden="1" customWidth="1"/>
    <col min="1073" max="1073" width="23.7109375" customWidth="1"/>
    <col min="1074" max="1095" width="0" hidden="1" customWidth="1"/>
    <col min="1096" max="1096" width="23.7109375" customWidth="1"/>
    <col min="1097" max="1118" width="0" hidden="1" customWidth="1"/>
    <col min="1119" max="1119" width="23.7109375" customWidth="1"/>
    <col min="1120" max="1120" width="0" hidden="1" customWidth="1"/>
    <col min="1281" max="1281" width="50.7109375" customWidth="1"/>
    <col min="1282" max="1305" width="11" customWidth="1"/>
    <col min="1306" max="1306" width="13.28515625" customWidth="1"/>
    <col min="1307" max="1328" width="0" hidden="1" customWidth="1"/>
    <col min="1329" max="1329" width="23.7109375" customWidth="1"/>
    <col min="1330" max="1351" width="0" hidden="1" customWidth="1"/>
    <col min="1352" max="1352" width="23.7109375" customWidth="1"/>
    <col min="1353" max="1374" width="0" hidden="1" customWidth="1"/>
    <col min="1375" max="1375" width="23.7109375" customWidth="1"/>
    <col min="1376" max="1376" width="0" hidden="1" customWidth="1"/>
    <col min="1537" max="1537" width="50.7109375" customWidth="1"/>
    <col min="1538" max="1561" width="11" customWidth="1"/>
    <col min="1562" max="1562" width="13.28515625" customWidth="1"/>
    <col min="1563" max="1584" width="0" hidden="1" customWidth="1"/>
    <col min="1585" max="1585" width="23.7109375" customWidth="1"/>
    <col min="1586" max="1607" width="0" hidden="1" customWidth="1"/>
    <col min="1608" max="1608" width="23.7109375" customWidth="1"/>
    <col min="1609" max="1630" width="0" hidden="1" customWidth="1"/>
    <col min="1631" max="1631" width="23.7109375" customWidth="1"/>
    <col min="1632" max="1632" width="0" hidden="1" customWidth="1"/>
    <col min="1793" max="1793" width="50.7109375" customWidth="1"/>
    <col min="1794" max="1817" width="11" customWidth="1"/>
    <col min="1818" max="1818" width="13.28515625" customWidth="1"/>
    <col min="1819" max="1840" width="0" hidden="1" customWidth="1"/>
    <col min="1841" max="1841" width="23.7109375" customWidth="1"/>
    <col min="1842" max="1863" width="0" hidden="1" customWidth="1"/>
    <col min="1864" max="1864" width="23.7109375" customWidth="1"/>
    <col min="1865" max="1886" width="0" hidden="1" customWidth="1"/>
    <col min="1887" max="1887" width="23.7109375" customWidth="1"/>
    <col min="1888" max="1888" width="0" hidden="1" customWidth="1"/>
    <col min="2049" max="2049" width="50.7109375" customWidth="1"/>
    <col min="2050" max="2073" width="11" customWidth="1"/>
    <col min="2074" max="2074" width="13.28515625" customWidth="1"/>
    <col min="2075" max="2096" width="0" hidden="1" customWidth="1"/>
    <col min="2097" max="2097" width="23.7109375" customWidth="1"/>
    <col min="2098" max="2119" width="0" hidden="1" customWidth="1"/>
    <col min="2120" max="2120" width="23.7109375" customWidth="1"/>
    <col min="2121" max="2142" width="0" hidden="1" customWidth="1"/>
    <col min="2143" max="2143" width="23.7109375" customWidth="1"/>
    <col min="2144" max="2144" width="0" hidden="1" customWidth="1"/>
    <col min="2305" max="2305" width="50.7109375" customWidth="1"/>
    <col min="2306" max="2329" width="11" customWidth="1"/>
    <col min="2330" max="2330" width="13.28515625" customWidth="1"/>
    <col min="2331" max="2352" width="0" hidden="1" customWidth="1"/>
    <col min="2353" max="2353" width="23.7109375" customWidth="1"/>
    <col min="2354" max="2375" width="0" hidden="1" customWidth="1"/>
    <col min="2376" max="2376" width="23.7109375" customWidth="1"/>
    <col min="2377" max="2398" width="0" hidden="1" customWidth="1"/>
    <col min="2399" max="2399" width="23.7109375" customWidth="1"/>
    <col min="2400" max="2400" width="0" hidden="1" customWidth="1"/>
    <col min="2561" max="2561" width="50.7109375" customWidth="1"/>
    <col min="2562" max="2585" width="11" customWidth="1"/>
    <col min="2586" max="2586" width="13.28515625" customWidth="1"/>
    <col min="2587" max="2608" width="0" hidden="1" customWidth="1"/>
    <col min="2609" max="2609" width="23.7109375" customWidth="1"/>
    <col min="2610" max="2631" width="0" hidden="1" customWidth="1"/>
    <col min="2632" max="2632" width="23.7109375" customWidth="1"/>
    <col min="2633" max="2654" width="0" hidden="1" customWidth="1"/>
    <col min="2655" max="2655" width="23.7109375" customWidth="1"/>
    <col min="2656" max="2656" width="0" hidden="1" customWidth="1"/>
    <col min="2817" max="2817" width="50.7109375" customWidth="1"/>
    <col min="2818" max="2841" width="11" customWidth="1"/>
    <col min="2842" max="2842" width="13.28515625" customWidth="1"/>
    <col min="2843" max="2864" width="0" hidden="1" customWidth="1"/>
    <col min="2865" max="2865" width="23.7109375" customWidth="1"/>
    <col min="2866" max="2887" width="0" hidden="1" customWidth="1"/>
    <col min="2888" max="2888" width="23.7109375" customWidth="1"/>
    <col min="2889" max="2910" width="0" hidden="1" customWidth="1"/>
    <col min="2911" max="2911" width="23.7109375" customWidth="1"/>
    <col min="2912" max="2912" width="0" hidden="1" customWidth="1"/>
    <col min="3073" max="3073" width="50.7109375" customWidth="1"/>
    <col min="3074" max="3097" width="11" customWidth="1"/>
    <col min="3098" max="3098" width="13.28515625" customWidth="1"/>
    <col min="3099" max="3120" width="0" hidden="1" customWidth="1"/>
    <col min="3121" max="3121" width="23.7109375" customWidth="1"/>
    <col min="3122" max="3143" width="0" hidden="1" customWidth="1"/>
    <col min="3144" max="3144" width="23.7109375" customWidth="1"/>
    <col min="3145" max="3166" width="0" hidden="1" customWidth="1"/>
    <col min="3167" max="3167" width="23.7109375" customWidth="1"/>
    <col min="3168" max="3168" width="0" hidden="1" customWidth="1"/>
    <col min="3329" max="3329" width="50.7109375" customWidth="1"/>
    <col min="3330" max="3353" width="11" customWidth="1"/>
    <col min="3354" max="3354" width="13.28515625" customWidth="1"/>
    <col min="3355" max="3376" width="0" hidden="1" customWidth="1"/>
    <col min="3377" max="3377" width="23.7109375" customWidth="1"/>
    <col min="3378" max="3399" width="0" hidden="1" customWidth="1"/>
    <col min="3400" max="3400" width="23.7109375" customWidth="1"/>
    <col min="3401" max="3422" width="0" hidden="1" customWidth="1"/>
    <col min="3423" max="3423" width="23.7109375" customWidth="1"/>
    <col min="3424" max="3424" width="0" hidden="1" customWidth="1"/>
    <col min="3585" max="3585" width="50.7109375" customWidth="1"/>
    <col min="3586" max="3609" width="11" customWidth="1"/>
    <col min="3610" max="3610" width="13.28515625" customWidth="1"/>
    <col min="3611" max="3632" width="0" hidden="1" customWidth="1"/>
    <col min="3633" max="3633" width="23.7109375" customWidth="1"/>
    <col min="3634" max="3655" width="0" hidden="1" customWidth="1"/>
    <col min="3656" max="3656" width="23.7109375" customWidth="1"/>
    <col min="3657" max="3678" width="0" hidden="1" customWidth="1"/>
    <col min="3679" max="3679" width="23.7109375" customWidth="1"/>
    <col min="3680" max="3680" width="0" hidden="1" customWidth="1"/>
    <col min="3841" max="3841" width="50.7109375" customWidth="1"/>
    <col min="3842" max="3865" width="11" customWidth="1"/>
    <col min="3866" max="3866" width="13.28515625" customWidth="1"/>
    <col min="3867" max="3888" width="0" hidden="1" customWidth="1"/>
    <col min="3889" max="3889" width="23.7109375" customWidth="1"/>
    <col min="3890" max="3911" width="0" hidden="1" customWidth="1"/>
    <col min="3912" max="3912" width="23.7109375" customWidth="1"/>
    <col min="3913" max="3934" width="0" hidden="1" customWidth="1"/>
    <col min="3935" max="3935" width="23.7109375" customWidth="1"/>
    <col min="3936" max="3936" width="0" hidden="1" customWidth="1"/>
    <col min="4097" max="4097" width="50.7109375" customWidth="1"/>
    <col min="4098" max="4121" width="11" customWidth="1"/>
    <col min="4122" max="4122" width="13.28515625" customWidth="1"/>
    <col min="4123" max="4144" width="0" hidden="1" customWidth="1"/>
    <col min="4145" max="4145" width="23.7109375" customWidth="1"/>
    <col min="4146" max="4167" width="0" hidden="1" customWidth="1"/>
    <col min="4168" max="4168" width="23.7109375" customWidth="1"/>
    <col min="4169" max="4190" width="0" hidden="1" customWidth="1"/>
    <col min="4191" max="4191" width="23.7109375" customWidth="1"/>
    <col min="4192" max="4192" width="0" hidden="1" customWidth="1"/>
    <col min="4353" max="4353" width="50.7109375" customWidth="1"/>
    <col min="4354" max="4377" width="11" customWidth="1"/>
    <col min="4378" max="4378" width="13.28515625" customWidth="1"/>
    <col min="4379" max="4400" width="0" hidden="1" customWidth="1"/>
    <col min="4401" max="4401" width="23.7109375" customWidth="1"/>
    <col min="4402" max="4423" width="0" hidden="1" customWidth="1"/>
    <col min="4424" max="4424" width="23.7109375" customWidth="1"/>
    <col min="4425" max="4446" width="0" hidden="1" customWidth="1"/>
    <col min="4447" max="4447" width="23.7109375" customWidth="1"/>
    <col min="4448" max="4448" width="0" hidden="1" customWidth="1"/>
    <col min="4609" max="4609" width="50.7109375" customWidth="1"/>
    <col min="4610" max="4633" width="11" customWidth="1"/>
    <col min="4634" max="4634" width="13.28515625" customWidth="1"/>
    <col min="4635" max="4656" width="0" hidden="1" customWidth="1"/>
    <col min="4657" max="4657" width="23.7109375" customWidth="1"/>
    <col min="4658" max="4679" width="0" hidden="1" customWidth="1"/>
    <col min="4680" max="4680" width="23.7109375" customWidth="1"/>
    <col min="4681" max="4702" width="0" hidden="1" customWidth="1"/>
    <col min="4703" max="4703" width="23.7109375" customWidth="1"/>
    <col min="4704" max="4704" width="0" hidden="1" customWidth="1"/>
    <col min="4865" max="4865" width="50.7109375" customWidth="1"/>
    <col min="4866" max="4889" width="11" customWidth="1"/>
    <col min="4890" max="4890" width="13.28515625" customWidth="1"/>
    <col min="4891" max="4912" width="0" hidden="1" customWidth="1"/>
    <col min="4913" max="4913" width="23.7109375" customWidth="1"/>
    <col min="4914" max="4935" width="0" hidden="1" customWidth="1"/>
    <col min="4936" max="4936" width="23.7109375" customWidth="1"/>
    <col min="4937" max="4958" width="0" hidden="1" customWidth="1"/>
    <col min="4959" max="4959" width="23.7109375" customWidth="1"/>
    <col min="4960" max="4960" width="0" hidden="1" customWidth="1"/>
    <col min="5121" max="5121" width="50.7109375" customWidth="1"/>
    <col min="5122" max="5145" width="11" customWidth="1"/>
    <col min="5146" max="5146" width="13.28515625" customWidth="1"/>
    <col min="5147" max="5168" width="0" hidden="1" customWidth="1"/>
    <col min="5169" max="5169" width="23.7109375" customWidth="1"/>
    <col min="5170" max="5191" width="0" hidden="1" customWidth="1"/>
    <col min="5192" max="5192" width="23.7109375" customWidth="1"/>
    <col min="5193" max="5214" width="0" hidden="1" customWidth="1"/>
    <col min="5215" max="5215" width="23.7109375" customWidth="1"/>
    <col min="5216" max="5216" width="0" hidden="1" customWidth="1"/>
    <col min="5377" max="5377" width="50.7109375" customWidth="1"/>
    <col min="5378" max="5401" width="11" customWidth="1"/>
    <col min="5402" max="5402" width="13.28515625" customWidth="1"/>
    <col min="5403" max="5424" width="0" hidden="1" customWidth="1"/>
    <col min="5425" max="5425" width="23.7109375" customWidth="1"/>
    <col min="5426" max="5447" width="0" hidden="1" customWidth="1"/>
    <col min="5448" max="5448" width="23.7109375" customWidth="1"/>
    <col min="5449" max="5470" width="0" hidden="1" customWidth="1"/>
    <col min="5471" max="5471" width="23.7109375" customWidth="1"/>
    <col min="5472" max="5472" width="0" hidden="1" customWidth="1"/>
    <col min="5633" max="5633" width="50.7109375" customWidth="1"/>
    <col min="5634" max="5657" width="11" customWidth="1"/>
    <col min="5658" max="5658" width="13.28515625" customWidth="1"/>
    <col min="5659" max="5680" width="0" hidden="1" customWidth="1"/>
    <col min="5681" max="5681" width="23.7109375" customWidth="1"/>
    <col min="5682" max="5703" width="0" hidden="1" customWidth="1"/>
    <col min="5704" max="5704" width="23.7109375" customWidth="1"/>
    <col min="5705" max="5726" width="0" hidden="1" customWidth="1"/>
    <col min="5727" max="5727" width="23.7109375" customWidth="1"/>
    <col min="5728" max="5728" width="0" hidden="1" customWidth="1"/>
    <col min="5889" max="5889" width="50.7109375" customWidth="1"/>
    <col min="5890" max="5913" width="11" customWidth="1"/>
    <col min="5914" max="5914" width="13.28515625" customWidth="1"/>
    <col min="5915" max="5936" width="0" hidden="1" customWidth="1"/>
    <col min="5937" max="5937" width="23.7109375" customWidth="1"/>
    <col min="5938" max="5959" width="0" hidden="1" customWidth="1"/>
    <col min="5960" max="5960" width="23.7109375" customWidth="1"/>
    <col min="5961" max="5982" width="0" hidden="1" customWidth="1"/>
    <col min="5983" max="5983" width="23.7109375" customWidth="1"/>
    <col min="5984" max="5984" width="0" hidden="1" customWidth="1"/>
    <col min="6145" max="6145" width="50.7109375" customWidth="1"/>
    <col min="6146" max="6169" width="11" customWidth="1"/>
    <col min="6170" max="6170" width="13.28515625" customWidth="1"/>
    <col min="6171" max="6192" width="0" hidden="1" customWidth="1"/>
    <col min="6193" max="6193" width="23.7109375" customWidth="1"/>
    <col min="6194" max="6215" width="0" hidden="1" customWidth="1"/>
    <col min="6216" max="6216" width="23.7109375" customWidth="1"/>
    <col min="6217" max="6238" width="0" hidden="1" customWidth="1"/>
    <col min="6239" max="6239" width="23.7109375" customWidth="1"/>
    <col min="6240" max="6240" width="0" hidden="1" customWidth="1"/>
    <col min="6401" max="6401" width="50.7109375" customWidth="1"/>
    <col min="6402" max="6425" width="11" customWidth="1"/>
    <col min="6426" max="6426" width="13.28515625" customWidth="1"/>
    <col min="6427" max="6448" width="0" hidden="1" customWidth="1"/>
    <col min="6449" max="6449" width="23.7109375" customWidth="1"/>
    <col min="6450" max="6471" width="0" hidden="1" customWidth="1"/>
    <col min="6472" max="6472" width="23.7109375" customWidth="1"/>
    <col min="6473" max="6494" width="0" hidden="1" customWidth="1"/>
    <col min="6495" max="6495" width="23.7109375" customWidth="1"/>
    <col min="6496" max="6496" width="0" hidden="1" customWidth="1"/>
    <col min="6657" max="6657" width="50.7109375" customWidth="1"/>
    <col min="6658" max="6681" width="11" customWidth="1"/>
    <col min="6682" max="6682" width="13.28515625" customWidth="1"/>
    <col min="6683" max="6704" width="0" hidden="1" customWidth="1"/>
    <col min="6705" max="6705" width="23.7109375" customWidth="1"/>
    <col min="6706" max="6727" width="0" hidden="1" customWidth="1"/>
    <col min="6728" max="6728" width="23.7109375" customWidth="1"/>
    <col min="6729" max="6750" width="0" hidden="1" customWidth="1"/>
    <col min="6751" max="6751" width="23.7109375" customWidth="1"/>
    <col min="6752" max="6752" width="0" hidden="1" customWidth="1"/>
    <col min="6913" max="6913" width="50.7109375" customWidth="1"/>
    <col min="6914" max="6937" width="11" customWidth="1"/>
    <col min="6938" max="6938" width="13.28515625" customWidth="1"/>
    <col min="6939" max="6960" width="0" hidden="1" customWidth="1"/>
    <col min="6961" max="6961" width="23.7109375" customWidth="1"/>
    <col min="6962" max="6983" width="0" hidden="1" customWidth="1"/>
    <col min="6984" max="6984" width="23.7109375" customWidth="1"/>
    <col min="6985" max="7006" width="0" hidden="1" customWidth="1"/>
    <col min="7007" max="7007" width="23.7109375" customWidth="1"/>
    <col min="7008" max="7008" width="0" hidden="1" customWidth="1"/>
    <col min="7169" max="7169" width="50.7109375" customWidth="1"/>
    <col min="7170" max="7193" width="11" customWidth="1"/>
    <col min="7194" max="7194" width="13.28515625" customWidth="1"/>
    <col min="7195" max="7216" width="0" hidden="1" customWidth="1"/>
    <col min="7217" max="7217" width="23.7109375" customWidth="1"/>
    <col min="7218" max="7239" width="0" hidden="1" customWidth="1"/>
    <col min="7240" max="7240" width="23.7109375" customWidth="1"/>
    <col min="7241" max="7262" width="0" hidden="1" customWidth="1"/>
    <col min="7263" max="7263" width="23.7109375" customWidth="1"/>
    <col min="7264" max="7264" width="0" hidden="1" customWidth="1"/>
    <col min="7425" max="7425" width="50.7109375" customWidth="1"/>
    <col min="7426" max="7449" width="11" customWidth="1"/>
    <col min="7450" max="7450" width="13.28515625" customWidth="1"/>
    <col min="7451" max="7472" width="0" hidden="1" customWidth="1"/>
    <col min="7473" max="7473" width="23.7109375" customWidth="1"/>
    <col min="7474" max="7495" width="0" hidden="1" customWidth="1"/>
    <col min="7496" max="7496" width="23.7109375" customWidth="1"/>
    <col min="7497" max="7518" width="0" hidden="1" customWidth="1"/>
    <col min="7519" max="7519" width="23.7109375" customWidth="1"/>
    <col min="7520" max="7520" width="0" hidden="1" customWidth="1"/>
    <col min="7681" max="7681" width="50.7109375" customWidth="1"/>
    <col min="7682" max="7705" width="11" customWidth="1"/>
    <col min="7706" max="7706" width="13.28515625" customWidth="1"/>
    <col min="7707" max="7728" width="0" hidden="1" customWidth="1"/>
    <col min="7729" max="7729" width="23.7109375" customWidth="1"/>
    <col min="7730" max="7751" width="0" hidden="1" customWidth="1"/>
    <col min="7752" max="7752" width="23.7109375" customWidth="1"/>
    <col min="7753" max="7774" width="0" hidden="1" customWidth="1"/>
    <col min="7775" max="7775" width="23.7109375" customWidth="1"/>
    <col min="7776" max="7776" width="0" hidden="1" customWidth="1"/>
    <col min="7937" max="7937" width="50.7109375" customWidth="1"/>
    <col min="7938" max="7961" width="11" customWidth="1"/>
    <col min="7962" max="7962" width="13.28515625" customWidth="1"/>
    <col min="7963" max="7984" width="0" hidden="1" customWidth="1"/>
    <col min="7985" max="7985" width="23.7109375" customWidth="1"/>
    <col min="7986" max="8007" width="0" hidden="1" customWidth="1"/>
    <col min="8008" max="8008" width="23.7109375" customWidth="1"/>
    <col min="8009" max="8030" width="0" hidden="1" customWidth="1"/>
    <col min="8031" max="8031" width="23.7109375" customWidth="1"/>
    <col min="8032" max="8032" width="0" hidden="1" customWidth="1"/>
    <col min="8193" max="8193" width="50.7109375" customWidth="1"/>
    <col min="8194" max="8217" width="11" customWidth="1"/>
    <col min="8218" max="8218" width="13.28515625" customWidth="1"/>
    <col min="8219" max="8240" width="0" hidden="1" customWidth="1"/>
    <col min="8241" max="8241" width="23.7109375" customWidth="1"/>
    <col min="8242" max="8263" width="0" hidden="1" customWidth="1"/>
    <col min="8264" max="8264" width="23.7109375" customWidth="1"/>
    <col min="8265" max="8286" width="0" hidden="1" customWidth="1"/>
    <col min="8287" max="8287" width="23.7109375" customWidth="1"/>
    <col min="8288" max="8288" width="0" hidden="1" customWidth="1"/>
    <col min="8449" max="8449" width="50.7109375" customWidth="1"/>
    <col min="8450" max="8473" width="11" customWidth="1"/>
    <col min="8474" max="8474" width="13.28515625" customWidth="1"/>
    <col min="8475" max="8496" width="0" hidden="1" customWidth="1"/>
    <col min="8497" max="8497" width="23.7109375" customWidth="1"/>
    <col min="8498" max="8519" width="0" hidden="1" customWidth="1"/>
    <col min="8520" max="8520" width="23.7109375" customWidth="1"/>
    <col min="8521" max="8542" width="0" hidden="1" customWidth="1"/>
    <col min="8543" max="8543" width="23.7109375" customWidth="1"/>
    <col min="8544" max="8544" width="0" hidden="1" customWidth="1"/>
    <col min="8705" max="8705" width="50.7109375" customWidth="1"/>
    <col min="8706" max="8729" width="11" customWidth="1"/>
    <col min="8730" max="8730" width="13.28515625" customWidth="1"/>
    <col min="8731" max="8752" width="0" hidden="1" customWidth="1"/>
    <col min="8753" max="8753" width="23.7109375" customWidth="1"/>
    <col min="8754" max="8775" width="0" hidden="1" customWidth="1"/>
    <col min="8776" max="8776" width="23.7109375" customWidth="1"/>
    <col min="8777" max="8798" width="0" hidden="1" customWidth="1"/>
    <col min="8799" max="8799" width="23.7109375" customWidth="1"/>
    <col min="8800" max="8800" width="0" hidden="1" customWidth="1"/>
    <col min="8961" max="8961" width="50.7109375" customWidth="1"/>
    <col min="8962" max="8985" width="11" customWidth="1"/>
    <col min="8986" max="8986" width="13.28515625" customWidth="1"/>
    <col min="8987" max="9008" width="0" hidden="1" customWidth="1"/>
    <col min="9009" max="9009" width="23.7109375" customWidth="1"/>
    <col min="9010" max="9031" width="0" hidden="1" customWidth="1"/>
    <col min="9032" max="9032" width="23.7109375" customWidth="1"/>
    <col min="9033" max="9054" width="0" hidden="1" customWidth="1"/>
    <col min="9055" max="9055" width="23.7109375" customWidth="1"/>
    <col min="9056" max="9056" width="0" hidden="1" customWidth="1"/>
    <col min="9217" max="9217" width="50.7109375" customWidth="1"/>
    <col min="9218" max="9241" width="11" customWidth="1"/>
    <col min="9242" max="9242" width="13.28515625" customWidth="1"/>
    <col min="9243" max="9264" width="0" hidden="1" customWidth="1"/>
    <col min="9265" max="9265" width="23.7109375" customWidth="1"/>
    <col min="9266" max="9287" width="0" hidden="1" customWidth="1"/>
    <col min="9288" max="9288" width="23.7109375" customWidth="1"/>
    <col min="9289" max="9310" width="0" hidden="1" customWidth="1"/>
    <col min="9311" max="9311" width="23.7109375" customWidth="1"/>
    <col min="9312" max="9312" width="0" hidden="1" customWidth="1"/>
    <col min="9473" max="9473" width="50.7109375" customWidth="1"/>
    <col min="9474" max="9497" width="11" customWidth="1"/>
    <col min="9498" max="9498" width="13.28515625" customWidth="1"/>
    <col min="9499" max="9520" width="0" hidden="1" customWidth="1"/>
    <col min="9521" max="9521" width="23.7109375" customWidth="1"/>
    <col min="9522" max="9543" width="0" hidden="1" customWidth="1"/>
    <col min="9544" max="9544" width="23.7109375" customWidth="1"/>
    <col min="9545" max="9566" width="0" hidden="1" customWidth="1"/>
    <col min="9567" max="9567" width="23.7109375" customWidth="1"/>
    <col min="9568" max="9568" width="0" hidden="1" customWidth="1"/>
    <col min="9729" max="9729" width="50.7109375" customWidth="1"/>
    <col min="9730" max="9753" width="11" customWidth="1"/>
    <col min="9754" max="9754" width="13.28515625" customWidth="1"/>
    <col min="9755" max="9776" width="0" hidden="1" customWidth="1"/>
    <col min="9777" max="9777" width="23.7109375" customWidth="1"/>
    <col min="9778" max="9799" width="0" hidden="1" customWidth="1"/>
    <col min="9800" max="9800" width="23.7109375" customWidth="1"/>
    <col min="9801" max="9822" width="0" hidden="1" customWidth="1"/>
    <col min="9823" max="9823" width="23.7109375" customWidth="1"/>
    <col min="9824" max="9824" width="0" hidden="1" customWidth="1"/>
    <col min="9985" max="9985" width="50.7109375" customWidth="1"/>
    <col min="9986" max="10009" width="11" customWidth="1"/>
    <col min="10010" max="10010" width="13.28515625" customWidth="1"/>
    <col min="10011" max="10032" width="0" hidden="1" customWidth="1"/>
    <col min="10033" max="10033" width="23.7109375" customWidth="1"/>
    <col min="10034" max="10055" width="0" hidden="1" customWidth="1"/>
    <col min="10056" max="10056" width="23.7109375" customWidth="1"/>
    <col min="10057" max="10078" width="0" hidden="1" customWidth="1"/>
    <col min="10079" max="10079" width="23.7109375" customWidth="1"/>
    <col min="10080" max="10080" width="0" hidden="1" customWidth="1"/>
    <col min="10241" max="10241" width="50.7109375" customWidth="1"/>
    <col min="10242" max="10265" width="11" customWidth="1"/>
    <col min="10266" max="10266" width="13.28515625" customWidth="1"/>
    <col min="10267" max="10288" width="0" hidden="1" customWidth="1"/>
    <col min="10289" max="10289" width="23.7109375" customWidth="1"/>
    <col min="10290" max="10311" width="0" hidden="1" customWidth="1"/>
    <col min="10312" max="10312" width="23.7109375" customWidth="1"/>
    <col min="10313" max="10334" width="0" hidden="1" customWidth="1"/>
    <col min="10335" max="10335" width="23.7109375" customWidth="1"/>
    <col min="10336" max="10336" width="0" hidden="1" customWidth="1"/>
    <col min="10497" max="10497" width="50.7109375" customWidth="1"/>
    <col min="10498" max="10521" width="11" customWidth="1"/>
    <col min="10522" max="10522" width="13.28515625" customWidth="1"/>
    <col min="10523" max="10544" width="0" hidden="1" customWidth="1"/>
    <col min="10545" max="10545" width="23.7109375" customWidth="1"/>
    <col min="10546" max="10567" width="0" hidden="1" customWidth="1"/>
    <col min="10568" max="10568" width="23.7109375" customWidth="1"/>
    <col min="10569" max="10590" width="0" hidden="1" customWidth="1"/>
    <col min="10591" max="10591" width="23.7109375" customWidth="1"/>
    <col min="10592" max="10592" width="0" hidden="1" customWidth="1"/>
    <col min="10753" max="10753" width="50.7109375" customWidth="1"/>
    <col min="10754" max="10777" width="11" customWidth="1"/>
    <col min="10778" max="10778" width="13.28515625" customWidth="1"/>
    <col min="10779" max="10800" width="0" hidden="1" customWidth="1"/>
    <col min="10801" max="10801" width="23.7109375" customWidth="1"/>
    <col min="10802" max="10823" width="0" hidden="1" customWidth="1"/>
    <col min="10824" max="10824" width="23.7109375" customWidth="1"/>
    <col min="10825" max="10846" width="0" hidden="1" customWidth="1"/>
    <col min="10847" max="10847" width="23.7109375" customWidth="1"/>
    <col min="10848" max="10848" width="0" hidden="1" customWidth="1"/>
    <col min="11009" max="11009" width="50.7109375" customWidth="1"/>
    <col min="11010" max="11033" width="11" customWidth="1"/>
    <col min="11034" max="11034" width="13.28515625" customWidth="1"/>
    <col min="11035" max="11056" width="0" hidden="1" customWidth="1"/>
    <col min="11057" max="11057" width="23.7109375" customWidth="1"/>
    <col min="11058" max="11079" width="0" hidden="1" customWidth="1"/>
    <col min="11080" max="11080" width="23.7109375" customWidth="1"/>
    <col min="11081" max="11102" width="0" hidden="1" customWidth="1"/>
    <col min="11103" max="11103" width="23.7109375" customWidth="1"/>
    <col min="11104" max="11104" width="0" hidden="1" customWidth="1"/>
    <col min="11265" max="11265" width="50.7109375" customWidth="1"/>
    <col min="11266" max="11289" width="11" customWidth="1"/>
    <col min="11290" max="11290" width="13.28515625" customWidth="1"/>
    <col min="11291" max="11312" width="0" hidden="1" customWidth="1"/>
    <col min="11313" max="11313" width="23.7109375" customWidth="1"/>
    <col min="11314" max="11335" width="0" hidden="1" customWidth="1"/>
    <col min="11336" max="11336" width="23.7109375" customWidth="1"/>
    <col min="11337" max="11358" width="0" hidden="1" customWidth="1"/>
    <col min="11359" max="11359" width="23.7109375" customWidth="1"/>
    <col min="11360" max="11360" width="0" hidden="1" customWidth="1"/>
    <col min="11521" max="11521" width="50.7109375" customWidth="1"/>
    <col min="11522" max="11545" width="11" customWidth="1"/>
    <col min="11546" max="11546" width="13.28515625" customWidth="1"/>
    <col min="11547" max="11568" width="0" hidden="1" customWidth="1"/>
    <col min="11569" max="11569" width="23.7109375" customWidth="1"/>
    <col min="11570" max="11591" width="0" hidden="1" customWidth="1"/>
    <col min="11592" max="11592" width="23.7109375" customWidth="1"/>
    <col min="11593" max="11614" width="0" hidden="1" customWidth="1"/>
    <col min="11615" max="11615" width="23.7109375" customWidth="1"/>
    <col min="11616" max="11616" width="0" hidden="1" customWidth="1"/>
    <col min="11777" max="11777" width="50.7109375" customWidth="1"/>
    <col min="11778" max="11801" width="11" customWidth="1"/>
    <col min="11802" max="11802" width="13.28515625" customWidth="1"/>
    <col min="11803" max="11824" width="0" hidden="1" customWidth="1"/>
    <col min="11825" max="11825" width="23.7109375" customWidth="1"/>
    <col min="11826" max="11847" width="0" hidden="1" customWidth="1"/>
    <col min="11848" max="11848" width="23.7109375" customWidth="1"/>
    <col min="11849" max="11870" width="0" hidden="1" customWidth="1"/>
    <col min="11871" max="11871" width="23.7109375" customWidth="1"/>
    <col min="11872" max="11872" width="0" hidden="1" customWidth="1"/>
    <col min="12033" max="12033" width="50.7109375" customWidth="1"/>
    <col min="12034" max="12057" width="11" customWidth="1"/>
    <col min="12058" max="12058" width="13.28515625" customWidth="1"/>
    <col min="12059" max="12080" width="0" hidden="1" customWidth="1"/>
    <col min="12081" max="12081" width="23.7109375" customWidth="1"/>
    <col min="12082" max="12103" width="0" hidden="1" customWidth="1"/>
    <col min="12104" max="12104" width="23.7109375" customWidth="1"/>
    <col min="12105" max="12126" width="0" hidden="1" customWidth="1"/>
    <col min="12127" max="12127" width="23.7109375" customWidth="1"/>
    <col min="12128" max="12128" width="0" hidden="1" customWidth="1"/>
    <col min="12289" max="12289" width="50.7109375" customWidth="1"/>
    <col min="12290" max="12313" width="11" customWidth="1"/>
    <col min="12314" max="12314" width="13.28515625" customWidth="1"/>
    <col min="12315" max="12336" width="0" hidden="1" customWidth="1"/>
    <col min="12337" max="12337" width="23.7109375" customWidth="1"/>
    <col min="12338" max="12359" width="0" hidden="1" customWidth="1"/>
    <col min="12360" max="12360" width="23.7109375" customWidth="1"/>
    <col min="12361" max="12382" width="0" hidden="1" customWidth="1"/>
    <col min="12383" max="12383" width="23.7109375" customWidth="1"/>
    <col min="12384" max="12384" width="0" hidden="1" customWidth="1"/>
    <col min="12545" max="12545" width="50.7109375" customWidth="1"/>
    <col min="12546" max="12569" width="11" customWidth="1"/>
    <col min="12570" max="12570" width="13.28515625" customWidth="1"/>
    <col min="12571" max="12592" width="0" hidden="1" customWidth="1"/>
    <col min="12593" max="12593" width="23.7109375" customWidth="1"/>
    <col min="12594" max="12615" width="0" hidden="1" customWidth="1"/>
    <col min="12616" max="12616" width="23.7109375" customWidth="1"/>
    <col min="12617" max="12638" width="0" hidden="1" customWidth="1"/>
    <col min="12639" max="12639" width="23.7109375" customWidth="1"/>
    <col min="12640" max="12640" width="0" hidden="1" customWidth="1"/>
    <col min="12801" max="12801" width="50.7109375" customWidth="1"/>
    <col min="12802" max="12825" width="11" customWidth="1"/>
    <col min="12826" max="12826" width="13.28515625" customWidth="1"/>
    <col min="12827" max="12848" width="0" hidden="1" customWidth="1"/>
    <col min="12849" max="12849" width="23.7109375" customWidth="1"/>
    <col min="12850" max="12871" width="0" hidden="1" customWidth="1"/>
    <col min="12872" max="12872" width="23.7109375" customWidth="1"/>
    <col min="12873" max="12894" width="0" hidden="1" customWidth="1"/>
    <col min="12895" max="12895" width="23.7109375" customWidth="1"/>
    <col min="12896" max="12896" width="0" hidden="1" customWidth="1"/>
    <col min="13057" max="13057" width="50.7109375" customWidth="1"/>
    <col min="13058" max="13081" width="11" customWidth="1"/>
    <col min="13082" max="13082" width="13.28515625" customWidth="1"/>
    <col min="13083" max="13104" width="0" hidden="1" customWidth="1"/>
    <col min="13105" max="13105" width="23.7109375" customWidth="1"/>
    <col min="13106" max="13127" width="0" hidden="1" customWidth="1"/>
    <col min="13128" max="13128" width="23.7109375" customWidth="1"/>
    <col min="13129" max="13150" width="0" hidden="1" customWidth="1"/>
    <col min="13151" max="13151" width="23.7109375" customWidth="1"/>
    <col min="13152" max="13152" width="0" hidden="1" customWidth="1"/>
    <col min="13313" max="13313" width="50.7109375" customWidth="1"/>
    <col min="13314" max="13337" width="11" customWidth="1"/>
    <col min="13338" max="13338" width="13.28515625" customWidth="1"/>
    <col min="13339" max="13360" width="0" hidden="1" customWidth="1"/>
    <col min="13361" max="13361" width="23.7109375" customWidth="1"/>
    <col min="13362" max="13383" width="0" hidden="1" customWidth="1"/>
    <col min="13384" max="13384" width="23.7109375" customWidth="1"/>
    <col min="13385" max="13406" width="0" hidden="1" customWidth="1"/>
    <col min="13407" max="13407" width="23.7109375" customWidth="1"/>
    <col min="13408" max="13408" width="0" hidden="1" customWidth="1"/>
    <col min="13569" max="13569" width="50.7109375" customWidth="1"/>
    <col min="13570" max="13593" width="11" customWidth="1"/>
    <col min="13594" max="13594" width="13.28515625" customWidth="1"/>
    <col min="13595" max="13616" width="0" hidden="1" customWidth="1"/>
    <col min="13617" max="13617" width="23.7109375" customWidth="1"/>
    <col min="13618" max="13639" width="0" hidden="1" customWidth="1"/>
    <col min="13640" max="13640" width="23.7109375" customWidth="1"/>
    <col min="13641" max="13662" width="0" hidden="1" customWidth="1"/>
    <col min="13663" max="13663" width="23.7109375" customWidth="1"/>
    <col min="13664" max="13664" width="0" hidden="1" customWidth="1"/>
    <col min="13825" max="13825" width="50.7109375" customWidth="1"/>
    <col min="13826" max="13849" width="11" customWidth="1"/>
    <col min="13850" max="13850" width="13.28515625" customWidth="1"/>
    <col min="13851" max="13872" width="0" hidden="1" customWidth="1"/>
    <col min="13873" max="13873" width="23.7109375" customWidth="1"/>
    <col min="13874" max="13895" width="0" hidden="1" customWidth="1"/>
    <col min="13896" max="13896" width="23.7109375" customWidth="1"/>
    <col min="13897" max="13918" width="0" hidden="1" customWidth="1"/>
    <col min="13919" max="13919" width="23.7109375" customWidth="1"/>
    <col min="13920" max="13920" width="0" hidden="1" customWidth="1"/>
    <col min="14081" max="14081" width="50.7109375" customWidth="1"/>
    <col min="14082" max="14105" width="11" customWidth="1"/>
    <col min="14106" max="14106" width="13.28515625" customWidth="1"/>
    <col min="14107" max="14128" width="0" hidden="1" customWidth="1"/>
    <col min="14129" max="14129" width="23.7109375" customWidth="1"/>
    <col min="14130" max="14151" width="0" hidden="1" customWidth="1"/>
    <col min="14152" max="14152" width="23.7109375" customWidth="1"/>
    <col min="14153" max="14174" width="0" hidden="1" customWidth="1"/>
    <col min="14175" max="14175" width="23.7109375" customWidth="1"/>
    <col min="14176" max="14176" width="0" hidden="1" customWidth="1"/>
    <col min="14337" max="14337" width="50.7109375" customWidth="1"/>
    <col min="14338" max="14361" width="11" customWidth="1"/>
    <col min="14362" max="14362" width="13.28515625" customWidth="1"/>
    <col min="14363" max="14384" width="0" hidden="1" customWidth="1"/>
    <col min="14385" max="14385" width="23.7109375" customWidth="1"/>
    <col min="14386" max="14407" width="0" hidden="1" customWidth="1"/>
    <col min="14408" max="14408" width="23.7109375" customWidth="1"/>
    <col min="14409" max="14430" width="0" hidden="1" customWidth="1"/>
    <col min="14431" max="14431" width="23.7109375" customWidth="1"/>
    <col min="14432" max="14432" width="0" hidden="1" customWidth="1"/>
    <col min="14593" max="14593" width="50.7109375" customWidth="1"/>
    <col min="14594" max="14617" width="11" customWidth="1"/>
    <col min="14618" max="14618" width="13.28515625" customWidth="1"/>
    <col min="14619" max="14640" width="0" hidden="1" customWidth="1"/>
    <col min="14641" max="14641" width="23.7109375" customWidth="1"/>
    <col min="14642" max="14663" width="0" hidden="1" customWidth="1"/>
    <col min="14664" max="14664" width="23.7109375" customWidth="1"/>
    <col min="14665" max="14686" width="0" hidden="1" customWidth="1"/>
    <col min="14687" max="14687" width="23.7109375" customWidth="1"/>
    <col min="14688" max="14688" width="0" hidden="1" customWidth="1"/>
    <col min="14849" max="14849" width="50.7109375" customWidth="1"/>
    <col min="14850" max="14873" width="11" customWidth="1"/>
    <col min="14874" max="14874" width="13.28515625" customWidth="1"/>
    <col min="14875" max="14896" width="0" hidden="1" customWidth="1"/>
    <col min="14897" max="14897" width="23.7109375" customWidth="1"/>
    <col min="14898" max="14919" width="0" hidden="1" customWidth="1"/>
    <col min="14920" max="14920" width="23.7109375" customWidth="1"/>
    <col min="14921" max="14942" width="0" hidden="1" customWidth="1"/>
    <col min="14943" max="14943" width="23.7109375" customWidth="1"/>
    <col min="14944" max="14944" width="0" hidden="1" customWidth="1"/>
    <col min="15105" max="15105" width="50.7109375" customWidth="1"/>
    <col min="15106" max="15129" width="11" customWidth="1"/>
    <col min="15130" max="15130" width="13.28515625" customWidth="1"/>
    <col min="15131" max="15152" width="0" hidden="1" customWidth="1"/>
    <col min="15153" max="15153" width="23.7109375" customWidth="1"/>
    <col min="15154" max="15175" width="0" hidden="1" customWidth="1"/>
    <col min="15176" max="15176" width="23.7109375" customWidth="1"/>
    <col min="15177" max="15198" width="0" hidden="1" customWidth="1"/>
    <col min="15199" max="15199" width="23.7109375" customWidth="1"/>
    <col min="15200" max="15200" width="0" hidden="1" customWidth="1"/>
    <col min="15361" max="15361" width="50.7109375" customWidth="1"/>
    <col min="15362" max="15385" width="11" customWidth="1"/>
    <col min="15386" max="15386" width="13.28515625" customWidth="1"/>
    <col min="15387" max="15408" width="0" hidden="1" customWidth="1"/>
    <col min="15409" max="15409" width="23.7109375" customWidth="1"/>
    <col min="15410" max="15431" width="0" hidden="1" customWidth="1"/>
    <col min="15432" max="15432" width="23.7109375" customWidth="1"/>
    <col min="15433" max="15454" width="0" hidden="1" customWidth="1"/>
    <col min="15455" max="15455" width="23.7109375" customWidth="1"/>
    <col min="15456" max="15456" width="0" hidden="1" customWidth="1"/>
    <col min="15617" max="15617" width="50.7109375" customWidth="1"/>
    <col min="15618" max="15641" width="11" customWidth="1"/>
    <col min="15642" max="15642" width="13.28515625" customWidth="1"/>
    <col min="15643" max="15664" width="0" hidden="1" customWidth="1"/>
    <col min="15665" max="15665" width="23.7109375" customWidth="1"/>
    <col min="15666" max="15687" width="0" hidden="1" customWidth="1"/>
    <col min="15688" max="15688" width="23.7109375" customWidth="1"/>
    <col min="15689" max="15710" width="0" hidden="1" customWidth="1"/>
    <col min="15711" max="15711" width="23.7109375" customWidth="1"/>
    <col min="15712" max="15712" width="0" hidden="1" customWidth="1"/>
    <col min="15873" max="15873" width="50.7109375" customWidth="1"/>
    <col min="15874" max="15897" width="11" customWidth="1"/>
    <col min="15898" max="15898" width="13.28515625" customWidth="1"/>
    <col min="15899" max="15920" width="0" hidden="1" customWidth="1"/>
    <col min="15921" max="15921" width="23.7109375" customWidth="1"/>
    <col min="15922" max="15943" width="0" hidden="1" customWidth="1"/>
    <col min="15944" max="15944" width="23.7109375" customWidth="1"/>
    <col min="15945" max="15966" width="0" hidden="1" customWidth="1"/>
    <col min="15967" max="15967" width="23.7109375" customWidth="1"/>
    <col min="15968" max="15968" width="0" hidden="1" customWidth="1"/>
    <col min="16129" max="16129" width="50.7109375" customWidth="1"/>
    <col min="16130" max="16153" width="11" customWidth="1"/>
    <col min="16154" max="16154" width="13.28515625" customWidth="1"/>
    <col min="16155" max="16176" width="0" hidden="1" customWidth="1"/>
    <col min="16177" max="16177" width="23.7109375" customWidth="1"/>
    <col min="16178" max="16199" width="0" hidden="1" customWidth="1"/>
    <col min="16200" max="16200" width="23.7109375" customWidth="1"/>
    <col min="16201" max="16222" width="0" hidden="1" customWidth="1"/>
    <col min="16223" max="16223" width="23.7109375" customWidth="1"/>
    <col min="16224" max="16224" width="0" hidden="1" customWidth="1"/>
  </cols>
  <sheetData>
    <row r="1" spans="1:96" s="18" customFormat="1" ht="48" customHeight="1" x14ac:dyDescent="0.25">
      <c r="A1" s="119" t="s">
        <v>36</v>
      </c>
      <c r="B1" s="121" t="s">
        <v>37</v>
      </c>
      <c r="C1" s="118" t="s">
        <v>38</v>
      </c>
      <c r="D1" s="17" t="s">
        <v>39</v>
      </c>
      <c r="E1" s="17" t="s">
        <v>39</v>
      </c>
      <c r="F1" s="17" t="s">
        <v>39</v>
      </c>
      <c r="G1" s="17" t="s">
        <v>39</v>
      </c>
      <c r="H1" s="17" t="s">
        <v>39</v>
      </c>
      <c r="I1" s="17" t="s">
        <v>39</v>
      </c>
      <c r="J1" s="17" t="s">
        <v>39</v>
      </c>
      <c r="K1" s="17" t="s">
        <v>39</v>
      </c>
      <c r="L1" s="17" t="s">
        <v>39</v>
      </c>
      <c r="M1" s="17" t="s">
        <v>39</v>
      </c>
      <c r="N1" s="17" t="s">
        <v>39</v>
      </c>
      <c r="O1" s="17" t="s">
        <v>39</v>
      </c>
      <c r="P1" s="17" t="s">
        <v>39</v>
      </c>
      <c r="Q1" s="17" t="s">
        <v>39</v>
      </c>
      <c r="R1" s="17" t="s">
        <v>39</v>
      </c>
      <c r="S1" s="17" t="s">
        <v>39</v>
      </c>
      <c r="T1" s="17" t="s">
        <v>39</v>
      </c>
      <c r="U1" s="17" t="s">
        <v>39</v>
      </c>
      <c r="V1" s="17" t="s">
        <v>39</v>
      </c>
      <c r="W1" s="17" t="s">
        <v>39</v>
      </c>
      <c r="X1" s="17" t="s">
        <v>39</v>
      </c>
      <c r="Y1" s="17" t="s">
        <v>39</v>
      </c>
      <c r="Z1" s="122" t="s">
        <v>40</v>
      </c>
      <c r="AA1" s="117" t="s">
        <v>41</v>
      </c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8" t="s">
        <v>42</v>
      </c>
      <c r="AX1" s="117" t="s">
        <v>43</v>
      </c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8" t="s">
        <v>44</v>
      </c>
      <c r="BU1" s="117" t="s">
        <v>45</v>
      </c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8" t="s">
        <v>46</v>
      </c>
    </row>
    <row r="2" spans="1:96" s="21" customFormat="1" ht="15.75" x14ac:dyDescent="0.25">
      <c r="A2" s="120"/>
      <c r="B2" s="121"/>
      <c r="C2" s="118"/>
      <c r="D2" s="17" t="s">
        <v>47</v>
      </c>
      <c r="E2" s="17" t="s">
        <v>48</v>
      </c>
      <c r="F2" s="17" t="s">
        <v>49</v>
      </c>
      <c r="G2" s="17" t="s">
        <v>10</v>
      </c>
      <c r="H2" s="17" t="s">
        <v>12</v>
      </c>
      <c r="I2" s="17" t="s">
        <v>15</v>
      </c>
      <c r="J2" s="17" t="s">
        <v>19</v>
      </c>
      <c r="K2" s="17" t="s">
        <v>20</v>
      </c>
      <c r="L2" s="17" t="s">
        <v>50</v>
      </c>
      <c r="M2" s="17" t="s">
        <v>51</v>
      </c>
      <c r="N2" s="17" t="s">
        <v>21</v>
      </c>
      <c r="O2" s="17" t="s">
        <v>22</v>
      </c>
      <c r="P2" s="17">
        <v>2000</v>
      </c>
      <c r="Q2" s="17">
        <f t="shared" ref="Q2:V2" si="0">+P2+1</f>
        <v>2001</v>
      </c>
      <c r="R2" s="17">
        <f t="shared" si="0"/>
        <v>2002</v>
      </c>
      <c r="S2" s="17">
        <f t="shared" si="0"/>
        <v>2003</v>
      </c>
      <c r="T2" s="17">
        <f t="shared" si="0"/>
        <v>2004</v>
      </c>
      <c r="U2" s="17">
        <f t="shared" si="0"/>
        <v>2005</v>
      </c>
      <c r="V2" s="17">
        <f t="shared" si="0"/>
        <v>2006</v>
      </c>
      <c r="W2" s="17">
        <v>2007</v>
      </c>
      <c r="X2" s="17">
        <f>+W2+1</f>
        <v>2008</v>
      </c>
      <c r="Y2" s="17">
        <f>+X2+1</f>
        <v>2009</v>
      </c>
      <c r="Z2" s="122"/>
      <c r="AA2" s="19" t="s">
        <v>47</v>
      </c>
      <c r="AB2" s="20" t="s">
        <v>48</v>
      </c>
      <c r="AC2" s="20" t="s">
        <v>49</v>
      </c>
      <c r="AD2" s="20" t="s">
        <v>10</v>
      </c>
      <c r="AE2" s="20" t="s">
        <v>12</v>
      </c>
      <c r="AF2" s="20" t="s">
        <v>15</v>
      </c>
      <c r="AG2" s="20" t="s">
        <v>19</v>
      </c>
      <c r="AH2" s="20" t="s">
        <v>20</v>
      </c>
      <c r="AI2" s="20" t="s">
        <v>50</v>
      </c>
      <c r="AJ2" s="20" t="s">
        <v>51</v>
      </c>
      <c r="AK2" s="20" t="s">
        <v>21</v>
      </c>
      <c r="AL2" s="20" t="s">
        <v>22</v>
      </c>
      <c r="AM2" s="20">
        <v>2000</v>
      </c>
      <c r="AN2" s="20">
        <f t="shared" ref="AN2:AU2" si="1">+AM2+1</f>
        <v>2001</v>
      </c>
      <c r="AO2" s="20">
        <f t="shared" si="1"/>
        <v>2002</v>
      </c>
      <c r="AP2" s="20">
        <f t="shared" si="1"/>
        <v>2003</v>
      </c>
      <c r="AQ2" s="20">
        <f t="shared" si="1"/>
        <v>2004</v>
      </c>
      <c r="AR2" s="20">
        <f t="shared" si="1"/>
        <v>2005</v>
      </c>
      <c r="AS2" s="20">
        <f t="shared" si="1"/>
        <v>2006</v>
      </c>
      <c r="AT2" s="20">
        <f t="shared" si="1"/>
        <v>2007</v>
      </c>
      <c r="AU2" s="20">
        <f t="shared" si="1"/>
        <v>2008</v>
      </c>
      <c r="AV2" s="20">
        <v>2009</v>
      </c>
      <c r="AW2" s="118"/>
      <c r="AX2" s="20" t="s">
        <v>47</v>
      </c>
      <c r="AY2" s="20" t="s">
        <v>48</v>
      </c>
      <c r="AZ2" s="20" t="s">
        <v>49</v>
      </c>
      <c r="BA2" s="20" t="s">
        <v>10</v>
      </c>
      <c r="BB2" s="20" t="s">
        <v>12</v>
      </c>
      <c r="BC2" s="20" t="s">
        <v>15</v>
      </c>
      <c r="BD2" s="20" t="s">
        <v>19</v>
      </c>
      <c r="BE2" s="20" t="s">
        <v>20</v>
      </c>
      <c r="BF2" s="20" t="s">
        <v>50</v>
      </c>
      <c r="BG2" s="20" t="s">
        <v>51</v>
      </c>
      <c r="BH2" s="20" t="s">
        <v>21</v>
      </c>
      <c r="BI2" s="20" t="s">
        <v>22</v>
      </c>
      <c r="BJ2" s="20">
        <v>2000</v>
      </c>
      <c r="BK2" s="20">
        <f t="shared" ref="BK2:BS2" si="2">+BJ2+1</f>
        <v>2001</v>
      </c>
      <c r="BL2" s="20">
        <f t="shared" si="2"/>
        <v>2002</v>
      </c>
      <c r="BM2" s="20">
        <f t="shared" si="2"/>
        <v>2003</v>
      </c>
      <c r="BN2" s="20">
        <f t="shared" si="2"/>
        <v>2004</v>
      </c>
      <c r="BO2" s="20">
        <f t="shared" si="2"/>
        <v>2005</v>
      </c>
      <c r="BP2" s="20">
        <f t="shared" si="2"/>
        <v>2006</v>
      </c>
      <c r="BQ2" s="20">
        <f t="shared" si="2"/>
        <v>2007</v>
      </c>
      <c r="BR2" s="20">
        <f t="shared" si="2"/>
        <v>2008</v>
      </c>
      <c r="BS2" s="20">
        <f t="shared" si="2"/>
        <v>2009</v>
      </c>
      <c r="BT2" s="118"/>
      <c r="BU2" s="20" t="s">
        <v>47</v>
      </c>
      <c r="BV2" s="20" t="s">
        <v>48</v>
      </c>
      <c r="BW2" s="20" t="s">
        <v>49</v>
      </c>
      <c r="BX2" s="20" t="s">
        <v>10</v>
      </c>
      <c r="BY2" s="20" t="s">
        <v>12</v>
      </c>
      <c r="BZ2" s="20" t="s">
        <v>15</v>
      </c>
      <c r="CA2" s="20" t="s">
        <v>19</v>
      </c>
      <c r="CB2" s="20" t="s">
        <v>20</v>
      </c>
      <c r="CC2" s="20" t="s">
        <v>50</v>
      </c>
      <c r="CD2" s="20" t="s">
        <v>51</v>
      </c>
      <c r="CE2" s="20" t="s">
        <v>21</v>
      </c>
      <c r="CF2" s="20" t="s">
        <v>22</v>
      </c>
      <c r="CG2" s="20">
        <v>2000</v>
      </c>
      <c r="CH2" s="20">
        <f t="shared" ref="CH2:CP2" si="3">+CG2+1</f>
        <v>2001</v>
      </c>
      <c r="CI2" s="20">
        <f t="shared" si="3"/>
        <v>2002</v>
      </c>
      <c r="CJ2" s="20">
        <f t="shared" si="3"/>
        <v>2003</v>
      </c>
      <c r="CK2" s="20">
        <f t="shared" si="3"/>
        <v>2004</v>
      </c>
      <c r="CL2" s="20">
        <f t="shared" si="3"/>
        <v>2005</v>
      </c>
      <c r="CM2" s="20">
        <f t="shared" si="3"/>
        <v>2006</v>
      </c>
      <c r="CN2" s="20">
        <f t="shared" si="3"/>
        <v>2007</v>
      </c>
      <c r="CO2" s="20">
        <f t="shared" si="3"/>
        <v>2008</v>
      </c>
      <c r="CP2" s="20">
        <f t="shared" si="3"/>
        <v>2009</v>
      </c>
      <c r="CQ2" s="118"/>
      <c r="CR2" s="21" t="s">
        <v>39</v>
      </c>
    </row>
    <row r="3" spans="1:96" s="24" customFormat="1" ht="13.5" hidden="1" x14ac:dyDescent="0.25">
      <c r="A3" s="22" t="s">
        <v>52</v>
      </c>
      <c r="B3" s="23"/>
      <c r="D3" s="25">
        <v>1905</v>
      </c>
      <c r="E3" s="25">
        <f t="shared" ref="E3:K3" si="4">+D3+10</f>
        <v>1915</v>
      </c>
      <c r="F3" s="25">
        <f t="shared" si="4"/>
        <v>1925</v>
      </c>
      <c r="G3" s="25">
        <f t="shared" si="4"/>
        <v>1935</v>
      </c>
      <c r="H3" s="25">
        <f t="shared" si="4"/>
        <v>1945</v>
      </c>
      <c r="I3" s="25">
        <f t="shared" si="4"/>
        <v>1955</v>
      </c>
      <c r="J3" s="25">
        <f t="shared" si="4"/>
        <v>1965</v>
      </c>
      <c r="K3" s="25">
        <f t="shared" si="4"/>
        <v>1975</v>
      </c>
      <c r="L3" s="25">
        <v>1982</v>
      </c>
      <c r="M3" s="25">
        <v>1987</v>
      </c>
      <c r="N3" s="25">
        <f>+L3+10</f>
        <v>1992</v>
      </c>
      <c r="O3" s="25">
        <v>1997</v>
      </c>
      <c r="P3" s="25">
        <f t="shared" ref="P3:Y3" si="5">+P2</f>
        <v>2000</v>
      </c>
      <c r="Q3" s="25">
        <f t="shared" si="5"/>
        <v>2001</v>
      </c>
      <c r="R3" s="25">
        <f t="shared" si="5"/>
        <v>2002</v>
      </c>
      <c r="S3" s="25">
        <f t="shared" si="5"/>
        <v>2003</v>
      </c>
      <c r="T3" s="25">
        <f t="shared" si="5"/>
        <v>2004</v>
      </c>
      <c r="U3" s="25">
        <f t="shared" si="5"/>
        <v>2005</v>
      </c>
      <c r="V3" s="25">
        <f t="shared" si="5"/>
        <v>2006</v>
      </c>
      <c r="W3" s="25">
        <f t="shared" si="5"/>
        <v>2007</v>
      </c>
      <c r="X3" s="25">
        <f t="shared" si="5"/>
        <v>2008</v>
      </c>
      <c r="Y3" s="25">
        <f t="shared" si="5"/>
        <v>2009</v>
      </c>
      <c r="Z3" s="25"/>
      <c r="AA3" s="26">
        <v>1905</v>
      </c>
      <c r="AB3" s="25">
        <f t="shared" ref="AB3:AH3" si="6">+AA3+10</f>
        <v>1915</v>
      </c>
      <c r="AC3" s="25">
        <f t="shared" si="6"/>
        <v>1925</v>
      </c>
      <c r="AD3" s="25">
        <f t="shared" si="6"/>
        <v>1935</v>
      </c>
      <c r="AE3" s="25">
        <f t="shared" si="6"/>
        <v>1945</v>
      </c>
      <c r="AF3" s="25">
        <f t="shared" si="6"/>
        <v>1955</v>
      </c>
      <c r="AG3" s="25">
        <f t="shared" si="6"/>
        <v>1965</v>
      </c>
      <c r="AH3" s="25">
        <f t="shared" si="6"/>
        <v>1975</v>
      </c>
      <c r="AI3" s="25">
        <v>1982</v>
      </c>
      <c r="AJ3" s="25">
        <v>1987</v>
      </c>
      <c r="AK3" s="25">
        <f>+AI3+10</f>
        <v>1992</v>
      </c>
      <c r="AL3" s="25">
        <v>1997</v>
      </c>
      <c r="AM3" s="25">
        <f t="shared" ref="AM3:AV3" si="7">+AM2</f>
        <v>2000</v>
      </c>
      <c r="AN3" s="25">
        <f t="shared" si="7"/>
        <v>2001</v>
      </c>
      <c r="AO3" s="25">
        <f t="shared" si="7"/>
        <v>2002</v>
      </c>
      <c r="AP3" s="25">
        <f t="shared" si="7"/>
        <v>2003</v>
      </c>
      <c r="AQ3" s="25">
        <f t="shared" si="7"/>
        <v>2004</v>
      </c>
      <c r="AR3" s="25">
        <f t="shared" si="7"/>
        <v>2005</v>
      </c>
      <c r="AS3" s="25">
        <f t="shared" si="7"/>
        <v>2006</v>
      </c>
      <c r="AT3" s="25">
        <f t="shared" si="7"/>
        <v>2007</v>
      </c>
      <c r="AU3" s="25">
        <f t="shared" si="7"/>
        <v>2008</v>
      </c>
      <c r="AV3" s="25">
        <f t="shared" si="7"/>
        <v>2009</v>
      </c>
      <c r="AW3" s="27"/>
      <c r="AX3" s="25">
        <v>1905</v>
      </c>
      <c r="AY3" s="25">
        <f t="shared" ref="AY3:BE3" si="8">+AX3+10</f>
        <v>1915</v>
      </c>
      <c r="AZ3" s="25">
        <f t="shared" si="8"/>
        <v>1925</v>
      </c>
      <c r="BA3" s="25">
        <f t="shared" si="8"/>
        <v>1935</v>
      </c>
      <c r="BB3" s="25">
        <f t="shared" si="8"/>
        <v>1945</v>
      </c>
      <c r="BC3" s="25">
        <f t="shared" si="8"/>
        <v>1955</v>
      </c>
      <c r="BD3" s="25">
        <f t="shared" si="8"/>
        <v>1965</v>
      </c>
      <c r="BE3" s="25">
        <f t="shared" si="8"/>
        <v>1975</v>
      </c>
      <c r="BF3" s="25">
        <v>1982</v>
      </c>
      <c r="BG3" s="25">
        <v>1987</v>
      </c>
      <c r="BH3" s="25">
        <f>+BF3+10</f>
        <v>1992</v>
      </c>
      <c r="BI3" s="25">
        <v>1997</v>
      </c>
      <c r="BJ3" s="25">
        <f t="shared" ref="BJ3:BS3" si="9">+BJ2</f>
        <v>2000</v>
      </c>
      <c r="BK3" s="25">
        <f t="shared" si="9"/>
        <v>2001</v>
      </c>
      <c r="BL3" s="25">
        <f t="shared" si="9"/>
        <v>2002</v>
      </c>
      <c r="BM3" s="25">
        <f t="shared" si="9"/>
        <v>2003</v>
      </c>
      <c r="BN3" s="25">
        <f t="shared" si="9"/>
        <v>2004</v>
      </c>
      <c r="BO3" s="25">
        <f t="shared" si="9"/>
        <v>2005</v>
      </c>
      <c r="BP3" s="25">
        <f t="shared" si="9"/>
        <v>2006</v>
      </c>
      <c r="BQ3" s="25">
        <f t="shared" si="9"/>
        <v>2007</v>
      </c>
      <c r="BR3" s="25">
        <f t="shared" si="9"/>
        <v>2008</v>
      </c>
      <c r="BS3" s="25">
        <f t="shared" si="9"/>
        <v>2009</v>
      </c>
      <c r="BT3" s="28"/>
      <c r="BU3" s="25">
        <v>1905</v>
      </c>
      <c r="BV3" s="25">
        <f t="shared" ref="BV3:CB3" si="10">+BU3+10</f>
        <v>1915</v>
      </c>
      <c r="BW3" s="25">
        <f t="shared" si="10"/>
        <v>1925</v>
      </c>
      <c r="BX3" s="25">
        <f t="shared" si="10"/>
        <v>1935</v>
      </c>
      <c r="BY3" s="25">
        <f t="shared" si="10"/>
        <v>1945</v>
      </c>
      <c r="BZ3" s="25">
        <f t="shared" si="10"/>
        <v>1955</v>
      </c>
      <c r="CA3" s="25">
        <f t="shared" si="10"/>
        <v>1965</v>
      </c>
      <c r="CB3" s="25">
        <f t="shared" si="10"/>
        <v>1975</v>
      </c>
      <c r="CC3" s="25">
        <v>1982</v>
      </c>
      <c r="CD3" s="25">
        <v>1987</v>
      </c>
      <c r="CE3" s="25">
        <f>+CC3+10</f>
        <v>1992</v>
      </c>
      <c r="CF3" s="25">
        <v>1997</v>
      </c>
      <c r="CG3" s="25">
        <f t="shared" ref="CG3:CP3" si="11">+CG2</f>
        <v>2000</v>
      </c>
      <c r="CH3" s="25">
        <f t="shared" si="11"/>
        <v>2001</v>
      </c>
      <c r="CI3" s="25">
        <f t="shared" si="11"/>
        <v>2002</v>
      </c>
      <c r="CJ3" s="25">
        <f t="shared" si="11"/>
        <v>2003</v>
      </c>
      <c r="CK3" s="25">
        <f t="shared" si="11"/>
        <v>2004</v>
      </c>
      <c r="CL3" s="25">
        <f t="shared" si="11"/>
        <v>2005</v>
      </c>
      <c r="CM3" s="25">
        <f t="shared" si="11"/>
        <v>2006</v>
      </c>
      <c r="CN3" s="25">
        <f t="shared" si="11"/>
        <v>2007</v>
      </c>
      <c r="CO3" s="25">
        <f t="shared" si="11"/>
        <v>2008</v>
      </c>
      <c r="CP3" s="25">
        <f t="shared" si="11"/>
        <v>2009</v>
      </c>
      <c r="CQ3" s="29"/>
    </row>
    <row r="4" spans="1:96" ht="16.5" thickBot="1" x14ac:dyDescent="0.3">
      <c r="A4" s="30" t="s">
        <v>53</v>
      </c>
      <c r="B4" s="31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4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5"/>
      <c r="AW4" s="36">
        <f>SUM(AW5:AW28)</f>
        <v>187176447.93366668</v>
      </c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5"/>
      <c r="BT4" s="36">
        <f>SUM(BT5:BT28)</f>
        <v>114115835.90642941</v>
      </c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5"/>
      <c r="CQ4" s="36">
        <f>SUM(CQ5:CQ28)</f>
        <v>150646141.92004806</v>
      </c>
      <c r="CR4" s="37"/>
    </row>
    <row r="5" spans="1:96" outlineLevel="1" x14ac:dyDescent="0.25">
      <c r="A5" s="38" t="s">
        <v>18</v>
      </c>
      <c r="B5" s="39" t="s">
        <v>54</v>
      </c>
      <c r="C5" s="40">
        <f>[1]Genanskaffelsespriser!E81</f>
        <v>75</v>
      </c>
      <c r="D5" s="41">
        <v>0</v>
      </c>
      <c r="E5" s="41">
        <v>0</v>
      </c>
      <c r="F5" s="41">
        <v>0</v>
      </c>
      <c r="G5" s="41">
        <f>77.75+1170</f>
        <v>1247.75</v>
      </c>
      <c r="H5" s="41">
        <v>0</v>
      </c>
      <c r="I5" s="42">
        <f>133</f>
        <v>133</v>
      </c>
      <c r="J5" s="41">
        <f>1766.14+3020.85+2069.47+3128.14</f>
        <v>9984.5999999999985</v>
      </c>
      <c r="K5" s="41">
        <f>15522.66+716.33</f>
        <v>16238.99</v>
      </c>
      <c r="L5" s="43">
        <f>6477.5-25+671.2+4035.64</f>
        <v>11159.34</v>
      </c>
      <c r="M5" s="43">
        <f>2236.56-48+647</f>
        <v>2835.56</v>
      </c>
      <c r="N5" s="42">
        <f>14968.36+402+67+158.78+143.39</f>
        <v>15739.53</v>
      </c>
      <c r="O5" s="41">
        <f>9457.06+72.27</f>
        <v>9529.33</v>
      </c>
      <c r="P5" s="41">
        <v>1004.6600000000003</v>
      </c>
      <c r="Q5" s="41">
        <v>2479.1099999999997</v>
      </c>
      <c r="R5" s="41">
        <v>790.62</v>
      </c>
      <c r="S5" s="41">
        <v>1964.8599999999997</v>
      </c>
      <c r="T5" s="41">
        <v>971.72000000000014</v>
      </c>
      <c r="U5" s="41">
        <v>705.06</v>
      </c>
      <c r="V5" s="41">
        <v>752.3599999999999</v>
      </c>
      <c r="W5" s="41">
        <v>349.44</v>
      </c>
      <c r="X5" s="41">
        <v>1168.3200000000002</v>
      </c>
      <c r="Y5" s="41">
        <f>334.85+96+156.73</f>
        <v>587.58000000000004</v>
      </c>
      <c r="Z5" s="44"/>
      <c r="AA5" s="45">
        <f>IF((D5*[1]Genanskaffelsespriser!$D81-(2009-D$3)/$C5*[1]Genanskaffelsespriser!$D81*D5)&lt;0,0,(D5*[1]Genanskaffelsespriser!$D81-(2009-D$3)/$C5*[1]Genanskaffelsespriser!$D81*D5))</f>
        <v>0</v>
      </c>
      <c r="AB5" s="46">
        <f>IF((E5*[1]Genanskaffelsespriser!$D81-(2009-E$3)/$C5*[1]Genanskaffelsespriser!$D81*E5)&lt;0,0,(E5*[1]Genanskaffelsespriser!$D81-(2009-E$3)/$C5*[1]Genanskaffelsespriser!$D81*E5))</f>
        <v>0</v>
      </c>
      <c r="AC5" s="46">
        <f>IF((F5*[1]Genanskaffelsespriser!$D81-(2009-F$3)/$C5*[1]Genanskaffelsespriser!$D81*F5)&lt;0,0,(F5*[1]Genanskaffelsespriser!$D81-(2009-F$3)/$C5*[1]Genanskaffelsespriser!$D81*F5))</f>
        <v>0</v>
      </c>
      <c r="AD5" s="46">
        <f>IF((G5*[1]Genanskaffelsespriser!$D81-(2009-G$3)/$C5*[1]Genanskaffelsespriser!$D81*G5)&lt;0,0,(G5*[1]Genanskaffelsespriser!$D81-(2009-G$3)/$C5*[1]Genanskaffelsespriser!$D81*G5))</f>
        <v>8800.7966666666325</v>
      </c>
      <c r="AE5" s="46">
        <f>IF((H5*[1]Genanskaffelsespriser!$D81-(2009-H$3)/$C5*[1]Genanskaffelsespriser!$D81*H5)&lt;0,0,(H5*[1]Genanskaffelsespriser!$D81-(2009-H$3)/$C5*[1]Genanskaffelsespriser!$D81*H5))</f>
        <v>0</v>
      </c>
      <c r="AF5" s="46">
        <f>IF((I5*[1]Genanskaffelsespriser!$D81-(2009-I$3)/$C5*[1]Genanskaffelsespriser!$D81*I5)&lt;0,0,(I5*[1]Genanskaffelsespriser!$D81-(2009-I$3)/$C5*[1]Genanskaffelsespriser!$D81*I5))</f>
        <v>19699.96</v>
      </c>
      <c r="AG5" s="46">
        <f>IF((J5*[1]Genanskaffelsespriser!$D81-(2009-J$3)/$C5*[1]Genanskaffelsespriser!$D81*J5)&lt;0,0,(J5*[1]Genanskaffelsespriser!$D81-(2009-J$3)/$C5*[1]Genanskaffelsespriser!$D81*J5))</f>
        <v>2183166.0719999997</v>
      </c>
      <c r="AH5" s="46">
        <f>IF((K5*[1]Genanskaffelsespriser!$D81-(2009-K$3)/$C5*[1]Genanskaffelsespriser!$D81*K5)&lt;0,0,(K5*[1]Genanskaffelsespriser!$D81-(2009-K$3)/$C5*[1]Genanskaffelsespriser!$D81*K5))</f>
        <v>4696099.3881333321</v>
      </c>
      <c r="AI5" s="46">
        <f>IF((L5*[1]Genanskaffelsespriser!$D81-(2009-L$3)/$C5*[1]Genanskaffelsespriser!$D81*L5)&lt;0,0,(L5*[1]Genanskaffelsespriser!$D81-(2009-L$3)/$C5*[1]Genanskaffelsespriser!$D81*L5))</f>
        <v>3778106.1504000002</v>
      </c>
      <c r="AJ5" s="46">
        <f>IF((M5*[1]Genanskaffelsespriser!$D81-(2009-M$3)/$C5*[1]Genanskaffelsespriser!$D81*M5)&lt;0,0,(M5*[1]Genanskaffelsespriser!$D81-(2009-M$3)/$C5*[1]Genanskaffelsespriser!$D81*M5))</f>
        <v>1060007.9429333333</v>
      </c>
      <c r="AK5" s="46">
        <f>IF((N5*[1]Genanskaffelsespriser!$D81-(2009-N$3)/$C5*[1]Genanskaffelsespriser!$D81*N5)&lt;0,0,(N5*[1]Genanskaffelsespriser!$D81-(2009-N$3)/$C5*[1]Genanskaffelsespriser!$D81*N5))</f>
        <v>6438936.7927999999</v>
      </c>
      <c r="AL5" s="46">
        <f>IF((O5*[1]Genanskaffelsespriser!$D81-(2009-O$3)/$C5*[1]Genanskaffelsespriser!$D81*O5)&lt;0,0,(O5*[1]Genanskaffelsespriser!$D81-(2009-O$3)/$C5*[1]Genanskaffelsespriser!$D81*O5))</f>
        <v>4234453.0788000003</v>
      </c>
      <c r="AM5" s="46">
        <f>IF((P5*[1]Genanskaffelsespriser!$D81-(2009-P$3)/$C5*[1]Genanskaffelsespriser!$D81*P5)&lt;0,0,(P5*[1]Genanskaffelsespriser!$D81-(2009-P$3)/$C5*[1]Genanskaffelsespriser!$D81*P5))</f>
        <v>467689.3232000001</v>
      </c>
      <c r="AN5" s="46">
        <f>IF((Q5*[1]Genanskaffelsespriser!$D81-(2009-Q$3)/$C5*[1]Genanskaffelsespriser!$D81*Q5)&lt;0,0,(Q5*[1]Genanskaffelsespriser!$D81-(2009-Q$3)/$C5*[1]Genanskaffelsespriser!$D81*Q5))</f>
        <v>1171561.2763999996</v>
      </c>
      <c r="AO5" s="46">
        <f>IF((R5*[1]Genanskaffelsespriser!$D81-(2009-R$3)/$C5*[1]Genanskaffelsespriser!$D81*R5)&lt;0,0,(R5*[1]Genanskaffelsespriser!$D81-(2009-R$3)/$C5*[1]Genanskaffelsespriser!$D81*R5))</f>
        <v>379202.43519999995</v>
      </c>
      <c r="AP5" s="46">
        <f>IF((S5*[1]Genanskaffelsespriser!$D81-(2009-S$3)/$C5*[1]Genanskaffelsespriser!$D81*S5)&lt;0,0,(S5*[1]Genanskaffelsespriser!$D81-(2009-S$3)/$C5*[1]Genanskaffelsespriser!$D81*S5))</f>
        <v>956258.06479999982</v>
      </c>
      <c r="AQ5" s="46">
        <f>IF((T5*[1]Genanskaffelsespriser!$D81-(2009-T$3)/$C5*[1]Genanskaffelsespriser!$D81*T5)&lt;0,0,(T5*[1]Genanskaffelsespriser!$D81-(2009-T$3)/$C5*[1]Genanskaffelsespriser!$D81*T5))</f>
        <v>479770.55466666672</v>
      </c>
      <c r="AR5" s="46">
        <f>IF((U5*[1]Genanskaffelsespriser!$D81-(2009-U$3)/$C5*[1]Genanskaffelsespriser!$D81*U5)&lt;0,0,(U5*[1]Genanskaffelsespriser!$D81-(2009-U$3)/$C5*[1]Genanskaffelsespriser!$D81*U5))</f>
        <v>353084.64720000001</v>
      </c>
      <c r="AS5" s="46">
        <f>IF((V5*[1]Genanskaffelsespriser!$D81-(2009-V$3)/$C5*[1]Genanskaffelsespriser!$D81*V5)&lt;0,0,(V5*[1]Genanskaffelsespriser!$D81-(2009-V$3)/$C5*[1]Genanskaffelsespriser!$D81*V5))</f>
        <v>382078.50239999994</v>
      </c>
      <c r="AT5" s="46">
        <f>IF((W5*[1]Genanskaffelsespriser!$D81-(2009-W$3)/$C5*[1]Genanskaffelsespriser!$D81*W5)&lt;0,0,(W5*[1]Genanskaffelsespriser!$D81-(2009-W$3)/$C5*[1]Genanskaffelsespriser!$D81*W5))</f>
        <v>179924.32640000002</v>
      </c>
      <c r="AU5" s="46">
        <f>IF((X5*[1]Genanskaffelsespriser!$D81-(2009-X$3)/$C5*[1]Genanskaffelsespriser!$D81*X5)&lt;0,0,(X5*[1]Genanskaffelsespriser!$D81-(2009-X$3)/$C5*[1]Genanskaffelsespriser!$D81*X5))</f>
        <v>609800.7296000002</v>
      </c>
      <c r="AV5" s="46">
        <f>IF((Y5*[1]Genanskaffelsespriser!$D81-(2009-Y$3)/$C5*[1]Genanskaffelsespriser!$D81*Y5)&lt;0,0,(Y5*[1]Genanskaffelsespriser!$D81-(2009-Y$3)/$C5*[1]Genanskaffelsespriser!$D81*Y5))</f>
        <v>310829.82</v>
      </c>
      <c r="AW5" s="47">
        <f t="shared" ref="AW5:AW28" si="12">+SUM(AA5:AV5)</f>
        <v>27709469.861599997</v>
      </c>
      <c r="AX5" s="46">
        <f>VLOOKUP(D$3,[1]Prisindeks!$A$1:$B$111,2,FALSE)/100*AA5</f>
        <v>0</v>
      </c>
      <c r="AY5" s="46">
        <f>VLOOKUP(E$3,[1]Prisindeks!$A$1:$B$111,2,FALSE)/100*AB5</f>
        <v>0</v>
      </c>
      <c r="AZ5" s="46">
        <f>VLOOKUP(F$3,[1]Prisindeks!$A$1:$B$111,2,FALSE)/100*AC5</f>
        <v>0</v>
      </c>
      <c r="BA5" s="46">
        <f>VLOOKUP(G$3,[1]Prisindeks!$A$1:$B$111,2,FALSE)/100*AD5</f>
        <v>213.52760760755706</v>
      </c>
      <c r="BB5" s="46">
        <f>VLOOKUP(H$3,[1]Prisindeks!$A$1:$B$111,2,FALSE)/100*AE5</f>
        <v>0</v>
      </c>
      <c r="BC5" s="46">
        <f>VLOOKUP(I$3,[1]Prisindeks!$A$1:$B$111,2,FALSE)/100*AF5</f>
        <v>1470.0641579354035</v>
      </c>
      <c r="BD5" s="46">
        <f>VLOOKUP(J$3,[1]Prisindeks!$A$1:$B$111,2,FALSE)/100*AG5</f>
        <v>224727.85904140855</v>
      </c>
      <c r="BE5" s="46">
        <f>VLOOKUP(K$3,[1]Prisindeks!$A$1:$B$111,2,FALSE)/100*AH5</f>
        <v>1021623.0888151206</v>
      </c>
      <c r="BF5" s="46">
        <f>VLOOKUP(L$3,[1]Prisindeks!$A$1:$B$111,2,FALSE)/100*AI5</f>
        <v>1780510.1136596173</v>
      </c>
      <c r="BG5" s="46">
        <f>VLOOKUP(M$3,[1]Prisindeks!$A$1:$B$111,2,FALSE)/100*AJ5</f>
        <v>629829.02417827828</v>
      </c>
      <c r="BH5" s="46">
        <f>VLOOKUP(N$3,[1]Prisindeks!$A$1:$B$111,2,FALSE)/100*AK5</f>
        <v>4545798.4380589928</v>
      </c>
      <c r="BI5" s="46">
        <f>VLOOKUP(O$3,[1]Prisindeks!$A$1:$B$111,2,FALSE)/100*AL5</f>
        <v>3417012.0521133202</v>
      </c>
      <c r="BJ5" s="46">
        <f>VLOOKUP(P$3,[1]Prisindeks!$A$1:$B$111,2,FALSE)/100*AM5</f>
        <v>415385.30390703276</v>
      </c>
      <c r="BK5" s="46">
        <f>VLOOKUP(Q$3,[1]Prisindeks!$A$1:$B$111,2,FALSE)/100*AN5</f>
        <v>1060385.872151711</v>
      </c>
      <c r="BL5" s="46">
        <f>VLOOKUP(R$3,[1]Prisindeks!$A$1:$B$111,2,FALSE)/100*AO5</f>
        <v>349398.50287931366</v>
      </c>
      <c r="BM5" s="46">
        <f>VLOOKUP(S$3,[1]Prisindeks!$A$1:$B$111,2,FALSE)/100*AP5</f>
        <v>886739.04410729022</v>
      </c>
      <c r="BN5" s="46">
        <f>VLOOKUP(T$3,[1]Prisindeks!$A$1:$B$111,2,FALSE)/100*AQ5</f>
        <v>448728.4073485618</v>
      </c>
      <c r="BO5" s="46">
        <f>VLOOKUP(U$3,[1]Prisindeks!$A$1:$B$111,2,FALSE)/100*AR5</f>
        <v>341631.61411157879</v>
      </c>
      <c r="BP5" s="46">
        <f>VLOOKUP(V$3,[1]Prisindeks!$A$1:$B$111,2,FALSE)/100*AS5</f>
        <v>379665.46476918773</v>
      </c>
      <c r="BQ5" s="46">
        <f>VLOOKUP(W$3,[1]Prisindeks!$A$1:$B$111,2,FALSE)/100*AT5</f>
        <v>185530.87593142127</v>
      </c>
      <c r="BR5" s="46">
        <f>VLOOKUP(X$3,[1]Prisindeks!$A$1:$B$111,2,FALSE)/100*AU5</f>
        <v>653885.72468746407</v>
      </c>
      <c r="BS5" s="46">
        <f>VLOOKUP(Y$3,[1]Prisindeks!$A$1:$B$111,2,FALSE)/100*AV5</f>
        <v>310829.82</v>
      </c>
      <c r="BT5" s="47">
        <f t="shared" ref="BT5:BT28" si="13">+SUM(AX5:BS5)</f>
        <v>16653364.797525844</v>
      </c>
      <c r="BU5" s="48">
        <f t="shared" ref="BU5:CJ20" si="14">(AX5+AA5)/2</f>
        <v>0</v>
      </c>
      <c r="BV5" s="48">
        <f t="shared" si="14"/>
        <v>0</v>
      </c>
      <c r="BW5" s="48">
        <f t="shared" si="14"/>
        <v>0</v>
      </c>
      <c r="BX5" s="48">
        <f t="shared" si="14"/>
        <v>4507.1621371370948</v>
      </c>
      <c r="BY5" s="48">
        <f t="shared" si="14"/>
        <v>0</v>
      </c>
      <c r="BZ5" s="48">
        <f t="shared" si="14"/>
        <v>10585.012078967702</v>
      </c>
      <c r="CA5" s="48">
        <f t="shared" si="14"/>
        <v>1203946.9655207042</v>
      </c>
      <c r="CB5" s="48">
        <f t="shared" si="14"/>
        <v>2858861.2384742266</v>
      </c>
      <c r="CC5" s="48">
        <f t="shared" si="14"/>
        <v>2779308.1320298086</v>
      </c>
      <c r="CD5" s="48">
        <f t="shared" si="14"/>
        <v>844918.48355580587</v>
      </c>
      <c r="CE5" s="48">
        <f t="shared" si="14"/>
        <v>5492367.6154294964</v>
      </c>
      <c r="CF5" s="48">
        <f t="shared" si="14"/>
        <v>3825732.5654566605</v>
      </c>
      <c r="CG5" s="48">
        <f t="shared" si="14"/>
        <v>441537.3135535164</v>
      </c>
      <c r="CH5" s="48">
        <f t="shared" si="14"/>
        <v>1115973.5742758554</v>
      </c>
      <c r="CI5" s="48">
        <f t="shared" si="14"/>
        <v>364300.4690396568</v>
      </c>
      <c r="CJ5" s="48">
        <f t="shared" si="14"/>
        <v>921498.55445364502</v>
      </c>
      <c r="CK5" s="48">
        <f t="shared" ref="CK5:CP28" si="15">(BN5+AQ5)/2</f>
        <v>464249.48100761429</v>
      </c>
      <c r="CL5" s="48">
        <f t="shared" si="15"/>
        <v>347358.1306557894</v>
      </c>
      <c r="CM5" s="48">
        <f t="shared" si="15"/>
        <v>380871.98358459387</v>
      </c>
      <c r="CN5" s="48">
        <f t="shared" si="15"/>
        <v>182727.60116571066</v>
      </c>
      <c r="CO5" s="48">
        <f t="shared" si="15"/>
        <v>631843.22714373213</v>
      </c>
      <c r="CP5" s="48">
        <f t="shared" si="15"/>
        <v>310829.82</v>
      </c>
      <c r="CQ5" s="49">
        <f t="shared" ref="CQ5:CQ28" si="16">+AVERAGE(AW5,BT5)</f>
        <v>22181417.329562921</v>
      </c>
      <c r="CR5" s="48">
        <f>SUM(D5:Y5)</f>
        <v>77641.83</v>
      </c>
    </row>
    <row r="6" spans="1:96" outlineLevel="1" x14ac:dyDescent="0.25">
      <c r="A6" s="50" t="s">
        <v>55</v>
      </c>
      <c r="B6" s="51" t="s">
        <v>54</v>
      </c>
      <c r="C6" s="52">
        <f>[1]Genanskaffelsespriser!E82</f>
        <v>75</v>
      </c>
      <c r="D6" s="53">
        <v>0</v>
      </c>
      <c r="E6" s="53">
        <v>0</v>
      </c>
      <c r="F6" s="53">
        <v>1.3600000000000136</v>
      </c>
      <c r="G6" s="53">
        <f>850.73+3372</f>
        <v>4222.7299999999996</v>
      </c>
      <c r="H6" s="53">
        <v>0</v>
      </c>
      <c r="I6" s="54">
        <f>102+5018.47</f>
        <v>5120.47</v>
      </c>
      <c r="J6" s="53">
        <f>1993.68+4824.67+7470.11</f>
        <v>14288.46</v>
      </c>
      <c r="K6" s="53">
        <f>15330.5+2949.42+1711.7+3805.26</f>
        <v>23796.879999999997</v>
      </c>
      <c r="L6" s="55">
        <f>11747.84-105+983.33</f>
        <v>12626.17</v>
      </c>
      <c r="M6" s="54">
        <f>22838.36+508+819</f>
        <v>24165.360000000001</v>
      </c>
      <c r="N6" s="54">
        <f>26182.02-60+254+574+1296.48+106.33</f>
        <v>28352.83</v>
      </c>
      <c r="O6" s="54">
        <f>12427.5-30+577</f>
        <v>12974.5</v>
      </c>
      <c r="P6" s="53">
        <v>319.42000000000007</v>
      </c>
      <c r="Q6" s="53">
        <v>1741.7500000000002</v>
      </c>
      <c r="R6" s="53">
        <v>952.29</v>
      </c>
      <c r="S6" s="53">
        <v>850.71999999999991</v>
      </c>
      <c r="T6" s="53">
        <v>834.78999999999985</v>
      </c>
      <c r="U6" s="53">
        <v>885.20999999999981</v>
      </c>
      <c r="V6" s="53">
        <v>792.0200000000001</v>
      </c>
      <c r="W6" s="53">
        <f>1038.48+2619.59</f>
        <v>3658.07</v>
      </c>
      <c r="X6" s="53">
        <v>1358.36</v>
      </c>
      <c r="Y6" s="53">
        <f>328.8+1671.56</f>
        <v>2000.36</v>
      </c>
      <c r="Z6" s="56"/>
      <c r="AA6" s="57">
        <f>IF((D6*[1]Genanskaffelsespriser!$D82-(2009-D$3)/$C6*[1]Genanskaffelsespriser!$D82*D6)&lt;0,0,(D6*[1]Genanskaffelsespriser!$D82-(2009-D$3)/$C6*[1]Genanskaffelsespriser!$D82*D6))</f>
        <v>0</v>
      </c>
      <c r="AB6" s="58">
        <f>IF((E6*[1]Genanskaffelsespriser!$D82-(2009-E$3)/$C6*[1]Genanskaffelsespriser!$D82*E6)&lt;0,0,(E6*[1]Genanskaffelsespriser!$D82-(2009-E$3)/$C6*[1]Genanskaffelsespriser!$D82*E6))</f>
        <v>0</v>
      </c>
      <c r="AC6" s="58">
        <f>IF((F6*[1]Genanskaffelsespriser!$D82-(2009-F$3)/$C6*[1]Genanskaffelsespriser!$D82*F6)&lt;0,0,(F6*[1]Genanskaffelsespriser!$D82-(2009-F$3)/$C6*[1]Genanskaffelsespriser!$D82*F6))</f>
        <v>0</v>
      </c>
      <c r="AD6" s="58">
        <f>IF((G6*[1]Genanskaffelsespriser!$D82-(2009-G$3)/$C6*[1]Genanskaffelsespriser!$D82*G6)&lt;0,0,(G6*[1]Genanskaffelsespriser!$D82-(2009-G$3)/$C6*[1]Genanskaffelsespriser!$D82*G6))</f>
        <v>45492.877866666764</v>
      </c>
      <c r="AE6" s="58">
        <f>IF((H6*[1]Genanskaffelsespriser!$D82-(2009-H$3)/$C6*[1]Genanskaffelsespriser!$D82*H6)&lt;0,0,(H6*[1]Genanskaffelsespriser!$D82-(2009-H$3)/$C6*[1]Genanskaffelsespriser!$D82*H6))</f>
        <v>0</v>
      </c>
      <c r="AF6" s="58">
        <f>IF((I6*[1]Genanskaffelsespriser!$D82-(2009-I$3)/$C6*[1]Genanskaffelsespriser!$D82*I6)&lt;0,0,(I6*[1]Genanskaffelsespriser!$D82-(2009-I$3)/$C6*[1]Genanskaffelsespriser!$D82*I6))</f>
        <v>1158455.1328000003</v>
      </c>
      <c r="AG6" s="58">
        <f>IF((J6*[1]Genanskaffelsespriser!$D82-(2009-J$3)/$C6*[1]Genanskaffelsespriser!$D82*J6)&lt;0,0,(J6*[1]Genanskaffelsespriser!$D82-(2009-J$3)/$C6*[1]Genanskaffelsespriser!$D82*J6))</f>
        <v>4771964.6144000003</v>
      </c>
      <c r="AH6" s="58">
        <f>IF((K6*[1]Genanskaffelsespriser!$D82-(2009-K$3)/$C6*[1]Genanskaffelsespriser!$D82*K6)&lt;0,0,(K6*[1]Genanskaffelsespriser!$D82-(2009-K$3)/$C6*[1]Genanskaffelsespriser!$D82*K6))</f>
        <v>10511240.541866668</v>
      </c>
      <c r="AI6" s="58">
        <f>IF((L6*[1]Genanskaffelsespriser!$D82-(2009-L$3)/$C6*[1]Genanskaffelsespriser!$D82*L6)&lt;0,0,(L6*[1]Genanskaffelsespriser!$D82-(2009-L$3)/$C6*[1]Genanskaffelsespriser!$D82*L6))</f>
        <v>6529245.0303999996</v>
      </c>
      <c r="AJ6" s="58">
        <f>IF((M6*[1]Genanskaffelsespriser!$D82-(2009-M$3)/$C6*[1]Genanskaffelsespriser!$D82*M6)&lt;0,0,(M6*[1]Genanskaffelsespriser!$D82-(2009-M$3)/$C6*[1]Genanskaffelsespriser!$D82*M6))</f>
        <v>13798098.3552</v>
      </c>
      <c r="AK6" s="58">
        <f>IF((N6*[1]Genanskaffelsespriser!$D82-(2009-N$3)/$C6*[1]Genanskaffelsespriser!$D82*N6)&lt;0,0,(N6*[1]Genanskaffelsespriser!$D82-(2009-N$3)/$C6*[1]Genanskaffelsespriser!$D82*N6))</f>
        <v>17716360.334933333</v>
      </c>
      <c r="AL6" s="58">
        <f>IF((O6*[1]Genanskaffelsespriser!$D82-(2009-O$3)/$C6*[1]Genanskaffelsespriser!$D82*O6)&lt;0,0,(O6*[1]Genanskaffelsespriser!$D82-(2009-O$3)/$C6*[1]Genanskaffelsespriser!$D82*O6))</f>
        <v>8806052.6400000006</v>
      </c>
      <c r="AM6" s="58">
        <f>IF((P6*[1]Genanskaffelsespriser!$D82-(2009-P$3)/$C6*[1]Genanskaffelsespriser!$D82*P6)&lt;0,0,(P6*[1]Genanskaffelsespriser!$D82-(2009-P$3)/$C6*[1]Genanskaffelsespriser!$D82*P6))</f>
        <v>227120.39680000005</v>
      </c>
      <c r="AN6" s="58">
        <f>IF((Q6*[1]Genanskaffelsespriser!$D82-(2009-Q$3)/$C6*[1]Genanskaffelsespriser!$D82*Q6)&lt;0,0,(Q6*[1]Genanskaffelsespriser!$D82-(2009-Q$3)/$C6*[1]Genanskaffelsespriser!$D82*Q6))</f>
        <v>1257218.3733333335</v>
      </c>
      <c r="AO6" s="58">
        <f>IF((R6*[1]Genanskaffelsespriser!$D82-(2009-R$3)/$C6*[1]Genanskaffelsespriser!$D82*R6)&lt;0,0,(R6*[1]Genanskaffelsespriser!$D82-(2009-R$3)/$C6*[1]Genanskaffelsespriser!$D82*R6))</f>
        <v>697634.95679999993</v>
      </c>
      <c r="AP6" s="58">
        <f>IF((S6*[1]Genanskaffelsespriser!$D82-(2009-S$3)/$C6*[1]Genanskaffelsespriser!$D82*S6)&lt;0,0,(S6*[1]Genanskaffelsespriser!$D82-(2009-S$3)/$C6*[1]Genanskaffelsespriser!$D82*S6))</f>
        <v>632391.21919999993</v>
      </c>
      <c r="AQ6" s="58">
        <f>IF((T6*[1]Genanskaffelsespriser!$D82-(2009-T$3)/$C6*[1]Genanskaffelsespriser!$D82*T6)&lt;0,0,(T6*[1]Genanskaffelsespriser!$D82-(2009-T$3)/$C6*[1]Genanskaffelsespriser!$D82*T6))</f>
        <v>629542.96533333312</v>
      </c>
      <c r="AR6" s="58">
        <f>IF((U6*[1]Genanskaffelsespriser!$D82-(2009-U$3)/$C6*[1]Genanskaffelsespriser!$D82*U6)&lt;0,0,(U6*[1]Genanskaffelsespriser!$D82-(2009-U$3)/$C6*[1]Genanskaffelsespriser!$D82*U6))</f>
        <v>677103.03039999981</v>
      </c>
      <c r="AS6" s="58">
        <f>IF((V6*[1]Genanskaffelsespriser!$D82-(2009-V$3)/$C6*[1]Genanskaffelsespriser!$D82*V6)&lt;0,0,(V6*[1]Genanskaffelsespriser!$D82-(2009-V$3)/$C6*[1]Genanskaffelsespriser!$D82*V6))</f>
        <v>614354.0736</v>
      </c>
      <c r="AT6" s="58">
        <f>IF((W6*[1]Genanskaffelsespriser!$D82-(2009-W$3)/$C6*[1]Genanskaffelsespriser!$D82*W6)&lt;0,0,(W6*[1]Genanskaffelsespriser!$D82-(2009-W$3)/$C6*[1]Genanskaffelsespriser!$D82*W6))</f>
        <v>2876901.3450666666</v>
      </c>
      <c r="AU6" s="58">
        <f>IF((X6*[1]Genanskaffelsespriser!$D82-(2009-X$3)/$C6*[1]Genanskaffelsespriser!$D82*X6)&lt;0,0,(X6*[1]Genanskaffelsespriser!$D82-(2009-X$3)/$C6*[1]Genanskaffelsespriser!$D82*X6))</f>
        <v>1082920.8149333333</v>
      </c>
      <c r="AV6" s="58">
        <f>IF((Y6*[1]Genanskaffelsespriser!$D82-(2009-Y$3)/$C6*[1]Genanskaffelsespriser!$D82*Y6)&lt;0,0,(Y6*[1]Genanskaffelsespriser!$D82-(2009-Y$3)/$C6*[1]Genanskaffelsespriser!$D82*Y6))</f>
        <v>1616290.88</v>
      </c>
      <c r="AW6" s="59">
        <f t="shared" si="12"/>
        <v>73648387.582933322</v>
      </c>
      <c r="AX6" s="58">
        <f>VLOOKUP(D$3,[1]Prisindeks!$A$1:$B$111,2,FALSE)/100*AA6</f>
        <v>0</v>
      </c>
      <c r="AY6" s="58">
        <f>VLOOKUP(E$3,[1]Prisindeks!$A$1:$B$111,2,FALSE)/100*AB6</f>
        <v>0</v>
      </c>
      <c r="AZ6" s="58">
        <f>VLOOKUP(F$3,[1]Prisindeks!$A$1:$B$111,2,FALSE)/100*AC6</f>
        <v>0</v>
      </c>
      <c r="BA6" s="58">
        <f>VLOOKUP(G$3,[1]Prisindeks!$A$1:$B$111,2,FALSE)/100*AD6</f>
        <v>1103.7620504112137</v>
      </c>
      <c r="BB6" s="58">
        <f>VLOOKUP(H$3,[1]Prisindeks!$A$1:$B$111,2,FALSE)/100*AE6</f>
        <v>0</v>
      </c>
      <c r="BC6" s="58">
        <f>VLOOKUP(I$3,[1]Prisindeks!$A$1:$B$111,2,FALSE)/100*AF6</f>
        <v>86447.047065353356</v>
      </c>
      <c r="BD6" s="58">
        <f>VLOOKUP(J$3,[1]Prisindeks!$A$1:$B$111,2,FALSE)/100*AG6</f>
        <v>491210.17634405271</v>
      </c>
      <c r="BE6" s="58">
        <f>VLOOKUP(K$3,[1]Prisindeks!$A$1:$B$111,2,FALSE)/100*AH6</f>
        <v>2286690.5365750873</v>
      </c>
      <c r="BF6" s="58">
        <f>VLOOKUP(L$3,[1]Prisindeks!$A$1:$B$111,2,FALSE)/100*AI6</f>
        <v>3077040.8105018903</v>
      </c>
      <c r="BG6" s="58">
        <f>VLOOKUP(M$3,[1]Prisindeks!$A$1:$B$111,2,FALSE)/100*AJ6</f>
        <v>8198469.530825098</v>
      </c>
      <c r="BH6" s="58">
        <f>VLOOKUP(N$3,[1]Prisindeks!$A$1:$B$111,2,FALSE)/100*AK6</f>
        <v>12507500.186783049</v>
      </c>
      <c r="BI6" s="58">
        <f>VLOOKUP(O$3,[1]Prisindeks!$A$1:$B$111,2,FALSE)/100*AL6</f>
        <v>7106086.0617569117</v>
      </c>
      <c r="BJ6" s="58">
        <f>VLOOKUP(P$3,[1]Prisindeks!$A$1:$B$111,2,FALSE)/100*AM6</f>
        <v>201720.39507497969</v>
      </c>
      <c r="BK6" s="58">
        <f>VLOOKUP(Q$3,[1]Prisindeks!$A$1:$B$111,2,FALSE)/100*AN6</f>
        <v>1137914.5317850681</v>
      </c>
      <c r="BL6" s="58">
        <f>VLOOKUP(R$3,[1]Prisindeks!$A$1:$B$111,2,FALSE)/100*AO6</f>
        <v>642803.3863591461</v>
      </c>
      <c r="BM6" s="58">
        <f>VLOOKUP(S$3,[1]Prisindeks!$A$1:$B$111,2,FALSE)/100*AP6</f>
        <v>586416.99961247935</v>
      </c>
      <c r="BN6" s="58">
        <f>VLOOKUP(T$3,[1]Prisindeks!$A$1:$B$111,2,FALSE)/100*AQ6</f>
        <v>588810.23323281575</v>
      </c>
      <c r="BO6" s="58">
        <f>VLOOKUP(U$3,[1]Prisindeks!$A$1:$B$111,2,FALSE)/100*AR6</f>
        <v>655139.78880074434</v>
      </c>
      <c r="BP6" s="58">
        <f>VLOOKUP(V$3,[1]Prisindeks!$A$1:$B$111,2,FALSE)/100*AS6</f>
        <v>610474.08692467643</v>
      </c>
      <c r="BQ6" s="58">
        <f>VLOOKUP(W$3,[1]Prisindeks!$A$1:$B$111,2,FALSE)/100*AT6</f>
        <v>2966547.3101835251</v>
      </c>
      <c r="BR6" s="58">
        <f>VLOOKUP(X$3,[1]Prisindeks!$A$1:$B$111,2,FALSE)/100*AU6</f>
        <v>1161209.6009073416</v>
      </c>
      <c r="BS6" s="58">
        <f>VLOOKUP(Y$3,[1]Prisindeks!$A$1:$B$111,2,FALSE)/100*AV6</f>
        <v>1616290.88</v>
      </c>
      <c r="BT6" s="59">
        <f t="shared" si="13"/>
        <v>43921875.32478264</v>
      </c>
      <c r="BU6" s="48">
        <f t="shared" si="14"/>
        <v>0</v>
      </c>
      <c r="BV6" s="48">
        <f t="shared" si="14"/>
        <v>0</v>
      </c>
      <c r="BW6" s="48">
        <f t="shared" si="14"/>
        <v>0</v>
      </c>
      <c r="BX6" s="48">
        <f t="shared" si="14"/>
        <v>23298.319958538988</v>
      </c>
      <c r="BY6" s="48">
        <f t="shared" si="14"/>
        <v>0</v>
      </c>
      <c r="BZ6" s="48">
        <f t="shared" si="14"/>
        <v>622451.08993267675</v>
      </c>
      <c r="CA6" s="48">
        <f t="shared" si="14"/>
        <v>2631587.3953720266</v>
      </c>
      <c r="CB6" s="48">
        <f t="shared" si="14"/>
        <v>6398965.539220877</v>
      </c>
      <c r="CC6" s="48">
        <f t="shared" si="14"/>
        <v>4803142.9204509445</v>
      </c>
      <c r="CD6" s="48">
        <f t="shared" si="14"/>
        <v>10998283.943012549</v>
      </c>
      <c r="CE6" s="48">
        <f t="shared" si="14"/>
        <v>15111930.260858191</v>
      </c>
      <c r="CF6" s="48">
        <f t="shared" si="14"/>
        <v>7956069.3508784566</v>
      </c>
      <c r="CG6" s="48">
        <f t="shared" si="14"/>
        <v>214420.39593748987</v>
      </c>
      <c r="CH6" s="48">
        <f t="shared" si="14"/>
        <v>1197566.4525592008</v>
      </c>
      <c r="CI6" s="48">
        <f t="shared" si="14"/>
        <v>670219.17157957307</v>
      </c>
      <c r="CJ6" s="48">
        <f t="shared" si="14"/>
        <v>609404.10940623959</v>
      </c>
      <c r="CK6" s="48">
        <f t="shared" si="15"/>
        <v>609176.59928307449</v>
      </c>
      <c r="CL6" s="48">
        <f t="shared" si="15"/>
        <v>666121.40960037208</v>
      </c>
      <c r="CM6" s="48">
        <f t="shared" si="15"/>
        <v>612414.08026233828</v>
      </c>
      <c r="CN6" s="48">
        <f t="shared" si="15"/>
        <v>2921724.3276250958</v>
      </c>
      <c r="CO6" s="48">
        <f t="shared" si="15"/>
        <v>1122065.2079203376</v>
      </c>
      <c r="CP6" s="48">
        <f t="shared" si="15"/>
        <v>1616290.88</v>
      </c>
      <c r="CQ6" s="49">
        <f t="shared" si="16"/>
        <v>58785131.453857981</v>
      </c>
      <c r="CR6" s="48">
        <f t="shared" ref="CR6:CR78" si="17">SUM(D6:Y6)</f>
        <v>138941.74999999994</v>
      </c>
    </row>
    <row r="7" spans="1:96" outlineLevel="1" x14ac:dyDescent="0.25">
      <c r="A7" s="50" t="s">
        <v>56</v>
      </c>
      <c r="B7" s="51" t="s">
        <v>54</v>
      </c>
      <c r="C7" s="52">
        <f>[1]Genanskaffelsespriser!E83</f>
        <v>75</v>
      </c>
      <c r="D7" s="53">
        <v>0</v>
      </c>
      <c r="E7" s="53">
        <v>0</v>
      </c>
      <c r="F7" s="53">
        <v>0</v>
      </c>
      <c r="G7" s="53">
        <v>1.410000000000025</v>
      </c>
      <c r="H7" s="53">
        <v>0</v>
      </c>
      <c r="I7" s="53">
        <v>0</v>
      </c>
      <c r="J7" s="53">
        <v>217.20000000000005</v>
      </c>
      <c r="K7" s="53">
        <f>12647.56+649.05</f>
        <v>13296.609999999999</v>
      </c>
      <c r="L7" s="53">
        <v>1911.4999999999998</v>
      </c>
      <c r="M7" s="53">
        <v>5968.800000000002</v>
      </c>
      <c r="N7" s="53">
        <v>13820.420000000006</v>
      </c>
      <c r="O7" s="53">
        <v>10231.34</v>
      </c>
      <c r="P7" s="53">
        <v>795.30999999999983</v>
      </c>
      <c r="Q7" s="53">
        <v>2401.7200000000003</v>
      </c>
      <c r="R7" s="53">
        <v>0</v>
      </c>
      <c r="S7" s="53">
        <v>0</v>
      </c>
      <c r="T7" s="53">
        <v>97.43</v>
      </c>
      <c r="U7" s="53">
        <v>54.72999999999999</v>
      </c>
      <c r="V7" s="53">
        <v>308.8</v>
      </c>
      <c r="W7" s="53">
        <v>236.12</v>
      </c>
      <c r="X7" s="53">
        <v>0</v>
      </c>
      <c r="Y7" s="53">
        <v>174.10000000000002</v>
      </c>
      <c r="Z7" s="56"/>
      <c r="AA7" s="57">
        <f>IF((D7*[1]Genanskaffelsespriser!$D83-(2009-D$3)/$C7*[1]Genanskaffelsespriser!$D83*D7)&lt;0,0,(D7*[1]Genanskaffelsespriser!$D83-(2009-D$3)/$C7*[1]Genanskaffelsespriser!$D83*D7))</f>
        <v>0</v>
      </c>
      <c r="AB7" s="58">
        <f>IF((E7*[1]Genanskaffelsespriser!$D83-(2009-E$3)/$C7*[1]Genanskaffelsespriser!$D83*E7)&lt;0,0,(E7*[1]Genanskaffelsespriser!$D83-(2009-E$3)/$C7*[1]Genanskaffelsespriser!$D83*E7))</f>
        <v>0</v>
      </c>
      <c r="AC7" s="58">
        <f>IF((F7*[1]Genanskaffelsespriser!$D83-(2009-F$3)/$C7*[1]Genanskaffelsespriser!$D83*F7)&lt;0,0,(F7*[1]Genanskaffelsespriser!$D83-(2009-F$3)/$C7*[1]Genanskaffelsespriser!$D83*F7))</f>
        <v>0</v>
      </c>
      <c r="AD7" s="58">
        <f>IF((G7*[1]Genanskaffelsespriser!$D83-(2009-G$3)/$C7*[1]Genanskaffelsespriser!$D83*G7)&lt;0,0,(G7*[1]Genanskaffelsespriser!$D83-(2009-G$3)/$C7*[1]Genanskaffelsespriser!$D83*G7))</f>
        <v>28.444400000000314</v>
      </c>
      <c r="AE7" s="58">
        <f>IF((H7*[1]Genanskaffelsespriser!$D83-(2009-H$3)/$C7*[1]Genanskaffelsespriser!$D83*H7)&lt;0,0,(H7*[1]Genanskaffelsespriser!$D83-(2009-H$3)/$C7*[1]Genanskaffelsespriser!$D83*H7))</f>
        <v>0</v>
      </c>
      <c r="AF7" s="58">
        <f>IF((I7*[1]Genanskaffelsespriser!$D83-(2009-I$3)/$C7*[1]Genanskaffelsespriser!$D83*I7)&lt;0,0,(I7*[1]Genanskaffelsespriser!$D83-(2009-I$3)/$C7*[1]Genanskaffelsespriser!$D83*I7))</f>
        <v>0</v>
      </c>
      <c r="AG7" s="58">
        <f>IF((J7*[1]Genanskaffelsespriser!$D83-(2009-J$3)/$C7*[1]Genanskaffelsespriser!$D83*J7)&lt;0,0,(J7*[1]Genanskaffelsespriser!$D83-(2009-J$3)/$C7*[1]Genanskaffelsespriser!$D83*J7))</f>
        <v>135831.08800000005</v>
      </c>
      <c r="AH7" s="58">
        <f>IF((K7*[1]Genanskaffelsespriser!$D83-(2009-K$3)/$C7*[1]Genanskaffelsespriser!$D83*K7)&lt;0,0,(K7*[1]Genanskaffelsespriser!$D83-(2009-K$3)/$C7*[1]Genanskaffelsespriser!$D83*K7))</f>
        <v>10997714.775066668</v>
      </c>
      <c r="AI7" s="58">
        <f>IF((L7*[1]Genanskaffelsespriser!$D83-(2009-L$3)/$C7*[1]Genanskaffelsespriser!$D83*L7)&lt;0,0,(L7*[1]Genanskaffelsespriser!$D83-(2009-L$3)/$C7*[1]Genanskaffelsespriser!$D83*L7))</f>
        <v>1850943.6799999997</v>
      </c>
      <c r="AJ7" s="58">
        <f>IF((M7*[1]Genanskaffelsespriser!$D83-(2009-M$3)/$C7*[1]Genanskaffelsespriser!$D83*M7)&lt;0,0,(M7*[1]Genanskaffelsespriser!$D83-(2009-M$3)/$C7*[1]Genanskaffelsespriser!$D83*M7))</f>
        <v>6381761.376000002</v>
      </c>
      <c r="AK7" s="58">
        <f>IF((N7*[1]Genanskaffelsespriser!$D83-(2009-N$3)/$C7*[1]Genanskaffelsespriser!$D83*N7)&lt;0,0,(N7*[1]Genanskaffelsespriser!$D83-(2009-N$3)/$C7*[1]Genanskaffelsespriser!$D83*N7))</f>
        <v>16170628.489066673</v>
      </c>
      <c r="AL7" s="58">
        <f>IF((O7*[1]Genanskaffelsespriser!$D83-(2009-O$3)/$C7*[1]Genanskaffelsespriser!$D83*O7)&lt;0,0,(O7*[1]Genanskaffelsespriser!$D83-(2009-O$3)/$C7*[1]Genanskaffelsespriser!$D83*O7))</f>
        <v>13003214.6328</v>
      </c>
      <c r="AM7" s="58">
        <f>IF((P7*[1]Genanskaffelsespriser!$D83-(2009-P$3)/$C7*[1]Genanskaffelsespriser!$D83*P7)&lt;0,0,(P7*[1]Genanskaffelsespriser!$D83-(2009-P$3)/$C7*[1]Genanskaffelsespriser!$D83*P7))</f>
        <v>1058907.5463999999</v>
      </c>
      <c r="AN7" s="58">
        <f>IF((Q7*[1]Genanskaffelsespriser!$D83-(2009-Q$3)/$C7*[1]Genanskaffelsespriser!$D83*Q7)&lt;0,0,(Q7*[1]Genanskaffelsespriser!$D83-(2009-Q$3)/$C7*[1]Genanskaffelsespriser!$D83*Q7))</f>
        <v>3246196.7749333335</v>
      </c>
      <c r="AO7" s="58">
        <f>IF((R7*[1]Genanskaffelsespriser!$D83-(2009-R$3)/$C7*[1]Genanskaffelsespriser!$D83*R7)&lt;0,0,(R7*[1]Genanskaffelsespriser!$D83-(2009-R$3)/$C7*[1]Genanskaffelsespriser!$D83*R7))</f>
        <v>0</v>
      </c>
      <c r="AP7" s="58">
        <f>IF((S7*[1]Genanskaffelsespriser!$D83-(2009-S$3)/$C7*[1]Genanskaffelsespriser!$D83*S7)&lt;0,0,(S7*[1]Genanskaffelsespriser!$D83-(2009-S$3)/$C7*[1]Genanskaffelsespriser!$D83*S7))</f>
        <v>0</v>
      </c>
      <c r="AQ7" s="58">
        <f>IF((T7*[1]Genanskaffelsespriser!$D83-(2009-T$3)/$C7*[1]Genanskaffelsespriser!$D83*T7)&lt;0,0,(T7*[1]Genanskaffelsespriser!$D83-(2009-T$3)/$C7*[1]Genanskaffelsespriser!$D83*T7))</f>
        <v>137584.15066666665</v>
      </c>
      <c r="AR7" s="58">
        <f>IF((U7*[1]Genanskaffelsespriser!$D83-(2009-U$3)/$C7*[1]Genanskaffelsespriser!$D83*U7)&lt;0,0,(U7*[1]Genanskaffelsespriser!$D83-(2009-U$3)/$C7*[1]Genanskaffelsespriser!$D83*U7))</f>
        <v>78390.143866666651</v>
      </c>
      <c r="AS7" s="58">
        <f>IF((V7*[1]Genanskaffelsespriser!$D83-(2009-V$3)/$C7*[1]Genanskaffelsespriser!$D83*V7)&lt;0,0,(V7*[1]Genanskaffelsespriser!$D83-(2009-V$3)/$C7*[1]Genanskaffelsespriser!$D83*V7))</f>
        <v>448525.82400000002</v>
      </c>
      <c r="AT7" s="58">
        <f>IF((W7*[1]Genanskaffelsespriser!$D83-(2009-W$3)/$C7*[1]Genanskaffelsespriser!$D83*W7)&lt;0,0,(W7*[1]Genanskaffelsespriser!$D83-(2009-W$3)/$C7*[1]Genanskaffelsespriser!$D83*W7))</f>
        <v>347722.90506666666</v>
      </c>
      <c r="AU7" s="58">
        <f>IF((X7*[1]Genanskaffelsespriser!$D83-(2009-X$3)/$C7*[1]Genanskaffelsespriser!$D83*X7)&lt;0,0,(X7*[1]Genanskaffelsespriser!$D83-(2009-X$3)/$C7*[1]Genanskaffelsespriser!$D83*X7))</f>
        <v>0</v>
      </c>
      <c r="AV7" s="58">
        <f>IF((Y7*[1]Genanskaffelsespriser!$D83-(2009-Y$3)/$C7*[1]Genanskaffelsespriser!$D83*Y7)&lt;0,0,(Y7*[1]Genanskaffelsespriser!$D83-(2009-Y$3)/$C7*[1]Genanskaffelsespriser!$D83*Y7))</f>
        <v>263413.30000000005</v>
      </c>
      <c r="AW7" s="59">
        <f t="shared" si="12"/>
        <v>54120863.130266681</v>
      </c>
      <c r="AX7" s="58">
        <f>VLOOKUP(D$3,[1]Prisindeks!$A$1:$B$111,2,FALSE)/100*AA7</f>
        <v>0</v>
      </c>
      <c r="AY7" s="58">
        <f>VLOOKUP(E$3,[1]Prisindeks!$A$1:$B$111,2,FALSE)/100*AB7</f>
        <v>0</v>
      </c>
      <c r="AZ7" s="58">
        <f>VLOOKUP(F$3,[1]Prisindeks!$A$1:$B$111,2,FALSE)/100*AC7</f>
        <v>0</v>
      </c>
      <c r="BA7" s="58">
        <f>VLOOKUP(G$3,[1]Prisindeks!$A$1:$B$111,2,FALSE)/100*AD7</f>
        <v>0.69012669101158874</v>
      </c>
      <c r="BB7" s="58">
        <f>VLOOKUP(H$3,[1]Prisindeks!$A$1:$B$111,2,FALSE)/100*AE7</f>
        <v>0</v>
      </c>
      <c r="BC7" s="58">
        <f>VLOOKUP(I$3,[1]Prisindeks!$A$1:$B$111,2,FALSE)/100*AF7</f>
        <v>0</v>
      </c>
      <c r="BD7" s="58">
        <f>VLOOKUP(J$3,[1]Prisindeks!$A$1:$B$111,2,FALSE)/100*AG7</f>
        <v>13982.000723170442</v>
      </c>
      <c r="BE7" s="58">
        <f>VLOOKUP(K$3,[1]Prisindeks!$A$1:$B$111,2,FALSE)/100*AH7</f>
        <v>2392521.6248196447</v>
      </c>
      <c r="BF7" s="58">
        <f>VLOOKUP(L$3,[1]Prisindeks!$A$1:$B$111,2,FALSE)/100*AI7</f>
        <v>872295.22169604246</v>
      </c>
      <c r="BG7" s="58">
        <f>VLOOKUP(M$3,[1]Prisindeks!$A$1:$B$111,2,FALSE)/100*AJ7</f>
        <v>3791875.8692145944</v>
      </c>
      <c r="BH7" s="58">
        <f>VLOOKUP(N$3,[1]Prisindeks!$A$1:$B$111,2,FALSE)/100*AK7</f>
        <v>11416235.334104914</v>
      </c>
      <c r="BI7" s="58">
        <f>VLOOKUP(O$3,[1]Prisindeks!$A$1:$B$111,2,FALSE)/100*AL7</f>
        <v>10493005.894656291</v>
      </c>
      <c r="BJ7" s="58">
        <f>VLOOKUP(P$3,[1]Prisindeks!$A$1:$B$111,2,FALSE)/100*AM7</f>
        <v>940484.6575527176</v>
      </c>
      <c r="BK7" s="58">
        <f>VLOOKUP(Q$3,[1]Prisindeks!$A$1:$B$111,2,FALSE)/100*AN7</f>
        <v>2938148.6634152764</v>
      </c>
      <c r="BL7" s="58">
        <f>VLOOKUP(R$3,[1]Prisindeks!$A$1:$B$111,2,FALSE)/100*AO7</f>
        <v>0</v>
      </c>
      <c r="BM7" s="58">
        <f>VLOOKUP(S$3,[1]Prisindeks!$A$1:$B$111,2,FALSE)/100*AP7</f>
        <v>0</v>
      </c>
      <c r="BN7" s="58">
        <f>VLOOKUP(T$3,[1]Prisindeks!$A$1:$B$111,2,FALSE)/100*AQ7</f>
        <v>128682.17151832493</v>
      </c>
      <c r="BO7" s="58">
        <f>VLOOKUP(U$3,[1]Prisindeks!$A$1:$B$111,2,FALSE)/100*AR7</f>
        <v>75847.396911706339</v>
      </c>
      <c r="BP7" s="58">
        <f>VLOOKUP(V$3,[1]Prisindeks!$A$1:$B$111,2,FALSE)/100*AS7</f>
        <v>445693.13468378724</v>
      </c>
      <c r="BQ7" s="58">
        <f>VLOOKUP(W$3,[1]Prisindeks!$A$1:$B$111,2,FALSE)/100*AT7</f>
        <v>358558.15858392505</v>
      </c>
      <c r="BR7" s="58">
        <f>VLOOKUP(X$3,[1]Prisindeks!$A$1:$B$111,2,FALSE)/100*AU7</f>
        <v>0</v>
      </c>
      <c r="BS7" s="58">
        <f>VLOOKUP(Y$3,[1]Prisindeks!$A$1:$B$111,2,FALSE)/100*AV7</f>
        <v>263413.30000000005</v>
      </c>
      <c r="BT7" s="59">
        <f t="shared" si="13"/>
        <v>34130744.118007086</v>
      </c>
      <c r="BU7" s="48">
        <f t="shared" si="14"/>
        <v>0</v>
      </c>
      <c r="BV7" s="48">
        <f t="shared" si="14"/>
        <v>0</v>
      </c>
      <c r="BW7" s="48">
        <f t="shared" si="14"/>
        <v>0</v>
      </c>
      <c r="BX7" s="48">
        <f t="shared" si="14"/>
        <v>14.567263345505951</v>
      </c>
      <c r="BY7" s="48">
        <f t="shared" si="14"/>
        <v>0</v>
      </c>
      <c r="BZ7" s="48">
        <f t="shared" si="14"/>
        <v>0</v>
      </c>
      <c r="CA7" s="48">
        <f t="shared" si="14"/>
        <v>74906.544361585242</v>
      </c>
      <c r="CB7" s="48">
        <f t="shared" si="14"/>
        <v>6695118.1999431569</v>
      </c>
      <c r="CC7" s="48">
        <f t="shared" si="14"/>
        <v>1361619.4508480211</v>
      </c>
      <c r="CD7" s="48">
        <f t="shared" si="14"/>
        <v>5086818.6226072982</v>
      </c>
      <c r="CE7" s="48">
        <f t="shared" si="14"/>
        <v>13793431.911585793</v>
      </c>
      <c r="CF7" s="48">
        <f t="shared" si="14"/>
        <v>11748110.263728146</v>
      </c>
      <c r="CG7" s="48">
        <f t="shared" si="14"/>
        <v>999696.1019763588</v>
      </c>
      <c r="CH7" s="48">
        <f t="shared" si="14"/>
        <v>3092172.719174305</v>
      </c>
      <c r="CI7" s="48">
        <f t="shared" si="14"/>
        <v>0</v>
      </c>
      <c r="CJ7" s="48">
        <f t="shared" si="14"/>
        <v>0</v>
      </c>
      <c r="CK7" s="48">
        <f t="shared" si="15"/>
        <v>133133.16109249578</v>
      </c>
      <c r="CL7" s="48">
        <f t="shared" si="15"/>
        <v>77118.770389186495</v>
      </c>
      <c r="CM7" s="48">
        <f t="shared" si="15"/>
        <v>447109.47934189363</v>
      </c>
      <c r="CN7" s="48">
        <f t="shared" si="15"/>
        <v>353140.53182529588</v>
      </c>
      <c r="CO7" s="48">
        <f t="shared" si="15"/>
        <v>0</v>
      </c>
      <c r="CP7" s="48">
        <f t="shared" si="15"/>
        <v>263413.30000000005</v>
      </c>
      <c r="CQ7" s="49">
        <f t="shared" si="16"/>
        <v>44125803.62413688</v>
      </c>
      <c r="CR7" s="48">
        <f t="shared" si="17"/>
        <v>49515.490000000005</v>
      </c>
    </row>
    <row r="8" spans="1:96" outlineLevel="1" x14ac:dyDescent="0.25">
      <c r="A8" s="50" t="s">
        <v>57</v>
      </c>
      <c r="B8" s="51" t="s">
        <v>54</v>
      </c>
      <c r="C8" s="52">
        <f>[1]Genanskaffelsespriser!E84</f>
        <v>75</v>
      </c>
      <c r="D8" s="53">
        <v>0</v>
      </c>
      <c r="E8" s="53">
        <v>0</v>
      </c>
      <c r="F8" s="53">
        <v>0</v>
      </c>
      <c r="G8" s="53">
        <v>4.75</v>
      </c>
      <c r="H8" s="53">
        <v>40.340000000000003</v>
      </c>
      <c r="I8" s="53">
        <v>0</v>
      </c>
      <c r="J8" s="53">
        <v>0</v>
      </c>
      <c r="K8" s="53">
        <v>3763.8899999999994</v>
      </c>
      <c r="L8" s="53">
        <v>0</v>
      </c>
      <c r="M8" s="53">
        <v>795.64</v>
      </c>
      <c r="N8" s="53">
        <v>2976.78</v>
      </c>
      <c r="O8" s="53">
        <v>0.44</v>
      </c>
      <c r="P8" s="53">
        <v>1.2</v>
      </c>
      <c r="Q8" s="53">
        <v>21.89</v>
      </c>
      <c r="R8" s="53">
        <v>0</v>
      </c>
      <c r="S8" s="53">
        <v>0</v>
      </c>
      <c r="T8" s="53">
        <v>3.78</v>
      </c>
      <c r="U8" s="53">
        <v>1.65</v>
      </c>
      <c r="V8" s="53">
        <v>0</v>
      </c>
      <c r="W8" s="53">
        <v>192.35</v>
      </c>
      <c r="X8" s="53">
        <v>621.30000000000007</v>
      </c>
      <c r="Y8" s="53">
        <v>0</v>
      </c>
      <c r="Z8" s="56"/>
      <c r="AA8" s="57">
        <f>IF((D8*[1]Genanskaffelsespriser!$D84-(2009-D$3)/$C8*[1]Genanskaffelsespriser!$D84*D8)&lt;0,0,(D8*[1]Genanskaffelsespriser!$D84-(2009-D$3)/$C8*[1]Genanskaffelsespriser!$D84*D8))</f>
        <v>0</v>
      </c>
      <c r="AB8" s="58">
        <f>IF((E8*[1]Genanskaffelsespriser!$D84-(2009-E$3)/$C8*[1]Genanskaffelsespriser!$D84*E8)&lt;0,0,(E8*[1]Genanskaffelsespriser!$D84-(2009-E$3)/$C8*[1]Genanskaffelsespriser!$D84*E8))</f>
        <v>0</v>
      </c>
      <c r="AC8" s="58">
        <f>IF((F8*[1]Genanskaffelsespriser!$D84-(2009-F$3)/$C8*[1]Genanskaffelsespriser!$D84*F8)&lt;0,0,(F8*[1]Genanskaffelsespriser!$D84-(2009-F$3)/$C8*[1]Genanskaffelsespriser!$D84*F8))</f>
        <v>0</v>
      </c>
      <c r="AD8" s="58">
        <f>IF((G8*[1]Genanskaffelsespriser!$D84-(2009-G$3)/$C8*[1]Genanskaffelsespriser!$D84*G8)&lt;0,0,(G8*[1]Genanskaffelsespriser!$D84-(2009-G$3)/$C8*[1]Genanskaffelsespriser!$D84*G8))</f>
        <v>186.45333333333292</v>
      </c>
      <c r="AE8" s="58">
        <f>IF((H8*[1]Genanskaffelsespriser!$D84-(2009-H$3)/$C8*[1]Genanskaffelsespriser!$D84*H8)&lt;0,0,(H8*[1]Genanskaffelsespriser!$D84-(2009-H$3)/$C8*[1]Genanskaffelsespriser!$D84*H8))</f>
        <v>17418.274133333325</v>
      </c>
      <c r="AF8" s="58">
        <f>IF((I8*[1]Genanskaffelsespriser!$D84-(2009-I$3)/$C8*[1]Genanskaffelsespriser!$D84*I8)&lt;0,0,(I8*[1]Genanskaffelsespriser!$D84-(2009-I$3)/$C8*[1]Genanskaffelsespriser!$D84*I8))</f>
        <v>0</v>
      </c>
      <c r="AG8" s="58">
        <f>IF((J8*[1]Genanskaffelsespriser!$D84-(2009-J$3)/$C8*[1]Genanskaffelsespriser!$D84*J8)&lt;0,0,(J8*[1]Genanskaffelsespriser!$D84-(2009-J$3)/$C8*[1]Genanskaffelsespriser!$D84*J8))</f>
        <v>0</v>
      </c>
      <c r="AH8" s="58">
        <f>IF((K8*[1]Genanskaffelsespriser!$D84-(2009-K$3)/$C8*[1]Genanskaffelsespriser!$D84*K8)&lt;0,0,(K8*[1]Genanskaffelsespriser!$D84-(2009-K$3)/$C8*[1]Genanskaffelsespriser!$D84*K8))</f>
        <v>6057554.3807999995</v>
      </c>
      <c r="AI8" s="58">
        <f>IF((L8*[1]Genanskaffelsespriser!$D84-(2009-L$3)/$C8*[1]Genanskaffelsespriser!$D84*L8)&lt;0,0,(L8*[1]Genanskaffelsespriser!$D84-(2009-L$3)/$C8*[1]Genanskaffelsespriser!$D84*L8))</f>
        <v>0</v>
      </c>
      <c r="AJ8" s="58">
        <f>IF((M8*[1]Genanskaffelsespriser!$D84-(2009-M$3)/$C8*[1]Genanskaffelsespriser!$D84*M8)&lt;0,0,(M8*[1]Genanskaffelsespriser!$D84-(2009-M$3)/$C8*[1]Genanskaffelsespriser!$D84*M8))</f>
        <v>1655270.6730666668</v>
      </c>
      <c r="AK8" s="58">
        <f>IF((N8*[1]Genanskaffelsespriser!$D84-(2009-N$3)/$C8*[1]Genanskaffelsespriser!$D84*N8)&lt;0,0,(N8*[1]Genanskaffelsespriser!$D84-(2009-N$3)/$C8*[1]Genanskaffelsespriser!$D84*N8))</f>
        <v>6777215.1808000002</v>
      </c>
      <c r="AL8" s="58">
        <f>IF((O8*[1]Genanskaffelsespriser!$D84-(2009-O$3)/$C8*[1]Genanskaffelsespriser!$D84*O8)&lt;0,0,(O8*[1]Genanskaffelsespriser!$D84-(2009-O$3)/$C8*[1]Genanskaffelsespriser!$D84*O8))</f>
        <v>1088.1024</v>
      </c>
      <c r="AM8" s="58">
        <f>IF((P8*[1]Genanskaffelsespriser!$D84-(2009-P$3)/$C8*[1]Genanskaffelsespriser!$D84*P8)&lt;0,0,(P8*[1]Genanskaffelsespriser!$D84-(2009-P$3)/$C8*[1]Genanskaffelsespriser!$D84*P8))</f>
        <v>3108.8639999999996</v>
      </c>
      <c r="AN8" s="58">
        <f>IF((Q8*[1]Genanskaffelsespriser!$D84-(2009-Q$3)/$C8*[1]Genanskaffelsespriser!$D84*Q8)&lt;0,0,(Q8*[1]Genanskaffelsespriser!$D84-(2009-Q$3)/$C8*[1]Genanskaffelsespriser!$D84*Q8))</f>
        <v>57570.116266666671</v>
      </c>
      <c r="AO8" s="58">
        <f>IF((R8*[1]Genanskaffelsespriser!$D84-(2009-R$3)/$C8*[1]Genanskaffelsespriser!$D84*R8)&lt;0,0,(R8*[1]Genanskaffelsespriser!$D84-(2009-R$3)/$C8*[1]Genanskaffelsespriser!$D84*R8))</f>
        <v>0</v>
      </c>
      <c r="AP8" s="58">
        <f>IF((S8*[1]Genanskaffelsespriser!$D84-(2009-S$3)/$C8*[1]Genanskaffelsespriser!$D84*S8)&lt;0,0,(S8*[1]Genanskaffelsespriser!$D84-(2009-S$3)/$C8*[1]Genanskaffelsespriser!$D84*S8))</f>
        <v>0</v>
      </c>
      <c r="AQ8" s="58">
        <f>IF((T8*[1]Genanskaffelsespriser!$D84-(2009-T$3)/$C8*[1]Genanskaffelsespriser!$D84*T8)&lt;0,0,(T8*[1]Genanskaffelsespriser!$D84-(2009-T$3)/$C8*[1]Genanskaffelsespriser!$D84*T8))</f>
        <v>10386.432000000001</v>
      </c>
      <c r="AR8" s="58">
        <f>IF((U8*[1]Genanskaffelsespriser!$D84-(2009-U$3)/$C8*[1]Genanskaffelsespriser!$D84*U8)&lt;0,0,(U8*[1]Genanskaffelsespriser!$D84-(2009-U$3)/$C8*[1]Genanskaffelsespriser!$D84*U8))</f>
        <v>4598.5279999999993</v>
      </c>
      <c r="AS8" s="58">
        <f>IF((V8*[1]Genanskaffelsespriser!$D84-(2009-V$3)/$C8*[1]Genanskaffelsespriser!$D84*V8)&lt;0,0,(V8*[1]Genanskaffelsespriser!$D84-(2009-V$3)/$C8*[1]Genanskaffelsespriser!$D84*V8))</f>
        <v>0</v>
      </c>
      <c r="AT8" s="58">
        <f>IF((W8*[1]Genanskaffelsespriser!$D84-(2009-W$3)/$C8*[1]Genanskaffelsespriser!$D84*W8)&lt;0,0,(W8*[1]Genanskaffelsespriser!$D84-(2009-W$3)/$C8*[1]Genanskaffelsespriser!$D84*W8))</f>
        <v>551177.64266666665</v>
      </c>
      <c r="AU8" s="58">
        <f>IF((X8*[1]Genanskaffelsespriser!$D84-(2009-X$3)/$C8*[1]Genanskaffelsespriser!$D84*X8)&lt;0,0,(X8*[1]Genanskaffelsespriser!$D84-(2009-X$3)/$C8*[1]Genanskaffelsespriser!$D84*X8))</f>
        <v>1804719.1040000003</v>
      </c>
      <c r="AV8" s="58">
        <f>IF((Y8*[1]Genanskaffelsespriser!$D84-(2009-Y$3)/$C8*[1]Genanskaffelsespriser!$D84*Y8)&lt;0,0,(Y8*[1]Genanskaffelsespriser!$D84-(2009-Y$3)/$C8*[1]Genanskaffelsespriser!$D84*Y8))</f>
        <v>0</v>
      </c>
      <c r="AW8" s="59">
        <f t="shared" si="12"/>
        <v>16940293.751466665</v>
      </c>
      <c r="AX8" s="58">
        <f>VLOOKUP(D$3,[1]Prisindeks!$A$1:$B$111,2,FALSE)/100*AA8</f>
        <v>0</v>
      </c>
      <c r="AY8" s="58">
        <f>VLOOKUP(E$3,[1]Prisindeks!$A$1:$B$111,2,FALSE)/100*AB8</f>
        <v>0</v>
      </c>
      <c r="AZ8" s="58">
        <f>VLOOKUP(F$3,[1]Prisindeks!$A$1:$B$111,2,FALSE)/100*AC8</f>
        <v>0</v>
      </c>
      <c r="BA8" s="58">
        <f>VLOOKUP(G$3,[1]Prisindeks!$A$1:$B$111,2,FALSE)/100*AD8</f>
        <v>4.523787527998917</v>
      </c>
      <c r="BB8" s="58">
        <f>VLOOKUP(H$3,[1]Prisindeks!$A$1:$B$111,2,FALSE)/100*AE8</f>
        <v>819.9205755207239</v>
      </c>
      <c r="BC8" s="58">
        <f>VLOOKUP(I$3,[1]Prisindeks!$A$1:$B$111,2,FALSE)/100*AF8</f>
        <v>0</v>
      </c>
      <c r="BD8" s="58">
        <f>VLOOKUP(J$3,[1]Prisindeks!$A$1:$B$111,2,FALSE)/100*AG8</f>
        <v>0</v>
      </c>
      <c r="BE8" s="58">
        <f>VLOOKUP(K$3,[1]Prisindeks!$A$1:$B$111,2,FALSE)/100*AH8</f>
        <v>1317803.757053439</v>
      </c>
      <c r="BF8" s="58">
        <f>VLOOKUP(L$3,[1]Prisindeks!$A$1:$B$111,2,FALSE)/100*AI8</f>
        <v>0</v>
      </c>
      <c r="BG8" s="58">
        <f>VLOOKUP(M$3,[1]Prisindeks!$A$1:$B$111,2,FALSE)/100*AJ8</f>
        <v>983518.58560938016</v>
      </c>
      <c r="BH8" s="58">
        <f>VLOOKUP(N$3,[1]Prisindeks!$A$1:$B$111,2,FALSE)/100*AK8</f>
        <v>4784618.2024522414</v>
      </c>
      <c r="BI8" s="58">
        <f>VLOOKUP(O$3,[1]Prisindeks!$A$1:$B$111,2,FALSE)/100*AL8</f>
        <v>878.0494069819963</v>
      </c>
      <c r="BJ8" s="58">
        <f>VLOOKUP(P$3,[1]Prisindeks!$A$1:$B$111,2,FALSE)/100*AM8</f>
        <v>2761.1843020273441</v>
      </c>
      <c r="BK8" s="58">
        <f>VLOOKUP(Q$3,[1]Prisindeks!$A$1:$B$111,2,FALSE)/100*AN8</f>
        <v>52106.995320714203</v>
      </c>
      <c r="BL8" s="58">
        <f>VLOOKUP(R$3,[1]Prisindeks!$A$1:$B$111,2,FALSE)/100*AO8</f>
        <v>0</v>
      </c>
      <c r="BM8" s="58">
        <f>VLOOKUP(S$3,[1]Prisindeks!$A$1:$B$111,2,FALSE)/100*AP8</f>
        <v>0</v>
      </c>
      <c r="BN8" s="58">
        <f>VLOOKUP(T$3,[1]Prisindeks!$A$1:$B$111,2,FALSE)/100*AQ8</f>
        <v>9714.4083647073203</v>
      </c>
      <c r="BO8" s="58">
        <f>VLOOKUP(U$3,[1]Prisindeks!$A$1:$B$111,2,FALSE)/100*AR8</f>
        <v>4449.3652036006451</v>
      </c>
      <c r="BP8" s="58">
        <f>VLOOKUP(V$3,[1]Prisindeks!$A$1:$B$111,2,FALSE)/100*AS8</f>
        <v>0</v>
      </c>
      <c r="BQ8" s="58">
        <f>VLOOKUP(W$3,[1]Prisindeks!$A$1:$B$111,2,FALSE)/100*AT8</f>
        <v>568352.66738985304</v>
      </c>
      <c r="BR8" s="58">
        <f>VLOOKUP(X$3,[1]Prisindeks!$A$1:$B$111,2,FALSE)/100*AU8</f>
        <v>1935189.6478550076</v>
      </c>
      <c r="BS8" s="58">
        <f>VLOOKUP(Y$3,[1]Prisindeks!$A$1:$B$111,2,FALSE)/100*AV8</f>
        <v>0</v>
      </c>
      <c r="BT8" s="59">
        <f t="shared" si="13"/>
        <v>9660217.3073210008</v>
      </c>
      <c r="BU8" s="48">
        <f t="shared" si="14"/>
        <v>0</v>
      </c>
      <c r="BV8" s="48">
        <f t="shared" si="14"/>
        <v>0</v>
      </c>
      <c r="BW8" s="48">
        <f t="shared" si="14"/>
        <v>0</v>
      </c>
      <c r="BX8" s="48">
        <f t="shared" si="14"/>
        <v>95.488560430665913</v>
      </c>
      <c r="BY8" s="48">
        <f t="shared" si="14"/>
        <v>9119.0973544270237</v>
      </c>
      <c r="BZ8" s="48">
        <f t="shared" si="14"/>
        <v>0</v>
      </c>
      <c r="CA8" s="48">
        <f t="shared" si="14"/>
        <v>0</v>
      </c>
      <c r="CB8" s="48">
        <f t="shared" si="14"/>
        <v>3687679.068926719</v>
      </c>
      <c r="CC8" s="48">
        <f t="shared" si="14"/>
        <v>0</v>
      </c>
      <c r="CD8" s="48">
        <f t="shared" si="14"/>
        <v>1319394.6293380235</v>
      </c>
      <c r="CE8" s="48">
        <f t="shared" si="14"/>
        <v>5780916.6916261204</v>
      </c>
      <c r="CF8" s="48">
        <f t="shared" si="14"/>
        <v>983.07590349099814</v>
      </c>
      <c r="CG8" s="48">
        <f t="shared" si="14"/>
        <v>2935.0241510136721</v>
      </c>
      <c r="CH8" s="48">
        <f t="shared" si="14"/>
        <v>54838.555793690437</v>
      </c>
      <c r="CI8" s="48">
        <f t="shared" si="14"/>
        <v>0</v>
      </c>
      <c r="CJ8" s="48">
        <f t="shared" si="14"/>
        <v>0</v>
      </c>
      <c r="CK8" s="48">
        <f t="shared" si="15"/>
        <v>10050.42018235366</v>
      </c>
      <c r="CL8" s="48">
        <f t="shared" si="15"/>
        <v>4523.9466018003222</v>
      </c>
      <c r="CM8" s="48">
        <f t="shared" si="15"/>
        <v>0</v>
      </c>
      <c r="CN8" s="48">
        <f t="shared" si="15"/>
        <v>559765.15502825985</v>
      </c>
      <c r="CO8" s="48">
        <f t="shared" si="15"/>
        <v>1869954.3759275039</v>
      </c>
      <c r="CP8" s="48">
        <f t="shared" si="15"/>
        <v>0</v>
      </c>
      <c r="CQ8" s="49">
        <f t="shared" si="16"/>
        <v>13300255.529393833</v>
      </c>
      <c r="CR8" s="48">
        <f t="shared" si="17"/>
        <v>8424.0099999999984</v>
      </c>
    </row>
    <row r="9" spans="1:96" outlineLevel="1" x14ac:dyDescent="0.25">
      <c r="A9" s="50" t="s">
        <v>58</v>
      </c>
      <c r="B9" s="51" t="s">
        <v>54</v>
      </c>
      <c r="C9" s="52">
        <f>[1]Genanskaffelsespriser!E85</f>
        <v>75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6"/>
      <c r="AA9" s="57">
        <f>IF((D9*[1]Genanskaffelsespriser!$D85-(2009-D$3)/$C9*[1]Genanskaffelsespriser!$D85*D9)&lt;0,0,(D9*[1]Genanskaffelsespriser!$D85-(2009-D$3)/$C9*[1]Genanskaffelsespriser!$D85*D9))</f>
        <v>0</v>
      </c>
      <c r="AB9" s="58">
        <f>IF((E9*[1]Genanskaffelsespriser!$D85-(2009-E$3)/$C9*[1]Genanskaffelsespriser!$D85*E9)&lt;0,0,(E9*[1]Genanskaffelsespriser!$D85-(2009-E$3)/$C9*[1]Genanskaffelsespriser!$D85*E9))</f>
        <v>0</v>
      </c>
      <c r="AC9" s="58">
        <f>IF((F9*[1]Genanskaffelsespriser!$D85-(2009-F$3)/$C9*[1]Genanskaffelsespriser!$D85*F9)&lt;0,0,(F9*[1]Genanskaffelsespriser!$D85-(2009-F$3)/$C9*[1]Genanskaffelsespriser!$D85*F9))</f>
        <v>0</v>
      </c>
      <c r="AD9" s="58">
        <f>IF((G9*[1]Genanskaffelsespriser!$D85-(2009-G$3)/$C9*[1]Genanskaffelsespriser!$D85*G9)&lt;0,0,(G9*[1]Genanskaffelsespriser!$D85-(2009-G$3)/$C9*[1]Genanskaffelsespriser!$D85*G9))</f>
        <v>0</v>
      </c>
      <c r="AE9" s="58">
        <f>IF((H9*[1]Genanskaffelsespriser!$D85-(2009-H$3)/$C9*[1]Genanskaffelsespriser!$D85*H9)&lt;0,0,(H9*[1]Genanskaffelsespriser!$D85-(2009-H$3)/$C9*[1]Genanskaffelsespriser!$D85*H9))</f>
        <v>0</v>
      </c>
      <c r="AF9" s="58">
        <f>IF((I9*[1]Genanskaffelsespriser!$D85-(2009-I$3)/$C9*[1]Genanskaffelsespriser!$D85*I9)&lt;0,0,(I9*[1]Genanskaffelsespriser!$D85-(2009-I$3)/$C9*[1]Genanskaffelsespriser!$D85*I9))</f>
        <v>0</v>
      </c>
      <c r="AG9" s="58">
        <f>IF((J9*[1]Genanskaffelsespriser!$D85-(2009-J$3)/$C9*[1]Genanskaffelsespriser!$D85*J9)&lt;0,0,(J9*[1]Genanskaffelsespriser!$D85-(2009-J$3)/$C9*[1]Genanskaffelsespriser!$D85*J9))</f>
        <v>0</v>
      </c>
      <c r="AH9" s="58">
        <f>IF((K9*[1]Genanskaffelsespriser!$D85-(2009-K$3)/$C9*[1]Genanskaffelsespriser!$D85*K9)&lt;0,0,(K9*[1]Genanskaffelsespriser!$D85-(2009-K$3)/$C9*[1]Genanskaffelsespriser!$D85*K9))</f>
        <v>0</v>
      </c>
      <c r="AI9" s="58">
        <f>IF((L9*[1]Genanskaffelsespriser!$D85-(2009-L$3)/$C9*[1]Genanskaffelsespriser!$D85*L9)&lt;0,0,(L9*[1]Genanskaffelsespriser!$D85-(2009-L$3)/$C9*[1]Genanskaffelsespriser!$D85*L9))</f>
        <v>0</v>
      </c>
      <c r="AJ9" s="58">
        <f>IF((M9*[1]Genanskaffelsespriser!$D85-(2009-M$3)/$C9*[1]Genanskaffelsespriser!$D85*M9)&lt;0,0,(M9*[1]Genanskaffelsespriser!$D85-(2009-M$3)/$C9*[1]Genanskaffelsespriser!$D85*M9))</f>
        <v>0</v>
      </c>
      <c r="AK9" s="58">
        <f>IF((N9*[1]Genanskaffelsespriser!$D85-(2009-N$3)/$C9*[1]Genanskaffelsespriser!$D85*N9)&lt;0,0,(N9*[1]Genanskaffelsespriser!$D85-(2009-N$3)/$C9*[1]Genanskaffelsespriser!$D85*N9))</f>
        <v>0</v>
      </c>
      <c r="AL9" s="58">
        <f>IF((O9*[1]Genanskaffelsespriser!$D85-(2009-O$3)/$C9*[1]Genanskaffelsespriser!$D85*O9)&lt;0,0,(O9*[1]Genanskaffelsespriser!$D85-(2009-O$3)/$C9*[1]Genanskaffelsespriser!$D85*O9))</f>
        <v>0</v>
      </c>
      <c r="AM9" s="58">
        <f>IF((P9*[1]Genanskaffelsespriser!$D85-(2009-P$3)/$C9*[1]Genanskaffelsespriser!$D85*P9)&lt;0,0,(P9*[1]Genanskaffelsespriser!$D85-(2009-P$3)/$C9*[1]Genanskaffelsespriser!$D85*P9))</f>
        <v>0</v>
      </c>
      <c r="AN9" s="58">
        <f>IF((Q9*[1]Genanskaffelsespriser!$D85-(2009-Q$3)/$C9*[1]Genanskaffelsespriser!$D85*Q9)&lt;0,0,(Q9*[1]Genanskaffelsespriser!$D85-(2009-Q$3)/$C9*[1]Genanskaffelsespriser!$D85*Q9))</f>
        <v>0</v>
      </c>
      <c r="AO9" s="58">
        <f>IF((R9*[1]Genanskaffelsespriser!$D85-(2009-R$3)/$C9*[1]Genanskaffelsespriser!$D85*R9)&lt;0,0,(R9*[1]Genanskaffelsespriser!$D85-(2009-R$3)/$C9*[1]Genanskaffelsespriser!$D85*R9))</f>
        <v>0</v>
      </c>
      <c r="AP9" s="58">
        <f>IF((S9*[1]Genanskaffelsespriser!$D85-(2009-S$3)/$C9*[1]Genanskaffelsespriser!$D85*S9)&lt;0,0,(S9*[1]Genanskaffelsespriser!$D85-(2009-S$3)/$C9*[1]Genanskaffelsespriser!$D85*S9))</f>
        <v>0</v>
      </c>
      <c r="AQ9" s="58">
        <f>IF((T9*[1]Genanskaffelsespriser!$D85-(2009-T$3)/$C9*[1]Genanskaffelsespriser!$D85*T9)&lt;0,0,(T9*[1]Genanskaffelsespriser!$D85-(2009-T$3)/$C9*[1]Genanskaffelsespriser!$D85*T9))</f>
        <v>0</v>
      </c>
      <c r="AR9" s="58">
        <f>IF((U9*[1]Genanskaffelsespriser!$D85-(2009-U$3)/$C9*[1]Genanskaffelsespriser!$D85*U9)&lt;0,0,(U9*[1]Genanskaffelsespriser!$D85-(2009-U$3)/$C9*[1]Genanskaffelsespriser!$D85*U9))</f>
        <v>0</v>
      </c>
      <c r="AS9" s="58">
        <f>IF((V9*[1]Genanskaffelsespriser!$D85-(2009-V$3)/$C9*[1]Genanskaffelsespriser!$D85*V9)&lt;0,0,(V9*[1]Genanskaffelsespriser!$D85-(2009-V$3)/$C9*[1]Genanskaffelsespriser!$D85*V9))</f>
        <v>0</v>
      </c>
      <c r="AT9" s="58">
        <f>IF((W9*[1]Genanskaffelsespriser!$D85-(2009-W$3)/$C9*[1]Genanskaffelsespriser!$D85*W9)&lt;0,0,(W9*[1]Genanskaffelsespriser!$D85-(2009-W$3)/$C9*[1]Genanskaffelsespriser!$D85*W9))</f>
        <v>0</v>
      </c>
      <c r="AU9" s="58">
        <f>IF((X9*[1]Genanskaffelsespriser!$D85-(2009-X$3)/$C9*[1]Genanskaffelsespriser!$D85*X9)&lt;0,0,(X9*[1]Genanskaffelsespriser!$D85-(2009-X$3)/$C9*[1]Genanskaffelsespriser!$D85*X9))</f>
        <v>0</v>
      </c>
      <c r="AV9" s="58">
        <f>IF((Y9*[1]Genanskaffelsespriser!$D85-(2009-Y$3)/$C9*[1]Genanskaffelsespriser!$D85*Y9)&lt;0,0,(Y9*[1]Genanskaffelsespriser!$D85-(2009-Y$3)/$C9*[1]Genanskaffelsespriser!$D85*Y9))</f>
        <v>0</v>
      </c>
      <c r="AW9" s="59">
        <f t="shared" si="12"/>
        <v>0</v>
      </c>
      <c r="AX9" s="58">
        <f>VLOOKUP(D$3,[1]Prisindeks!$A$1:$B$111,2,FALSE)/100*AA9</f>
        <v>0</v>
      </c>
      <c r="AY9" s="58">
        <f>VLOOKUP(E$3,[1]Prisindeks!$A$1:$B$111,2,FALSE)/100*AB9</f>
        <v>0</v>
      </c>
      <c r="AZ9" s="58">
        <f>VLOOKUP(F$3,[1]Prisindeks!$A$1:$B$111,2,FALSE)/100*AC9</f>
        <v>0</v>
      </c>
      <c r="BA9" s="58">
        <f>VLOOKUP(G$3,[1]Prisindeks!$A$1:$B$111,2,FALSE)/100*AD9</f>
        <v>0</v>
      </c>
      <c r="BB9" s="58">
        <f>VLOOKUP(H$3,[1]Prisindeks!$A$1:$B$111,2,FALSE)/100*AE9</f>
        <v>0</v>
      </c>
      <c r="BC9" s="58">
        <f>VLOOKUP(I$3,[1]Prisindeks!$A$1:$B$111,2,FALSE)/100*AF9</f>
        <v>0</v>
      </c>
      <c r="BD9" s="58">
        <f>VLOOKUP(J$3,[1]Prisindeks!$A$1:$B$111,2,FALSE)/100*AG9</f>
        <v>0</v>
      </c>
      <c r="BE9" s="58">
        <f>VLOOKUP(K$3,[1]Prisindeks!$A$1:$B$111,2,FALSE)/100*AH9</f>
        <v>0</v>
      </c>
      <c r="BF9" s="58">
        <f>VLOOKUP(L$3,[1]Prisindeks!$A$1:$B$111,2,FALSE)/100*AI9</f>
        <v>0</v>
      </c>
      <c r="BG9" s="58">
        <f>VLOOKUP(M$3,[1]Prisindeks!$A$1:$B$111,2,FALSE)/100*AJ9</f>
        <v>0</v>
      </c>
      <c r="BH9" s="58">
        <f>VLOOKUP(N$3,[1]Prisindeks!$A$1:$B$111,2,FALSE)/100*AK9</f>
        <v>0</v>
      </c>
      <c r="BI9" s="58">
        <f>VLOOKUP(O$3,[1]Prisindeks!$A$1:$B$111,2,FALSE)/100*AL9</f>
        <v>0</v>
      </c>
      <c r="BJ9" s="58">
        <f>VLOOKUP(P$3,[1]Prisindeks!$A$1:$B$111,2,FALSE)/100*AM9</f>
        <v>0</v>
      </c>
      <c r="BK9" s="58">
        <f>VLOOKUP(Q$3,[1]Prisindeks!$A$1:$B$111,2,FALSE)/100*AN9</f>
        <v>0</v>
      </c>
      <c r="BL9" s="58">
        <f>VLOOKUP(R$3,[1]Prisindeks!$A$1:$B$111,2,FALSE)/100*AO9</f>
        <v>0</v>
      </c>
      <c r="BM9" s="58">
        <f>VLOOKUP(S$3,[1]Prisindeks!$A$1:$B$111,2,FALSE)/100*AP9</f>
        <v>0</v>
      </c>
      <c r="BN9" s="58">
        <f>VLOOKUP(T$3,[1]Prisindeks!$A$1:$B$111,2,FALSE)/100*AQ9</f>
        <v>0</v>
      </c>
      <c r="BO9" s="58">
        <f>VLOOKUP(U$3,[1]Prisindeks!$A$1:$B$111,2,FALSE)/100*AR9</f>
        <v>0</v>
      </c>
      <c r="BP9" s="58">
        <f>VLOOKUP(V$3,[1]Prisindeks!$A$1:$B$111,2,FALSE)/100*AS9</f>
        <v>0</v>
      </c>
      <c r="BQ9" s="58">
        <f>VLOOKUP(W$3,[1]Prisindeks!$A$1:$B$111,2,FALSE)/100*AT9</f>
        <v>0</v>
      </c>
      <c r="BR9" s="58">
        <f>VLOOKUP(X$3,[1]Prisindeks!$A$1:$B$111,2,FALSE)/100*AU9</f>
        <v>0</v>
      </c>
      <c r="BS9" s="58">
        <f>VLOOKUP(Y$3,[1]Prisindeks!$A$1:$B$111,2,FALSE)/100*AV9</f>
        <v>0</v>
      </c>
      <c r="BT9" s="59">
        <f t="shared" si="13"/>
        <v>0</v>
      </c>
      <c r="BU9" s="48">
        <f t="shared" si="14"/>
        <v>0</v>
      </c>
      <c r="BV9" s="48">
        <f t="shared" si="14"/>
        <v>0</v>
      </c>
      <c r="BW9" s="48">
        <f t="shared" si="14"/>
        <v>0</v>
      </c>
      <c r="BX9" s="48">
        <f t="shared" si="14"/>
        <v>0</v>
      </c>
      <c r="BY9" s="48">
        <f t="shared" si="14"/>
        <v>0</v>
      </c>
      <c r="BZ9" s="48">
        <f t="shared" si="14"/>
        <v>0</v>
      </c>
      <c r="CA9" s="48">
        <f t="shared" si="14"/>
        <v>0</v>
      </c>
      <c r="CB9" s="48">
        <f t="shared" si="14"/>
        <v>0</v>
      </c>
      <c r="CC9" s="48">
        <f t="shared" si="14"/>
        <v>0</v>
      </c>
      <c r="CD9" s="48">
        <f t="shared" si="14"/>
        <v>0</v>
      </c>
      <c r="CE9" s="48">
        <f t="shared" si="14"/>
        <v>0</v>
      </c>
      <c r="CF9" s="48">
        <f t="shared" si="14"/>
        <v>0</v>
      </c>
      <c r="CG9" s="48">
        <f t="shared" si="14"/>
        <v>0</v>
      </c>
      <c r="CH9" s="48">
        <f t="shared" si="14"/>
        <v>0</v>
      </c>
      <c r="CI9" s="48">
        <f t="shared" si="14"/>
        <v>0</v>
      </c>
      <c r="CJ9" s="48">
        <f t="shared" si="14"/>
        <v>0</v>
      </c>
      <c r="CK9" s="48">
        <f t="shared" si="15"/>
        <v>0</v>
      </c>
      <c r="CL9" s="48">
        <f t="shared" si="15"/>
        <v>0</v>
      </c>
      <c r="CM9" s="48">
        <f t="shared" si="15"/>
        <v>0</v>
      </c>
      <c r="CN9" s="48">
        <f t="shared" si="15"/>
        <v>0</v>
      </c>
      <c r="CO9" s="48">
        <f t="shared" si="15"/>
        <v>0</v>
      </c>
      <c r="CP9" s="48">
        <f t="shared" si="15"/>
        <v>0</v>
      </c>
      <c r="CQ9" s="49">
        <f t="shared" si="16"/>
        <v>0</v>
      </c>
      <c r="CR9" s="48">
        <f t="shared" si="17"/>
        <v>0</v>
      </c>
    </row>
    <row r="10" spans="1:96" outlineLevel="1" x14ac:dyDescent="0.25">
      <c r="A10" s="50" t="s">
        <v>13</v>
      </c>
      <c r="B10" s="51" t="s">
        <v>54</v>
      </c>
      <c r="C10" s="52">
        <f>[1]Genanskaffelsespriser!E86</f>
        <v>100</v>
      </c>
      <c r="D10" s="53">
        <v>21.36</v>
      </c>
      <c r="E10" s="53">
        <v>0</v>
      </c>
      <c r="F10" s="53">
        <v>0</v>
      </c>
      <c r="G10" s="53">
        <v>0</v>
      </c>
      <c r="H10" s="53">
        <v>261.52999999999997</v>
      </c>
      <c r="I10" s="53">
        <v>0</v>
      </c>
      <c r="J10" s="53">
        <v>0</v>
      </c>
      <c r="K10" s="53">
        <v>1.58</v>
      </c>
      <c r="L10" s="53">
        <v>0</v>
      </c>
      <c r="M10" s="53">
        <v>0</v>
      </c>
      <c r="N10" s="53">
        <v>0</v>
      </c>
      <c r="O10" s="53">
        <v>0</v>
      </c>
      <c r="P10" s="53">
        <v>19.05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6"/>
      <c r="AA10" s="57">
        <f>IF((D10*[1]Genanskaffelsespriser!$D86-(2009-D$3)/$C10*[1]Genanskaffelsespriser!$D86*D10)&lt;0,0,(D10*[1]Genanskaffelsespriser!$D86-(2009-D$3)/$C10*[1]Genanskaffelsespriser!$D86*D10))</f>
        <v>0</v>
      </c>
      <c r="AB10" s="58">
        <f>IF((E10*[1]Genanskaffelsespriser!$D86-(2009-E$3)/$C10*[1]Genanskaffelsespriser!$D86*E10)&lt;0,0,(E10*[1]Genanskaffelsespriser!$D86-(2009-E$3)/$C10*[1]Genanskaffelsespriser!$D86*E10))</f>
        <v>0</v>
      </c>
      <c r="AC10" s="58">
        <f>IF((F10*[1]Genanskaffelsespriser!$D86-(2009-F$3)/$C10*[1]Genanskaffelsespriser!$D86*F10)&lt;0,0,(F10*[1]Genanskaffelsespriser!$D86-(2009-F$3)/$C10*[1]Genanskaffelsespriser!$D86*F10))</f>
        <v>0</v>
      </c>
      <c r="AD10" s="58">
        <f>IF((G10*[1]Genanskaffelsespriser!$D86-(2009-G$3)/$C10*[1]Genanskaffelsespriser!$D86*G10)&lt;0,0,(G10*[1]Genanskaffelsespriser!$D86-(2009-G$3)/$C10*[1]Genanskaffelsespriser!$D86*G10))</f>
        <v>0</v>
      </c>
      <c r="AE10" s="58">
        <f>IF((H10*[1]Genanskaffelsespriser!$D86-(2009-H$3)/$C10*[1]Genanskaffelsespriser!$D86*H10)&lt;0,0,(H10*[1]Genanskaffelsespriser!$D86-(2009-H$3)/$C10*[1]Genanskaffelsespriser!$D86*H10))</f>
        <v>84641.569199999998</v>
      </c>
      <c r="AF10" s="58">
        <f>IF((I10*[1]Genanskaffelsespriser!$D86-(2009-I$3)/$C10*[1]Genanskaffelsespriser!$D86*I10)&lt;0,0,(I10*[1]Genanskaffelsespriser!$D86-(2009-I$3)/$C10*[1]Genanskaffelsespriser!$D86*I10))</f>
        <v>0</v>
      </c>
      <c r="AG10" s="58">
        <f>IF((J10*[1]Genanskaffelsespriser!$D86-(2009-J$3)/$C10*[1]Genanskaffelsespriser!$D86*J10)&lt;0,0,(J10*[1]Genanskaffelsespriser!$D86-(2009-J$3)/$C10*[1]Genanskaffelsespriser!$D86*J10))</f>
        <v>0</v>
      </c>
      <c r="AH10" s="58">
        <f>IF((K10*[1]Genanskaffelsespriser!$D86-(2009-K$3)/$C10*[1]Genanskaffelsespriser!$D86*K10)&lt;0,0,(K10*[1]Genanskaffelsespriser!$D86-(2009-K$3)/$C10*[1]Genanskaffelsespriser!$D86*K10))</f>
        <v>937.47720000000004</v>
      </c>
      <c r="AI10" s="58">
        <f>IF((L10*[1]Genanskaffelsespriser!$D86-(2009-L$3)/$C10*[1]Genanskaffelsespriser!$D86*L10)&lt;0,0,(L10*[1]Genanskaffelsespriser!$D86-(2009-L$3)/$C10*[1]Genanskaffelsespriser!$D86*L10))</f>
        <v>0</v>
      </c>
      <c r="AJ10" s="58">
        <f>IF((M10*[1]Genanskaffelsespriser!$D86-(2009-M$3)/$C10*[1]Genanskaffelsespriser!$D86*M10)&lt;0,0,(M10*[1]Genanskaffelsespriser!$D86-(2009-M$3)/$C10*[1]Genanskaffelsespriser!$D86*M10))</f>
        <v>0</v>
      </c>
      <c r="AK10" s="58">
        <f>IF((N10*[1]Genanskaffelsespriser!$D86-(2009-N$3)/$C10*[1]Genanskaffelsespriser!$D86*N10)&lt;0,0,(N10*[1]Genanskaffelsespriser!$D86-(2009-N$3)/$C10*[1]Genanskaffelsespriser!$D86*N10))</f>
        <v>0</v>
      </c>
      <c r="AL10" s="58">
        <f>IF((O10*[1]Genanskaffelsespriser!$D86-(2009-O$3)/$C10*[1]Genanskaffelsespriser!$D86*O10)&lt;0,0,(O10*[1]Genanskaffelsespriser!$D86-(2009-O$3)/$C10*[1]Genanskaffelsespriser!$D86*O10))</f>
        <v>0</v>
      </c>
      <c r="AM10" s="58">
        <f>IF((P10*[1]Genanskaffelsespriser!$D86-(2009-P$3)/$C10*[1]Genanskaffelsespriser!$D86*P10)&lt;0,0,(P10*[1]Genanskaffelsespriser!$D86-(2009-P$3)/$C10*[1]Genanskaffelsespriser!$D86*P10))</f>
        <v>15584.614500000001</v>
      </c>
      <c r="AN10" s="58">
        <f>IF((Q10*[1]Genanskaffelsespriser!$D86-(2009-Q$3)/$C10*[1]Genanskaffelsespriser!$D86*Q10)&lt;0,0,(Q10*[1]Genanskaffelsespriser!$D86-(2009-Q$3)/$C10*[1]Genanskaffelsespriser!$D86*Q10))</f>
        <v>0</v>
      </c>
      <c r="AO10" s="58">
        <f>IF((R10*[1]Genanskaffelsespriser!$D86-(2009-R$3)/$C10*[1]Genanskaffelsespriser!$D86*R10)&lt;0,0,(R10*[1]Genanskaffelsespriser!$D86-(2009-R$3)/$C10*[1]Genanskaffelsespriser!$D86*R10))</f>
        <v>0</v>
      </c>
      <c r="AP10" s="58">
        <f>IF((S10*[1]Genanskaffelsespriser!$D86-(2009-S$3)/$C10*[1]Genanskaffelsespriser!$D86*S10)&lt;0,0,(S10*[1]Genanskaffelsespriser!$D86-(2009-S$3)/$C10*[1]Genanskaffelsespriser!$D86*S10))</f>
        <v>0</v>
      </c>
      <c r="AQ10" s="58">
        <f>IF((T10*[1]Genanskaffelsespriser!$D86-(2009-T$3)/$C10*[1]Genanskaffelsespriser!$D86*T10)&lt;0,0,(T10*[1]Genanskaffelsespriser!$D86-(2009-T$3)/$C10*[1]Genanskaffelsespriser!$D86*T10))</f>
        <v>0</v>
      </c>
      <c r="AR10" s="58">
        <f>IF((U10*[1]Genanskaffelsespriser!$D86-(2009-U$3)/$C10*[1]Genanskaffelsespriser!$D86*U10)&lt;0,0,(U10*[1]Genanskaffelsespriser!$D86-(2009-U$3)/$C10*[1]Genanskaffelsespriser!$D86*U10))</f>
        <v>0</v>
      </c>
      <c r="AS10" s="58">
        <f>IF((V10*[1]Genanskaffelsespriser!$D86-(2009-V$3)/$C10*[1]Genanskaffelsespriser!$D86*V10)&lt;0,0,(V10*[1]Genanskaffelsespriser!$D86-(2009-V$3)/$C10*[1]Genanskaffelsespriser!$D86*V10))</f>
        <v>0</v>
      </c>
      <c r="AT10" s="58">
        <f>IF((W10*[1]Genanskaffelsespriser!$D86-(2009-W$3)/$C10*[1]Genanskaffelsespriser!$D86*W10)&lt;0,0,(W10*[1]Genanskaffelsespriser!$D86-(2009-W$3)/$C10*[1]Genanskaffelsespriser!$D86*W10))</f>
        <v>0</v>
      </c>
      <c r="AU10" s="58">
        <f>IF((X10*[1]Genanskaffelsespriser!$D86-(2009-X$3)/$C10*[1]Genanskaffelsespriser!$D86*X10)&lt;0,0,(X10*[1]Genanskaffelsespriser!$D86-(2009-X$3)/$C10*[1]Genanskaffelsespriser!$D86*X10))</f>
        <v>0</v>
      </c>
      <c r="AV10" s="58">
        <f>IF((Y10*[1]Genanskaffelsespriser!$D86-(2009-Y$3)/$C10*[1]Genanskaffelsespriser!$D86*Y10)&lt;0,0,(Y10*[1]Genanskaffelsespriser!$D86-(2009-Y$3)/$C10*[1]Genanskaffelsespriser!$D86*Y10))</f>
        <v>0</v>
      </c>
      <c r="AW10" s="59">
        <f t="shared" si="12"/>
        <v>101163.66089999999</v>
      </c>
      <c r="AX10" s="58">
        <f>VLOOKUP(D$3,[1]Prisindeks!$A$1:$B$111,2,FALSE)/100*AA10</f>
        <v>0</v>
      </c>
      <c r="AY10" s="58">
        <f>VLOOKUP(E$3,[1]Prisindeks!$A$1:$B$111,2,FALSE)/100*AB10</f>
        <v>0</v>
      </c>
      <c r="AZ10" s="58">
        <f>VLOOKUP(F$3,[1]Prisindeks!$A$1:$B$111,2,FALSE)/100*AC10</f>
        <v>0</v>
      </c>
      <c r="BA10" s="58">
        <f>VLOOKUP(G$3,[1]Prisindeks!$A$1:$B$111,2,FALSE)/100*AD10</f>
        <v>0</v>
      </c>
      <c r="BB10" s="58">
        <f>VLOOKUP(H$3,[1]Prisindeks!$A$1:$B$111,2,FALSE)/100*AE10</f>
        <v>3984.2847575025653</v>
      </c>
      <c r="BC10" s="58">
        <f>VLOOKUP(I$3,[1]Prisindeks!$A$1:$B$111,2,FALSE)/100*AF10</f>
        <v>0</v>
      </c>
      <c r="BD10" s="58">
        <f>VLOOKUP(J$3,[1]Prisindeks!$A$1:$B$111,2,FALSE)/100*AG10</f>
        <v>0</v>
      </c>
      <c r="BE10" s="58">
        <f>VLOOKUP(K$3,[1]Prisindeks!$A$1:$B$111,2,FALSE)/100*AH10</f>
        <v>203.94550319311901</v>
      </c>
      <c r="BF10" s="58">
        <f>VLOOKUP(L$3,[1]Prisindeks!$A$1:$B$111,2,FALSE)/100*AI10</f>
        <v>0</v>
      </c>
      <c r="BG10" s="58">
        <f>VLOOKUP(M$3,[1]Prisindeks!$A$1:$B$111,2,FALSE)/100*AJ10</f>
        <v>0</v>
      </c>
      <c r="BH10" s="58">
        <f>VLOOKUP(N$3,[1]Prisindeks!$A$1:$B$111,2,FALSE)/100*AK10</f>
        <v>0</v>
      </c>
      <c r="BI10" s="58">
        <f>VLOOKUP(O$3,[1]Prisindeks!$A$1:$B$111,2,FALSE)/100*AL10</f>
        <v>0</v>
      </c>
      <c r="BJ10" s="58">
        <f>VLOOKUP(P$3,[1]Prisindeks!$A$1:$B$111,2,FALSE)/100*AM10</f>
        <v>13841.709676122127</v>
      </c>
      <c r="BK10" s="58">
        <f>VLOOKUP(Q$3,[1]Prisindeks!$A$1:$B$111,2,FALSE)/100*AN10</f>
        <v>0</v>
      </c>
      <c r="BL10" s="58">
        <f>VLOOKUP(R$3,[1]Prisindeks!$A$1:$B$111,2,FALSE)/100*AO10</f>
        <v>0</v>
      </c>
      <c r="BM10" s="58">
        <f>VLOOKUP(S$3,[1]Prisindeks!$A$1:$B$111,2,FALSE)/100*AP10</f>
        <v>0</v>
      </c>
      <c r="BN10" s="58">
        <f>VLOOKUP(T$3,[1]Prisindeks!$A$1:$B$111,2,FALSE)/100*AQ10</f>
        <v>0</v>
      </c>
      <c r="BO10" s="58">
        <f>VLOOKUP(U$3,[1]Prisindeks!$A$1:$B$111,2,FALSE)/100*AR10</f>
        <v>0</v>
      </c>
      <c r="BP10" s="58">
        <f>VLOOKUP(V$3,[1]Prisindeks!$A$1:$B$111,2,FALSE)/100*AS10</f>
        <v>0</v>
      </c>
      <c r="BQ10" s="58">
        <f>VLOOKUP(W$3,[1]Prisindeks!$A$1:$B$111,2,FALSE)/100*AT10</f>
        <v>0</v>
      </c>
      <c r="BR10" s="58">
        <f>VLOOKUP(X$3,[1]Prisindeks!$A$1:$B$111,2,FALSE)/100*AU10</f>
        <v>0</v>
      </c>
      <c r="BS10" s="58">
        <f>VLOOKUP(Y$3,[1]Prisindeks!$A$1:$B$111,2,FALSE)/100*AV10</f>
        <v>0</v>
      </c>
      <c r="BT10" s="59">
        <f t="shared" si="13"/>
        <v>18029.939936817813</v>
      </c>
      <c r="BU10" s="48">
        <f t="shared" si="14"/>
        <v>0</v>
      </c>
      <c r="BV10" s="48">
        <f t="shared" si="14"/>
        <v>0</v>
      </c>
      <c r="BW10" s="48">
        <f t="shared" si="14"/>
        <v>0</v>
      </c>
      <c r="BX10" s="48">
        <f t="shared" si="14"/>
        <v>0</v>
      </c>
      <c r="BY10" s="48">
        <f t="shared" si="14"/>
        <v>44312.926978751282</v>
      </c>
      <c r="BZ10" s="48">
        <f t="shared" si="14"/>
        <v>0</v>
      </c>
      <c r="CA10" s="48">
        <f t="shared" si="14"/>
        <v>0</v>
      </c>
      <c r="CB10" s="48">
        <f t="shared" si="14"/>
        <v>570.71135159655955</v>
      </c>
      <c r="CC10" s="48">
        <f t="shared" si="14"/>
        <v>0</v>
      </c>
      <c r="CD10" s="48">
        <f t="shared" si="14"/>
        <v>0</v>
      </c>
      <c r="CE10" s="48">
        <f t="shared" si="14"/>
        <v>0</v>
      </c>
      <c r="CF10" s="48">
        <f t="shared" si="14"/>
        <v>0</v>
      </c>
      <c r="CG10" s="48">
        <f t="shared" si="14"/>
        <v>14713.162088061064</v>
      </c>
      <c r="CH10" s="48">
        <f t="shared" si="14"/>
        <v>0</v>
      </c>
      <c r="CI10" s="48">
        <f t="shared" si="14"/>
        <v>0</v>
      </c>
      <c r="CJ10" s="48">
        <f t="shared" si="14"/>
        <v>0</v>
      </c>
      <c r="CK10" s="48">
        <f t="shared" si="15"/>
        <v>0</v>
      </c>
      <c r="CL10" s="48">
        <f t="shared" si="15"/>
        <v>0</v>
      </c>
      <c r="CM10" s="48">
        <f t="shared" si="15"/>
        <v>0</v>
      </c>
      <c r="CN10" s="48">
        <f t="shared" si="15"/>
        <v>0</v>
      </c>
      <c r="CO10" s="48">
        <f t="shared" si="15"/>
        <v>0</v>
      </c>
      <c r="CP10" s="48">
        <f t="shared" si="15"/>
        <v>0</v>
      </c>
      <c r="CQ10" s="49">
        <f t="shared" si="16"/>
        <v>59596.8004184089</v>
      </c>
      <c r="CR10" s="48">
        <f t="shared" si="17"/>
        <v>303.52</v>
      </c>
    </row>
    <row r="11" spans="1:96" outlineLevel="1" x14ac:dyDescent="0.25">
      <c r="A11" s="50" t="s">
        <v>14</v>
      </c>
      <c r="B11" s="51" t="s">
        <v>54</v>
      </c>
      <c r="C11" s="52">
        <f>[1]Genanskaffelsespriser!E87</f>
        <v>100</v>
      </c>
      <c r="D11" s="53">
        <v>165.99999999999997</v>
      </c>
      <c r="E11" s="53">
        <v>0</v>
      </c>
      <c r="F11" s="53">
        <v>172.44000000000003</v>
      </c>
      <c r="G11" s="53">
        <f>175.61+100</f>
        <v>275.61</v>
      </c>
      <c r="H11" s="53">
        <v>277.77</v>
      </c>
      <c r="I11" s="53">
        <v>555.92999999999995</v>
      </c>
      <c r="J11" s="53">
        <v>0</v>
      </c>
      <c r="K11" s="53">
        <v>0</v>
      </c>
      <c r="L11" s="53">
        <v>0</v>
      </c>
      <c r="M11" s="53">
        <v>0</v>
      </c>
      <c r="N11" s="53">
        <v>11.95</v>
      </c>
      <c r="O11" s="53">
        <v>1.93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6"/>
      <c r="AA11" s="57">
        <f>IF((D11*[1]Genanskaffelsespriser!$D87-(2009-D$3)/$C11*[1]Genanskaffelsespriser!$D87*D11)&lt;0,0,(D11*[1]Genanskaffelsespriser!$D87-(2009-D$3)/$C11*[1]Genanskaffelsespriser!$D87*D11))</f>
        <v>0</v>
      </c>
      <c r="AB11" s="58">
        <f>IF((E11*[1]Genanskaffelsespriser!$D87-(2009-E$3)/$C11*[1]Genanskaffelsespriser!$D87*E11)&lt;0,0,(E11*[1]Genanskaffelsespriser!$D87-(2009-E$3)/$C11*[1]Genanskaffelsespriser!$D87*E11))</f>
        <v>0</v>
      </c>
      <c r="AC11" s="58">
        <f>IF((F11*[1]Genanskaffelsespriser!$D87-(2009-F$3)/$C11*[1]Genanskaffelsespriser!$D87*F11)&lt;0,0,(F11*[1]Genanskaffelsespriser!$D87-(2009-F$3)/$C11*[1]Genanskaffelsespriser!$D87*F11))</f>
        <v>29052.69120000003</v>
      </c>
      <c r="AD11" s="58">
        <f>IF((G11*[1]Genanskaffelsespriser!$D87-(2009-G$3)/$C11*[1]Genanskaffelsespriser!$D87*G11)&lt;0,0,(G11*[1]Genanskaffelsespriser!$D87-(2009-G$3)/$C11*[1]Genanskaffelsespriser!$D87*G11))</f>
        <v>75456.505799999984</v>
      </c>
      <c r="AE11" s="58">
        <f>IF((H11*[1]Genanskaffelsespriser!$D87-(2009-H$3)/$C11*[1]Genanskaffelsespriser!$D87*H11)&lt;0,0,(H11*[1]Genanskaffelsespriser!$D87-(2009-H$3)/$C11*[1]Genanskaffelsespriser!$D87*H11))</f>
        <v>105297.05160000004</v>
      </c>
      <c r="AF11" s="58">
        <f>IF((I11*[1]Genanskaffelsespriser!$D87-(2009-I$3)/$C11*[1]Genanskaffelsespriser!$D87*I11)&lt;0,0,(I11*[1]Genanskaffelsespriser!$D87-(2009-I$3)/$C11*[1]Genanskaffelsespriser!$D87*I11))</f>
        <v>269281.37339999992</v>
      </c>
      <c r="AG11" s="58">
        <f>IF((J11*[1]Genanskaffelsespriser!$D87-(2009-J$3)/$C11*[1]Genanskaffelsespriser!$D87*J11)&lt;0,0,(J11*[1]Genanskaffelsespriser!$D87-(2009-J$3)/$C11*[1]Genanskaffelsespriser!$D87*J11))</f>
        <v>0</v>
      </c>
      <c r="AH11" s="58">
        <f>IF((K11*[1]Genanskaffelsespriser!$D87-(2009-K$3)/$C11*[1]Genanskaffelsespriser!$D87*K11)&lt;0,0,(K11*[1]Genanskaffelsespriser!$D87-(2009-K$3)/$C11*[1]Genanskaffelsespriser!$D87*K11))</f>
        <v>0</v>
      </c>
      <c r="AI11" s="58">
        <f>IF((L11*[1]Genanskaffelsespriser!$D87-(2009-L$3)/$C11*[1]Genanskaffelsespriser!$D87*L11)&lt;0,0,(L11*[1]Genanskaffelsespriser!$D87-(2009-L$3)/$C11*[1]Genanskaffelsespriser!$D87*L11))</f>
        <v>0</v>
      </c>
      <c r="AJ11" s="58">
        <f>IF((M11*[1]Genanskaffelsespriser!$D87-(2009-M$3)/$C11*[1]Genanskaffelsespriser!$D87*M11)&lt;0,0,(M11*[1]Genanskaffelsespriser!$D87-(2009-M$3)/$C11*[1]Genanskaffelsespriser!$D87*M11))</f>
        <v>0</v>
      </c>
      <c r="AK11" s="58">
        <f>IF((N11*[1]Genanskaffelsespriser!$D87-(2009-N$3)/$C11*[1]Genanskaffelsespriser!$D87*N11)&lt;0,0,(N11*[1]Genanskaffelsespriser!$D87-(2009-N$3)/$C11*[1]Genanskaffelsespriser!$D87*N11))</f>
        <v>10444.180499999999</v>
      </c>
      <c r="AL11" s="58">
        <f>IF((O11*[1]Genanskaffelsespriser!$D87-(2009-O$3)/$C11*[1]Genanskaffelsespriser!$D87*O11)&lt;0,0,(O11*[1]Genanskaffelsespriser!$D87-(2009-O$3)/$C11*[1]Genanskaffelsespriser!$D87*O11))</f>
        <v>1788.4151999999999</v>
      </c>
      <c r="AM11" s="58">
        <f>IF((P11*[1]Genanskaffelsespriser!$D87-(2009-P$3)/$C11*[1]Genanskaffelsespriser!$D87*P11)&lt;0,0,(P11*[1]Genanskaffelsespriser!$D87-(2009-P$3)/$C11*[1]Genanskaffelsespriser!$D87*P11))</f>
        <v>0</v>
      </c>
      <c r="AN11" s="58">
        <f>IF((Q11*[1]Genanskaffelsespriser!$D87-(2009-Q$3)/$C11*[1]Genanskaffelsespriser!$D87*Q11)&lt;0,0,(Q11*[1]Genanskaffelsespriser!$D87-(2009-Q$3)/$C11*[1]Genanskaffelsespriser!$D87*Q11))</f>
        <v>0</v>
      </c>
      <c r="AO11" s="58">
        <f>IF((R11*[1]Genanskaffelsespriser!$D87-(2009-R$3)/$C11*[1]Genanskaffelsespriser!$D87*R11)&lt;0,0,(R11*[1]Genanskaffelsespriser!$D87-(2009-R$3)/$C11*[1]Genanskaffelsespriser!$D87*R11))</f>
        <v>0</v>
      </c>
      <c r="AP11" s="58">
        <f>IF((S11*[1]Genanskaffelsespriser!$D87-(2009-S$3)/$C11*[1]Genanskaffelsespriser!$D87*S11)&lt;0,0,(S11*[1]Genanskaffelsespriser!$D87-(2009-S$3)/$C11*[1]Genanskaffelsespriser!$D87*S11))</f>
        <v>0</v>
      </c>
      <c r="AQ11" s="58">
        <f>IF((T11*[1]Genanskaffelsespriser!$D87-(2009-T$3)/$C11*[1]Genanskaffelsespriser!$D87*T11)&lt;0,0,(T11*[1]Genanskaffelsespriser!$D87-(2009-T$3)/$C11*[1]Genanskaffelsespriser!$D87*T11))</f>
        <v>0</v>
      </c>
      <c r="AR11" s="58">
        <f>IF((U11*[1]Genanskaffelsespriser!$D87-(2009-U$3)/$C11*[1]Genanskaffelsespriser!$D87*U11)&lt;0,0,(U11*[1]Genanskaffelsespriser!$D87-(2009-U$3)/$C11*[1]Genanskaffelsespriser!$D87*U11))</f>
        <v>0</v>
      </c>
      <c r="AS11" s="58">
        <f>IF((V11*[1]Genanskaffelsespriser!$D87-(2009-V$3)/$C11*[1]Genanskaffelsespriser!$D87*V11)&lt;0,0,(V11*[1]Genanskaffelsespriser!$D87-(2009-V$3)/$C11*[1]Genanskaffelsespriser!$D87*V11))</f>
        <v>0</v>
      </c>
      <c r="AT11" s="58">
        <f>IF((W11*[1]Genanskaffelsespriser!$D87-(2009-W$3)/$C11*[1]Genanskaffelsespriser!$D87*W11)&lt;0,0,(W11*[1]Genanskaffelsespriser!$D87-(2009-W$3)/$C11*[1]Genanskaffelsespriser!$D87*W11))</f>
        <v>0</v>
      </c>
      <c r="AU11" s="58">
        <f>IF((X11*[1]Genanskaffelsespriser!$D87-(2009-X$3)/$C11*[1]Genanskaffelsespriser!$D87*X11)&lt;0,0,(X11*[1]Genanskaffelsespriser!$D87-(2009-X$3)/$C11*[1]Genanskaffelsespriser!$D87*X11))</f>
        <v>0</v>
      </c>
      <c r="AV11" s="58">
        <f>IF((Y11*[1]Genanskaffelsespriser!$D87-(2009-Y$3)/$C11*[1]Genanskaffelsespriser!$D87*Y11)&lt;0,0,(Y11*[1]Genanskaffelsespriser!$D87-(2009-Y$3)/$C11*[1]Genanskaffelsespriser!$D87*Y11))</f>
        <v>0</v>
      </c>
      <c r="AW11" s="59">
        <f t="shared" si="12"/>
        <v>491320.21769999998</v>
      </c>
      <c r="AX11" s="58">
        <f>VLOOKUP(D$3,[1]Prisindeks!$A$1:$B$111,2,FALSE)/100*AA11</f>
        <v>0</v>
      </c>
      <c r="AY11" s="58">
        <f>VLOOKUP(E$3,[1]Prisindeks!$A$1:$B$111,2,FALSE)/100*AB11</f>
        <v>0</v>
      </c>
      <c r="AZ11" s="58">
        <f>VLOOKUP(F$3,[1]Prisindeks!$A$1:$B$111,2,FALSE)/100*AC11</f>
        <v>951.96620179533534</v>
      </c>
      <c r="BA11" s="58">
        <f>VLOOKUP(G$3,[1]Prisindeks!$A$1:$B$111,2,FALSE)/100*AD11</f>
        <v>1830.7487119802199</v>
      </c>
      <c r="BB11" s="58">
        <f>VLOOKUP(H$3,[1]Prisindeks!$A$1:$B$111,2,FALSE)/100*AE11</f>
        <v>4956.5886084711346</v>
      </c>
      <c r="BC11" s="58">
        <f>VLOOKUP(I$3,[1]Prisindeks!$A$1:$B$111,2,FALSE)/100*AF11</f>
        <v>20094.502498226386</v>
      </c>
      <c r="BD11" s="58">
        <f>VLOOKUP(J$3,[1]Prisindeks!$A$1:$B$111,2,FALSE)/100*AG11</f>
        <v>0</v>
      </c>
      <c r="BE11" s="58">
        <f>VLOOKUP(K$3,[1]Prisindeks!$A$1:$B$111,2,FALSE)/100*AH11</f>
        <v>0</v>
      </c>
      <c r="BF11" s="58">
        <f>VLOOKUP(L$3,[1]Prisindeks!$A$1:$B$111,2,FALSE)/100*AI11</f>
        <v>0</v>
      </c>
      <c r="BG11" s="58">
        <f>VLOOKUP(M$3,[1]Prisindeks!$A$1:$B$111,2,FALSE)/100*AJ11</f>
        <v>0</v>
      </c>
      <c r="BH11" s="58">
        <f>VLOOKUP(N$3,[1]Prisindeks!$A$1:$B$111,2,FALSE)/100*AK11</f>
        <v>7373.4439289410302</v>
      </c>
      <c r="BI11" s="58">
        <f>VLOOKUP(O$3,[1]Prisindeks!$A$1:$B$111,2,FALSE)/100*AL11</f>
        <v>1443.1701518143773</v>
      </c>
      <c r="BJ11" s="58">
        <f>VLOOKUP(P$3,[1]Prisindeks!$A$1:$B$111,2,FALSE)/100*AM11</f>
        <v>0</v>
      </c>
      <c r="BK11" s="58">
        <f>VLOOKUP(Q$3,[1]Prisindeks!$A$1:$B$111,2,FALSE)/100*AN11</f>
        <v>0</v>
      </c>
      <c r="BL11" s="58">
        <f>VLOOKUP(R$3,[1]Prisindeks!$A$1:$B$111,2,FALSE)/100*AO11</f>
        <v>0</v>
      </c>
      <c r="BM11" s="58">
        <f>VLOOKUP(S$3,[1]Prisindeks!$A$1:$B$111,2,FALSE)/100*AP11</f>
        <v>0</v>
      </c>
      <c r="BN11" s="58">
        <f>VLOOKUP(T$3,[1]Prisindeks!$A$1:$B$111,2,FALSE)/100*AQ11</f>
        <v>0</v>
      </c>
      <c r="BO11" s="58">
        <f>VLOOKUP(U$3,[1]Prisindeks!$A$1:$B$111,2,FALSE)/100*AR11</f>
        <v>0</v>
      </c>
      <c r="BP11" s="58">
        <f>VLOOKUP(V$3,[1]Prisindeks!$A$1:$B$111,2,FALSE)/100*AS11</f>
        <v>0</v>
      </c>
      <c r="BQ11" s="58">
        <f>VLOOKUP(W$3,[1]Prisindeks!$A$1:$B$111,2,FALSE)/100*AT11</f>
        <v>0</v>
      </c>
      <c r="BR11" s="58">
        <f>VLOOKUP(X$3,[1]Prisindeks!$A$1:$B$111,2,FALSE)/100*AU11</f>
        <v>0</v>
      </c>
      <c r="BS11" s="58">
        <f>VLOOKUP(Y$3,[1]Prisindeks!$A$1:$B$111,2,FALSE)/100*AV11</f>
        <v>0</v>
      </c>
      <c r="BT11" s="59">
        <f t="shared" si="13"/>
        <v>36650.420101228483</v>
      </c>
      <c r="BU11" s="48">
        <f t="shared" si="14"/>
        <v>0</v>
      </c>
      <c r="BV11" s="48">
        <f t="shared" si="14"/>
        <v>0</v>
      </c>
      <c r="BW11" s="48">
        <f t="shared" si="14"/>
        <v>15002.328700897682</v>
      </c>
      <c r="BX11" s="48">
        <f t="shared" si="14"/>
        <v>38643.627255990104</v>
      </c>
      <c r="BY11" s="48">
        <f t="shared" si="14"/>
        <v>55126.820104235587</v>
      </c>
      <c r="BZ11" s="48">
        <f t="shared" si="14"/>
        <v>144687.93794911314</v>
      </c>
      <c r="CA11" s="48">
        <f t="shared" si="14"/>
        <v>0</v>
      </c>
      <c r="CB11" s="48">
        <f t="shared" si="14"/>
        <v>0</v>
      </c>
      <c r="CC11" s="48">
        <f t="shared" si="14"/>
        <v>0</v>
      </c>
      <c r="CD11" s="48">
        <f t="shared" si="14"/>
        <v>0</v>
      </c>
      <c r="CE11" s="48">
        <f t="shared" si="14"/>
        <v>8908.8122144705139</v>
      </c>
      <c r="CF11" s="48">
        <f t="shared" si="14"/>
        <v>1615.7926759071886</v>
      </c>
      <c r="CG11" s="48">
        <f t="shared" si="14"/>
        <v>0</v>
      </c>
      <c r="CH11" s="48">
        <f t="shared" si="14"/>
        <v>0</v>
      </c>
      <c r="CI11" s="48">
        <f t="shared" si="14"/>
        <v>0</v>
      </c>
      <c r="CJ11" s="48">
        <f t="shared" si="14"/>
        <v>0</v>
      </c>
      <c r="CK11" s="48">
        <f t="shared" si="15"/>
        <v>0</v>
      </c>
      <c r="CL11" s="48">
        <f t="shared" si="15"/>
        <v>0</v>
      </c>
      <c r="CM11" s="48">
        <f t="shared" si="15"/>
        <v>0</v>
      </c>
      <c r="CN11" s="48">
        <f t="shared" si="15"/>
        <v>0</v>
      </c>
      <c r="CO11" s="48">
        <f t="shared" si="15"/>
        <v>0</v>
      </c>
      <c r="CP11" s="48">
        <f t="shared" si="15"/>
        <v>0</v>
      </c>
      <c r="CQ11" s="49">
        <f t="shared" si="16"/>
        <v>263985.31890061422</v>
      </c>
      <c r="CR11" s="48">
        <f t="shared" si="17"/>
        <v>1461.63</v>
      </c>
    </row>
    <row r="12" spans="1:96" outlineLevel="1" x14ac:dyDescent="0.25">
      <c r="A12" s="50" t="s">
        <v>8</v>
      </c>
      <c r="B12" s="51" t="s">
        <v>54</v>
      </c>
      <c r="C12" s="52">
        <f>[1]Genanskaffelsespriser!E88</f>
        <v>100</v>
      </c>
      <c r="D12" s="53">
        <v>67.92</v>
      </c>
      <c r="E12" s="53">
        <v>0</v>
      </c>
      <c r="F12" s="53">
        <v>0</v>
      </c>
      <c r="G12" s="53">
        <v>364.55</v>
      </c>
      <c r="H12" s="53">
        <v>53.16</v>
      </c>
      <c r="I12" s="53">
        <v>44.72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6"/>
      <c r="AA12" s="57">
        <f>IF((D12*[1]Genanskaffelsespriser!$D88-(2009-D$3)/$C12*[1]Genanskaffelsespriser!$D88*D12)&lt;0,0,(D12*[1]Genanskaffelsespriser!$D88-(2009-D$3)/$C12*[1]Genanskaffelsespriser!$D88*D12))</f>
        <v>0</v>
      </c>
      <c r="AB12" s="58">
        <f>IF((E12*[1]Genanskaffelsespriser!$D88-(2009-E$3)/$C12*[1]Genanskaffelsespriser!$D88*E12)&lt;0,0,(E12*[1]Genanskaffelsespriser!$D88-(2009-E$3)/$C12*[1]Genanskaffelsespriser!$D88*E12))</f>
        <v>0</v>
      </c>
      <c r="AC12" s="58">
        <f>IF((F12*[1]Genanskaffelsespriser!$D88-(2009-F$3)/$C12*[1]Genanskaffelsespriser!$D88*F12)&lt;0,0,(F12*[1]Genanskaffelsespriser!$D88-(2009-F$3)/$C12*[1]Genanskaffelsespriser!$D88*F12))</f>
        <v>0</v>
      </c>
      <c r="AD12" s="58">
        <f>IF((G12*[1]Genanskaffelsespriser!$D88-(2009-G$3)/$C12*[1]Genanskaffelsespriser!$D88*G12)&lt;0,0,(G12*[1]Genanskaffelsespriser!$D88-(2009-G$3)/$C12*[1]Genanskaffelsespriser!$D88*G12))</f>
        <v>141226.67000000004</v>
      </c>
      <c r="AE12" s="58">
        <f>IF((H12*[1]Genanskaffelsespriser!$D88-(2009-H$3)/$C12*[1]Genanskaffelsespriser!$D88*H12)&lt;0,0,(H12*[1]Genanskaffelsespriser!$D88-(2009-H$3)/$C12*[1]Genanskaffelsespriser!$D88*H12))</f>
        <v>28515.023999999998</v>
      </c>
      <c r="AF12" s="58">
        <f>IF((I12*[1]Genanskaffelsespriser!$D88-(2009-I$3)/$C12*[1]Genanskaffelsespriser!$D88*I12)&lt;0,0,(I12*[1]Genanskaffelsespriser!$D88-(2009-I$3)/$C12*[1]Genanskaffelsespriser!$D88*I12))</f>
        <v>30651.088000000003</v>
      </c>
      <c r="AG12" s="58">
        <f>IF((J12*[1]Genanskaffelsespriser!$D88-(2009-J$3)/$C12*[1]Genanskaffelsespriser!$D88*J12)&lt;0,0,(J12*[1]Genanskaffelsespriser!$D88-(2009-J$3)/$C12*[1]Genanskaffelsespriser!$D88*J12))</f>
        <v>0</v>
      </c>
      <c r="AH12" s="58">
        <f>IF((K12*[1]Genanskaffelsespriser!$D88-(2009-K$3)/$C12*[1]Genanskaffelsespriser!$D88*K12)&lt;0,0,(K12*[1]Genanskaffelsespriser!$D88-(2009-K$3)/$C12*[1]Genanskaffelsespriser!$D88*K12))</f>
        <v>0</v>
      </c>
      <c r="AI12" s="58">
        <f>IF((L12*[1]Genanskaffelsespriser!$D88-(2009-L$3)/$C12*[1]Genanskaffelsespriser!$D88*L12)&lt;0,0,(L12*[1]Genanskaffelsespriser!$D88-(2009-L$3)/$C12*[1]Genanskaffelsespriser!$D88*L12))</f>
        <v>0</v>
      </c>
      <c r="AJ12" s="58">
        <f>IF((M12*[1]Genanskaffelsespriser!$D88-(2009-M$3)/$C12*[1]Genanskaffelsespriser!$D88*M12)&lt;0,0,(M12*[1]Genanskaffelsespriser!$D88-(2009-M$3)/$C12*[1]Genanskaffelsespriser!$D88*M12))</f>
        <v>0</v>
      </c>
      <c r="AK12" s="58">
        <f>IF((N12*[1]Genanskaffelsespriser!$D88-(2009-N$3)/$C12*[1]Genanskaffelsespriser!$D88*N12)&lt;0,0,(N12*[1]Genanskaffelsespriser!$D88-(2009-N$3)/$C12*[1]Genanskaffelsespriser!$D88*N12))</f>
        <v>0</v>
      </c>
      <c r="AL12" s="58">
        <f>IF((O12*[1]Genanskaffelsespriser!$D88-(2009-O$3)/$C12*[1]Genanskaffelsespriser!$D88*O12)&lt;0,0,(O12*[1]Genanskaffelsespriser!$D88-(2009-O$3)/$C12*[1]Genanskaffelsespriser!$D88*O12))</f>
        <v>0</v>
      </c>
      <c r="AM12" s="58">
        <f>IF((P12*[1]Genanskaffelsespriser!$D88-(2009-P$3)/$C12*[1]Genanskaffelsespriser!$D88*P12)&lt;0,0,(P12*[1]Genanskaffelsespriser!$D88-(2009-P$3)/$C12*[1]Genanskaffelsespriser!$D88*P12))</f>
        <v>0</v>
      </c>
      <c r="AN12" s="58">
        <f>IF((Q12*[1]Genanskaffelsespriser!$D88-(2009-Q$3)/$C12*[1]Genanskaffelsespriser!$D88*Q12)&lt;0,0,(Q12*[1]Genanskaffelsespriser!$D88-(2009-Q$3)/$C12*[1]Genanskaffelsespriser!$D88*Q12))</f>
        <v>0</v>
      </c>
      <c r="AO12" s="58">
        <f>IF((R12*[1]Genanskaffelsespriser!$D88-(2009-R$3)/$C12*[1]Genanskaffelsespriser!$D88*R12)&lt;0,0,(R12*[1]Genanskaffelsespriser!$D88-(2009-R$3)/$C12*[1]Genanskaffelsespriser!$D88*R12))</f>
        <v>0</v>
      </c>
      <c r="AP12" s="58">
        <f>IF((S12*[1]Genanskaffelsespriser!$D88-(2009-S$3)/$C12*[1]Genanskaffelsespriser!$D88*S12)&lt;0,0,(S12*[1]Genanskaffelsespriser!$D88-(2009-S$3)/$C12*[1]Genanskaffelsespriser!$D88*S12))</f>
        <v>0</v>
      </c>
      <c r="AQ12" s="58">
        <f>IF((T12*[1]Genanskaffelsespriser!$D88-(2009-T$3)/$C12*[1]Genanskaffelsespriser!$D88*T12)&lt;0,0,(T12*[1]Genanskaffelsespriser!$D88-(2009-T$3)/$C12*[1]Genanskaffelsespriser!$D88*T12))</f>
        <v>0</v>
      </c>
      <c r="AR12" s="58">
        <f>IF((U12*[1]Genanskaffelsespriser!$D88-(2009-U$3)/$C12*[1]Genanskaffelsespriser!$D88*U12)&lt;0,0,(U12*[1]Genanskaffelsespriser!$D88-(2009-U$3)/$C12*[1]Genanskaffelsespriser!$D88*U12))</f>
        <v>0</v>
      </c>
      <c r="AS12" s="58">
        <f>IF((V12*[1]Genanskaffelsespriser!$D88-(2009-V$3)/$C12*[1]Genanskaffelsespriser!$D88*V12)&lt;0,0,(V12*[1]Genanskaffelsespriser!$D88-(2009-V$3)/$C12*[1]Genanskaffelsespriser!$D88*V12))</f>
        <v>0</v>
      </c>
      <c r="AT12" s="58">
        <f>IF((W12*[1]Genanskaffelsespriser!$D88-(2009-W$3)/$C12*[1]Genanskaffelsespriser!$D88*W12)&lt;0,0,(W12*[1]Genanskaffelsespriser!$D88-(2009-W$3)/$C12*[1]Genanskaffelsespriser!$D88*W12))</f>
        <v>0</v>
      </c>
      <c r="AU12" s="58">
        <f>IF((X12*[1]Genanskaffelsespriser!$D88-(2009-X$3)/$C12*[1]Genanskaffelsespriser!$D88*X12)&lt;0,0,(X12*[1]Genanskaffelsespriser!$D88-(2009-X$3)/$C12*[1]Genanskaffelsespriser!$D88*X12))</f>
        <v>0</v>
      </c>
      <c r="AV12" s="58">
        <f>IF((Y12*[1]Genanskaffelsespriser!$D88-(2009-Y$3)/$C12*[1]Genanskaffelsespriser!$D88*Y12)&lt;0,0,(Y12*[1]Genanskaffelsespriser!$D88-(2009-Y$3)/$C12*[1]Genanskaffelsespriser!$D88*Y12))</f>
        <v>0</v>
      </c>
      <c r="AW12" s="59">
        <f t="shared" si="12"/>
        <v>200392.78200000006</v>
      </c>
      <c r="AX12" s="58">
        <f>VLOOKUP(D$3,[1]Prisindeks!$A$1:$B$111,2,FALSE)/100*AA12</f>
        <v>0</v>
      </c>
      <c r="AY12" s="58">
        <f>VLOOKUP(E$3,[1]Prisindeks!$A$1:$B$111,2,FALSE)/100*AB12</f>
        <v>0</v>
      </c>
      <c r="AZ12" s="58">
        <f>VLOOKUP(F$3,[1]Prisindeks!$A$1:$B$111,2,FALSE)/100*AC12</f>
        <v>0</v>
      </c>
      <c r="BA12" s="58">
        <f>VLOOKUP(G$3,[1]Prisindeks!$A$1:$B$111,2,FALSE)/100*AD12</f>
        <v>3426.4844556286848</v>
      </c>
      <c r="BB12" s="58">
        <f>VLOOKUP(H$3,[1]Prisindeks!$A$1:$B$111,2,FALSE)/100*AE12</f>
        <v>1342.2716114178543</v>
      </c>
      <c r="BC12" s="58">
        <f>VLOOKUP(I$3,[1]Prisindeks!$A$1:$B$111,2,FALSE)/100*AF12</f>
        <v>2287.2668711268429</v>
      </c>
      <c r="BD12" s="58">
        <f>VLOOKUP(J$3,[1]Prisindeks!$A$1:$B$111,2,FALSE)/100*AG12</f>
        <v>0</v>
      </c>
      <c r="BE12" s="58">
        <f>VLOOKUP(K$3,[1]Prisindeks!$A$1:$B$111,2,FALSE)/100*AH12</f>
        <v>0</v>
      </c>
      <c r="BF12" s="58">
        <f>VLOOKUP(L$3,[1]Prisindeks!$A$1:$B$111,2,FALSE)/100*AI12</f>
        <v>0</v>
      </c>
      <c r="BG12" s="58">
        <f>VLOOKUP(M$3,[1]Prisindeks!$A$1:$B$111,2,FALSE)/100*AJ12</f>
        <v>0</v>
      </c>
      <c r="BH12" s="58">
        <f>VLOOKUP(N$3,[1]Prisindeks!$A$1:$B$111,2,FALSE)/100*AK12</f>
        <v>0</v>
      </c>
      <c r="BI12" s="58">
        <f>VLOOKUP(O$3,[1]Prisindeks!$A$1:$B$111,2,FALSE)/100*AL12</f>
        <v>0</v>
      </c>
      <c r="BJ12" s="58">
        <f>VLOOKUP(P$3,[1]Prisindeks!$A$1:$B$111,2,FALSE)/100*AM12</f>
        <v>0</v>
      </c>
      <c r="BK12" s="58">
        <f>VLOOKUP(Q$3,[1]Prisindeks!$A$1:$B$111,2,FALSE)/100*AN12</f>
        <v>0</v>
      </c>
      <c r="BL12" s="58">
        <f>VLOOKUP(R$3,[1]Prisindeks!$A$1:$B$111,2,FALSE)/100*AO12</f>
        <v>0</v>
      </c>
      <c r="BM12" s="58">
        <f>VLOOKUP(S$3,[1]Prisindeks!$A$1:$B$111,2,FALSE)/100*AP12</f>
        <v>0</v>
      </c>
      <c r="BN12" s="58">
        <f>VLOOKUP(T$3,[1]Prisindeks!$A$1:$B$111,2,FALSE)/100*AQ12</f>
        <v>0</v>
      </c>
      <c r="BO12" s="58">
        <f>VLOOKUP(U$3,[1]Prisindeks!$A$1:$B$111,2,FALSE)/100*AR12</f>
        <v>0</v>
      </c>
      <c r="BP12" s="58">
        <f>VLOOKUP(V$3,[1]Prisindeks!$A$1:$B$111,2,FALSE)/100*AS12</f>
        <v>0</v>
      </c>
      <c r="BQ12" s="58">
        <f>VLOOKUP(W$3,[1]Prisindeks!$A$1:$B$111,2,FALSE)/100*AT12</f>
        <v>0</v>
      </c>
      <c r="BR12" s="58">
        <f>VLOOKUP(X$3,[1]Prisindeks!$A$1:$B$111,2,FALSE)/100*AU12</f>
        <v>0</v>
      </c>
      <c r="BS12" s="58">
        <f>VLOOKUP(Y$3,[1]Prisindeks!$A$1:$B$111,2,FALSE)/100*AV12</f>
        <v>0</v>
      </c>
      <c r="BT12" s="59">
        <f t="shared" si="13"/>
        <v>7056.0229381733825</v>
      </c>
      <c r="BU12" s="48">
        <f t="shared" si="14"/>
        <v>0</v>
      </c>
      <c r="BV12" s="48">
        <f t="shared" si="14"/>
        <v>0</v>
      </c>
      <c r="BW12" s="48">
        <f t="shared" si="14"/>
        <v>0</v>
      </c>
      <c r="BX12" s="48">
        <f t="shared" si="14"/>
        <v>72326.57722781437</v>
      </c>
      <c r="BY12" s="48">
        <f t="shared" si="14"/>
        <v>14928.647805708926</v>
      </c>
      <c r="BZ12" s="48">
        <f t="shared" si="14"/>
        <v>16469.177435563422</v>
      </c>
      <c r="CA12" s="48">
        <f t="shared" si="14"/>
        <v>0</v>
      </c>
      <c r="CB12" s="48">
        <f t="shared" si="14"/>
        <v>0</v>
      </c>
      <c r="CC12" s="48">
        <f t="shared" si="14"/>
        <v>0</v>
      </c>
      <c r="CD12" s="48">
        <f t="shared" si="14"/>
        <v>0</v>
      </c>
      <c r="CE12" s="48">
        <f t="shared" si="14"/>
        <v>0</v>
      </c>
      <c r="CF12" s="48">
        <f t="shared" si="14"/>
        <v>0</v>
      </c>
      <c r="CG12" s="48">
        <f t="shared" si="14"/>
        <v>0</v>
      </c>
      <c r="CH12" s="48">
        <f t="shared" si="14"/>
        <v>0</v>
      </c>
      <c r="CI12" s="48">
        <f t="shared" si="14"/>
        <v>0</v>
      </c>
      <c r="CJ12" s="48">
        <f t="shared" si="14"/>
        <v>0</v>
      </c>
      <c r="CK12" s="48">
        <f t="shared" si="15"/>
        <v>0</v>
      </c>
      <c r="CL12" s="48">
        <f t="shared" si="15"/>
        <v>0</v>
      </c>
      <c r="CM12" s="48">
        <f t="shared" si="15"/>
        <v>0</v>
      </c>
      <c r="CN12" s="48">
        <f t="shared" si="15"/>
        <v>0</v>
      </c>
      <c r="CO12" s="48">
        <f t="shared" si="15"/>
        <v>0</v>
      </c>
      <c r="CP12" s="48">
        <f t="shared" si="15"/>
        <v>0</v>
      </c>
      <c r="CQ12" s="49">
        <f t="shared" si="16"/>
        <v>103724.40246908672</v>
      </c>
      <c r="CR12" s="48">
        <f t="shared" si="17"/>
        <v>530.35</v>
      </c>
    </row>
    <row r="13" spans="1:96" outlineLevel="1" x14ac:dyDescent="0.25">
      <c r="A13" s="50" t="s">
        <v>59</v>
      </c>
      <c r="B13" s="51" t="s">
        <v>54</v>
      </c>
      <c r="C13" s="52">
        <f>[1]Genanskaffelsespriser!E89</f>
        <v>100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6"/>
      <c r="AA13" s="57">
        <f>IF((D13*[1]Genanskaffelsespriser!$D89-(2009-D$3)/$C13*[1]Genanskaffelsespriser!$D89*D13)&lt;0,0,(D13*[1]Genanskaffelsespriser!$D89-(2009-D$3)/$C13*[1]Genanskaffelsespriser!$D89*D13))</f>
        <v>0</v>
      </c>
      <c r="AB13" s="58">
        <f>IF((E13*[1]Genanskaffelsespriser!$D89-(2009-E$3)/$C13*[1]Genanskaffelsespriser!$D89*E13)&lt;0,0,(E13*[1]Genanskaffelsespriser!$D89-(2009-E$3)/$C13*[1]Genanskaffelsespriser!$D89*E13))</f>
        <v>0</v>
      </c>
      <c r="AC13" s="58">
        <f>IF((F13*[1]Genanskaffelsespriser!$D89-(2009-F$3)/$C13*[1]Genanskaffelsespriser!$D89*F13)&lt;0,0,(F13*[1]Genanskaffelsespriser!$D89-(2009-F$3)/$C13*[1]Genanskaffelsespriser!$D89*F13))</f>
        <v>0</v>
      </c>
      <c r="AD13" s="58">
        <f>IF((G13*[1]Genanskaffelsespriser!$D89-(2009-G$3)/$C13*[1]Genanskaffelsespriser!$D89*G13)&lt;0,0,(G13*[1]Genanskaffelsespriser!$D89-(2009-G$3)/$C13*[1]Genanskaffelsespriser!$D89*G13))</f>
        <v>0</v>
      </c>
      <c r="AE13" s="58">
        <f>IF((H13*[1]Genanskaffelsespriser!$D89-(2009-H$3)/$C13*[1]Genanskaffelsespriser!$D89*H13)&lt;0,0,(H13*[1]Genanskaffelsespriser!$D89-(2009-H$3)/$C13*[1]Genanskaffelsespriser!$D89*H13))</f>
        <v>0</v>
      </c>
      <c r="AF13" s="58">
        <f>IF((I13*[1]Genanskaffelsespriser!$D89-(2009-I$3)/$C13*[1]Genanskaffelsespriser!$D89*I13)&lt;0,0,(I13*[1]Genanskaffelsespriser!$D89-(2009-I$3)/$C13*[1]Genanskaffelsespriser!$D89*I13))</f>
        <v>0</v>
      </c>
      <c r="AG13" s="58">
        <f>IF((J13*[1]Genanskaffelsespriser!$D89-(2009-J$3)/$C13*[1]Genanskaffelsespriser!$D89*J13)&lt;0,0,(J13*[1]Genanskaffelsespriser!$D89-(2009-J$3)/$C13*[1]Genanskaffelsespriser!$D89*J13))</f>
        <v>0</v>
      </c>
      <c r="AH13" s="58">
        <f>IF((K13*[1]Genanskaffelsespriser!$D89-(2009-K$3)/$C13*[1]Genanskaffelsespriser!$D89*K13)&lt;0,0,(K13*[1]Genanskaffelsespriser!$D89-(2009-K$3)/$C13*[1]Genanskaffelsespriser!$D89*K13))</f>
        <v>0</v>
      </c>
      <c r="AI13" s="58">
        <f>IF((L13*[1]Genanskaffelsespriser!$D89-(2009-L$3)/$C13*[1]Genanskaffelsespriser!$D89*L13)&lt;0,0,(L13*[1]Genanskaffelsespriser!$D89-(2009-L$3)/$C13*[1]Genanskaffelsespriser!$D89*L13))</f>
        <v>0</v>
      </c>
      <c r="AJ13" s="58">
        <f>IF((M13*[1]Genanskaffelsespriser!$D89-(2009-M$3)/$C13*[1]Genanskaffelsespriser!$D89*M13)&lt;0,0,(M13*[1]Genanskaffelsespriser!$D89-(2009-M$3)/$C13*[1]Genanskaffelsespriser!$D89*M13))</f>
        <v>0</v>
      </c>
      <c r="AK13" s="58">
        <f>IF((N13*[1]Genanskaffelsespriser!$D89-(2009-N$3)/$C13*[1]Genanskaffelsespriser!$D89*N13)&lt;0,0,(N13*[1]Genanskaffelsespriser!$D89-(2009-N$3)/$C13*[1]Genanskaffelsespriser!$D89*N13))</f>
        <v>0</v>
      </c>
      <c r="AL13" s="58">
        <f>IF((O13*[1]Genanskaffelsespriser!$D89-(2009-O$3)/$C13*[1]Genanskaffelsespriser!$D89*O13)&lt;0,0,(O13*[1]Genanskaffelsespriser!$D89-(2009-O$3)/$C13*[1]Genanskaffelsespriser!$D89*O13))</f>
        <v>0</v>
      </c>
      <c r="AM13" s="58">
        <f>IF((P13*[1]Genanskaffelsespriser!$D89-(2009-P$3)/$C13*[1]Genanskaffelsespriser!$D89*P13)&lt;0,0,(P13*[1]Genanskaffelsespriser!$D89-(2009-P$3)/$C13*[1]Genanskaffelsespriser!$D89*P13))</f>
        <v>0</v>
      </c>
      <c r="AN13" s="58">
        <f>IF((Q13*[1]Genanskaffelsespriser!$D89-(2009-Q$3)/$C13*[1]Genanskaffelsespriser!$D89*Q13)&lt;0,0,(Q13*[1]Genanskaffelsespriser!$D89-(2009-Q$3)/$C13*[1]Genanskaffelsespriser!$D89*Q13))</f>
        <v>0</v>
      </c>
      <c r="AO13" s="58">
        <f>IF((R13*[1]Genanskaffelsespriser!$D89-(2009-R$3)/$C13*[1]Genanskaffelsespriser!$D89*R13)&lt;0,0,(R13*[1]Genanskaffelsespriser!$D89-(2009-R$3)/$C13*[1]Genanskaffelsespriser!$D89*R13))</f>
        <v>0</v>
      </c>
      <c r="AP13" s="58">
        <f>IF((S13*[1]Genanskaffelsespriser!$D89-(2009-S$3)/$C13*[1]Genanskaffelsespriser!$D89*S13)&lt;0,0,(S13*[1]Genanskaffelsespriser!$D89-(2009-S$3)/$C13*[1]Genanskaffelsespriser!$D89*S13))</f>
        <v>0</v>
      </c>
      <c r="AQ13" s="58">
        <f>IF((T13*[1]Genanskaffelsespriser!$D89-(2009-T$3)/$C13*[1]Genanskaffelsespriser!$D89*T13)&lt;0,0,(T13*[1]Genanskaffelsespriser!$D89-(2009-T$3)/$C13*[1]Genanskaffelsespriser!$D89*T13))</f>
        <v>0</v>
      </c>
      <c r="AR13" s="58">
        <f>IF((U13*[1]Genanskaffelsespriser!$D89-(2009-U$3)/$C13*[1]Genanskaffelsespriser!$D89*U13)&lt;0,0,(U13*[1]Genanskaffelsespriser!$D89-(2009-U$3)/$C13*[1]Genanskaffelsespriser!$D89*U13))</f>
        <v>0</v>
      </c>
      <c r="AS13" s="58">
        <f>IF((V13*[1]Genanskaffelsespriser!$D89-(2009-V$3)/$C13*[1]Genanskaffelsespriser!$D89*V13)&lt;0,0,(V13*[1]Genanskaffelsespriser!$D89-(2009-V$3)/$C13*[1]Genanskaffelsespriser!$D89*V13))</f>
        <v>0</v>
      </c>
      <c r="AT13" s="58">
        <f>IF((W13*[1]Genanskaffelsespriser!$D89-(2009-W$3)/$C13*[1]Genanskaffelsespriser!$D89*W13)&lt;0,0,(W13*[1]Genanskaffelsespriser!$D89-(2009-W$3)/$C13*[1]Genanskaffelsespriser!$D89*W13))</f>
        <v>0</v>
      </c>
      <c r="AU13" s="58">
        <f>IF((X13*[1]Genanskaffelsespriser!$D89-(2009-X$3)/$C13*[1]Genanskaffelsespriser!$D89*X13)&lt;0,0,(X13*[1]Genanskaffelsespriser!$D89-(2009-X$3)/$C13*[1]Genanskaffelsespriser!$D89*X13))</f>
        <v>0</v>
      </c>
      <c r="AV13" s="58">
        <f>IF((Y13*[1]Genanskaffelsespriser!$D89-(2009-Y$3)/$C13*[1]Genanskaffelsespriser!$D89*Y13)&lt;0,0,(Y13*[1]Genanskaffelsespriser!$D89-(2009-Y$3)/$C13*[1]Genanskaffelsespriser!$D89*Y13))</f>
        <v>0</v>
      </c>
      <c r="AW13" s="59">
        <f t="shared" si="12"/>
        <v>0</v>
      </c>
      <c r="AX13" s="58">
        <f>VLOOKUP(D$3,[1]Prisindeks!$A$1:$B$111,2,FALSE)/100*AA13</f>
        <v>0</v>
      </c>
      <c r="AY13" s="58">
        <f>VLOOKUP(E$3,[1]Prisindeks!$A$1:$B$111,2,FALSE)/100*AB13</f>
        <v>0</v>
      </c>
      <c r="AZ13" s="58">
        <f>VLOOKUP(F$3,[1]Prisindeks!$A$1:$B$111,2,FALSE)/100*AC13</f>
        <v>0</v>
      </c>
      <c r="BA13" s="58">
        <f>VLOOKUP(G$3,[1]Prisindeks!$A$1:$B$111,2,FALSE)/100*AD13</f>
        <v>0</v>
      </c>
      <c r="BB13" s="58">
        <f>VLOOKUP(H$3,[1]Prisindeks!$A$1:$B$111,2,FALSE)/100*AE13</f>
        <v>0</v>
      </c>
      <c r="BC13" s="58">
        <f>VLOOKUP(I$3,[1]Prisindeks!$A$1:$B$111,2,FALSE)/100*AF13</f>
        <v>0</v>
      </c>
      <c r="BD13" s="58">
        <f>VLOOKUP(J$3,[1]Prisindeks!$A$1:$B$111,2,FALSE)/100*AG13</f>
        <v>0</v>
      </c>
      <c r="BE13" s="58">
        <f>VLOOKUP(K$3,[1]Prisindeks!$A$1:$B$111,2,FALSE)/100*AH13</f>
        <v>0</v>
      </c>
      <c r="BF13" s="58">
        <f>VLOOKUP(L$3,[1]Prisindeks!$A$1:$B$111,2,FALSE)/100*AI13</f>
        <v>0</v>
      </c>
      <c r="BG13" s="58">
        <f>VLOOKUP(M$3,[1]Prisindeks!$A$1:$B$111,2,FALSE)/100*AJ13</f>
        <v>0</v>
      </c>
      <c r="BH13" s="58">
        <f>VLOOKUP(N$3,[1]Prisindeks!$A$1:$B$111,2,FALSE)/100*AK13</f>
        <v>0</v>
      </c>
      <c r="BI13" s="58">
        <f>VLOOKUP(O$3,[1]Prisindeks!$A$1:$B$111,2,FALSE)/100*AL13</f>
        <v>0</v>
      </c>
      <c r="BJ13" s="58">
        <f>VLOOKUP(P$3,[1]Prisindeks!$A$1:$B$111,2,FALSE)/100*AM13</f>
        <v>0</v>
      </c>
      <c r="BK13" s="58">
        <f>VLOOKUP(Q$3,[1]Prisindeks!$A$1:$B$111,2,FALSE)/100*AN13</f>
        <v>0</v>
      </c>
      <c r="BL13" s="58">
        <f>VLOOKUP(R$3,[1]Prisindeks!$A$1:$B$111,2,FALSE)/100*AO13</f>
        <v>0</v>
      </c>
      <c r="BM13" s="58">
        <f>VLOOKUP(S$3,[1]Prisindeks!$A$1:$B$111,2,FALSE)/100*AP13</f>
        <v>0</v>
      </c>
      <c r="BN13" s="58">
        <f>VLOOKUP(T$3,[1]Prisindeks!$A$1:$B$111,2,FALSE)/100*AQ13</f>
        <v>0</v>
      </c>
      <c r="BO13" s="58">
        <f>VLOOKUP(U$3,[1]Prisindeks!$A$1:$B$111,2,FALSE)/100*AR13</f>
        <v>0</v>
      </c>
      <c r="BP13" s="58">
        <f>VLOOKUP(V$3,[1]Prisindeks!$A$1:$B$111,2,FALSE)/100*AS13</f>
        <v>0</v>
      </c>
      <c r="BQ13" s="58">
        <f>VLOOKUP(W$3,[1]Prisindeks!$A$1:$B$111,2,FALSE)/100*AT13</f>
        <v>0</v>
      </c>
      <c r="BR13" s="58">
        <f>VLOOKUP(X$3,[1]Prisindeks!$A$1:$B$111,2,FALSE)/100*AU13</f>
        <v>0</v>
      </c>
      <c r="BS13" s="58">
        <f>VLOOKUP(Y$3,[1]Prisindeks!$A$1:$B$111,2,FALSE)/100*AV13</f>
        <v>0</v>
      </c>
      <c r="BT13" s="59">
        <f t="shared" si="13"/>
        <v>0</v>
      </c>
      <c r="BU13" s="48">
        <f t="shared" si="14"/>
        <v>0</v>
      </c>
      <c r="BV13" s="48">
        <f t="shared" si="14"/>
        <v>0</v>
      </c>
      <c r="BW13" s="48">
        <f t="shared" si="14"/>
        <v>0</v>
      </c>
      <c r="BX13" s="48">
        <f t="shared" si="14"/>
        <v>0</v>
      </c>
      <c r="BY13" s="48">
        <f t="shared" si="14"/>
        <v>0</v>
      </c>
      <c r="BZ13" s="48">
        <f t="shared" si="14"/>
        <v>0</v>
      </c>
      <c r="CA13" s="48">
        <f t="shared" si="14"/>
        <v>0</v>
      </c>
      <c r="CB13" s="48">
        <f t="shared" si="14"/>
        <v>0</v>
      </c>
      <c r="CC13" s="48">
        <f t="shared" si="14"/>
        <v>0</v>
      </c>
      <c r="CD13" s="48">
        <f t="shared" si="14"/>
        <v>0</v>
      </c>
      <c r="CE13" s="48">
        <f t="shared" si="14"/>
        <v>0</v>
      </c>
      <c r="CF13" s="48">
        <f t="shared" si="14"/>
        <v>0</v>
      </c>
      <c r="CG13" s="48">
        <f t="shared" si="14"/>
        <v>0</v>
      </c>
      <c r="CH13" s="48">
        <f t="shared" si="14"/>
        <v>0</v>
      </c>
      <c r="CI13" s="48">
        <f t="shared" si="14"/>
        <v>0</v>
      </c>
      <c r="CJ13" s="48">
        <f t="shared" si="14"/>
        <v>0</v>
      </c>
      <c r="CK13" s="48">
        <f t="shared" si="15"/>
        <v>0</v>
      </c>
      <c r="CL13" s="48">
        <f t="shared" si="15"/>
        <v>0</v>
      </c>
      <c r="CM13" s="48">
        <f t="shared" si="15"/>
        <v>0</v>
      </c>
      <c r="CN13" s="48">
        <f t="shared" si="15"/>
        <v>0</v>
      </c>
      <c r="CO13" s="48">
        <f t="shared" si="15"/>
        <v>0</v>
      </c>
      <c r="CP13" s="48">
        <f t="shared" si="15"/>
        <v>0</v>
      </c>
      <c r="CQ13" s="49">
        <f t="shared" si="16"/>
        <v>0</v>
      </c>
      <c r="CR13" s="48">
        <f t="shared" si="17"/>
        <v>0</v>
      </c>
    </row>
    <row r="14" spans="1:96" outlineLevel="1" x14ac:dyDescent="0.25">
      <c r="A14" s="50" t="s">
        <v>60</v>
      </c>
      <c r="B14" s="51" t="s">
        <v>54</v>
      </c>
      <c r="C14" s="52">
        <f>[1]Genanskaffelsespriser!E90</f>
        <v>100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6"/>
      <c r="AA14" s="57">
        <f>IF((D14*[1]Genanskaffelsespriser!$D90-(2009-D$3)/$C14*[1]Genanskaffelsespriser!$D90*D14)&lt;0,0,(D14*[1]Genanskaffelsespriser!$D90-(2009-D$3)/$C14*[1]Genanskaffelsespriser!$D90*D14))</f>
        <v>0</v>
      </c>
      <c r="AB14" s="58">
        <f>IF((E14*[1]Genanskaffelsespriser!$D90-(2009-E$3)/$C14*[1]Genanskaffelsespriser!$D90*E14)&lt;0,0,(E14*[1]Genanskaffelsespriser!$D90-(2009-E$3)/$C14*[1]Genanskaffelsespriser!$D90*E14))</f>
        <v>0</v>
      </c>
      <c r="AC14" s="58">
        <f>IF((F14*[1]Genanskaffelsespriser!$D90-(2009-F$3)/$C14*[1]Genanskaffelsespriser!$D90*F14)&lt;0,0,(F14*[1]Genanskaffelsespriser!$D90-(2009-F$3)/$C14*[1]Genanskaffelsespriser!$D90*F14))</f>
        <v>0</v>
      </c>
      <c r="AD14" s="58">
        <f>IF((G14*[1]Genanskaffelsespriser!$D90-(2009-G$3)/$C14*[1]Genanskaffelsespriser!$D90*G14)&lt;0,0,(G14*[1]Genanskaffelsespriser!$D90-(2009-G$3)/$C14*[1]Genanskaffelsespriser!$D90*G14))</f>
        <v>0</v>
      </c>
      <c r="AE14" s="58">
        <f>IF((H14*[1]Genanskaffelsespriser!$D90-(2009-H$3)/$C14*[1]Genanskaffelsespriser!$D90*H14)&lt;0,0,(H14*[1]Genanskaffelsespriser!$D90-(2009-H$3)/$C14*[1]Genanskaffelsespriser!$D90*H14))</f>
        <v>0</v>
      </c>
      <c r="AF14" s="58">
        <f>IF((I14*[1]Genanskaffelsespriser!$D90-(2009-I$3)/$C14*[1]Genanskaffelsespriser!$D90*I14)&lt;0,0,(I14*[1]Genanskaffelsespriser!$D90-(2009-I$3)/$C14*[1]Genanskaffelsespriser!$D90*I14))</f>
        <v>0</v>
      </c>
      <c r="AG14" s="58">
        <f>IF((J14*[1]Genanskaffelsespriser!$D90-(2009-J$3)/$C14*[1]Genanskaffelsespriser!$D90*J14)&lt;0,0,(J14*[1]Genanskaffelsespriser!$D90-(2009-J$3)/$C14*[1]Genanskaffelsespriser!$D90*J14))</f>
        <v>0</v>
      </c>
      <c r="AH14" s="58">
        <f>IF((K14*[1]Genanskaffelsespriser!$D90-(2009-K$3)/$C14*[1]Genanskaffelsespriser!$D90*K14)&lt;0,0,(K14*[1]Genanskaffelsespriser!$D90-(2009-K$3)/$C14*[1]Genanskaffelsespriser!$D90*K14))</f>
        <v>0</v>
      </c>
      <c r="AI14" s="58">
        <f>IF((L14*[1]Genanskaffelsespriser!$D90-(2009-L$3)/$C14*[1]Genanskaffelsespriser!$D90*L14)&lt;0,0,(L14*[1]Genanskaffelsespriser!$D90-(2009-L$3)/$C14*[1]Genanskaffelsespriser!$D90*L14))</f>
        <v>0</v>
      </c>
      <c r="AJ14" s="58">
        <f>IF((M14*[1]Genanskaffelsespriser!$D90-(2009-M$3)/$C14*[1]Genanskaffelsespriser!$D90*M14)&lt;0,0,(M14*[1]Genanskaffelsespriser!$D90-(2009-M$3)/$C14*[1]Genanskaffelsespriser!$D90*M14))</f>
        <v>0</v>
      </c>
      <c r="AK14" s="58">
        <f>IF((N14*[1]Genanskaffelsespriser!$D90-(2009-N$3)/$C14*[1]Genanskaffelsespriser!$D90*N14)&lt;0,0,(N14*[1]Genanskaffelsespriser!$D90-(2009-N$3)/$C14*[1]Genanskaffelsespriser!$D90*N14))</f>
        <v>0</v>
      </c>
      <c r="AL14" s="58">
        <f>IF((O14*[1]Genanskaffelsespriser!$D90-(2009-O$3)/$C14*[1]Genanskaffelsespriser!$D90*O14)&lt;0,0,(O14*[1]Genanskaffelsespriser!$D90-(2009-O$3)/$C14*[1]Genanskaffelsespriser!$D90*O14))</f>
        <v>0</v>
      </c>
      <c r="AM14" s="58">
        <f>IF((P14*[1]Genanskaffelsespriser!$D90-(2009-P$3)/$C14*[1]Genanskaffelsespriser!$D90*P14)&lt;0,0,(P14*[1]Genanskaffelsespriser!$D90-(2009-P$3)/$C14*[1]Genanskaffelsespriser!$D90*P14))</f>
        <v>0</v>
      </c>
      <c r="AN14" s="58">
        <f>IF((Q14*[1]Genanskaffelsespriser!$D90-(2009-Q$3)/$C14*[1]Genanskaffelsespriser!$D90*Q14)&lt;0,0,(Q14*[1]Genanskaffelsespriser!$D90-(2009-Q$3)/$C14*[1]Genanskaffelsespriser!$D90*Q14))</f>
        <v>0</v>
      </c>
      <c r="AO14" s="58">
        <f>IF((R14*[1]Genanskaffelsespriser!$D90-(2009-R$3)/$C14*[1]Genanskaffelsespriser!$D90*R14)&lt;0,0,(R14*[1]Genanskaffelsespriser!$D90-(2009-R$3)/$C14*[1]Genanskaffelsespriser!$D90*R14))</f>
        <v>0</v>
      </c>
      <c r="AP14" s="58">
        <f>IF((S14*[1]Genanskaffelsespriser!$D90-(2009-S$3)/$C14*[1]Genanskaffelsespriser!$D90*S14)&lt;0,0,(S14*[1]Genanskaffelsespriser!$D90-(2009-S$3)/$C14*[1]Genanskaffelsespriser!$D90*S14))</f>
        <v>0</v>
      </c>
      <c r="AQ14" s="58">
        <f>IF((T14*[1]Genanskaffelsespriser!$D90-(2009-T$3)/$C14*[1]Genanskaffelsespriser!$D90*T14)&lt;0,0,(T14*[1]Genanskaffelsespriser!$D90-(2009-T$3)/$C14*[1]Genanskaffelsespriser!$D90*T14))</f>
        <v>0</v>
      </c>
      <c r="AR14" s="58">
        <f>IF((U14*[1]Genanskaffelsespriser!$D90-(2009-U$3)/$C14*[1]Genanskaffelsespriser!$D90*U14)&lt;0,0,(U14*[1]Genanskaffelsespriser!$D90-(2009-U$3)/$C14*[1]Genanskaffelsespriser!$D90*U14))</f>
        <v>0</v>
      </c>
      <c r="AS14" s="58">
        <f>IF((V14*[1]Genanskaffelsespriser!$D90-(2009-V$3)/$C14*[1]Genanskaffelsespriser!$D90*V14)&lt;0,0,(V14*[1]Genanskaffelsespriser!$D90-(2009-V$3)/$C14*[1]Genanskaffelsespriser!$D90*V14))</f>
        <v>0</v>
      </c>
      <c r="AT14" s="58">
        <f>IF((W14*[1]Genanskaffelsespriser!$D90-(2009-W$3)/$C14*[1]Genanskaffelsespriser!$D90*W14)&lt;0,0,(W14*[1]Genanskaffelsespriser!$D90-(2009-W$3)/$C14*[1]Genanskaffelsespriser!$D90*W14))</f>
        <v>0</v>
      </c>
      <c r="AU14" s="58">
        <f>IF((X14*[1]Genanskaffelsespriser!$D90-(2009-X$3)/$C14*[1]Genanskaffelsespriser!$D90*X14)&lt;0,0,(X14*[1]Genanskaffelsespriser!$D90-(2009-X$3)/$C14*[1]Genanskaffelsespriser!$D90*X14))</f>
        <v>0</v>
      </c>
      <c r="AV14" s="58">
        <f>IF((Y14*[1]Genanskaffelsespriser!$D90-(2009-Y$3)/$C14*[1]Genanskaffelsespriser!$D90*Y14)&lt;0,0,(Y14*[1]Genanskaffelsespriser!$D90-(2009-Y$3)/$C14*[1]Genanskaffelsespriser!$D90*Y14))</f>
        <v>0</v>
      </c>
      <c r="AW14" s="59">
        <f t="shared" si="12"/>
        <v>0</v>
      </c>
      <c r="AX14" s="58">
        <f>VLOOKUP(D$3,[1]Prisindeks!$A$1:$B$111,2,FALSE)/100*AA14</f>
        <v>0</v>
      </c>
      <c r="AY14" s="58">
        <f>VLOOKUP(E$3,[1]Prisindeks!$A$1:$B$111,2,FALSE)/100*AB14</f>
        <v>0</v>
      </c>
      <c r="AZ14" s="58">
        <f>VLOOKUP(F$3,[1]Prisindeks!$A$1:$B$111,2,FALSE)/100*AC14</f>
        <v>0</v>
      </c>
      <c r="BA14" s="58">
        <f>VLOOKUP(G$3,[1]Prisindeks!$A$1:$B$111,2,FALSE)/100*AD14</f>
        <v>0</v>
      </c>
      <c r="BB14" s="58">
        <f>VLOOKUP(H$3,[1]Prisindeks!$A$1:$B$111,2,FALSE)/100*AE14</f>
        <v>0</v>
      </c>
      <c r="BC14" s="58">
        <f>VLOOKUP(I$3,[1]Prisindeks!$A$1:$B$111,2,FALSE)/100*AF14</f>
        <v>0</v>
      </c>
      <c r="BD14" s="58">
        <f>VLOOKUP(J$3,[1]Prisindeks!$A$1:$B$111,2,FALSE)/100*AG14</f>
        <v>0</v>
      </c>
      <c r="BE14" s="58">
        <f>VLOOKUP(K$3,[1]Prisindeks!$A$1:$B$111,2,FALSE)/100*AH14</f>
        <v>0</v>
      </c>
      <c r="BF14" s="58">
        <f>VLOOKUP(L$3,[1]Prisindeks!$A$1:$B$111,2,FALSE)/100*AI14</f>
        <v>0</v>
      </c>
      <c r="BG14" s="58">
        <f>VLOOKUP(M$3,[1]Prisindeks!$A$1:$B$111,2,FALSE)/100*AJ14</f>
        <v>0</v>
      </c>
      <c r="BH14" s="58">
        <f>VLOOKUP(N$3,[1]Prisindeks!$A$1:$B$111,2,FALSE)/100*AK14</f>
        <v>0</v>
      </c>
      <c r="BI14" s="58">
        <f>VLOOKUP(O$3,[1]Prisindeks!$A$1:$B$111,2,FALSE)/100*AL14</f>
        <v>0</v>
      </c>
      <c r="BJ14" s="58">
        <f>VLOOKUP(P$3,[1]Prisindeks!$A$1:$B$111,2,FALSE)/100*AM14</f>
        <v>0</v>
      </c>
      <c r="BK14" s="58">
        <f>VLOOKUP(Q$3,[1]Prisindeks!$A$1:$B$111,2,FALSE)/100*AN14</f>
        <v>0</v>
      </c>
      <c r="BL14" s="58">
        <f>VLOOKUP(R$3,[1]Prisindeks!$A$1:$B$111,2,FALSE)/100*AO14</f>
        <v>0</v>
      </c>
      <c r="BM14" s="58">
        <f>VLOOKUP(S$3,[1]Prisindeks!$A$1:$B$111,2,FALSE)/100*AP14</f>
        <v>0</v>
      </c>
      <c r="BN14" s="58">
        <f>VLOOKUP(T$3,[1]Prisindeks!$A$1:$B$111,2,FALSE)/100*AQ14</f>
        <v>0</v>
      </c>
      <c r="BO14" s="58">
        <f>VLOOKUP(U$3,[1]Prisindeks!$A$1:$B$111,2,FALSE)/100*AR14</f>
        <v>0</v>
      </c>
      <c r="BP14" s="58">
        <f>VLOOKUP(V$3,[1]Prisindeks!$A$1:$B$111,2,FALSE)/100*AS14</f>
        <v>0</v>
      </c>
      <c r="BQ14" s="58">
        <f>VLOOKUP(W$3,[1]Prisindeks!$A$1:$B$111,2,FALSE)/100*AT14</f>
        <v>0</v>
      </c>
      <c r="BR14" s="58">
        <f>VLOOKUP(X$3,[1]Prisindeks!$A$1:$B$111,2,FALSE)/100*AU14</f>
        <v>0</v>
      </c>
      <c r="BS14" s="58">
        <f>VLOOKUP(Y$3,[1]Prisindeks!$A$1:$B$111,2,FALSE)/100*AV14</f>
        <v>0</v>
      </c>
      <c r="BT14" s="59">
        <f t="shared" si="13"/>
        <v>0</v>
      </c>
      <c r="BU14" s="48">
        <f t="shared" si="14"/>
        <v>0</v>
      </c>
      <c r="BV14" s="48">
        <f t="shared" si="14"/>
        <v>0</v>
      </c>
      <c r="BW14" s="48">
        <f t="shared" si="14"/>
        <v>0</v>
      </c>
      <c r="BX14" s="48">
        <f t="shared" si="14"/>
        <v>0</v>
      </c>
      <c r="BY14" s="48">
        <f t="shared" si="14"/>
        <v>0</v>
      </c>
      <c r="BZ14" s="48">
        <f t="shared" si="14"/>
        <v>0</v>
      </c>
      <c r="CA14" s="48">
        <f t="shared" si="14"/>
        <v>0</v>
      </c>
      <c r="CB14" s="48">
        <f t="shared" si="14"/>
        <v>0</v>
      </c>
      <c r="CC14" s="48">
        <f t="shared" si="14"/>
        <v>0</v>
      </c>
      <c r="CD14" s="48">
        <f t="shared" si="14"/>
        <v>0</v>
      </c>
      <c r="CE14" s="48">
        <f t="shared" si="14"/>
        <v>0</v>
      </c>
      <c r="CF14" s="48">
        <f t="shared" si="14"/>
        <v>0</v>
      </c>
      <c r="CG14" s="48">
        <f t="shared" si="14"/>
        <v>0</v>
      </c>
      <c r="CH14" s="48">
        <f t="shared" si="14"/>
        <v>0</v>
      </c>
      <c r="CI14" s="48">
        <f t="shared" si="14"/>
        <v>0</v>
      </c>
      <c r="CJ14" s="48">
        <f t="shared" si="14"/>
        <v>0</v>
      </c>
      <c r="CK14" s="48">
        <f t="shared" si="15"/>
        <v>0</v>
      </c>
      <c r="CL14" s="48">
        <f t="shared" si="15"/>
        <v>0</v>
      </c>
      <c r="CM14" s="48">
        <f t="shared" si="15"/>
        <v>0</v>
      </c>
      <c r="CN14" s="48">
        <f t="shared" si="15"/>
        <v>0</v>
      </c>
      <c r="CO14" s="48">
        <f t="shared" si="15"/>
        <v>0</v>
      </c>
      <c r="CP14" s="48">
        <f t="shared" si="15"/>
        <v>0</v>
      </c>
      <c r="CQ14" s="49">
        <f t="shared" si="16"/>
        <v>0</v>
      </c>
      <c r="CR14" s="48">
        <f t="shared" si="17"/>
        <v>0</v>
      </c>
    </row>
    <row r="15" spans="1:96" outlineLevel="1" x14ac:dyDescent="0.25">
      <c r="A15" s="50" t="s">
        <v>61</v>
      </c>
      <c r="B15" s="51" t="s">
        <v>54</v>
      </c>
      <c r="C15" s="52">
        <f>[1]Genanskaffelsespriser!E91</f>
        <v>75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6"/>
      <c r="AA15" s="57">
        <f>IF((D15*[1]Genanskaffelsespriser!$D91-(2009-D$3)/$C15*[1]Genanskaffelsespriser!$D91*D15)&lt;0,0,(D15*[1]Genanskaffelsespriser!$D91-(2009-D$3)/$C15*[1]Genanskaffelsespriser!$D91*D15))</f>
        <v>0</v>
      </c>
      <c r="AB15" s="58">
        <f>IF((E15*[1]Genanskaffelsespriser!$D91-(2009-E$3)/$C15*[1]Genanskaffelsespriser!$D91*E15)&lt;0,0,(E15*[1]Genanskaffelsespriser!$D91-(2009-E$3)/$C15*[1]Genanskaffelsespriser!$D91*E15))</f>
        <v>0</v>
      </c>
      <c r="AC15" s="58">
        <f>IF((F15*[1]Genanskaffelsespriser!$D91-(2009-F$3)/$C15*[1]Genanskaffelsespriser!$D91*F15)&lt;0,0,(F15*[1]Genanskaffelsespriser!$D91-(2009-F$3)/$C15*[1]Genanskaffelsespriser!$D91*F15))</f>
        <v>0</v>
      </c>
      <c r="AD15" s="58">
        <f>IF((G15*[1]Genanskaffelsespriser!$D91-(2009-G$3)/$C15*[1]Genanskaffelsespriser!$D91*G15)&lt;0,0,(G15*[1]Genanskaffelsespriser!$D91-(2009-G$3)/$C15*[1]Genanskaffelsespriser!$D91*G15))</f>
        <v>0</v>
      </c>
      <c r="AE15" s="58">
        <f>IF((H15*[1]Genanskaffelsespriser!$D91-(2009-H$3)/$C15*[1]Genanskaffelsespriser!$D91*H15)&lt;0,0,(H15*[1]Genanskaffelsespriser!$D91-(2009-H$3)/$C15*[1]Genanskaffelsespriser!$D91*H15))</f>
        <v>0</v>
      </c>
      <c r="AF15" s="58">
        <f>IF((I15*[1]Genanskaffelsespriser!$D91-(2009-I$3)/$C15*[1]Genanskaffelsespriser!$D91*I15)&lt;0,0,(I15*[1]Genanskaffelsespriser!$D91-(2009-I$3)/$C15*[1]Genanskaffelsespriser!$D91*I15))</f>
        <v>0</v>
      </c>
      <c r="AG15" s="58">
        <f>IF((J15*[1]Genanskaffelsespriser!$D91-(2009-J$3)/$C15*[1]Genanskaffelsespriser!$D91*J15)&lt;0,0,(J15*[1]Genanskaffelsespriser!$D91-(2009-J$3)/$C15*[1]Genanskaffelsespriser!$D91*J15))</f>
        <v>0</v>
      </c>
      <c r="AH15" s="58">
        <f>IF((K15*[1]Genanskaffelsespriser!$D91-(2009-K$3)/$C15*[1]Genanskaffelsespriser!$D91*K15)&lt;0,0,(K15*[1]Genanskaffelsespriser!$D91-(2009-K$3)/$C15*[1]Genanskaffelsespriser!$D91*K15))</f>
        <v>0</v>
      </c>
      <c r="AI15" s="58">
        <f>IF((L15*[1]Genanskaffelsespriser!$D91-(2009-L$3)/$C15*[1]Genanskaffelsespriser!$D91*L15)&lt;0,0,(L15*[1]Genanskaffelsespriser!$D91-(2009-L$3)/$C15*[1]Genanskaffelsespriser!$D91*L15))</f>
        <v>0</v>
      </c>
      <c r="AJ15" s="58">
        <f>IF((M15*[1]Genanskaffelsespriser!$D91-(2009-M$3)/$C15*[1]Genanskaffelsespriser!$D91*M15)&lt;0,0,(M15*[1]Genanskaffelsespriser!$D91-(2009-M$3)/$C15*[1]Genanskaffelsespriser!$D91*M15))</f>
        <v>0</v>
      </c>
      <c r="AK15" s="58">
        <f>IF((N15*[1]Genanskaffelsespriser!$D91-(2009-N$3)/$C15*[1]Genanskaffelsespriser!$D91*N15)&lt;0,0,(N15*[1]Genanskaffelsespriser!$D91-(2009-N$3)/$C15*[1]Genanskaffelsespriser!$D91*N15))</f>
        <v>0</v>
      </c>
      <c r="AL15" s="58">
        <f>IF((O15*[1]Genanskaffelsespriser!$D91-(2009-O$3)/$C15*[1]Genanskaffelsespriser!$D91*O15)&lt;0,0,(O15*[1]Genanskaffelsespriser!$D91-(2009-O$3)/$C15*[1]Genanskaffelsespriser!$D91*O15))</f>
        <v>0</v>
      </c>
      <c r="AM15" s="58">
        <f>IF((P15*[1]Genanskaffelsespriser!$D91-(2009-P$3)/$C15*[1]Genanskaffelsespriser!$D91*P15)&lt;0,0,(P15*[1]Genanskaffelsespriser!$D91-(2009-P$3)/$C15*[1]Genanskaffelsespriser!$D91*P15))</f>
        <v>0</v>
      </c>
      <c r="AN15" s="58">
        <f>IF((Q15*[1]Genanskaffelsespriser!$D91-(2009-Q$3)/$C15*[1]Genanskaffelsespriser!$D91*Q15)&lt;0,0,(Q15*[1]Genanskaffelsespriser!$D91-(2009-Q$3)/$C15*[1]Genanskaffelsespriser!$D91*Q15))</f>
        <v>0</v>
      </c>
      <c r="AO15" s="58">
        <f>IF((R15*[1]Genanskaffelsespriser!$D91-(2009-R$3)/$C15*[1]Genanskaffelsespriser!$D91*R15)&lt;0,0,(R15*[1]Genanskaffelsespriser!$D91-(2009-R$3)/$C15*[1]Genanskaffelsespriser!$D91*R15))</f>
        <v>0</v>
      </c>
      <c r="AP15" s="58">
        <f>IF((S15*[1]Genanskaffelsespriser!$D91-(2009-S$3)/$C15*[1]Genanskaffelsespriser!$D91*S15)&lt;0,0,(S15*[1]Genanskaffelsespriser!$D91-(2009-S$3)/$C15*[1]Genanskaffelsespriser!$D91*S15))</f>
        <v>0</v>
      </c>
      <c r="AQ15" s="58">
        <f>IF((T15*[1]Genanskaffelsespriser!$D91-(2009-T$3)/$C15*[1]Genanskaffelsespriser!$D91*T15)&lt;0,0,(T15*[1]Genanskaffelsespriser!$D91-(2009-T$3)/$C15*[1]Genanskaffelsespriser!$D91*T15))</f>
        <v>0</v>
      </c>
      <c r="AR15" s="58">
        <f>IF((U15*[1]Genanskaffelsespriser!$D91-(2009-U$3)/$C15*[1]Genanskaffelsespriser!$D91*U15)&lt;0,0,(U15*[1]Genanskaffelsespriser!$D91-(2009-U$3)/$C15*[1]Genanskaffelsespriser!$D91*U15))</f>
        <v>0</v>
      </c>
      <c r="AS15" s="58">
        <f>IF((V15*[1]Genanskaffelsespriser!$D91-(2009-V$3)/$C15*[1]Genanskaffelsespriser!$D91*V15)&lt;0,0,(V15*[1]Genanskaffelsespriser!$D91-(2009-V$3)/$C15*[1]Genanskaffelsespriser!$D91*V15))</f>
        <v>0</v>
      </c>
      <c r="AT15" s="58">
        <f>IF((W15*[1]Genanskaffelsespriser!$D91-(2009-W$3)/$C15*[1]Genanskaffelsespriser!$D91*W15)&lt;0,0,(W15*[1]Genanskaffelsespriser!$D91-(2009-W$3)/$C15*[1]Genanskaffelsespriser!$D91*W15))</f>
        <v>0</v>
      </c>
      <c r="AU15" s="58">
        <f>IF((X15*[1]Genanskaffelsespriser!$D91-(2009-X$3)/$C15*[1]Genanskaffelsespriser!$D91*X15)&lt;0,0,(X15*[1]Genanskaffelsespriser!$D91-(2009-X$3)/$C15*[1]Genanskaffelsespriser!$D91*X15))</f>
        <v>0</v>
      </c>
      <c r="AV15" s="58">
        <f>IF((Y15*[1]Genanskaffelsespriser!$D91-(2009-Y$3)/$C15*[1]Genanskaffelsespriser!$D91*Y15)&lt;0,0,(Y15*[1]Genanskaffelsespriser!$D91-(2009-Y$3)/$C15*[1]Genanskaffelsespriser!$D91*Y15))</f>
        <v>0</v>
      </c>
      <c r="AW15" s="59">
        <f t="shared" si="12"/>
        <v>0</v>
      </c>
      <c r="AX15" s="58">
        <f>VLOOKUP(D$3,[1]Prisindeks!$A$1:$B$111,2,FALSE)/100*AA15</f>
        <v>0</v>
      </c>
      <c r="AY15" s="58">
        <f>VLOOKUP(E$3,[1]Prisindeks!$A$1:$B$111,2,FALSE)/100*AB15</f>
        <v>0</v>
      </c>
      <c r="AZ15" s="58">
        <f>VLOOKUP(F$3,[1]Prisindeks!$A$1:$B$111,2,FALSE)/100*AC15</f>
        <v>0</v>
      </c>
      <c r="BA15" s="58">
        <f>VLOOKUP(G$3,[1]Prisindeks!$A$1:$B$111,2,FALSE)/100*AD15</f>
        <v>0</v>
      </c>
      <c r="BB15" s="58">
        <f>VLOOKUP(H$3,[1]Prisindeks!$A$1:$B$111,2,FALSE)/100*AE15</f>
        <v>0</v>
      </c>
      <c r="BC15" s="58">
        <f>VLOOKUP(I$3,[1]Prisindeks!$A$1:$B$111,2,FALSE)/100*AF15</f>
        <v>0</v>
      </c>
      <c r="BD15" s="58">
        <f>VLOOKUP(J$3,[1]Prisindeks!$A$1:$B$111,2,FALSE)/100*AG15</f>
        <v>0</v>
      </c>
      <c r="BE15" s="58">
        <f>VLOOKUP(K$3,[1]Prisindeks!$A$1:$B$111,2,FALSE)/100*AH15</f>
        <v>0</v>
      </c>
      <c r="BF15" s="58">
        <f>VLOOKUP(L$3,[1]Prisindeks!$A$1:$B$111,2,FALSE)/100*AI15</f>
        <v>0</v>
      </c>
      <c r="BG15" s="58">
        <f>VLOOKUP(M$3,[1]Prisindeks!$A$1:$B$111,2,FALSE)/100*AJ15</f>
        <v>0</v>
      </c>
      <c r="BH15" s="58">
        <f>VLOOKUP(N$3,[1]Prisindeks!$A$1:$B$111,2,FALSE)/100*AK15</f>
        <v>0</v>
      </c>
      <c r="BI15" s="58">
        <f>VLOOKUP(O$3,[1]Prisindeks!$A$1:$B$111,2,FALSE)/100*AL15</f>
        <v>0</v>
      </c>
      <c r="BJ15" s="58">
        <f>VLOOKUP(P$3,[1]Prisindeks!$A$1:$B$111,2,FALSE)/100*AM15</f>
        <v>0</v>
      </c>
      <c r="BK15" s="58">
        <f>VLOOKUP(Q$3,[1]Prisindeks!$A$1:$B$111,2,FALSE)/100*AN15</f>
        <v>0</v>
      </c>
      <c r="BL15" s="58">
        <f>VLOOKUP(R$3,[1]Prisindeks!$A$1:$B$111,2,FALSE)/100*AO15</f>
        <v>0</v>
      </c>
      <c r="BM15" s="58">
        <f>VLOOKUP(S$3,[1]Prisindeks!$A$1:$B$111,2,FALSE)/100*AP15</f>
        <v>0</v>
      </c>
      <c r="BN15" s="58">
        <f>VLOOKUP(T$3,[1]Prisindeks!$A$1:$B$111,2,FALSE)/100*AQ15</f>
        <v>0</v>
      </c>
      <c r="BO15" s="58">
        <f>VLOOKUP(U$3,[1]Prisindeks!$A$1:$B$111,2,FALSE)/100*AR15</f>
        <v>0</v>
      </c>
      <c r="BP15" s="58">
        <f>VLOOKUP(V$3,[1]Prisindeks!$A$1:$B$111,2,FALSE)/100*AS15</f>
        <v>0</v>
      </c>
      <c r="BQ15" s="58">
        <f>VLOOKUP(W$3,[1]Prisindeks!$A$1:$B$111,2,FALSE)/100*AT15</f>
        <v>0</v>
      </c>
      <c r="BR15" s="58">
        <f>VLOOKUP(X$3,[1]Prisindeks!$A$1:$B$111,2,FALSE)/100*AU15</f>
        <v>0</v>
      </c>
      <c r="BS15" s="58">
        <f>VLOOKUP(Y$3,[1]Prisindeks!$A$1:$B$111,2,FALSE)/100*AV15</f>
        <v>0</v>
      </c>
      <c r="BT15" s="59">
        <f t="shared" si="13"/>
        <v>0</v>
      </c>
      <c r="BU15" s="48">
        <f t="shared" si="14"/>
        <v>0</v>
      </c>
      <c r="BV15" s="48">
        <f t="shared" si="14"/>
        <v>0</v>
      </c>
      <c r="BW15" s="48">
        <f t="shared" si="14"/>
        <v>0</v>
      </c>
      <c r="BX15" s="48">
        <f t="shared" si="14"/>
        <v>0</v>
      </c>
      <c r="BY15" s="48">
        <f t="shared" si="14"/>
        <v>0</v>
      </c>
      <c r="BZ15" s="48">
        <f t="shared" si="14"/>
        <v>0</v>
      </c>
      <c r="CA15" s="48">
        <f t="shared" si="14"/>
        <v>0</v>
      </c>
      <c r="CB15" s="48">
        <f t="shared" si="14"/>
        <v>0</v>
      </c>
      <c r="CC15" s="48">
        <f t="shared" si="14"/>
        <v>0</v>
      </c>
      <c r="CD15" s="48">
        <f t="shared" si="14"/>
        <v>0</v>
      </c>
      <c r="CE15" s="48">
        <f t="shared" si="14"/>
        <v>0</v>
      </c>
      <c r="CF15" s="48">
        <f t="shared" si="14"/>
        <v>0</v>
      </c>
      <c r="CG15" s="48">
        <f t="shared" si="14"/>
        <v>0</v>
      </c>
      <c r="CH15" s="48">
        <f t="shared" si="14"/>
        <v>0</v>
      </c>
      <c r="CI15" s="48">
        <f t="shared" si="14"/>
        <v>0</v>
      </c>
      <c r="CJ15" s="48">
        <f t="shared" si="14"/>
        <v>0</v>
      </c>
      <c r="CK15" s="48">
        <f t="shared" si="15"/>
        <v>0</v>
      </c>
      <c r="CL15" s="48">
        <f t="shared" si="15"/>
        <v>0</v>
      </c>
      <c r="CM15" s="48">
        <f t="shared" si="15"/>
        <v>0</v>
      </c>
      <c r="CN15" s="48">
        <f t="shared" si="15"/>
        <v>0</v>
      </c>
      <c r="CO15" s="48">
        <f t="shared" si="15"/>
        <v>0</v>
      </c>
      <c r="CP15" s="48">
        <f t="shared" si="15"/>
        <v>0</v>
      </c>
      <c r="CQ15" s="49">
        <f t="shared" si="16"/>
        <v>0</v>
      </c>
      <c r="CR15" s="48">
        <f t="shared" si="17"/>
        <v>0</v>
      </c>
    </row>
    <row r="16" spans="1:96" outlineLevel="1" x14ac:dyDescent="0.25">
      <c r="A16" s="50" t="s">
        <v>62</v>
      </c>
      <c r="B16" s="51" t="s">
        <v>54</v>
      </c>
      <c r="C16" s="52">
        <f>[1]Genanskaffelsespriser!E92</f>
        <v>75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6"/>
      <c r="AA16" s="57">
        <f>IF((D16*[1]Genanskaffelsespriser!$D92-(2009-D$3)/$C16*[1]Genanskaffelsespriser!$D92*D16)&lt;0,0,(D16*[1]Genanskaffelsespriser!$D92-(2009-D$3)/$C16*[1]Genanskaffelsespriser!$D92*D16))</f>
        <v>0</v>
      </c>
      <c r="AB16" s="58">
        <f>IF((E16*[1]Genanskaffelsespriser!$D92-(2009-E$3)/$C16*[1]Genanskaffelsespriser!$D92*E16)&lt;0,0,(E16*[1]Genanskaffelsespriser!$D92-(2009-E$3)/$C16*[1]Genanskaffelsespriser!$D92*E16))</f>
        <v>0</v>
      </c>
      <c r="AC16" s="58">
        <f>IF((F16*[1]Genanskaffelsespriser!$D92-(2009-F$3)/$C16*[1]Genanskaffelsespriser!$D92*F16)&lt;0,0,(F16*[1]Genanskaffelsespriser!$D92-(2009-F$3)/$C16*[1]Genanskaffelsespriser!$D92*F16))</f>
        <v>0</v>
      </c>
      <c r="AD16" s="58">
        <f>IF((G16*[1]Genanskaffelsespriser!$D92-(2009-G$3)/$C16*[1]Genanskaffelsespriser!$D92*G16)&lt;0,0,(G16*[1]Genanskaffelsespriser!$D92-(2009-G$3)/$C16*[1]Genanskaffelsespriser!$D92*G16))</f>
        <v>0</v>
      </c>
      <c r="AE16" s="58">
        <f>IF((H16*[1]Genanskaffelsespriser!$D92-(2009-H$3)/$C16*[1]Genanskaffelsespriser!$D92*H16)&lt;0,0,(H16*[1]Genanskaffelsespriser!$D92-(2009-H$3)/$C16*[1]Genanskaffelsespriser!$D92*H16))</f>
        <v>0</v>
      </c>
      <c r="AF16" s="58">
        <f>IF((I16*[1]Genanskaffelsespriser!$D92-(2009-I$3)/$C16*[1]Genanskaffelsespriser!$D92*I16)&lt;0,0,(I16*[1]Genanskaffelsespriser!$D92-(2009-I$3)/$C16*[1]Genanskaffelsespriser!$D92*I16))</f>
        <v>0</v>
      </c>
      <c r="AG16" s="58">
        <f>IF((J16*[1]Genanskaffelsespriser!$D92-(2009-J$3)/$C16*[1]Genanskaffelsespriser!$D92*J16)&lt;0,0,(J16*[1]Genanskaffelsespriser!$D92-(2009-J$3)/$C16*[1]Genanskaffelsespriser!$D92*J16))</f>
        <v>0</v>
      </c>
      <c r="AH16" s="58">
        <f>IF((K16*[1]Genanskaffelsespriser!$D92-(2009-K$3)/$C16*[1]Genanskaffelsespriser!$D92*K16)&lt;0,0,(K16*[1]Genanskaffelsespriser!$D92-(2009-K$3)/$C16*[1]Genanskaffelsespriser!$D92*K16))</f>
        <v>0</v>
      </c>
      <c r="AI16" s="58">
        <f>IF((L16*[1]Genanskaffelsespriser!$D92-(2009-L$3)/$C16*[1]Genanskaffelsespriser!$D92*L16)&lt;0,0,(L16*[1]Genanskaffelsespriser!$D92-(2009-L$3)/$C16*[1]Genanskaffelsespriser!$D92*L16))</f>
        <v>0</v>
      </c>
      <c r="AJ16" s="58">
        <f>IF((M16*[1]Genanskaffelsespriser!$D92-(2009-M$3)/$C16*[1]Genanskaffelsespriser!$D92*M16)&lt;0,0,(M16*[1]Genanskaffelsespriser!$D92-(2009-M$3)/$C16*[1]Genanskaffelsespriser!$D92*M16))</f>
        <v>0</v>
      </c>
      <c r="AK16" s="58">
        <f>IF((N16*[1]Genanskaffelsespriser!$D92-(2009-N$3)/$C16*[1]Genanskaffelsespriser!$D92*N16)&lt;0,0,(N16*[1]Genanskaffelsespriser!$D92-(2009-N$3)/$C16*[1]Genanskaffelsespriser!$D92*N16))</f>
        <v>0</v>
      </c>
      <c r="AL16" s="58">
        <f>IF((O16*[1]Genanskaffelsespriser!$D92-(2009-O$3)/$C16*[1]Genanskaffelsespriser!$D92*O16)&lt;0,0,(O16*[1]Genanskaffelsespriser!$D92-(2009-O$3)/$C16*[1]Genanskaffelsespriser!$D92*O16))</f>
        <v>0</v>
      </c>
      <c r="AM16" s="58">
        <f>IF((P16*[1]Genanskaffelsespriser!$D92-(2009-P$3)/$C16*[1]Genanskaffelsespriser!$D92*P16)&lt;0,0,(P16*[1]Genanskaffelsespriser!$D92-(2009-P$3)/$C16*[1]Genanskaffelsespriser!$D92*P16))</f>
        <v>0</v>
      </c>
      <c r="AN16" s="58">
        <f>IF((Q16*[1]Genanskaffelsespriser!$D92-(2009-Q$3)/$C16*[1]Genanskaffelsespriser!$D92*Q16)&lt;0,0,(Q16*[1]Genanskaffelsespriser!$D92-(2009-Q$3)/$C16*[1]Genanskaffelsespriser!$D92*Q16))</f>
        <v>0</v>
      </c>
      <c r="AO16" s="58">
        <f>IF((R16*[1]Genanskaffelsespriser!$D92-(2009-R$3)/$C16*[1]Genanskaffelsespriser!$D92*R16)&lt;0,0,(R16*[1]Genanskaffelsespriser!$D92-(2009-R$3)/$C16*[1]Genanskaffelsespriser!$D92*R16))</f>
        <v>0</v>
      </c>
      <c r="AP16" s="58">
        <f>IF((S16*[1]Genanskaffelsespriser!$D92-(2009-S$3)/$C16*[1]Genanskaffelsespriser!$D92*S16)&lt;0,0,(S16*[1]Genanskaffelsespriser!$D92-(2009-S$3)/$C16*[1]Genanskaffelsespriser!$D92*S16))</f>
        <v>0</v>
      </c>
      <c r="AQ16" s="58">
        <f>IF((T16*[1]Genanskaffelsespriser!$D92-(2009-T$3)/$C16*[1]Genanskaffelsespriser!$D92*T16)&lt;0,0,(T16*[1]Genanskaffelsespriser!$D92-(2009-T$3)/$C16*[1]Genanskaffelsespriser!$D92*T16))</f>
        <v>0</v>
      </c>
      <c r="AR16" s="58">
        <f>IF((U16*[1]Genanskaffelsespriser!$D92-(2009-U$3)/$C16*[1]Genanskaffelsespriser!$D92*U16)&lt;0,0,(U16*[1]Genanskaffelsespriser!$D92-(2009-U$3)/$C16*[1]Genanskaffelsespriser!$D92*U16))</f>
        <v>0</v>
      </c>
      <c r="AS16" s="58">
        <f>IF((V16*[1]Genanskaffelsespriser!$D92-(2009-V$3)/$C16*[1]Genanskaffelsespriser!$D92*V16)&lt;0,0,(V16*[1]Genanskaffelsespriser!$D92-(2009-V$3)/$C16*[1]Genanskaffelsespriser!$D92*V16))</f>
        <v>0</v>
      </c>
      <c r="AT16" s="58">
        <f>IF((W16*[1]Genanskaffelsespriser!$D92-(2009-W$3)/$C16*[1]Genanskaffelsespriser!$D92*W16)&lt;0,0,(W16*[1]Genanskaffelsespriser!$D92-(2009-W$3)/$C16*[1]Genanskaffelsespriser!$D92*W16))</f>
        <v>0</v>
      </c>
      <c r="AU16" s="58">
        <f>IF((X16*[1]Genanskaffelsespriser!$D92-(2009-X$3)/$C16*[1]Genanskaffelsespriser!$D92*X16)&lt;0,0,(X16*[1]Genanskaffelsespriser!$D92-(2009-X$3)/$C16*[1]Genanskaffelsespriser!$D92*X16))</f>
        <v>0</v>
      </c>
      <c r="AV16" s="58">
        <f>IF((Y16*[1]Genanskaffelsespriser!$D92-(2009-Y$3)/$C16*[1]Genanskaffelsespriser!$D92*Y16)&lt;0,0,(Y16*[1]Genanskaffelsespriser!$D92-(2009-Y$3)/$C16*[1]Genanskaffelsespriser!$D92*Y16))</f>
        <v>0</v>
      </c>
      <c r="AW16" s="59">
        <f t="shared" si="12"/>
        <v>0</v>
      </c>
      <c r="AX16" s="58">
        <f>VLOOKUP(D$3,[1]Prisindeks!$A$1:$B$111,2,FALSE)/100*AA16</f>
        <v>0</v>
      </c>
      <c r="AY16" s="58">
        <f>VLOOKUP(E$3,[1]Prisindeks!$A$1:$B$111,2,FALSE)/100*AB16</f>
        <v>0</v>
      </c>
      <c r="AZ16" s="58">
        <f>VLOOKUP(F$3,[1]Prisindeks!$A$1:$B$111,2,FALSE)/100*AC16</f>
        <v>0</v>
      </c>
      <c r="BA16" s="58">
        <f>VLOOKUP(G$3,[1]Prisindeks!$A$1:$B$111,2,FALSE)/100*AD16</f>
        <v>0</v>
      </c>
      <c r="BB16" s="58">
        <f>VLOOKUP(H$3,[1]Prisindeks!$A$1:$B$111,2,FALSE)/100*AE16</f>
        <v>0</v>
      </c>
      <c r="BC16" s="58">
        <f>VLOOKUP(I$3,[1]Prisindeks!$A$1:$B$111,2,FALSE)/100*AF16</f>
        <v>0</v>
      </c>
      <c r="BD16" s="58">
        <f>VLOOKUP(J$3,[1]Prisindeks!$A$1:$B$111,2,FALSE)/100*AG16</f>
        <v>0</v>
      </c>
      <c r="BE16" s="58">
        <f>VLOOKUP(K$3,[1]Prisindeks!$A$1:$B$111,2,FALSE)/100*AH16</f>
        <v>0</v>
      </c>
      <c r="BF16" s="58">
        <f>VLOOKUP(L$3,[1]Prisindeks!$A$1:$B$111,2,FALSE)/100*AI16</f>
        <v>0</v>
      </c>
      <c r="BG16" s="58">
        <f>VLOOKUP(M$3,[1]Prisindeks!$A$1:$B$111,2,FALSE)/100*AJ16</f>
        <v>0</v>
      </c>
      <c r="BH16" s="58">
        <f>VLOOKUP(N$3,[1]Prisindeks!$A$1:$B$111,2,FALSE)/100*AK16</f>
        <v>0</v>
      </c>
      <c r="BI16" s="58">
        <f>VLOOKUP(O$3,[1]Prisindeks!$A$1:$B$111,2,FALSE)/100*AL16</f>
        <v>0</v>
      </c>
      <c r="BJ16" s="58">
        <f>VLOOKUP(P$3,[1]Prisindeks!$A$1:$B$111,2,FALSE)/100*AM16</f>
        <v>0</v>
      </c>
      <c r="BK16" s="58">
        <f>VLOOKUP(Q$3,[1]Prisindeks!$A$1:$B$111,2,FALSE)/100*AN16</f>
        <v>0</v>
      </c>
      <c r="BL16" s="58">
        <f>VLOOKUP(R$3,[1]Prisindeks!$A$1:$B$111,2,FALSE)/100*AO16</f>
        <v>0</v>
      </c>
      <c r="BM16" s="58">
        <f>VLOOKUP(S$3,[1]Prisindeks!$A$1:$B$111,2,FALSE)/100*AP16</f>
        <v>0</v>
      </c>
      <c r="BN16" s="58">
        <f>VLOOKUP(T$3,[1]Prisindeks!$A$1:$B$111,2,FALSE)/100*AQ16</f>
        <v>0</v>
      </c>
      <c r="BO16" s="58">
        <f>VLOOKUP(U$3,[1]Prisindeks!$A$1:$B$111,2,FALSE)/100*AR16</f>
        <v>0</v>
      </c>
      <c r="BP16" s="58">
        <f>VLOOKUP(V$3,[1]Prisindeks!$A$1:$B$111,2,FALSE)/100*AS16</f>
        <v>0</v>
      </c>
      <c r="BQ16" s="58">
        <f>VLOOKUP(W$3,[1]Prisindeks!$A$1:$B$111,2,FALSE)/100*AT16</f>
        <v>0</v>
      </c>
      <c r="BR16" s="58">
        <f>VLOOKUP(X$3,[1]Prisindeks!$A$1:$B$111,2,FALSE)/100*AU16</f>
        <v>0</v>
      </c>
      <c r="BS16" s="58">
        <f>VLOOKUP(Y$3,[1]Prisindeks!$A$1:$B$111,2,FALSE)/100*AV16</f>
        <v>0</v>
      </c>
      <c r="BT16" s="59">
        <f t="shared" si="13"/>
        <v>0</v>
      </c>
      <c r="BU16" s="48">
        <f t="shared" si="14"/>
        <v>0</v>
      </c>
      <c r="BV16" s="48">
        <f t="shared" si="14"/>
        <v>0</v>
      </c>
      <c r="BW16" s="48">
        <f t="shared" si="14"/>
        <v>0</v>
      </c>
      <c r="BX16" s="48">
        <f t="shared" si="14"/>
        <v>0</v>
      </c>
      <c r="BY16" s="48">
        <f t="shared" si="14"/>
        <v>0</v>
      </c>
      <c r="BZ16" s="48">
        <f t="shared" si="14"/>
        <v>0</v>
      </c>
      <c r="CA16" s="48">
        <f t="shared" si="14"/>
        <v>0</v>
      </c>
      <c r="CB16" s="48">
        <f t="shared" si="14"/>
        <v>0</v>
      </c>
      <c r="CC16" s="48">
        <f t="shared" si="14"/>
        <v>0</v>
      </c>
      <c r="CD16" s="48">
        <f t="shared" si="14"/>
        <v>0</v>
      </c>
      <c r="CE16" s="48">
        <f t="shared" si="14"/>
        <v>0</v>
      </c>
      <c r="CF16" s="48">
        <f t="shared" si="14"/>
        <v>0</v>
      </c>
      <c r="CG16" s="48">
        <f t="shared" si="14"/>
        <v>0</v>
      </c>
      <c r="CH16" s="48">
        <f t="shared" si="14"/>
        <v>0</v>
      </c>
      <c r="CI16" s="48">
        <f t="shared" si="14"/>
        <v>0</v>
      </c>
      <c r="CJ16" s="48">
        <f t="shared" si="14"/>
        <v>0</v>
      </c>
      <c r="CK16" s="48">
        <f t="shared" si="15"/>
        <v>0</v>
      </c>
      <c r="CL16" s="48">
        <f t="shared" si="15"/>
        <v>0</v>
      </c>
      <c r="CM16" s="48">
        <f t="shared" si="15"/>
        <v>0</v>
      </c>
      <c r="CN16" s="48">
        <f t="shared" si="15"/>
        <v>0</v>
      </c>
      <c r="CO16" s="48">
        <f t="shared" si="15"/>
        <v>0</v>
      </c>
      <c r="CP16" s="48">
        <f t="shared" si="15"/>
        <v>0</v>
      </c>
      <c r="CQ16" s="49">
        <f t="shared" si="16"/>
        <v>0</v>
      </c>
      <c r="CR16" s="48">
        <f t="shared" si="17"/>
        <v>0</v>
      </c>
    </row>
    <row r="17" spans="1:96" outlineLevel="1" x14ac:dyDescent="0.25">
      <c r="A17" s="50" t="s">
        <v>16</v>
      </c>
      <c r="B17" s="51" t="s">
        <v>54</v>
      </c>
      <c r="C17" s="52">
        <f>[1]Genanskaffelsespriser!E93</f>
        <v>75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95.33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6"/>
      <c r="AA17" s="57">
        <f>IF((D17*[1]Genanskaffelsespriser!$D93-(2009-D$3)/$C17*[1]Genanskaffelsespriser!$D93*D17)&lt;0,0,(D17*[1]Genanskaffelsespriser!$D93-(2009-D$3)/$C17*[1]Genanskaffelsespriser!$D93*D17))</f>
        <v>0</v>
      </c>
      <c r="AB17" s="58">
        <f>IF((E17*[1]Genanskaffelsespriser!$D93-(2009-E$3)/$C17*[1]Genanskaffelsespriser!$D93*E17)&lt;0,0,(E17*[1]Genanskaffelsespriser!$D93-(2009-E$3)/$C17*[1]Genanskaffelsespriser!$D93*E17))</f>
        <v>0</v>
      </c>
      <c r="AC17" s="58">
        <f>IF((F17*[1]Genanskaffelsespriser!$D93-(2009-F$3)/$C17*[1]Genanskaffelsespriser!$D93*F17)&lt;0,0,(F17*[1]Genanskaffelsespriser!$D93-(2009-F$3)/$C17*[1]Genanskaffelsespriser!$D93*F17))</f>
        <v>0</v>
      </c>
      <c r="AD17" s="58">
        <f>IF((G17*[1]Genanskaffelsespriser!$D93-(2009-G$3)/$C17*[1]Genanskaffelsespriser!$D93*G17)&lt;0,0,(G17*[1]Genanskaffelsespriser!$D93-(2009-G$3)/$C17*[1]Genanskaffelsespriser!$D93*G17))</f>
        <v>0</v>
      </c>
      <c r="AE17" s="58">
        <f>IF((H17*[1]Genanskaffelsespriser!$D93-(2009-H$3)/$C17*[1]Genanskaffelsespriser!$D93*H17)&lt;0,0,(H17*[1]Genanskaffelsespriser!$D93-(2009-H$3)/$C17*[1]Genanskaffelsespriser!$D93*H17))</f>
        <v>0</v>
      </c>
      <c r="AF17" s="58">
        <f>IF((I17*[1]Genanskaffelsespriser!$D93-(2009-I$3)/$C17*[1]Genanskaffelsespriser!$D93*I17)&lt;0,0,(I17*[1]Genanskaffelsespriser!$D93-(2009-I$3)/$C17*[1]Genanskaffelsespriser!$D93*I17))</f>
        <v>0</v>
      </c>
      <c r="AG17" s="58">
        <f>IF((J17*[1]Genanskaffelsespriser!$D93-(2009-J$3)/$C17*[1]Genanskaffelsespriser!$D93*J17)&lt;0,0,(J17*[1]Genanskaffelsespriser!$D93-(2009-J$3)/$C17*[1]Genanskaffelsespriser!$D93*J17))</f>
        <v>50711.746799999994</v>
      </c>
      <c r="AH17" s="58">
        <f>IF((K17*[1]Genanskaffelsespriser!$D93-(2009-K$3)/$C17*[1]Genanskaffelsespriser!$D93*K17)&lt;0,0,(K17*[1]Genanskaffelsespriser!$D93-(2009-K$3)/$C17*[1]Genanskaffelsespriser!$D93*K17))</f>
        <v>0</v>
      </c>
      <c r="AI17" s="58">
        <f>IF((L17*[1]Genanskaffelsespriser!$D93-(2009-L$3)/$C17*[1]Genanskaffelsespriser!$D93*L17)&lt;0,0,(L17*[1]Genanskaffelsespriser!$D93-(2009-L$3)/$C17*[1]Genanskaffelsespriser!$D93*L17))</f>
        <v>0</v>
      </c>
      <c r="AJ17" s="58">
        <f>IF((M17*[1]Genanskaffelsespriser!$D93-(2009-M$3)/$C17*[1]Genanskaffelsespriser!$D93*M17)&lt;0,0,(M17*[1]Genanskaffelsespriser!$D93-(2009-M$3)/$C17*[1]Genanskaffelsespriser!$D93*M17))</f>
        <v>0</v>
      </c>
      <c r="AK17" s="58">
        <f>IF((N17*[1]Genanskaffelsespriser!$D93-(2009-N$3)/$C17*[1]Genanskaffelsespriser!$D93*N17)&lt;0,0,(N17*[1]Genanskaffelsespriser!$D93-(2009-N$3)/$C17*[1]Genanskaffelsespriser!$D93*N17))</f>
        <v>0</v>
      </c>
      <c r="AL17" s="58">
        <f>IF((O17*[1]Genanskaffelsespriser!$D93-(2009-O$3)/$C17*[1]Genanskaffelsespriser!$D93*O17)&lt;0,0,(O17*[1]Genanskaffelsespriser!$D93-(2009-O$3)/$C17*[1]Genanskaffelsespriser!$D93*O17))</f>
        <v>0</v>
      </c>
      <c r="AM17" s="58">
        <f>IF((P17*[1]Genanskaffelsespriser!$D93-(2009-P$3)/$C17*[1]Genanskaffelsespriser!$D93*P17)&lt;0,0,(P17*[1]Genanskaffelsespriser!$D93-(2009-P$3)/$C17*[1]Genanskaffelsespriser!$D93*P17))</f>
        <v>0</v>
      </c>
      <c r="AN17" s="58">
        <f>IF((Q17*[1]Genanskaffelsespriser!$D93-(2009-Q$3)/$C17*[1]Genanskaffelsespriser!$D93*Q17)&lt;0,0,(Q17*[1]Genanskaffelsespriser!$D93-(2009-Q$3)/$C17*[1]Genanskaffelsespriser!$D93*Q17))</f>
        <v>0</v>
      </c>
      <c r="AO17" s="58">
        <f>IF((R17*[1]Genanskaffelsespriser!$D93-(2009-R$3)/$C17*[1]Genanskaffelsespriser!$D93*R17)&lt;0,0,(R17*[1]Genanskaffelsespriser!$D93-(2009-R$3)/$C17*[1]Genanskaffelsespriser!$D93*R17))</f>
        <v>0</v>
      </c>
      <c r="AP17" s="58">
        <f>IF((S17*[1]Genanskaffelsespriser!$D93-(2009-S$3)/$C17*[1]Genanskaffelsespriser!$D93*S17)&lt;0,0,(S17*[1]Genanskaffelsespriser!$D93-(2009-S$3)/$C17*[1]Genanskaffelsespriser!$D93*S17))</f>
        <v>0</v>
      </c>
      <c r="AQ17" s="58">
        <f>IF((T17*[1]Genanskaffelsespriser!$D93-(2009-T$3)/$C17*[1]Genanskaffelsespriser!$D93*T17)&lt;0,0,(T17*[1]Genanskaffelsespriser!$D93-(2009-T$3)/$C17*[1]Genanskaffelsespriser!$D93*T17))</f>
        <v>0</v>
      </c>
      <c r="AR17" s="58">
        <f>IF((U17*[1]Genanskaffelsespriser!$D93-(2009-U$3)/$C17*[1]Genanskaffelsespriser!$D93*U17)&lt;0,0,(U17*[1]Genanskaffelsespriser!$D93-(2009-U$3)/$C17*[1]Genanskaffelsespriser!$D93*U17))</f>
        <v>0</v>
      </c>
      <c r="AS17" s="58">
        <f>IF((V17*[1]Genanskaffelsespriser!$D93-(2009-V$3)/$C17*[1]Genanskaffelsespriser!$D93*V17)&lt;0,0,(V17*[1]Genanskaffelsespriser!$D93-(2009-V$3)/$C17*[1]Genanskaffelsespriser!$D93*V17))</f>
        <v>0</v>
      </c>
      <c r="AT17" s="58">
        <f>IF((W17*[1]Genanskaffelsespriser!$D93-(2009-W$3)/$C17*[1]Genanskaffelsespriser!$D93*W17)&lt;0,0,(W17*[1]Genanskaffelsespriser!$D93-(2009-W$3)/$C17*[1]Genanskaffelsespriser!$D93*W17))</f>
        <v>0</v>
      </c>
      <c r="AU17" s="58">
        <f>IF((X17*[1]Genanskaffelsespriser!$D93-(2009-X$3)/$C17*[1]Genanskaffelsespriser!$D93*X17)&lt;0,0,(X17*[1]Genanskaffelsespriser!$D93-(2009-X$3)/$C17*[1]Genanskaffelsespriser!$D93*X17))</f>
        <v>0</v>
      </c>
      <c r="AV17" s="58">
        <f>IF((Y17*[1]Genanskaffelsespriser!$D93-(2009-Y$3)/$C17*[1]Genanskaffelsespriser!$D93*Y17)&lt;0,0,(Y17*[1]Genanskaffelsespriser!$D93-(2009-Y$3)/$C17*[1]Genanskaffelsespriser!$D93*Y17))</f>
        <v>0</v>
      </c>
      <c r="AW17" s="59">
        <f t="shared" si="12"/>
        <v>50711.746799999994</v>
      </c>
      <c r="AX17" s="58">
        <f>VLOOKUP(D$3,[1]Prisindeks!$A$1:$B$111,2,FALSE)/100*AA17</f>
        <v>0</v>
      </c>
      <c r="AY17" s="58">
        <f>VLOOKUP(E$3,[1]Prisindeks!$A$1:$B$111,2,FALSE)/100*AB17</f>
        <v>0</v>
      </c>
      <c r="AZ17" s="58">
        <f>VLOOKUP(F$3,[1]Prisindeks!$A$1:$B$111,2,FALSE)/100*AC17</f>
        <v>0</v>
      </c>
      <c r="BA17" s="58">
        <f>VLOOKUP(G$3,[1]Prisindeks!$A$1:$B$111,2,FALSE)/100*AD17</f>
        <v>0</v>
      </c>
      <c r="BB17" s="58">
        <f>VLOOKUP(H$3,[1]Prisindeks!$A$1:$B$111,2,FALSE)/100*AE17</f>
        <v>0</v>
      </c>
      <c r="BC17" s="58">
        <f>VLOOKUP(I$3,[1]Prisindeks!$A$1:$B$111,2,FALSE)/100*AF17</f>
        <v>0</v>
      </c>
      <c r="BD17" s="58">
        <f>VLOOKUP(J$3,[1]Prisindeks!$A$1:$B$111,2,FALSE)/100*AG17</f>
        <v>5220.0986598210566</v>
      </c>
      <c r="BE17" s="58">
        <f>VLOOKUP(K$3,[1]Prisindeks!$A$1:$B$111,2,FALSE)/100*AH17</f>
        <v>0</v>
      </c>
      <c r="BF17" s="58">
        <f>VLOOKUP(L$3,[1]Prisindeks!$A$1:$B$111,2,FALSE)/100*AI17</f>
        <v>0</v>
      </c>
      <c r="BG17" s="58">
        <f>VLOOKUP(M$3,[1]Prisindeks!$A$1:$B$111,2,FALSE)/100*AJ17</f>
        <v>0</v>
      </c>
      <c r="BH17" s="58">
        <f>VLOOKUP(N$3,[1]Prisindeks!$A$1:$B$111,2,FALSE)/100*AK17</f>
        <v>0</v>
      </c>
      <c r="BI17" s="58">
        <f>VLOOKUP(O$3,[1]Prisindeks!$A$1:$B$111,2,FALSE)/100*AL17</f>
        <v>0</v>
      </c>
      <c r="BJ17" s="58">
        <f>VLOOKUP(P$3,[1]Prisindeks!$A$1:$B$111,2,FALSE)/100*AM17</f>
        <v>0</v>
      </c>
      <c r="BK17" s="58">
        <f>VLOOKUP(Q$3,[1]Prisindeks!$A$1:$B$111,2,FALSE)/100*AN17</f>
        <v>0</v>
      </c>
      <c r="BL17" s="58">
        <f>VLOOKUP(R$3,[1]Prisindeks!$A$1:$B$111,2,FALSE)/100*AO17</f>
        <v>0</v>
      </c>
      <c r="BM17" s="58">
        <f>VLOOKUP(S$3,[1]Prisindeks!$A$1:$B$111,2,FALSE)/100*AP17</f>
        <v>0</v>
      </c>
      <c r="BN17" s="58">
        <f>VLOOKUP(T$3,[1]Prisindeks!$A$1:$B$111,2,FALSE)/100*AQ17</f>
        <v>0</v>
      </c>
      <c r="BO17" s="58">
        <f>VLOOKUP(U$3,[1]Prisindeks!$A$1:$B$111,2,FALSE)/100*AR17</f>
        <v>0</v>
      </c>
      <c r="BP17" s="58">
        <f>VLOOKUP(V$3,[1]Prisindeks!$A$1:$B$111,2,FALSE)/100*AS17</f>
        <v>0</v>
      </c>
      <c r="BQ17" s="58">
        <f>VLOOKUP(W$3,[1]Prisindeks!$A$1:$B$111,2,FALSE)/100*AT17</f>
        <v>0</v>
      </c>
      <c r="BR17" s="58">
        <f>VLOOKUP(X$3,[1]Prisindeks!$A$1:$B$111,2,FALSE)/100*AU17</f>
        <v>0</v>
      </c>
      <c r="BS17" s="58">
        <f>VLOOKUP(Y$3,[1]Prisindeks!$A$1:$B$111,2,FALSE)/100*AV17</f>
        <v>0</v>
      </c>
      <c r="BT17" s="59">
        <f t="shared" si="13"/>
        <v>5220.0986598210566</v>
      </c>
      <c r="BU17" s="48">
        <f t="shared" si="14"/>
        <v>0</v>
      </c>
      <c r="BV17" s="48">
        <f t="shared" si="14"/>
        <v>0</v>
      </c>
      <c r="BW17" s="48">
        <f t="shared" si="14"/>
        <v>0</v>
      </c>
      <c r="BX17" s="48">
        <f t="shared" si="14"/>
        <v>0</v>
      </c>
      <c r="BY17" s="48">
        <f t="shared" si="14"/>
        <v>0</v>
      </c>
      <c r="BZ17" s="48">
        <f t="shared" si="14"/>
        <v>0</v>
      </c>
      <c r="CA17" s="48">
        <f t="shared" si="14"/>
        <v>27965.922729910526</v>
      </c>
      <c r="CB17" s="48">
        <f t="shared" si="14"/>
        <v>0</v>
      </c>
      <c r="CC17" s="48">
        <f t="shared" si="14"/>
        <v>0</v>
      </c>
      <c r="CD17" s="48">
        <f t="shared" si="14"/>
        <v>0</v>
      </c>
      <c r="CE17" s="48">
        <f t="shared" si="14"/>
        <v>0</v>
      </c>
      <c r="CF17" s="48">
        <f t="shared" si="14"/>
        <v>0</v>
      </c>
      <c r="CG17" s="48">
        <f t="shared" si="14"/>
        <v>0</v>
      </c>
      <c r="CH17" s="48">
        <f t="shared" si="14"/>
        <v>0</v>
      </c>
      <c r="CI17" s="48">
        <f t="shared" si="14"/>
        <v>0</v>
      </c>
      <c r="CJ17" s="48">
        <f t="shared" si="14"/>
        <v>0</v>
      </c>
      <c r="CK17" s="48">
        <f t="shared" si="15"/>
        <v>0</v>
      </c>
      <c r="CL17" s="48">
        <f t="shared" si="15"/>
        <v>0</v>
      </c>
      <c r="CM17" s="48">
        <f t="shared" si="15"/>
        <v>0</v>
      </c>
      <c r="CN17" s="48">
        <f t="shared" si="15"/>
        <v>0</v>
      </c>
      <c r="CO17" s="48">
        <f t="shared" si="15"/>
        <v>0</v>
      </c>
      <c r="CP17" s="48">
        <f t="shared" si="15"/>
        <v>0</v>
      </c>
      <c r="CQ17" s="49">
        <f t="shared" si="16"/>
        <v>27965.922729910526</v>
      </c>
      <c r="CR17" s="48">
        <f t="shared" si="17"/>
        <v>95.33</v>
      </c>
    </row>
    <row r="18" spans="1:96" outlineLevel="1" x14ac:dyDescent="0.25">
      <c r="A18" s="50" t="s">
        <v>17</v>
      </c>
      <c r="B18" s="51" t="s">
        <v>54</v>
      </c>
      <c r="C18" s="52">
        <f>[1]Genanskaffelsespriser!E94</f>
        <v>75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6"/>
      <c r="AA18" s="57">
        <f>IF((D18*[1]Genanskaffelsespriser!$D94-(2009-D$3)/$C18*[1]Genanskaffelsespriser!$D94*D18)&lt;0,0,(D18*[1]Genanskaffelsespriser!$D94-(2009-D$3)/$C18*[1]Genanskaffelsespriser!$D94*D18))</f>
        <v>0</v>
      </c>
      <c r="AB18" s="58">
        <f>IF((E18*[1]Genanskaffelsespriser!$D94-(2009-E$3)/$C18*[1]Genanskaffelsespriser!$D94*E18)&lt;0,0,(E18*[1]Genanskaffelsespriser!$D94-(2009-E$3)/$C18*[1]Genanskaffelsespriser!$D94*E18))</f>
        <v>0</v>
      </c>
      <c r="AC18" s="58">
        <f>IF((F18*[1]Genanskaffelsespriser!$D94-(2009-F$3)/$C18*[1]Genanskaffelsespriser!$D94*F18)&lt;0,0,(F18*[1]Genanskaffelsespriser!$D94-(2009-F$3)/$C18*[1]Genanskaffelsespriser!$D94*F18))</f>
        <v>0</v>
      </c>
      <c r="AD18" s="58">
        <f>IF((G18*[1]Genanskaffelsespriser!$D94-(2009-G$3)/$C18*[1]Genanskaffelsespriser!$D94*G18)&lt;0,0,(G18*[1]Genanskaffelsespriser!$D94-(2009-G$3)/$C18*[1]Genanskaffelsespriser!$D94*G18))</f>
        <v>0</v>
      </c>
      <c r="AE18" s="58">
        <f>IF((H18*[1]Genanskaffelsespriser!$D94-(2009-H$3)/$C18*[1]Genanskaffelsespriser!$D94*H18)&lt;0,0,(H18*[1]Genanskaffelsespriser!$D94-(2009-H$3)/$C18*[1]Genanskaffelsespriser!$D94*H18))</f>
        <v>0</v>
      </c>
      <c r="AF18" s="58">
        <f>IF((I18*[1]Genanskaffelsespriser!$D94-(2009-I$3)/$C18*[1]Genanskaffelsespriser!$D94*I18)&lt;0,0,(I18*[1]Genanskaffelsespriser!$D94-(2009-I$3)/$C18*[1]Genanskaffelsespriser!$D94*I18))</f>
        <v>0</v>
      </c>
      <c r="AG18" s="58">
        <f>IF((J18*[1]Genanskaffelsespriser!$D94-(2009-J$3)/$C18*[1]Genanskaffelsespriser!$D94*J18)&lt;0,0,(J18*[1]Genanskaffelsespriser!$D94-(2009-J$3)/$C18*[1]Genanskaffelsespriser!$D94*J18))</f>
        <v>0</v>
      </c>
      <c r="AH18" s="58">
        <f>IF((K18*[1]Genanskaffelsespriser!$D94-(2009-K$3)/$C18*[1]Genanskaffelsespriser!$D94*K18)&lt;0,0,(K18*[1]Genanskaffelsespriser!$D94-(2009-K$3)/$C18*[1]Genanskaffelsespriser!$D94*K18))</f>
        <v>0</v>
      </c>
      <c r="AI18" s="58">
        <f>IF((L18*[1]Genanskaffelsespriser!$D94-(2009-L$3)/$C18*[1]Genanskaffelsespriser!$D94*L18)&lt;0,0,(L18*[1]Genanskaffelsespriser!$D94-(2009-L$3)/$C18*[1]Genanskaffelsespriser!$D94*L18))</f>
        <v>0</v>
      </c>
      <c r="AJ18" s="58">
        <f>IF((M18*[1]Genanskaffelsespriser!$D94-(2009-M$3)/$C18*[1]Genanskaffelsespriser!$D94*M18)&lt;0,0,(M18*[1]Genanskaffelsespriser!$D94-(2009-M$3)/$C18*[1]Genanskaffelsespriser!$D94*M18))</f>
        <v>0</v>
      </c>
      <c r="AK18" s="58">
        <f>IF((N18*[1]Genanskaffelsespriser!$D94-(2009-N$3)/$C18*[1]Genanskaffelsespriser!$D94*N18)&lt;0,0,(N18*[1]Genanskaffelsespriser!$D94-(2009-N$3)/$C18*[1]Genanskaffelsespriser!$D94*N18))</f>
        <v>0</v>
      </c>
      <c r="AL18" s="58">
        <f>IF((O18*[1]Genanskaffelsespriser!$D94-(2009-O$3)/$C18*[1]Genanskaffelsespriser!$D94*O18)&lt;0,0,(O18*[1]Genanskaffelsespriser!$D94-(2009-O$3)/$C18*[1]Genanskaffelsespriser!$D94*O18))</f>
        <v>0</v>
      </c>
      <c r="AM18" s="58">
        <f>IF((P18*[1]Genanskaffelsespriser!$D94-(2009-P$3)/$C18*[1]Genanskaffelsespriser!$D94*P18)&lt;0,0,(P18*[1]Genanskaffelsespriser!$D94-(2009-P$3)/$C18*[1]Genanskaffelsespriser!$D94*P18))</f>
        <v>0</v>
      </c>
      <c r="AN18" s="58">
        <f>IF((Q18*[1]Genanskaffelsespriser!$D94-(2009-Q$3)/$C18*[1]Genanskaffelsespriser!$D94*Q18)&lt;0,0,(Q18*[1]Genanskaffelsespriser!$D94-(2009-Q$3)/$C18*[1]Genanskaffelsespriser!$D94*Q18))</f>
        <v>0</v>
      </c>
      <c r="AO18" s="58">
        <f>IF((R18*[1]Genanskaffelsespriser!$D94-(2009-R$3)/$C18*[1]Genanskaffelsespriser!$D94*R18)&lt;0,0,(R18*[1]Genanskaffelsespriser!$D94-(2009-R$3)/$C18*[1]Genanskaffelsespriser!$D94*R18))</f>
        <v>0</v>
      </c>
      <c r="AP18" s="58">
        <f>IF((S18*[1]Genanskaffelsespriser!$D94-(2009-S$3)/$C18*[1]Genanskaffelsespriser!$D94*S18)&lt;0,0,(S18*[1]Genanskaffelsespriser!$D94-(2009-S$3)/$C18*[1]Genanskaffelsespriser!$D94*S18))</f>
        <v>0</v>
      </c>
      <c r="AQ18" s="58">
        <f>IF((T18*[1]Genanskaffelsespriser!$D94-(2009-T$3)/$C18*[1]Genanskaffelsespriser!$D94*T18)&lt;0,0,(T18*[1]Genanskaffelsespriser!$D94-(2009-T$3)/$C18*[1]Genanskaffelsespriser!$D94*T18))</f>
        <v>0</v>
      </c>
      <c r="AR18" s="58">
        <f>IF((U18*[1]Genanskaffelsespriser!$D94-(2009-U$3)/$C18*[1]Genanskaffelsespriser!$D94*U18)&lt;0,0,(U18*[1]Genanskaffelsespriser!$D94-(2009-U$3)/$C18*[1]Genanskaffelsespriser!$D94*U18))</f>
        <v>0</v>
      </c>
      <c r="AS18" s="58">
        <f>IF((V18*[1]Genanskaffelsespriser!$D94-(2009-V$3)/$C18*[1]Genanskaffelsespriser!$D94*V18)&lt;0,0,(V18*[1]Genanskaffelsespriser!$D94-(2009-V$3)/$C18*[1]Genanskaffelsespriser!$D94*V18))</f>
        <v>0</v>
      </c>
      <c r="AT18" s="58">
        <f>IF((W18*[1]Genanskaffelsespriser!$D94-(2009-W$3)/$C18*[1]Genanskaffelsespriser!$D94*W18)&lt;0,0,(W18*[1]Genanskaffelsespriser!$D94-(2009-W$3)/$C18*[1]Genanskaffelsespriser!$D94*W18))</f>
        <v>0</v>
      </c>
      <c r="AU18" s="58">
        <f>IF((X18*[1]Genanskaffelsespriser!$D94-(2009-X$3)/$C18*[1]Genanskaffelsespriser!$D94*X18)&lt;0,0,(X18*[1]Genanskaffelsespriser!$D94-(2009-X$3)/$C18*[1]Genanskaffelsespriser!$D94*X18))</f>
        <v>0</v>
      </c>
      <c r="AV18" s="58">
        <f>IF((Y18*[1]Genanskaffelsespriser!$D94-(2009-Y$3)/$C18*[1]Genanskaffelsespriser!$D94*Y18)&lt;0,0,(Y18*[1]Genanskaffelsespriser!$D94-(2009-Y$3)/$C18*[1]Genanskaffelsespriser!$D94*Y18))</f>
        <v>0</v>
      </c>
      <c r="AW18" s="59">
        <f t="shared" si="12"/>
        <v>0</v>
      </c>
      <c r="AX18" s="58">
        <f>VLOOKUP(D$3,[1]Prisindeks!$A$1:$B$111,2,FALSE)/100*AA18</f>
        <v>0</v>
      </c>
      <c r="AY18" s="58">
        <f>VLOOKUP(E$3,[1]Prisindeks!$A$1:$B$111,2,FALSE)/100*AB18</f>
        <v>0</v>
      </c>
      <c r="AZ18" s="58">
        <f>VLOOKUP(F$3,[1]Prisindeks!$A$1:$B$111,2,FALSE)/100*AC18</f>
        <v>0</v>
      </c>
      <c r="BA18" s="58">
        <f>VLOOKUP(G$3,[1]Prisindeks!$A$1:$B$111,2,FALSE)/100*AD18</f>
        <v>0</v>
      </c>
      <c r="BB18" s="58">
        <f>VLOOKUP(H$3,[1]Prisindeks!$A$1:$B$111,2,FALSE)/100*AE18</f>
        <v>0</v>
      </c>
      <c r="BC18" s="58">
        <f>VLOOKUP(I$3,[1]Prisindeks!$A$1:$B$111,2,FALSE)/100*AF18</f>
        <v>0</v>
      </c>
      <c r="BD18" s="58">
        <f>VLOOKUP(J$3,[1]Prisindeks!$A$1:$B$111,2,FALSE)/100*AG18</f>
        <v>0</v>
      </c>
      <c r="BE18" s="58">
        <f>VLOOKUP(K$3,[1]Prisindeks!$A$1:$B$111,2,FALSE)/100*AH18</f>
        <v>0</v>
      </c>
      <c r="BF18" s="58">
        <f>VLOOKUP(L$3,[1]Prisindeks!$A$1:$B$111,2,FALSE)/100*AI18</f>
        <v>0</v>
      </c>
      <c r="BG18" s="58">
        <f>VLOOKUP(M$3,[1]Prisindeks!$A$1:$B$111,2,FALSE)/100*AJ18</f>
        <v>0</v>
      </c>
      <c r="BH18" s="58">
        <f>VLOOKUP(N$3,[1]Prisindeks!$A$1:$B$111,2,FALSE)/100*AK18</f>
        <v>0</v>
      </c>
      <c r="BI18" s="58">
        <f>VLOOKUP(O$3,[1]Prisindeks!$A$1:$B$111,2,FALSE)/100*AL18</f>
        <v>0</v>
      </c>
      <c r="BJ18" s="58">
        <f>VLOOKUP(P$3,[1]Prisindeks!$A$1:$B$111,2,FALSE)/100*AM18</f>
        <v>0</v>
      </c>
      <c r="BK18" s="58">
        <f>VLOOKUP(Q$3,[1]Prisindeks!$A$1:$B$111,2,FALSE)/100*AN18</f>
        <v>0</v>
      </c>
      <c r="BL18" s="58">
        <f>VLOOKUP(R$3,[1]Prisindeks!$A$1:$B$111,2,FALSE)/100*AO18</f>
        <v>0</v>
      </c>
      <c r="BM18" s="58">
        <f>VLOOKUP(S$3,[1]Prisindeks!$A$1:$B$111,2,FALSE)/100*AP18</f>
        <v>0</v>
      </c>
      <c r="BN18" s="58">
        <f>VLOOKUP(T$3,[1]Prisindeks!$A$1:$B$111,2,FALSE)/100*AQ18</f>
        <v>0</v>
      </c>
      <c r="BO18" s="58">
        <f>VLOOKUP(U$3,[1]Prisindeks!$A$1:$B$111,2,FALSE)/100*AR18</f>
        <v>0</v>
      </c>
      <c r="BP18" s="58">
        <f>VLOOKUP(V$3,[1]Prisindeks!$A$1:$B$111,2,FALSE)/100*AS18</f>
        <v>0</v>
      </c>
      <c r="BQ18" s="58">
        <f>VLOOKUP(W$3,[1]Prisindeks!$A$1:$B$111,2,FALSE)/100*AT18</f>
        <v>0</v>
      </c>
      <c r="BR18" s="58">
        <f>VLOOKUP(X$3,[1]Prisindeks!$A$1:$B$111,2,FALSE)/100*AU18</f>
        <v>0</v>
      </c>
      <c r="BS18" s="58">
        <f>VLOOKUP(Y$3,[1]Prisindeks!$A$1:$B$111,2,FALSE)/100*AV18</f>
        <v>0</v>
      </c>
      <c r="BT18" s="59">
        <f t="shared" si="13"/>
        <v>0</v>
      </c>
      <c r="BU18" s="48">
        <f t="shared" si="14"/>
        <v>0</v>
      </c>
      <c r="BV18" s="48">
        <f t="shared" si="14"/>
        <v>0</v>
      </c>
      <c r="BW18" s="48">
        <f t="shared" si="14"/>
        <v>0</v>
      </c>
      <c r="BX18" s="48">
        <f t="shared" si="14"/>
        <v>0</v>
      </c>
      <c r="BY18" s="48">
        <f t="shared" si="14"/>
        <v>0</v>
      </c>
      <c r="BZ18" s="48">
        <f t="shared" si="14"/>
        <v>0</v>
      </c>
      <c r="CA18" s="48">
        <f t="shared" si="14"/>
        <v>0</v>
      </c>
      <c r="CB18" s="48">
        <f t="shared" si="14"/>
        <v>0</v>
      </c>
      <c r="CC18" s="48">
        <f t="shared" si="14"/>
        <v>0</v>
      </c>
      <c r="CD18" s="48">
        <f t="shared" si="14"/>
        <v>0</v>
      </c>
      <c r="CE18" s="48">
        <f t="shared" si="14"/>
        <v>0</v>
      </c>
      <c r="CF18" s="48">
        <f t="shared" si="14"/>
        <v>0</v>
      </c>
      <c r="CG18" s="48">
        <f t="shared" si="14"/>
        <v>0</v>
      </c>
      <c r="CH18" s="48">
        <f t="shared" si="14"/>
        <v>0</v>
      </c>
      <c r="CI18" s="48">
        <f t="shared" si="14"/>
        <v>0</v>
      </c>
      <c r="CJ18" s="48">
        <f t="shared" si="14"/>
        <v>0</v>
      </c>
      <c r="CK18" s="48">
        <f t="shared" si="15"/>
        <v>0</v>
      </c>
      <c r="CL18" s="48">
        <f t="shared" si="15"/>
        <v>0</v>
      </c>
      <c r="CM18" s="48">
        <f t="shared" si="15"/>
        <v>0</v>
      </c>
      <c r="CN18" s="48">
        <f t="shared" si="15"/>
        <v>0</v>
      </c>
      <c r="CO18" s="48">
        <f t="shared" si="15"/>
        <v>0</v>
      </c>
      <c r="CP18" s="48">
        <f t="shared" si="15"/>
        <v>0</v>
      </c>
      <c r="CQ18" s="49">
        <f t="shared" si="16"/>
        <v>0</v>
      </c>
      <c r="CR18" s="48">
        <f t="shared" si="17"/>
        <v>0</v>
      </c>
    </row>
    <row r="19" spans="1:96" outlineLevel="1" x14ac:dyDescent="0.25">
      <c r="A19" s="50" t="s">
        <v>63</v>
      </c>
      <c r="B19" s="51" t="s">
        <v>54</v>
      </c>
      <c r="C19" s="52">
        <f>[1]Genanskaffelsespriser!E95</f>
        <v>75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6"/>
      <c r="AA19" s="57">
        <f>IF((D19*[1]Genanskaffelsespriser!$D95-(2009-D$3)/$C19*[1]Genanskaffelsespriser!$D95*D19)&lt;0,0,(D19*[1]Genanskaffelsespriser!$D95-(2009-D$3)/$C19*[1]Genanskaffelsespriser!$D95*D19))</f>
        <v>0</v>
      </c>
      <c r="AB19" s="58">
        <f>IF((E19*[1]Genanskaffelsespriser!$D95-(2009-E$3)/$C19*[1]Genanskaffelsespriser!$D95*E19)&lt;0,0,(E19*[1]Genanskaffelsespriser!$D95-(2009-E$3)/$C19*[1]Genanskaffelsespriser!$D95*E19))</f>
        <v>0</v>
      </c>
      <c r="AC19" s="58">
        <f>IF((F19*[1]Genanskaffelsespriser!$D95-(2009-F$3)/$C19*[1]Genanskaffelsespriser!$D95*F19)&lt;0,0,(F19*[1]Genanskaffelsespriser!$D95-(2009-F$3)/$C19*[1]Genanskaffelsespriser!$D95*F19))</f>
        <v>0</v>
      </c>
      <c r="AD19" s="58">
        <f>IF((G19*[1]Genanskaffelsespriser!$D95-(2009-G$3)/$C19*[1]Genanskaffelsespriser!$D95*G19)&lt;0,0,(G19*[1]Genanskaffelsespriser!$D95-(2009-G$3)/$C19*[1]Genanskaffelsespriser!$D95*G19))</f>
        <v>0</v>
      </c>
      <c r="AE19" s="58">
        <f>IF((H19*[1]Genanskaffelsespriser!$D95-(2009-H$3)/$C19*[1]Genanskaffelsespriser!$D95*H19)&lt;0,0,(H19*[1]Genanskaffelsespriser!$D95-(2009-H$3)/$C19*[1]Genanskaffelsespriser!$D95*H19))</f>
        <v>0</v>
      </c>
      <c r="AF19" s="58">
        <f>IF((I19*[1]Genanskaffelsespriser!$D95-(2009-I$3)/$C19*[1]Genanskaffelsespriser!$D95*I19)&lt;0,0,(I19*[1]Genanskaffelsespriser!$D95-(2009-I$3)/$C19*[1]Genanskaffelsespriser!$D95*I19))</f>
        <v>0</v>
      </c>
      <c r="AG19" s="58">
        <f>IF((J19*[1]Genanskaffelsespriser!$D95-(2009-J$3)/$C19*[1]Genanskaffelsespriser!$D95*J19)&lt;0,0,(J19*[1]Genanskaffelsespriser!$D95-(2009-J$3)/$C19*[1]Genanskaffelsespriser!$D95*J19))</f>
        <v>0</v>
      </c>
      <c r="AH19" s="58">
        <f>IF((K19*[1]Genanskaffelsespriser!$D95-(2009-K$3)/$C19*[1]Genanskaffelsespriser!$D95*K19)&lt;0,0,(K19*[1]Genanskaffelsespriser!$D95-(2009-K$3)/$C19*[1]Genanskaffelsespriser!$D95*K19))</f>
        <v>0</v>
      </c>
      <c r="AI19" s="58">
        <f>IF((L19*[1]Genanskaffelsespriser!$D95-(2009-L$3)/$C19*[1]Genanskaffelsespriser!$D95*L19)&lt;0,0,(L19*[1]Genanskaffelsespriser!$D95-(2009-L$3)/$C19*[1]Genanskaffelsespriser!$D95*L19))</f>
        <v>0</v>
      </c>
      <c r="AJ19" s="58">
        <f>IF((M19*[1]Genanskaffelsespriser!$D95-(2009-M$3)/$C19*[1]Genanskaffelsespriser!$D95*M19)&lt;0,0,(M19*[1]Genanskaffelsespriser!$D95-(2009-M$3)/$C19*[1]Genanskaffelsespriser!$D95*M19))</f>
        <v>0</v>
      </c>
      <c r="AK19" s="58">
        <f>IF((N19*[1]Genanskaffelsespriser!$D95-(2009-N$3)/$C19*[1]Genanskaffelsespriser!$D95*N19)&lt;0,0,(N19*[1]Genanskaffelsespriser!$D95-(2009-N$3)/$C19*[1]Genanskaffelsespriser!$D95*N19))</f>
        <v>0</v>
      </c>
      <c r="AL19" s="58">
        <f>IF((O19*[1]Genanskaffelsespriser!$D95-(2009-O$3)/$C19*[1]Genanskaffelsespriser!$D95*O19)&lt;0,0,(O19*[1]Genanskaffelsespriser!$D95-(2009-O$3)/$C19*[1]Genanskaffelsespriser!$D95*O19))</f>
        <v>0</v>
      </c>
      <c r="AM19" s="58">
        <f>IF((P19*[1]Genanskaffelsespriser!$D95-(2009-P$3)/$C19*[1]Genanskaffelsespriser!$D95*P19)&lt;0,0,(P19*[1]Genanskaffelsespriser!$D95-(2009-P$3)/$C19*[1]Genanskaffelsespriser!$D95*P19))</f>
        <v>0</v>
      </c>
      <c r="AN19" s="58">
        <f>IF((Q19*[1]Genanskaffelsespriser!$D95-(2009-Q$3)/$C19*[1]Genanskaffelsespriser!$D95*Q19)&lt;0,0,(Q19*[1]Genanskaffelsespriser!$D95-(2009-Q$3)/$C19*[1]Genanskaffelsespriser!$D95*Q19))</f>
        <v>0</v>
      </c>
      <c r="AO19" s="58">
        <f>IF((R19*[1]Genanskaffelsespriser!$D95-(2009-R$3)/$C19*[1]Genanskaffelsespriser!$D95*R19)&lt;0,0,(R19*[1]Genanskaffelsespriser!$D95-(2009-R$3)/$C19*[1]Genanskaffelsespriser!$D95*R19))</f>
        <v>0</v>
      </c>
      <c r="AP19" s="58">
        <f>IF((S19*[1]Genanskaffelsespriser!$D95-(2009-S$3)/$C19*[1]Genanskaffelsespriser!$D95*S19)&lt;0,0,(S19*[1]Genanskaffelsespriser!$D95-(2009-S$3)/$C19*[1]Genanskaffelsespriser!$D95*S19))</f>
        <v>0</v>
      </c>
      <c r="AQ19" s="58">
        <f>IF((T19*[1]Genanskaffelsespriser!$D95-(2009-T$3)/$C19*[1]Genanskaffelsespriser!$D95*T19)&lt;0,0,(T19*[1]Genanskaffelsespriser!$D95-(2009-T$3)/$C19*[1]Genanskaffelsespriser!$D95*T19))</f>
        <v>0</v>
      </c>
      <c r="AR19" s="58">
        <f>IF((U19*[1]Genanskaffelsespriser!$D95-(2009-U$3)/$C19*[1]Genanskaffelsespriser!$D95*U19)&lt;0,0,(U19*[1]Genanskaffelsespriser!$D95-(2009-U$3)/$C19*[1]Genanskaffelsespriser!$D95*U19))</f>
        <v>0</v>
      </c>
      <c r="AS19" s="58">
        <f>IF((V19*[1]Genanskaffelsespriser!$D95-(2009-V$3)/$C19*[1]Genanskaffelsespriser!$D95*V19)&lt;0,0,(V19*[1]Genanskaffelsespriser!$D95-(2009-V$3)/$C19*[1]Genanskaffelsespriser!$D95*V19))</f>
        <v>0</v>
      </c>
      <c r="AT19" s="58">
        <f>IF((W19*[1]Genanskaffelsespriser!$D95-(2009-W$3)/$C19*[1]Genanskaffelsespriser!$D95*W19)&lt;0,0,(W19*[1]Genanskaffelsespriser!$D95-(2009-W$3)/$C19*[1]Genanskaffelsespriser!$D95*W19))</f>
        <v>0</v>
      </c>
      <c r="AU19" s="58">
        <f>IF((X19*[1]Genanskaffelsespriser!$D95-(2009-X$3)/$C19*[1]Genanskaffelsespriser!$D95*X19)&lt;0,0,(X19*[1]Genanskaffelsespriser!$D95-(2009-X$3)/$C19*[1]Genanskaffelsespriser!$D95*X19))</f>
        <v>0</v>
      </c>
      <c r="AV19" s="58">
        <f>IF((Y19*[1]Genanskaffelsespriser!$D95-(2009-Y$3)/$C19*[1]Genanskaffelsespriser!$D95*Y19)&lt;0,0,(Y19*[1]Genanskaffelsespriser!$D95-(2009-Y$3)/$C19*[1]Genanskaffelsespriser!$D95*Y19))</f>
        <v>0</v>
      </c>
      <c r="AW19" s="59">
        <f t="shared" si="12"/>
        <v>0</v>
      </c>
      <c r="AX19" s="58">
        <f>VLOOKUP(D$3,[1]Prisindeks!$A$1:$B$111,2,FALSE)/100*AA19</f>
        <v>0</v>
      </c>
      <c r="AY19" s="58">
        <f>VLOOKUP(E$3,[1]Prisindeks!$A$1:$B$111,2,FALSE)/100*AB19</f>
        <v>0</v>
      </c>
      <c r="AZ19" s="58">
        <f>VLOOKUP(F$3,[1]Prisindeks!$A$1:$B$111,2,FALSE)/100*AC19</f>
        <v>0</v>
      </c>
      <c r="BA19" s="58">
        <f>VLOOKUP(G$3,[1]Prisindeks!$A$1:$B$111,2,FALSE)/100*AD19</f>
        <v>0</v>
      </c>
      <c r="BB19" s="58">
        <f>VLOOKUP(H$3,[1]Prisindeks!$A$1:$B$111,2,FALSE)/100*AE19</f>
        <v>0</v>
      </c>
      <c r="BC19" s="58">
        <f>VLOOKUP(I$3,[1]Prisindeks!$A$1:$B$111,2,FALSE)/100*AF19</f>
        <v>0</v>
      </c>
      <c r="BD19" s="58">
        <f>VLOOKUP(J$3,[1]Prisindeks!$A$1:$B$111,2,FALSE)/100*AG19</f>
        <v>0</v>
      </c>
      <c r="BE19" s="58">
        <f>VLOOKUP(K$3,[1]Prisindeks!$A$1:$B$111,2,FALSE)/100*AH19</f>
        <v>0</v>
      </c>
      <c r="BF19" s="58">
        <f>VLOOKUP(L$3,[1]Prisindeks!$A$1:$B$111,2,FALSE)/100*AI19</f>
        <v>0</v>
      </c>
      <c r="BG19" s="58">
        <f>VLOOKUP(M$3,[1]Prisindeks!$A$1:$B$111,2,FALSE)/100*AJ19</f>
        <v>0</v>
      </c>
      <c r="BH19" s="58">
        <f>VLOOKUP(N$3,[1]Prisindeks!$A$1:$B$111,2,FALSE)/100*AK19</f>
        <v>0</v>
      </c>
      <c r="BI19" s="58">
        <f>VLOOKUP(O$3,[1]Prisindeks!$A$1:$B$111,2,FALSE)/100*AL19</f>
        <v>0</v>
      </c>
      <c r="BJ19" s="58">
        <f>VLOOKUP(P$3,[1]Prisindeks!$A$1:$B$111,2,FALSE)/100*AM19</f>
        <v>0</v>
      </c>
      <c r="BK19" s="58">
        <f>VLOOKUP(Q$3,[1]Prisindeks!$A$1:$B$111,2,FALSE)/100*AN19</f>
        <v>0</v>
      </c>
      <c r="BL19" s="58">
        <f>VLOOKUP(R$3,[1]Prisindeks!$A$1:$B$111,2,FALSE)/100*AO19</f>
        <v>0</v>
      </c>
      <c r="BM19" s="58">
        <f>VLOOKUP(S$3,[1]Prisindeks!$A$1:$B$111,2,FALSE)/100*AP19</f>
        <v>0</v>
      </c>
      <c r="BN19" s="58">
        <f>VLOOKUP(T$3,[1]Prisindeks!$A$1:$B$111,2,FALSE)/100*AQ19</f>
        <v>0</v>
      </c>
      <c r="BO19" s="58">
        <f>VLOOKUP(U$3,[1]Prisindeks!$A$1:$B$111,2,FALSE)/100*AR19</f>
        <v>0</v>
      </c>
      <c r="BP19" s="58">
        <f>VLOOKUP(V$3,[1]Prisindeks!$A$1:$B$111,2,FALSE)/100*AS19</f>
        <v>0</v>
      </c>
      <c r="BQ19" s="58">
        <f>VLOOKUP(W$3,[1]Prisindeks!$A$1:$B$111,2,FALSE)/100*AT19</f>
        <v>0</v>
      </c>
      <c r="BR19" s="58">
        <f>VLOOKUP(X$3,[1]Prisindeks!$A$1:$B$111,2,FALSE)/100*AU19</f>
        <v>0</v>
      </c>
      <c r="BS19" s="58">
        <f>VLOOKUP(Y$3,[1]Prisindeks!$A$1:$B$111,2,FALSE)/100*AV19</f>
        <v>0</v>
      </c>
      <c r="BT19" s="59">
        <f t="shared" si="13"/>
        <v>0</v>
      </c>
      <c r="BU19" s="48">
        <f t="shared" si="14"/>
        <v>0</v>
      </c>
      <c r="BV19" s="48">
        <f t="shared" si="14"/>
        <v>0</v>
      </c>
      <c r="BW19" s="48">
        <f t="shared" si="14"/>
        <v>0</v>
      </c>
      <c r="BX19" s="48">
        <f t="shared" si="14"/>
        <v>0</v>
      </c>
      <c r="BY19" s="48">
        <f t="shared" si="14"/>
        <v>0</v>
      </c>
      <c r="BZ19" s="48">
        <f t="shared" si="14"/>
        <v>0</v>
      </c>
      <c r="CA19" s="48">
        <f t="shared" si="14"/>
        <v>0</v>
      </c>
      <c r="CB19" s="48">
        <f t="shared" si="14"/>
        <v>0</v>
      </c>
      <c r="CC19" s="48">
        <f t="shared" si="14"/>
        <v>0</v>
      </c>
      <c r="CD19" s="48">
        <f t="shared" si="14"/>
        <v>0</v>
      </c>
      <c r="CE19" s="48">
        <f t="shared" si="14"/>
        <v>0</v>
      </c>
      <c r="CF19" s="48">
        <f t="shared" si="14"/>
        <v>0</v>
      </c>
      <c r="CG19" s="48">
        <f t="shared" si="14"/>
        <v>0</v>
      </c>
      <c r="CH19" s="48">
        <f t="shared" si="14"/>
        <v>0</v>
      </c>
      <c r="CI19" s="48">
        <f t="shared" si="14"/>
        <v>0</v>
      </c>
      <c r="CJ19" s="48">
        <f t="shared" si="14"/>
        <v>0</v>
      </c>
      <c r="CK19" s="48">
        <f t="shared" si="15"/>
        <v>0</v>
      </c>
      <c r="CL19" s="48">
        <f t="shared" si="15"/>
        <v>0</v>
      </c>
      <c r="CM19" s="48">
        <f t="shared" si="15"/>
        <v>0</v>
      </c>
      <c r="CN19" s="48">
        <f t="shared" si="15"/>
        <v>0</v>
      </c>
      <c r="CO19" s="48">
        <f t="shared" si="15"/>
        <v>0</v>
      </c>
      <c r="CP19" s="48">
        <f t="shared" si="15"/>
        <v>0</v>
      </c>
      <c r="CQ19" s="49">
        <f t="shared" si="16"/>
        <v>0</v>
      </c>
      <c r="CR19" s="48">
        <f t="shared" si="17"/>
        <v>0</v>
      </c>
    </row>
    <row r="20" spans="1:96" outlineLevel="1" x14ac:dyDescent="0.25">
      <c r="A20" s="50" t="s">
        <v>64</v>
      </c>
      <c r="B20" s="51" t="s">
        <v>65</v>
      </c>
      <c r="C20" s="52">
        <f>[1]Genanskaffelsespriser!E96</f>
        <v>50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6"/>
      <c r="AA20" s="57">
        <f>IF((D20*[1]Genanskaffelsespriser!$D96-(2009-D$3)/($C20+D21)*[1]Genanskaffelsespriser!$D96*D20)&lt;0,0,(D20*[1]Genanskaffelsespriser!$D96-(2009-D$3)/($C20+D21)*[1]Genanskaffelsespriser!$D96*D20))</f>
        <v>0</v>
      </c>
      <c r="AB20" s="58">
        <f>IF((E20*[1]Genanskaffelsespriser!$D96-(2009-E$3)/($C20+E21)*[1]Genanskaffelsespriser!$D96*E20)&lt;0,0,(E20*[1]Genanskaffelsespriser!$D96-(2009-E$3)/($C20+E21)*[1]Genanskaffelsespriser!$D96*E20))</f>
        <v>0</v>
      </c>
      <c r="AC20" s="58">
        <f>IF((F20*[1]Genanskaffelsespriser!$D96-(2009-F$3)/($C20+F21)*[1]Genanskaffelsespriser!$D96*F20)&lt;0,0,(F20*[1]Genanskaffelsespriser!$D96-(2009-F$3)/($C20+F21)*[1]Genanskaffelsespriser!$D96*F20))</f>
        <v>0</v>
      </c>
      <c r="AD20" s="58">
        <f>IF((G20*[1]Genanskaffelsespriser!$D96-(2009-G$3)/($C20+G21)*[1]Genanskaffelsespriser!$D96*G20)&lt;0,0,(G20*[1]Genanskaffelsespriser!$D96-(2009-G$3)/($C20+G21)*[1]Genanskaffelsespriser!$D96*G20))</f>
        <v>0</v>
      </c>
      <c r="AE20" s="58">
        <f>IF((H20*[1]Genanskaffelsespriser!$D96-(2009-H$3)/($C20+H21)*[1]Genanskaffelsespriser!$D96*H20)&lt;0,0,(H20*[1]Genanskaffelsespriser!$D96-(2009-H$3)/($C20+H21)*[1]Genanskaffelsespriser!$D96*H20))</f>
        <v>0</v>
      </c>
      <c r="AF20" s="58">
        <f>IF((I20*[1]Genanskaffelsespriser!$D96-(2009-I$3)/($C20+I21)*[1]Genanskaffelsespriser!$D96*I20)&lt;0,0,(I20*[1]Genanskaffelsespriser!$D96-(2009-I$3)/($C20+I21)*[1]Genanskaffelsespriser!$D96*I20))</f>
        <v>0</v>
      </c>
      <c r="AG20" s="58">
        <f>IF((J20*[1]Genanskaffelsespriser!$D96-(2009-J$3)/($C20+J21)*[1]Genanskaffelsespriser!$D96*J20)&lt;0,0,(J20*[1]Genanskaffelsespriser!$D96-(2009-J$3)/($C20+J21)*[1]Genanskaffelsespriser!$D96*J20))</f>
        <v>0</v>
      </c>
      <c r="AH20" s="58">
        <f>IF((K20*[1]Genanskaffelsespriser!$D96-(2009-K$3)/($C20+K21)*[1]Genanskaffelsespriser!$D96*K20)&lt;0,0,(K20*[1]Genanskaffelsespriser!$D96-(2009-K$3)/($C20+K21)*[1]Genanskaffelsespriser!$D96*K20))</f>
        <v>0</v>
      </c>
      <c r="AI20" s="58">
        <f>IF((L20*[1]Genanskaffelsespriser!$D96-(2009-L$3)/($C20+L21)*[1]Genanskaffelsespriser!$D96*L20)&lt;0,0,(L20*[1]Genanskaffelsespriser!$D96-(2009-L$3)/($C20+L21)*[1]Genanskaffelsespriser!$D96*L20))</f>
        <v>0</v>
      </c>
      <c r="AJ20" s="58">
        <f>IF((M20*[1]Genanskaffelsespriser!$D96-(2009-M$3)/($C20+M21)*[1]Genanskaffelsespriser!$D96*M20)&lt;0,0,(M20*[1]Genanskaffelsespriser!$D96-(2009-M$3)/($C20+M21)*[1]Genanskaffelsespriser!$D96*M20))</f>
        <v>0</v>
      </c>
      <c r="AK20" s="58">
        <f>IF((N20*[1]Genanskaffelsespriser!$D96-(2009-N$3)/($C20+N21)*[1]Genanskaffelsespriser!$D96*N20)&lt;0,0,(N20*[1]Genanskaffelsespriser!$D96-(2009-N$3)/($C20+N21)*[1]Genanskaffelsespriser!$D96*N20))</f>
        <v>0</v>
      </c>
      <c r="AL20" s="58">
        <f>IF((O20*[1]Genanskaffelsespriser!$D96-(2009-O$3)/($C20+O21)*[1]Genanskaffelsespriser!$D96*O20)&lt;0,0,(O20*[1]Genanskaffelsespriser!$D96-(2009-O$3)/($C20+O21)*[1]Genanskaffelsespriser!$D96*O20))</f>
        <v>0</v>
      </c>
      <c r="AM20" s="58">
        <f>IF((P20*[1]Genanskaffelsespriser!$D96-(2009-P$3)/($C20+P21)*[1]Genanskaffelsespriser!$D96*P20)&lt;0,0,(P20*[1]Genanskaffelsespriser!$D96-(2009-P$3)/($C20+P21)*[1]Genanskaffelsespriser!$D96*P20))</f>
        <v>0</v>
      </c>
      <c r="AN20" s="58">
        <f>IF((Q20*[1]Genanskaffelsespriser!$D96-(2009-Q$3)/($C20+Q21)*[1]Genanskaffelsespriser!$D96*Q20)&lt;0,0,(Q20*[1]Genanskaffelsespriser!$D96-(2009-Q$3)/($C20+Q21)*[1]Genanskaffelsespriser!$D96*Q20))</f>
        <v>0</v>
      </c>
      <c r="AO20" s="58">
        <f>IF((R20*[1]Genanskaffelsespriser!$D96-(2009-R$3)/($C20+R21)*[1]Genanskaffelsespriser!$D96*R20)&lt;0,0,(R20*[1]Genanskaffelsespriser!$D96-(2009-R$3)/($C20+R21)*[1]Genanskaffelsespriser!$D96*R20))</f>
        <v>0</v>
      </c>
      <c r="AP20" s="58">
        <f>IF((S20*[1]Genanskaffelsespriser!$D96-(2009-S$3)/($C20+S21)*[1]Genanskaffelsespriser!$D96*S20)&lt;0,0,(S20*[1]Genanskaffelsespriser!$D96-(2009-S$3)/($C20+S21)*[1]Genanskaffelsespriser!$D96*S20))</f>
        <v>0</v>
      </c>
      <c r="AQ20" s="58">
        <f>IF((T20*[1]Genanskaffelsespriser!$D96-(2009-T$3)/($C20+T21)*[1]Genanskaffelsespriser!$D96*T20)&lt;0,0,(T20*[1]Genanskaffelsespriser!$D96-(2009-T$3)/($C20+T21)*[1]Genanskaffelsespriser!$D96*T20))</f>
        <v>0</v>
      </c>
      <c r="AR20" s="58">
        <f>IF((U20*[1]Genanskaffelsespriser!$D96-(2009-U$3)/($C20+U21)*[1]Genanskaffelsespriser!$D96*U20)&lt;0,0,(U20*[1]Genanskaffelsespriser!$D96-(2009-U$3)/($C20+U21)*[1]Genanskaffelsespriser!$D96*U20))</f>
        <v>0</v>
      </c>
      <c r="AS20" s="58">
        <f>IF((V20*[1]Genanskaffelsespriser!$D96-(2009-V$3)/($C20+V21)*[1]Genanskaffelsespriser!$D96*V20)&lt;0,0,(V20*[1]Genanskaffelsespriser!$D96-(2009-V$3)/($C20+V21)*[1]Genanskaffelsespriser!$D96*V20))</f>
        <v>0</v>
      </c>
      <c r="AT20" s="58">
        <f>IF((W20*[1]Genanskaffelsespriser!$D96-(2009-W$3)/($C20+W21)*[1]Genanskaffelsespriser!$D96*W20)&lt;0,0,(W20*[1]Genanskaffelsespriser!$D96-(2009-W$3)/($C20+W21)*[1]Genanskaffelsespriser!$D96*W20))</f>
        <v>0</v>
      </c>
      <c r="AU20" s="58">
        <f>IF((X20*[1]Genanskaffelsespriser!$D96-(2009-X$3)/($C20+X21)*[1]Genanskaffelsespriser!$D96*X20)&lt;0,0,(X20*[1]Genanskaffelsespriser!$D96-(2009-X$3)/($C20+X21)*[1]Genanskaffelsespriser!$D96*X20))</f>
        <v>0</v>
      </c>
      <c r="AV20" s="58">
        <f>IF((Y20*[1]Genanskaffelsespriser!$D96-(2009-Y$3)/($C20+Y21)*[1]Genanskaffelsespriser!$D96*Y20)&lt;0,0,(Y20*[1]Genanskaffelsespriser!$D96-(2009-Y$3)/($C20+Y21)*[1]Genanskaffelsespriser!$D96*Y20))</f>
        <v>0</v>
      </c>
      <c r="AW20" s="59">
        <f t="shared" si="12"/>
        <v>0</v>
      </c>
      <c r="AX20" s="58">
        <f>VLOOKUP(D$3,[1]Prisindeks!$A$1:$B$111,2,FALSE)/100*AA20</f>
        <v>0</v>
      </c>
      <c r="AY20" s="58">
        <f>VLOOKUP(E$3,[1]Prisindeks!$A$1:$B$111,2,FALSE)/100*AB20</f>
        <v>0</v>
      </c>
      <c r="AZ20" s="58">
        <f>VLOOKUP(F$3,[1]Prisindeks!$A$1:$B$111,2,FALSE)/100*AC20</f>
        <v>0</v>
      </c>
      <c r="BA20" s="58">
        <f>VLOOKUP(G$3,[1]Prisindeks!$A$1:$B$111,2,FALSE)/100*AD20</f>
        <v>0</v>
      </c>
      <c r="BB20" s="58">
        <f>VLOOKUP(H$3,[1]Prisindeks!$A$1:$B$111,2,FALSE)/100*AE20</f>
        <v>0</v>
      </c>
      <c r="BC20" s="58">
        <f>VLOOKUP(I$3,[1]Prisindeks!$A$1:$B$111,2,FALSE)/100*AF20</f>
        <v>0</v>
      </c>
      <c r="BD20" s="58">
        <f>VLOOKUP(J$3,[1]Prisindeks!$A$1:$B$111,2,FALSE)/100*AG20</f>
        <v>0</v>
      </c>
      <c r="BE20" s="58">
        <f>VLOOKUP(K$3,[1]Prisindeks!$A$1:$B$111,2,FALSE)/100*AH20</f>
        <v>0</v>
      </c>
      <c r="BF20" s="58">
        <f>VLOOKUP(L$3,[1]Prisindeks!$A$1:$B$111,2,FALSE)/100*AI20</f>
        <v>0</v>
      </c>
      <c r="BG20" s="58">
        <f>VLOOKUP(M$3,[1]Prisindeks!$A$1:$B$111,2,FALSE)/100*AJ20</f>
        <v>0</v>
      </c>
      <c r="BH20" s="58">
        <f>VLOOKUP(N$3,[1]Prisindeks!$A$1:$B$111,2,FALSE)/100*AK20</f>
        <v>0</v>
      </c>
      <c r="BI20" s="58">
        <f>VLOOKUP(O$3,[1]Prisindeks!$A$1:$B$111,2,FALSE)/100*AL20</f>
        <v>0</v>
      </c>
      <c r="BJ20" s="58">
        <f>VLOOKUP(P$3,[1]Prisindeks!$A$1:$B$111,2,FALSE)/100*AM20</f>
        <v>0</v>
      </c>
      <c r="BK20" s="58">
        <f>VLOOKUP(Q$3,[1]Prisindeks!$A$1:$B$111,2,FALSE)/100*AN20</f>
        <v>0</v>
      </c>
      <c r="BL20" s="58">
        <f>VLOOKUP(R$3,[1]Prisindeks!$A$1:$B$111,2,FALSE)/100*AO20</f>
        <v>0</v>
      </c>
      <c r="BM20" s="58">
        <f>VLOOKUP(S$3,[1]Prisindeks!$A$1:$B$111,2,FALSE)/100*AP20</f>
        <v>0</v>
      </c>
      <c r="BN20" s="58">
        <f>VLOOKUP(T$3,[1]Prisindeks!$A$1:$B$111,2,FALSE)/100*AQ20</f>
        <v>0</v>
      </c>
      <c r="BO20" s="58">
        <f>VLOOKUP(U$3,[1]Prisindeks!$A$1:$B$111,2,FALSE)/100*AR20</f>
        <v>0</v>
      </c>
      <c r="BP20" s="58">
        <f>VLOOKUP(V$3,[1]Prisindeks!$A$1:$B$111,2,FALSE)/100*AS20</f>
        <v>0</v>
      </c>
      <c r="BQ20" s="58">
        <f>VLOOKUP(W$3,[1]Prisindeks!$A$1:$B$111,2,FALSE)/100*AT20</f>
        <v>0</v>
      </c>
      <c r="BR20" s="58">
        <f>VLOOKUP(X$3,[1]Prisindeks!$A$1:$B$111,2,FALSE)/100*AU20</f>
        <v>0</v>
      </c>
      <c r="BS20" s="58">
        <f>VLOOKUP(Y$3,[1]Prisindeks!$A$1:$B$111,2,FALSE)/100*AV20</f>
        <v>0</v>
      </c>
      <c r="BT20" s="59">
        <f t="shared" si="13"/>
        <v>0</v>
      </c>
      <c r="BU20" s="48">
        <f t="shared" si="14"/>
        <v>0</v>
      </c>
      <c r="BV20" s="48">
        <f t="shared" si="14"/>
        <v>0</v>
      </c>
      <c r="BW20" s="48">
        <f t="shared" si="14"/>
        <v>0</v>
      </c>
      <c r="BX20" s="48">
        <f t="shared" si="14"/>
        <v>0</v>
      </c>
      <c r="BY20" s="48">
        <f t="shared" si="14"/>
        <v>0</v>
      </c>
      <c r="BZ20" s="48">
        <f t="shared" si="14"/>
        <v>0</v>
      </c>
      <c r="CA20" s="48">
        <f t="shared" si="14"/>
        <v>0</v>
      </c>
      <c r="CB20" s="48">
        <f t="shared" si="14"/>
        <v>0</v>
      </c>
      <c r="CC20" s="48">
        <f t="shared" si="14"/>
        <v>0</v>
      </c>
      <c r="CD20" s="48">
        <f t="shared" si="14"/>
        <v>0</v>
      </c>
      <c r="CE20" s="48">
        <f t="shared" si="14"/>
        <v>0</v>
      </c>
      <c r="CF20" s="48">
        <f t="shared" si="14"/>
        <v>0</v>
      </c>
      <c r="CG20" s="48">
        <f t="shared" si="14"/>
        <v>0</v>
      </c>
      <c r="CH20" s="48">
        <f t="shared" si="14"/>
        <v>0</v>
      </c>
      <c r="CI20" s="48">
        <f t="shared" si="14"/>
        <v>0</v>
      </c>
      <c r="CJ20" s="48">
        <f t="shared" ref="CJ20:CJ28" si="18">(BM20+AP20)/2</f>
        <v>0</v>
      </c>
      <c r="CK20" s="48">
        <f t="shared" si="15"/>
        <v>0</v>
      </c>
      <c r="CL20" s="48">
        <f t="shared" si="15"/>
        <v>0</v>
      </c>
      <c r="CM20" s="48">
        <f t="shared" si="15"/>
        <v>0</v>
      </c>
      <c r="CN20" s="48">
        <f t="shared" si="15"/>
        <v>0</v>
      </c>
      <c r="CO20" s="48">
        <f t="shared" si="15"/>
        <v>0</v>
      </c>
      <c r="CP20" s="48">
        <f t="shared" si="15"/>
        <v>0</v>
      </c>
      <c r="CQ20" s="49">
        <f t="shared" si="16"/>
        <v>0</v>
      </c>
      <c r="CR20" s="48">
        <f t="shared" si="17"/>
        <v>0</v>
      </c>
    </row>
    <row r="21" spans="1:96" outlineLevel="1" x14ac:dyDescent="0.25">
      <c r="A21" s="60" t="s">
        <v>66</v>
      </c>
      <c r="B21" s="51" t="s">
        <v>67</v>
      </c>
      <c r="C21" s="61" t="s">
        <v>68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49"/>
      <c r="CR21" s="48"/>
    </row>
    <row r="22" spans="1:96" outlineLevel="1" x14ac:dyDescent="0.25">
      <c r="A22" s="50" t="s">
        <v>69</v>
      </c>
      <c r="B22" s="51" t="s">
        <v>65</v>
      </c>
      <c r="C22" s="52">
        <f>[1]Genanskaffelsespriser!E97</f>
        <v>15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6"/>
      <c r="AA22" s="57">
        <f>IF((D22*[1]Genanskaffelsespriser!$D97-(2009-D$3)/$C22*[1]Genanskaffelsespriser!$D97*D22)&lt;0,0,(D22*[1]Genanskaffelsespriser!$D97-(2009-D$3)/$C22*[1]Genanskaffelsespriser!$D97*D22))</f>
        <v>0</v>
      </c>
      <c r="AB22" s="58">
        <f>IF((E22*[1]Genanskaffelsespriser!$D97-(2009-E$3)/$C22*[1]Genanskaffelsespriser!$D97*E22)&lt;0,0,(E22*[1]Genanskaffelsespriser!$D97-(2009-E$3)/$C22*[1]Genanskaffelsespriser!$D97*E22))</f>
        <v>0</v>
      </c>
      <c r="AC22" s="58">
        <f>IF((F22*[1]Genanskaffelsespriser!$D97-(2009-F$3)/$C22*[1]Genanskaffelsespriser!$D97*F22)&lt;0,0,(F22*[1]Genanskaffelsespriser!$D97-(2009-F$3)/$C22*[1]Genanskaffelsespriser!$D97*F22))</f>
        <v>0</v>
      </c>
      <c r="AD22" s="58">
        <f>IF((G22*[1]Genanskaffelsespriser!$D97-(2009-G$3)/$C22*[1]Genanskaffelsespriser!$D97*G22)&lt;0,0,(G22*[1]Genanskaffelsespriser!$D97-(2009-G$3)/$C22*[1]Genanskaffelsespriser!$D97*G22))</f>
        <v>0</v>
      </c>
      <c r="AE22" s="58">
        <f>IF((H22*[1]Genanskaffelsespriser!$D97-(2009-H$3)/$C22*[1]Genanskaffelsespriser!$D97*H22)&lt;0,0,(H22*[1]Genanskaffelsespriser!$D97-(2009-H$3)/$C22*[1]Genanskaffelsespriser!$D97*H22))</f>
        <v>0</v>
      </c>
      <c r="AF22" s="58">
        <f>IF((I22*[1]Genanskaffelsespriser!$D97-(2009-I$3)/$C22*[1]Genanskaffelsespriser!$D97*I22)&lt;0,0,(I22*[1]Genanskaffelsespriser!$D97-(2009-I$3)/$C22*[1]Genanskaffelsespriser!$D97*I22))</f>
        <v>0</v>
      </c>
      <c r="AG22" s="58">
        <f>IF((J22*[1]Genanskaffelsespriser!$D97-(2009-J$3)/$C22*[1]Genanskaffelsespriser!$D97*J22)&lt;0,0,(J22*[1]Genanskaffelsespriser!$D97-(2009-J$3)/$C22*[1]Genanskaffelsespriser!$D97*J22))</f>
        <v>0</v>
      </c>
      <c r="AH22" s="58">
        <f>IF((K22*[1]Genanskaffelsespriser!$D97-(2009-K$3)/$C22*[1]Genanskaffelsespriser!$D97*K22)&lt;0,0,(K22*[1]Genanskaffelsespriser!$D97-(2009-K$3)/$C22*[1]Genanskaffelsespriser!$D97*K22))</f>
        <v>0</v>
      </c>
      <c r="AI22" s="58">
        <f>IF((L22*[1]Genanskaffelsespriser!$D97-(2009-L$3)/$C22*[1]Genanskaffelsespriser!$D97*L22)&lt;0,0,(L22*[1]Genanskaffelsespriser!$D97-(2009-L$3)/$C22*[1]Genanskaffelsespriser!$D97*L22))</f>
        <v>0</v>
      </c>
      <c r="AJ22" s="58">
        <f>IF((M22*[1]Genanskaffelsespriser!$D97-(2009-M$3)/$C22*[1]Genanskaffelsespriser!$D97*M22)&lt;0,0,(M22*[1]Genanskaffelsespriser!$D97-(2009-M$3)/$C22*[1]Genanskaffelsespriser!$D97*M22))</f>
        <v>0</v>
      </c>
      <c r="AK22" s="58">
        <f>IF((N22*[1]Genanskaffelsespriser!$D97-(2009-N$3)/$C22*[1]Genanskaffelsespriser!$D97*N22)&lt;0,0,(N22*[1]Genanskaffelsespriser!$D97-(2009-N$3)/$C22*[1]Genanskaffelsespriser!$D97*N22))</f>
        <v>0</v>
      </c>
      <c r="AL22" s="58">
        <f>IF((O22*[1]Genanskaffelsespriser!$D97-(2009-O$3)/$C22*[1]Genanskaffelsespriser!$D97*O22)&lt;0,0,(O22*[1]Genanskaffelsespriser!$D97-(2009-O$3)/$C22*[1]Genanskaffelsespriser!$D97*O22))</f>
        <v>0</v>
      </c>
      <c r="AM22" s="58">
        <f>IF((P22*[1]Genanskaffelsespriser!$D97-(2009-P$3)/$C22*[1]Genanskaffelsespriser!$D97*P22)&lt;0,0,(P22*[1]Genanskaffelsespriser!$D97-(2009-P$3)/$C22*[1]Genanskaffelsespriser!$D97*P22))</f>
        <v>0</v>
      </c>
      <c r="AN22" s="58">
        <f>IF((Q22*[1]Genanskaffelsespriser!$D97-(2009-Q$3)/$C22*[1]Genanskaffelsespriser!$D97*Q22)&lt;0,0,(Q22*[1]Genanskaffelsespriser!$D97-(2009-Q$3)/$C22*[1]Genanskaffelsespriser!$D97*Q22))</f>
        <v>0</v>
      </c>
      <c r="AO22" s="58">
        <f>IF((R22*[1]Genanskaffelsespriser!$D97-(2009-R$3)/$C22*[1]Genanskaffelsespriser!$D97*R22)&lt;0,0,(R22*[1]Genanskaffelsespriser!$D97-(2009-R$3)/$C22*[1]Genanskaffelsespriser!$D97*R22))</f>
        <v>0</v>
      </c>
      <c r="AP22" s="58">
        <f>IF((S22*[1]Genanskaffelsespriser!$D97-(2009-S$3)/$C22*[1]Genanskaffelsespriser!$D97*S22)&lt;0,0,(S22*[1]Genanskaffelsespriser!$D97-(2009-S$3)/$C22*[1]Genanskaffelsespriser!$D97*S22))</f>
        <v>0</v>
      </c>
      <c r="AQ22" s="58">
        <f>IF((T22*[1]Genanskaffelsespriser!$D97-(2009-T$3)/$C22*[1]Genanskaffelsespriser!$D97*T22)&lt;0,0,(T22*[1]Genanskaffelsespriser!$D97-(2009-T$3)/$C22*[1]Genanskaffelsespriser!$D97*T22))</f>
        <v>0</v>
      </c>
      <c r="AR22" s="58">
        <f>IF((U22*[1]Genanskaffelsespriser!$D97-(2009-U$3)/$C22*[1]Genanskaffelsespriser!$D97*U22)&lt;0,0,(U22*[1]Genanskaffelsespriser!$D97-(2009-U$3)/$C22*[1]Genanskaffelsespriser!$D97*U22))</f>
        <v>0</v>
      </c>
      <c r="AS22" s="58">
        <f>IF((V22*[1]Genanskaffelsespriser!$D97-(2009-V$3)/$C22*[1]Genanskaffelsespriser!$D97*V22)&lt;0,0,(V22*[1]Genanskaffelsespriser!$D97-(2009-V$3)/$C22*[1]Genanskaffelsespriser!$D97*V22))</f>
        <v>0</v>
      </c>
      <c r="AT22" s="58">
        <f>IF((W22*[1]Genanskaffelsespriser!$D97-(2009-W$3)/$C22*[1]Genanskaffelsespriser!$D97*W22)&lt;0,0,(W22*[1]Genanskaffelsespriser!$D97-(2009-W$3)/$C22*[1]Genanskaffelsespriser!$D97*W22))</f>
        <v>0</v>
      </c>
      <c r="AU22" s="58">
        <f>IF((X22*[1]Genanskaffelsespriser!$D97-(2009-X$3)/$C22*[1]Genanskaffelsespriser!$D97*X22)&lt;0,0,(X22*[1]Genanskaffelsespriser!$D97-(2009-X$3)/$C22*[1]Genanskaffelsespriser!$D97*X22))</f>
        <v>0</v>
      </c>
      <c r="AV22" s="58">
        <f>IF((Y22*[1]Genanskaffelsespriser!$D97-(2009-Y$3)/$C22*[1]Genanskaffelsespriser!$D97*Y22)&lt;0,0,(Y22*[1]Genanskaffelsespriser!$D97-(2009-Y$3)/$C22*[1]Genanskaffelsespriser!$D97*Y22))</f>
        <v>0</v>
      </c>
      <c r="AW22" s="59">
        <f t="shared" si="12"/>
        <v>0</v>
      </c>
      <c r="AX22" s="58">
        <f>VLOOKUP(D$3,[1]Prisindeks!$A$1:$B$111,2,FALSE)/100*AA22</f>
        <v>0</v>
      </c>
      <c r="AY22" s="58">
        <f>VLOOKUP(E$3,[1]Prisindeks!$A$1:$B$111,2,FALSE)/100*AB22</f>
        <v>0</v>
      </c>
      <c r="AZ22" s="58">
        <f>VLOOKUP(F$3,[1]Prisindeks!$A$1:$B$111,2,FALSE)/100*AC22</f>
        <v>0</v>
      </c>
      <c r="BA22" s="58">
        <f>VLOOKUP(G$3,[1]Prisindeks!$A$1:$B$111,2,FALSE)/100*AD22</f>
        <v>0</v>
      </c>
      <c r="BB22" s="58">
        <f>VLOOKUP(H$3,[1]Prisindeks!$A$1:$B$111,2,FALSE)/100*AE22</f>
        <v>0</v>
      </c>
      <c r="BC22" s="58">
        <f>VLOOKUP(I$3,[1]Prisindeks!$A$1:$B$111,2,FALSE)/100*AF22</f>
        <v>0</v>
      </c>
      <c r="BD22" s="58">
        <f>VLOOKUP(J$3,[1]Prisindeks!$A$1:$B$111,2,FALSE)/100*AG22</f>
        <v>0</v>
      </c>
      <c r="BE22" s="58">
        <f>VLOOKUP(K$3,[1]Prisindeks!$A$1:$B$111,2,FALSE)/100*AH22</f>
        <v>0</v>
      </c>
      <c r="BF22" s="58">
        <f>VLOOKUP(L$3,[1]Prisindeks!$A$1:$B$111,2,FALSE)/100*AI22</f>
        <v>0</v>
      </c>
      <c r="BG22" s="58">
        <f>VLOOKUP(M$3,[1]Prisindeks!$A$1:$B$111,2,FALSE)/100*AJ22</f>
        <v>0</v>
      </c>
      <c r="BH22" s="58">
        <f>VLOOKUP(N$3,[1]Prisindeks!$A$1:$B$111,2,FALSE)/100*AK22</f>
        <v>0</v>
      </c>
      <c r="BI22" s="58">
        <f>VLOOKUP(O$3,[1]Prisindeks!$A$1:$B$111,2,FALSE)/100*AL22</f>
        <v>0</v>
      </c>
      <c r="BJ22" s="58">
        <f>VLOOKUP(P$3,[1]Prisindeks!$A$1:$B$111,2,FALSE)/100*AM22</f>
        <v>0</v>
      </c>
      <c r="BK22" s="58">
        <f>VLOOKUP(Q$3,[1]Prisindeks!$A$1:$B$111,2,FALSE)/100*AN22</f>
        <v>0</v>
      </c>
      <c r="BL22" s="58">
        <f>VLOOKUP(R$3,[1]Prisindeks!$A$1:$B$111,2,FALSE)/100*AO22</f>
        <v>0</v>
      </c>
      <c r="BM22" s="58">
        <f>VLOOKUP(S$3,[1]Prisindeks!$A$1:$B$111,2,FALSE)/100*AP22</f>
        <v>0</v>
      </c>
      <c r="BN22" s="58">
        <f>VLOOKUP(T$3,[1]Prisindeks!$A$1:$B$111,2,FALSE)/100*AQ22</f>
        <v>0</v>
      </c>
      <c r="BO22" s="58">
        <f>VLOOKUP(U$3,[1]Prisindeks!$A$1:$B$111,2,FALSE)/100*AR22</f>
        <v>0</v>
      </c>
      <c r="BP22" s="58">
        <f>VLOOKUP(V$3,[1]Prisindeks!$A$1:$B$111,2,FALSE)/100*AS22</f>
        <v>0</v>
      </c>
      <c r="BQ22" s="58">
        <f>VLOOKUP(W$3,[1]Prisindeks!$A$1:$B$111,2,FALSE)/100*AT22</f>
        <v>0</v>
      </c>
      <c r="BR22" s="58">
        <f>VLOOKUP(X$3,[1]Prisindeks!$A$1:$B$111,2,FALSE)/100*AU22</f>
        <v>0</v>
      </c>
      <c r="BS22" s="58">
        <f>VLOOKUP(Y$3,[1]Prisindeks!$A$1:$B$111,2,FALSE)/100*AV22</f>
        <v>0</v>
      </c>
      <c r="BT22" s="59">
        <f t="shared" si="13"/>
        <v>0</v>
      </c>
      <c r="BU22" s="48">
        <f t="shared" ref="BU22:CI28" si="19">(AX22+AA22)/2</f>
        <v>0</v>
      </c>
      <c r="BV22" s="48">
        <f t="shared" si="19"/>
        <v>0</v>
      </c>
      <c r="BW22" s="48">
        <f t="shared" si="19"/>
        <v>0</v>
      </c>
      <c r="BX22" s="48">
        <f t="shared" si="19"/>
        <v>0</v>
      </c>
      <c r="BY22" s="48">
        <f t="shared" si="19"/>
        <v>0</v>
      </c>
      <c r="BZ22" s="48">
        <f t="shared" si="19"/>
        <v>0</v>
      </c>
      <c r="CA22" s="48">
        <f t="shared" si="19"/>
        <v>0</v>
      </c>
      <c r="CB22" s="48">
        <f t="shared" si="19"/>
        <v>0</v>
      </c>
      <c r="CC22" s="48">
        <f t="shared" si="19"/>
        <v>0</v>
      </c>
      <c r="CD22" s="48">
        <f t="shared" si="19"/>
        <v>0</v>
      </c>
      <c r="CE22" s="48">
        <f t="shared" si="19"/>
        <v>0</v>
      </c>
      <c r="CF22" s="48">
        <f t="shared" si="19"/>
        <v>0</v>
      </c>
      <c r="CG22" s="48">
        <f t="shared" si="19"/>
        <v>0</v>
      </c>
      <c r="CH22" s="48">
        <f t="shared" si="19"/>
        <v>0</v>
      </c>
      <c r="CI22" s="48">
        <f t="shared" si="19"/>
        <v>0</v>
      </c>
      <c r="CJ22" s="48">
        <f t="shared" si="18"/>
        <v>0</v>
      </c>
      <c r="CK22" s="48">
        <f t="shared" si="15"/>
        <v>0</v>
      </c>
      <c r="CL22" s="48">
        <f t="shared" si="15"/>
        <v>0</v>
      </c>
      <c r="CM22" s="48">
        <f t="shared" si="15"/>
        <v>0</v>
      </c>
      <c r="CN22" s="48">
        <f t="shared" si="15"/>
        <v>0</v>
      </c>
      <c r="CO22" s="48">
        <f t="shared" si="15"/>
        <v>0</v>
      </c>
      <c r="CP22" s="48">
        <f t="shared" si="15"/>
        <v>0</v>
      </c>
      <c r="CQ22" s="49">
        <f t="shared" si="16"/>
        <v>0</v>
      </c>
      <c r="CR22" s="48">
        <f t="shared" si="17"/>
        <v>0</v>
      </c>
    </row>
    <row r="23" spans="1:96" outlineLevel="1" x14ac:dyDescent="0.25">
      <c r="A23" s="50" t="s">
        <v>70</v>
      </c>
      <c r="B23" s="51" t="s">
        <v>65</v>
      </c>
      <c r="C23" s="52">
        <f>[1]Genanskaffelsespriser!E98</f>
        <v>50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6"/>
      <c r="AA23" s="58">
        <f>IF((D23*[1]Genanskaffelsespriser!$D98-(2009-D$3)/($C23+D24)*[1]Genanskaffelsespriser!$D98*D23)&lt;0,0,(D23*[1]Genanskaffelsespriser!$D98-(2009-D$3)/($C23+D24)*[1]Genanskaffelsespriser!$D98*D23))</f>
        <v>0</v>
      </c>
      <c r="AB23" s="58">
        <f>IF((E23*[1]Genanskaffelsespriser!$D98-(2009-E$3)/($C23+E24)*[1]Genanskaffelsespriser!$D98*E23)&lt;0,0,(E23*[1]Genanskaffelsespriser!$D98-(2009-E$3)/($C23+E24)*[1]Genanskaffelsespriser!$D98*E23))</f>
        <v>0</v>
      </c>
      <c r="AC23" s="58">
        <f>IF((F23*[1]Genanskaffelsespriser!$D98-(2009-F$3)/($C23+F24)*[1]Genanskaffelsespriser!$D98*F23)&lt;0,0,(F23*[1]Genanskaffelsespriser!$D98-(2009-F$3)/($C23+F24)*[1]Genanskaffelsespriser!$D98*F23))</f>
        <v>0</v>
      </c>
      <c r="AD23" s="58">
        <f>IF((G23*[1]Genanskaffelsespriser!$D98-(2009-G$3)/($C23+G24)*[1]Genanskaffelsespriser!$D98*G23)&lt;0,0,(G23*[1]Genanskaffelsespriser!$D98-(2009-G$3)/($C23+G24)*[1]Genanskaffelsespriser!$D98*G23))</f>
        <v>0</v>
      </c>
      <c r="AE23" s="58">
        <f>IF((H23*[1]Genanskaffelsespriser!$D98-(2009-H$3)/($C23+H24)*[1]Genanskaffelsespriser!$D98*H23)&lt;0,0,(H23*[1]Genanskaffelsespriser!$D98-(2009-H$3)/($C23+H24)*[1]Genanskaffelsespriser!$D98*H23))</f>
        <v>0</v>
      </c>
      <c r="AF23" s="58">
        <f>IF((I23*[1]Genanskaffelsespriser!$D98-(2009-I$3)/($C23+I24)*[1]Genanskaffelsespriser!$D98*I23)&lt;0,0,(I23*[1]Genanskaffelsespriser!$D98-(2009-I$3)/($C23+I24)*[1]Genanskaffelsespriser!$D98*I23))</f>
        <v>0</v>
      </c>
      <c r="AG23" s="58">
        <f>IF((J23*[1]Genanskaffelsespriser!$D98-(2009-J$3)/($C23+J24)*[1]Genanskaffelsespriser!$D98*J23)&lt;0,0,(J23*[1]Genanskaffelsespriser!$D98-(2009-J$3)/($C23+J24)*[1]Genanskaffelsespriser!$D98*J23))</f>
        <v>0</v>
      </c>
      <c r="AH23" s="58">
        <f>IF((K23*[1]Genanskaffelsespriser!$D98-(2009-K$3)/($C23+K24)*[1]Genanskaffelsespriser!$D98*K23)&lt;0,0,(K23*[1]Genanskaffelsespriser!$D98-(2009-K$3)/($C23+K24)*[1]Genanskaffelsespriser!$D98*K23))</f>
        <v>0</v>
      </c>
      <c r="AI23" s="58">
        <f>IF((L23*[1]Genanskaffelsespriser!$D98-(2009-L$3)/($C23+L24)*[1]Genanskaffelsespriser!$D98*L23)&lt;0,0,(L23*[1]Genanskaffelsespriser!$D98-(2009-L$3)/($C23+L24)*[1]Genanskaffelsespriser!$D98*L23))</f>
        <v>0</v>
      </c>
      <c r="AJ23" s="58">
        <f>IF((M23*[1]Genanskaffelsespriser!$D98-(2009-M$3)/($C23+M24)*[1]Genanskaffelsespriser!$D98*M23)&lt;0,0,(M23*[1]Genanskaffelsespriser!$D98-(2009-M$3)/($C23+M24)*[1]Genanskaffelsespriser!$D98*M23))</f>
        <v>0</v>
      </c>
      <c r="AK23" s="58">
        <f>IF((N23*[1]Genanskaffelsespriser!$D98-(2009-N$3)/($C23+N24)*[1]Genanskaffelsespriser!$D98*N23)&lt;0,0,(N23*[1]Genanskaffelsespriser!$D98-(2009-N$3)/($C23+N24)*[1]Genanskaffelsespriser!$D98*N23))</f>
        <v>0</v>
      </c>
      <c r="AL23" s="58">
        <f>IF((O23*[1]Genanskaffelsespriser!$D98-(2009-O$3)/($C23+O24)*[1]Genanskaffelsespriser!$D98*O23)&lt;0,0,(O23*[1]Genanskaffelsespriser!$D98-(2009-O$3)/($C23+O24)*[1]Genanskaffelsespriser!$D98*O23))</f>
        <v>0</v>
      </c>
      <c r="AM23" s="58">
        <f>IF((P23*[1]Genanskaffelsespriser!$D98-(2009-P$3)/($C23+P24)*[1]Genanskaffelsespriser!$D98*P23)&lt;0,0,(P23*[1]Genanskaffelsespriser!$D98-(2009-P$3)/($C23+P24)*[1]Genanskaffelsespriser!$D98*P23))</f>
        <v>0</v>
      </c>
      <c r="AN23" s="58">
        <f>IF((Q23*[1]Genanskaffelsespriser!$D98-(2009-Q$3)/($C23+Q24)*[1]Genanskaffelsespriser!$D98*Q23)&lt;0,0,(Q23*[1]Genanskaffelsespriser!$D98-(2009-Q$3)/($C23+Q24)*[1]Genanskaffelsespriser!$D98*Q23))</f>
        <v>0</v>
      </c>
      <c r="AO23" s="58">
        <f>IF((R23*[1]Genanskaffelsespriser!$D98-(2009-R$3)/($C23+R24)*[1]Genanskaffelsespriser!$D98*R23)&lt;0,0,(R23*[1]Genanskaffelsespriser!$D98-(2009-R$3)/($C23+R24)*[1]Genanskaffelsespriser!$D98*R23))</f>
        <v>0</v>
      </c>
      <c r="AP23" s="58">
        <f>IF((S23*[1]Genanskaffelsespriser!$D98-(2009-S$3)/($C23+S24)*[1]Genanskaffelsespriser!$D98*S23)&lt;0,0,(S23*[1]Genanskaffelsespriser!$D98-(2009-S$3)/($C23+S24)*[1]Genanskaffelsespriser!$D98*S23))</f>
        <v>0</v>
      </c>
      <c r="AQ23" s="58">
        <f>IF((T23*[1]Genanskaffelsespriser!$D98-(2009-T$3)/($C23+T24)*[1]Genanskaffelsespriser!$D98*T23)&lt;0,0,(T23*[1]Genanskaffelsespriser!$D98-(2009-T$3)/($C23+T24)*[1]Genanskaffelsespriser!$D98*T23))</f>
        <v>0</v>
      </c>
      <c r="AR23" s="58">
        <f>IF((U23*[1]Genanskaffelsespriser!$D98-(2009-U$3)/($C23+U24)*[1]Genanskaffelsespriser!$D98*U23)&lt;0,0,(U23*[1]Genanskaffelsespriser!$D98-(2009-U$3)/($C23+U24)*[1]Genanskaffelsespriser!$D98*U23))</f>
        <v>0</v>
      </c>
      <c r="AS23" s="58">
        <f>IF((V23*[1]Genanskaffelsespriser!$D98-(2009-V$3)/($C23+V24)*[1]Genanskaffelsespriser!$D98*V23)&lt;0,0,(V23*[1]Genanskaffelsespriser!$D98-(2009-V$3)/($C23+V24)*[1]Genanskaffelsespriser!$D98*V23))</f>
        <v>0</v>
      </c>
      <c r="AT23" s="58">
        <f>IF((W23*[1]Genanskaffelsespriser!$D98-(2009-W$3)/($C23+W24)*[1]Genanskaffelsespriser!$D98*W23)&lt;0,0,(W23*[1]Genanskaffelsespriser!$D98-(2009-W$3)/($C23+W24)*[1]Genanskaffelsespriser!$D98*W23))</f>
        <v>0</v>
      </c>
      <c r="AU23" s="58">
        <f>IF((X23*[1]Genanskaffelsespriser!$D98-(2009-X$3)/($C23+X24)*[1]Genanskaffelsespriser!$D98*X23)&lt;0,0,(X23*[1]Genanskaffelsespriser!$D98-(2009-X$3)/($C23+X24)*[1]Genanskaffelsespriser!$D98*X23))</f>
        <v>0</v>
      </c>
      <c r="AV23" s="58">
        <f>IF((Y23*[1]Genanskaffelsespriser!$D98-(2009-Y$3)/($C23+Y24)*[1]Genanskaffelsespriser!$D98*Y23)&lt;0,0,(Y23*[1]Genanskaffelsespriser!$D98-(2009-Y$3)/($C23+Y24)*[1]Genanskaffelsespriser!$D98*Y23))</f>
        <v>0</v>
      </c>
      <c r="AW23" s="59">
        <f t="shared" si="12"/>
        <v>0</v>
      </c>
      <c r="AX23" s="58">
        <f>VLOOKUP(D$3,[1]Prisindeks!$A$1:$B$111,2,FALSE)/100*AA23</f>
        <v>0</v>
      </c>
      <c r="AY23" s="58">
        <f>VLOOKUP(E$3,[1]Prisindeks!$A$1:$B$111,2,FALSE)/100*AB23</f>
        <v>0</v>
      </c>
      <c r="AZ23" s="58">
        <f>VLOOKUP(F$3,[1]Prisindeks!$A$1:$B$111,2,FALSE)/100*AC23</f>
        <v>0</v>
      </c>
      <c r="BA23" s="58">
        <f>VLOOKUP(G$3,[1]Prisindeks!$A$1:$B$111,2,FALSE)/100*AD23</f>
        <v>0</v>
      </c>
      <c r="BB23" s="58">
        <f>VLOOKUP(H$3,[1]Prisindeks!$A$1:$B$111,2,FALSE)/100*AE23</f>
        <v>0</v>
      </c>
      <c r="BC23" s="58">
        <f>VLOOKUP(I$3,[1]Prisindeks!$A$1:$B$111,2,FALSE)/100*AF23</f>
        <v>0</v>
      </c>
      <c r="BD23" s="58">
        <f>VLOOKUP(J$3,[1]Prisindeks!$A$1:$B$111,2,FALSE)/100*AG23</f>
        <v>0</v>
      </c>
      <c r="BE23" s="58">
        <f>VLOOKUP(K$3,[1]Prisindeks!$A$1:$B$111,2,FALSE)/100*AH23</f>
        <v>0</v>
      </c>
      <c r="BF23" s="58">
        <f>VLOOKUP(L$3,[1]Prisindeks!$A$1:$B$111,2,FALSE)/100*AI23</f>
        <v>0</v>
      </c>
      <c r="BG23" s="58">
        <f>VLOOKUP(M$3,[1]Prisindeks!$A$1:$B$111,2,FALSE)/100*AJ23</f>
        <v>0</v>
      </c>
      <c r="BH23" s="58">
        <f>VLOOKUP(N$3,[1]Prisindeks!$A$1:$B$111,2,FALSE)/100*AK23</f>
        <v>0</v>
      </c>
      <c r="BI23" s="58">
        <f>VLOOKUP(O$3,[1]Prisindeks!$A$1:$B$111,2,FALSE)/100*AL23</f>
        <v>0</v>
      </c>
      <c r="BJ23" s="58">
        <f>VLOOKUP(P$3,[1]Prisindeks!$A$1:$B$111,2,FALSE)/100*AM23</f>
        <v>0</v>
      </c>
      <c r="BK23" s="58">
        <f>VLOOKUP(Q$3,[1]Prisindeks!$A$1:$B$111,2,FALSE)/100*AN23</f>
        <v>0</v>
      </c>
      <c r="BL23" s="58">
        <f>VLOOKUP(R$3,[1]Prisindeks!$A$1:$B$111,2,FALSE)/100*AO23</f>
        <v>0</v>
      </c>
      <c r="BM23" s="58">
        <f>VLOOKUP(S$3,[1]Prisindeks!$A$1:$B$111,2,FALSE)/100*AP23</f>
        <v>0</v>
      </c>
      <c r="BN23" s="58">
        <f>VLOOKUP(T$3,[1]Prisindeks!$A$1:$B$111,2,FALSE)/100*AQ23</f>
        <v>0</v>
      </c>
      <c r="BO23" s="58">
        <f>VLOOKUP(U$3,[1]Prisindeks!$A$1:$B$111,2,FALSE)/100*AR23</f>
        <v>0</v>
      </c>
      <c r="BP23" s="58">
        <f>VLOOKUP(V$3,[1]Prisindeks!$A$1:$B$111,2,FALSE)/100*AS23</f>
        <v>0</v>
      </c>
      <c r="BQ23" s="58">
        <f>VLOOKUP(W$3,[1]Prisindeks!$A$1:$B$111,2,FALSE)/100*AT23</f>
        <v>0</v>
      </c>
      <c r="BR23" s="58">
        <f>VLOOKUP(X$3,[1]Prisindeks!$A$1:$B$111,2,FALSE)/100*AU23</f>
        <v>0</v>
      </c>
      <c r="BS23" s="58">
        <f>VLOOKUP(Y$3,[1]Prisindeks!$A$1:$B$111,2,FALSE)/100*AV23</f>
        <v>0</v>
      </c>
      <c r="BT23" s="59">
        <f t="shared" si="13"/>
        <v>0</v>
      </c>
      <c r="BU23" s="48">
        <f t="shared" si="19"/>
        <v>0</v>
      </c>
      <c r="BV23" s="48">
        <f t="shared" si="19"/>
        <v>0</v>
      </c>
      <c r="BW23" s="48">
        <f t="shared" si="19"/>
        <v>0</v>
      </c>
      <c r="BX23" s="48">
        <f t="shared" si="19"/>
        <v>0</v>
      </c>
      <c r="BY23" s="48">
        <f t="shared" si="19"/>
        <v>0</v>
      </c>
      <c r="BZ23" s="48">
        <f t="shared" si="19"/>
        <v>0</v>
      </c>
      <c r="CA23" s="48">
        <f t="shared" si="19"/>
        <v>0</v>
      </c>
      <c r="CB23" s="48">
        <f t="shared" si="19"/>
        <v>0</v>
      </c>
      <c r="CC23" s="48">
        <f t="shared" si="19"/>
        <v>0</v>
      </c>
      <c r="CD23" s="48">
        <f t="shared" si="19"/>
        <v>0</v>
      </c>
      <c r="CE23" s="48">
        <f t="shared" si="19"/>
        <v>0</v>
      </c>
      <c r="CF23" s="48">
        <f t="shared" si="19"/>
        <v>0</v>
      </c>
      <c r="CG23" s="48">
        <f t="shared" si="19"/>
        <v>0</v>
      </c>
      <c r="CH23" s="48">
        <f t="shared" si="19"/>
        <v>0</v>
      </c>
      <c r="CI23" s="48">
        <f t="shared" si="19"/>
        <v>0</v>
      </c>
      <c r="CJ23" s="48">
        <f t="shared" si="18"/>
        <v>0</v>
      </c>
      <c r="CK23" s="48">
        <f t="shared" si="15"/>
        <v>0</v>
      </c>
      <c r="CL23" s="48">
        <f t="shared" si="15"/>
        <v>0</v>
      </c>
      <c r="CM23" s="48">
        <f t="shared" si="15"/>
        <v>0</v>
      </c>
      <c r="CN23" s="48">
        <f t="shared" si="15"/>
        <v>0</v>
      </c>
      <c r="CO23" s="48">
        <f t="shared" si="15"/>
        <v>0</v>
      </c>
      <c r="CP23" s="48">
        <f t="shared" si="15"/>
        <v>0</v>
      </c>
      <c r="CQ23" s="49">
        <f t="shared" si="16"/>
        <v>0</v>
      </c>
      <c r="CR23" s="48">
        <f t="shared" si="17"/>
        <v>0</v>
      </c>
    </row>
    <row r="24" spans="1:96" outlineLevel="1" x14ac:dyDescent="0.25">
      <c r="A24" s="60" t="s">
        <v>66</v>
      </c>
      <c r="B24" s="51" t="s">
        <v>67</v>
      </c>
      <c r="C24" s="61" t="s">
        <v>68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49"/>
      <c r="CR24" s="48"/>
    </row>
    <row r="25" spans="1:96" outlineLevel="1" x14ac:dyDescent="0.25">
      <c r="A25" s="50" t="s">
        <v>71</v>
      </c>
      <c r="B25" s="51" t="s">
        <v>65</v>
      </c>
      <c r="C25" s="52">
        <f>[1]Genanskaffelsespriser!E99</f>
        <v>15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6"/>
      <c r="AA25" s="57">
        <f>IF((D25*[1]Genanskaffelsespriser!$D99-(2009-D$3)/$C25*[1]Genanskaffelsespriser!$D99*D25)&lt;0,0,(D25*[1]Genanskaffelsespriser!$D99-(2009-D$3)/$C25*[1]Genanskaffelsespriser!$D99*D25))</f>
        <v>0</v>
      </c>
      <c r="AB25" s="58">
        <f>IF((E25*[1]Genanskaffelsespriser!$D99-(2009-E$3)/$C25*[1]Genanskaffelsespriser!$D99*E25)&lt;0,0,(E25*[1]Genanskaffelsespriser!$D99-(2009-E$3)/$C25*[1]Genanskaffelsespriser!$D99*E25))</f>
        <v>0</v>
      </c>
      <c r="AC25" s="58">
        <f>IF((F25*[1]Genanskaffelsespriser!$D99-(2009-F$3)/$C25*[1]Genanskaffelsespriser!$D99*F25)&lt;0,0,(F25*[1]Genanskaffelsespriser!$D99-(2009-F$3)/$C25*[1]Genanskaffelsespriser!$D99*F25))</f>
        <v>0</v>
      </c>
      <c r="AD25" s="58">
        <f>IF((G25*[1]Genanskaffelsespriser!$D99-(2009-G$3)/$C25*[1]Genanskaffelsespriser!$D99*G25)&lt;0,0,(G25*[1]Genanskaffelsespriser!$D99-(2009-G$3)/$C25*[1]Genanskaffelsespriser!$D99*G25))</f>
        <v>0</v>
      </c>
      <c r="AE25" s="58">
        <f>IF((H25*[1]Genanskaffelsespriser!$D99-(2009-H$3)/$C25*[1]Genanskaffelsespriser!$D99*H25)&lt;0,0,(H25*[1]Genanskaffelsespriser!$D99-(2009-H$3)/$C25*[1]Genanskaffelsespriser!$D99*H25))</f>
        <v>0</v>
      </c>
      <c r="AF25" s="58">
        <f>IF((I25*[1]Genanskaffelsespriser!$D99-(2009-I$3)/$C25*[1]Genanskaffelsespriser!$D99*I25)&lt;0,0,(I25*[1]Genanskaffelsespriser!$D99-(2009-I$3)/$C25*[1]Genanskaffelsespriser!$D99*I25))</f>
        <v>0</v>
      </c>
      <c r="AG25" s="58">
        <f>IF((J25*[1]Genanskaffelsespriser!$D99-(2009-J$3)/$C25*[1]Genanskaffelsespriser!$D99*J25)&lt;0,0,(J25*[1]Genanskaffelsespriser!$D99-(2009-J$3)/$C25*[1]Genanskaffelsespriser!$D99*J25))</f>
        <v>0</v>
      </c>
      <c r="AH25" s="58">
        <f>IF((K25*[1]Genanskaffelsespriser!$D99-(2009-K$3)/$C25*[1]Genanskaffelsespriser!$D99*K25)&lt;0,0,(K25*[1]Genanskaffelsespriser!$D99-(2009-K$3)/$C25*[1]Genanskaffelsespriser!$D99*K25))</f>
        <v>0</v>
      </c>
      <c r="AI25" s="58">
        <f>IF((L25*[1]Genanskaffelsespriser!$D99-(2009-L$3)/$C25*[1]Genanskaffelsespriser!$D99*L25)&lt;0,0,(L25*[1]Genanskaffelsespriser!$D99-(2009-L$3)/$C25*[1]Genanskaffelsespriser!$D99*L25))</f>
        <v>0</v>
      </c>
      <c r="AJ25" s="58">
        <f>IF((M25*[1]Genanskaffelsespriser!$D99-(2009-M$3)/$C25*[1]Genanskaffelsespriser!$D99*M25)&lt;0,0,(M25*[1]Genanskaffelsespriser!$D99-(2009-M$3)/$C25*[1]Genanskaffelsespriser!$D99*M25))</f>
        <v>0</v>
      </c>
      <c r="AK25" s="58">
        <f>IF((N25*[1]Genanskaffelsespriser!$D99-(2009-N$3)/$C25*[1]Genanskaffelsespriser!$D99*N25)&lt;0,0,(N25*[1]Genanskaffelsespriser!$D99-(2009-N$3)/$C25*[1]Genanskaffelsespriser!$D99*N25))</f>
        <v>0</v>
      </c>
      <c r="AL25" s="58">
        <f>IF((O25*[1]Genanskaffelsespriser!$D99-(2009-O$3)/$C25*[1]Genanskaffelsespriser!$D99*O25)&lt;0,0,(O25*[1]Genanskaffelsespriser!$D99-(2009-O$3)/$C25*[1]Genanskaffelsespriser!$D99*O25))</f>
        <v>0</v>
      </c>
      <c r="AM25" s="58">
        <f>IF((P25*[1]Genanskaffelsespriser!$D99-(2009-P$3)/$C25*[1]Genanskaffelsespriser!$D99*P25)&lt;0,0,(P25*[1]Genanskaffelsespriser!$D99-(2009-P$3)/$C25*[1]Genanskaffelsespriser!$D99*P25))</f>
        <v>0</v>
      </c>
      <c r="AN25" s="58">
        <f>IF((Q25*[1]Genanskaffelsespriser!$D99-(2009-Q$3)/$C25*[1]Genanskaffelsespriser!$D99*Q25)&lt;0,0,(Q25*[1]Genanskaffelsespriser!$D99-(2009-Q$3)/$C25*[1]Genanskaffelsespriser!$D99*Q25))</f>
        <v>0</v>
      </c>
      <c r="AO25" s="58">
        <f>IF((R25*[1]Genanskaffelsespriser!$D99-(2009-R$3)/$C25*[1]Genanskaffelsespriser!$D99*R25)&lt;0,0,(R25*[1]Genanskaffelsespriser!$D99-(2009-R$3)/$C25*[1]Genanskaffelsespriser!$D99*R25))</f>
        <v>0</v>
      </c>
      <c r="AP25" s="58">
        <f>IF((S25*[1]Genanskaffelsespriser!$D99-(2009-S$3)/$C25*[1]Genanskaffelsespriser!$D99*S25)&lt;0,0,(S25*[1]Genanskaffelsespriser!$D99-(2009-S$3)/$C25*[1]Genanskaffelsespriser!$D99*S25))</f>
        <v>0</v>
      </c>
      <c r="AQ25" s="58">
        <f>IF((T25*[1]Genanskaffelsespriser!$D99-(2009-T$3)/$C25*[1]Genanskaffelsespriser!$D99*T25)&lt;0,0,(T25*[1]Genanskaffelsespriser!$D99-(2009-T$3)/$C25*[1]Genanskaffelsespriser!$D99*T25))</f>
        <v>0</v>
      </c>
      <c r="AR25" s="58">
        <f>IF((U25*[1]Genanskaffelsespriser!$D99-(2009-U$3)/$C25*[1]Genanskaffelsespriser!$D99*U25)&lt;0,0,(U25*[1]Genanskaffelsespriser!$D99-(2009-U$3)/$C25*[1]Genanskaffelsespriser!$D99*U25))</f>
        <v>0</v>
      </c>
      <c r="AS25" s="58">
        <f>IF((V25*[1]Genanskaffelsespriser!$D99-(2009-V$3)/$C25*[1]Genanskaffelsespriser!$D99*V25)&lt;0,0,(V25*[1]Genanskaffelsespriser!$D99-(2009-V$3)/$C25*[1]Genanskaffelsespriser!$D99*V25))</f>
        <v>0</v>
      </c>
      <c r="AT25" s="58">
        <f>IF((W25*[1]Genanskaffelsespriser!$D99-(2009-W$3)/$C25*[1]Genanskaffelsespriser!$D99*W25)&lt;0,0,(W25*[1]Genanskaffelsespriser!$D99-(2009-W$3)/$C25*[1]Genanskaffelsespriser!$D99*W25))</f>
        <v>0</v>
      </c>
      <c r="AU25" s="58">
        <f>IF((X25*[1]Genanskaffelsespriser!$D99-(2009-X$3)/$C25*[1]Genanskaffelsespriser!$D99*X25)&lt;0,0,(X25*[1]Genanskaffelsespriser!$D99-(2009-X$3)/$C25*[1]Genanskaffelsespriser!$D99*X25))</f>
        <v>0</v>
      </c>
      <c r="AV25" s="58">
        <f>IF((Y25*[1]Genanskaffelsespriser!$D99-(2009-Y$3)/$C25*[1]Genanskaffelsespriser!$D99*Y25)&lt;0,0,(Y25*[1]Genanskaffelsespriser!$D99-(2009-Y$3)/$C25*[1]Genanskaffelsespriser!$D99*Y25))</f>
        <v>0</v>
      </c>
      <c r="AW25" s="59">
        <f t="shared" si="12"/>
        <v>0</v>
      </c>
      <c r="AX25" s="58">
        <f>VLOOKUP(D$3,[1]Prisindeks!$A$1:$B$111,2,FALSE)/100*AA25</f>
        <v>0</v>
      </c>
      <c r="AY25" s="58">
        <f>VLOOKUP(E$3,[1]Prisindeks!$A$1:$B$111,2,FALSE)/100*AB25</f>
        <v>0</v>
      </c>
      <c r="AZ25" s="58">
        <f>VLOOKUP(F$3,[1]Prisindeks!$A$1:$B$111,2,FALSE)/100*AC25</f>
        <v>0</v>
      </c>
      <c r="BA25" s="58">
        <f>VLOOKUP(G$3,[1]Prisindeks!$A$1:$B$111,2,FALSE)/100*AD25</f>
        <v>0</v>
      </c>
      <c r="BB25" s="58">
        <f>VLOOKUP(H$3,[1]Prisindeks!$A$1:$B$111,2,FALSE)/100*AE25</f>
        <v>0</v>
      </c>
      <c r="BC25" s="58">
        <f>VLOOKUP(I$3,[1]Prisindeks!$A$1:$B$111,2,FALSE)/100*AF25</f>
        <v>0</v>
      </c>
      <c r="BD25" s="58">
        <f>VLOOKUP(J$3,[1]Prisindeks!$A$1:$B$111,2,FALSE)/100*AG25</f>
        <v>0</v>
      </c>
      <c r="BE25" s="58">
        <f>VLOOKUP(K$3,[1]Prisindeks!$A$1:$B$111,2,FALSE)/100*AH25</f>
        <v>0</v>
      </c>
      <c r="BF25" s="58">
        <f>VLOOKUP(L$3,[1]Prisindeks!$A$1:$B$111,2,FALSE)/100*AI25</f>
        <v>0</v>
      </c>
      <c r="BG25" s="58">
        <f>VLOOKUP(M$3,[1]Prisindeks!$A$1:$B$111,2,FALSE)/100*AJ25</f>
        <v>0</v>
      </c>
      <c r="BH25" s="58">
        <f>VLOOKUP(N$3,[1]Prisindeks!$A$1:$B$111,2,FALSE)/100*AK25</f>
        <v>0</v>
      </c>
      <c r="BI25" s="58">
        <f>VLOOKUP(O$3,[1]Prisindeks!$A$1:$B$111,2,FALSE)/100*AL25</f>
        <v>0</v>
      </c>
      <c r="BJ25" s="58">
        <f>VLOOKUP(P$3,[1]Prisindeks!$A$1:$B$111,2,FALSE)/100*AM25</f>
        <v>0</v>
      </c>
      <c r="BK25" s="58">
        <f>VLOOKUP(Q$3,[1]Prisindeks!$A$1:$B$111,2,FALSE)/100*AN25</f>
        <v>0</v>
      </c>
      <c r="BL25" s="58">
        <f>VLOOKUP(R$3,[1]Prisindeks!$A$1:$B$111,2,FALSE)/100*AO25</f>
        <v>0</v>
      </c>
      <c r="BM25" s="58">
        <f>VLOOKUP(S$3,[1]Prisindeks!$A$1:$B$111,2,FALSE)/100*AP25</f>
        <v>0</v>
      </c>
      <c r="BN25" s="58">
        <f>VLOOKUP(T$3,[1]Prisindeks!$A$1:$B$111,2,FALSE)/100*AQ25</f>
        <v>0</v>
      </c>
      <c r="BO25" s="58">
        <f>VLOOKUP(U$3,[1]Prisindeks!$A$1:$B$111,2,FALSE)/100*AR25</f>
        <v>0</v>
      </c>
      <c r="BP25" s="58">
        <f>VLOOKUP(V$3,[1]Prisindeks!$A$1:$B$111,2,FALSE)/100*AS25</f>
        <v>0</v>
      </c>
      <c r="BQ25" s="58">
        <f>VLOOKUP(W$3,[1]Prisindeks!$A$1:$B$111,2,FALSE)/100*AT25</f>
        <v>0</v>
      </c>
      <c r="BR25" s="58">
        <f>VLOOKUP(X$3,[1]Prisindeks!$A$1:$B$111,2,FALSE)/100*AU25</f>
        <v>0</v>
      </c>
      <c r="BS25" s="58">
        <f>VLOOKUP(Y$3,[1]Prisindeks!$A$1:$B$111,2,FALSE)/100*AV25</f>
        <v>0</v>
      </c>
      <c r="BT25" s="59">
        <f t="shared" si="13"/>
        <v>0</v>
      </c>
      <c r="BU25" s="48">
        <f t="shared" si="19"/>
        <v>0</v>
      </c>
      <c r="BV25" s="48">
        <f t="shared" si="19"/>
        <v>0</v>
      </c>
      <c r="BW25" s="48">
        <f t="shared" si="19"/>
        <v>0</v>
      </c>
      <c r="BX25" s="48">
        <f t="shared" si="19"/>
        <v>0</v>
      </c>
      <c r="BY25" s="48">
        <f t="shared" si="19"/>
        <v>0</v>
      </c>
      <c r="BZ25" s="48">
        <f t="shared" si="19"/>
        <v>0</v>
      </c>
      <c r="CA25" s="48">
        <f t="shared" si="19"/>
        <v>0</v>
      </c>
      <c r="CB25" s="48">
        <f t="shared" si="19"/>
        <v>0</v>
      </c>
      <c r="CC25" s="48">
        <f t="shared" si="19"/>
        <v>0</v>
      </c>
      <c r="CD25" s="48">
        <f t="shared" si="19"/>
        <v>0</v>
      </c>
      <c r="CE25" s="48">
        <f t="shared" si="19"/>
        <v>0</v>
      </c>
      <c r="CF25" s="48">
        <f t="shared" si="19"/>
        <v>0</v>
      </c>
      <c r="CG25" s="48">
        <f t="shared" si="19"/>
        <v>0</v>
      </c>
      <c r="CH25" s="48">
        <f t="shared" si="19"/>
        <v>0</v>
      </c>
      <c r="CI25" s="48">
        <f t="shared" si="19"/>
        <v>0</v>
      </c>
      <c r="CJ25" s="48">
        <f t="shared" si="18"/>
        <v>0</v>
      </c>
      <c r="CK25" s="48">
        <f t="shared" si="15"/>
        <v>0</v>
      </c>
      <c r="CL25" s="48">
        <f t="shared" si="15"/>
        <v>0</v>
      </c>
      <c r="CM25" s="48">
        <f t="shared" si="15"/>
        <v>0</v>
      </c>
      <c r="CN25" s="48">
        <f t="shared" si="15"/>
        <v>0</v>
      </c>
      <c r="CO25" s="48">
        <f t="shared" si="15"/>
        <v>0</v>
      </c>
      <c r="CP25" s="48">
        <f t="shared" si="15"/>
        <v>0</v>
      </c>
      <c r="CQ25" s="49">
        <f t="shared" si="16"/>
        <v>0</v>
      </c>
      <c r="CR25" s="48">
        <f t="shared" si="17"/>
        <v>0</v>
      </c>
    </row>
    <row r="26" spans="1:96" outlineLevel="1" x14ac:dyDescent="0.25">
      <c r="A26" s="50" t="s">
        <v>72</v>
      </c>
      <c r="B26" s="51" t="s">
        <v>65</v>
      </c>
      <c r="C26" s="52">
        <f>[1]Genanskaffelsespriser!E100</f>
        <v>75</v>
      </c>
      <c r="D26" s="62">
        <v>1</v>
      </c>
      <c r="E26" s="53">
        <v>0</v>
      </c>
      <c r="F26" s="62">
        <v>1</v>
      </c>
      <c r="G26" s="62">
        <f>54+9+102</f>
        <v>165</v>
      </c>
      <c r="H26" s="62">
        <v>4</v>
      </c>
      <c r="I26" s="54">
        <f>4+30</f>
        <v>34</v>
      </c>
      <c r="J26" s="62">
        <f>24+113+166</f>
        <v>303</v>
      </c>
      <c r="K26" s="55">
        <f>14+274-7+79+30</f>
        <v>390</v>
      </c>
      <c r="L26" s="62">
        <f>614-614+117+12+87</f>
        <v>216</v>
      </c>
      <c r="M26" s="54">
        <f>2+184+5+27</f>
        <v>218</v>
      </c>
      <c r="N26" s="54">
        <f>168+14+7+27+2</f>
        <v>218</v>
      </c>
      <c r="O26" s="54">
        <f>352+1+1</f>
        <v>354</v>
      </c>
      <c r="P26" s="53">
        <v>65</v>
      </c>
      <c r="Q26" s="53">
        <v>61</v>
      </c>
      <c r="R26" s="53">
        <v>8</v>
      </c>
      <c r="S26" s="53">
        <v>89</v>
      </c>
      <c r="T26" s="53">
        <v>91</v>
      </c>
      <c r="U26" s="54">
        <f>56+1</f>
        <v>57</v>
      </c>
      <c r="V26" s="53">
        <v>44</v>
      </c>
      <c r="W26" s="54">
        <f>45+1+48</f>
        <v>94</v>
      </c>
      <c r="X26" s="53">
        <v>20</v>
      </c>
      <c r="Y26" s="53">
        <f>34+2+33</f>
        <v>69</v>
      </c>
      <c r="Z26" s="56"/>
      <c r="AA26" s="57">
        <f>IF((D26*[1]Genanskaffelsespriser!$D100-(2009-D$3)/($C26+D27)*[1]Genanskaffelsespriser!$D100*D26)&lt;0,0,(D26*[1]Genanskaffelsespriser!$D100-(2009-D$3)/($C26+D27)*[1]Genanskaffelsespriser!$D100*D26))</f>
        <v>0</v>
      </c>
      <c r="AB26" s="58">
        <f>IF((E26*[1]Genanskaffelsespriser!$D100-(2009-E$3)/($C26+E27)*[1]Genanskaffelsespriser!$D100*E26)&lt;0,0,(E26*[1]Genanskaffelsespriser!$D100-(2009-E$3)/($C26+E27)*[1]Genanskaffelsespriser!$D100*E26))</f>
        <v>0</v>
      </c>
      <c r="AC26" s="58">
        <f>IF((F26*[1]Genanskaffelsespriser!$D100-(2009-F$3)/($C26+F27)*[1]Genanskaffelsespriser!$D100*F26)&lt;0,0,(F26*[1]Genanskaffelsespriser!$D100-(2009-F$3)/($C26+F27)*[1]Genanskaffelsespriser!$D100*F26))</f>
        <v>0</v>
      </c>
      <c r="AD26" s="58">
        <f>IF((G26*[1]Genanskaffelsespriser!$D100-(2009-G$3)/($C26+G27)*[1]Genanskaffelsespriser!$D100*G26)&lt;0,0,(G26*[1]Genanskaffelsespriser!$D100-(2009-G$3)/($C26+G27)*[1]Genanskaffelsespriser!$D100*G26))</f>
        <v>10388.400000000023</v>
      </c>
      <c r="AE26" s="58">
        <f>IF((H26*[1]Genanskaffelsespriser!$D100-(2009-H$3)/($C26+H27)*[1]Genanskaffelsespriser!$D100*H26)&lt;0,0,(H26*[1]Genanskaffelsespriser!$D100-(2009-H$3)/($C26+H27)*[1]Genanskaffelsespriser!$D100*H26))</f>
        <v>2770.24</v>
      </c>
      <c r="AF26" s="58">
        <f>IF((I26*[1]Genanskaffelsespriser!$D100-(2009-I$3)/($C26+I27)*[1]Genanskaffelsespriser!$D100*I26)&lt;0,0,(I26*[1]Genanskaffelsespriser!$D100-(2009-I$3)/($C26+I27)*[1]Genanskaffelsespriser!$D100*I26))</f>
        <v>44953.440000000017</v>
      </c>
      <c r="AG26" s="58">
        <f>IF((J26*[1]Genanskaffelsespriser!$D100-(2009-J$3)/($C26+J27)*[1]Genanskaffelsespriser!$D100*J26)&lt;0,0,(J26*[1]Genanskaffelsespriser!$D100-(2009-J$3)/($C26+J27)*[1]Genanskaffelsespriser!$D100*J26))</f>
        <v>591383.27999999991</v>
      </c>
      <c r="AH26" s="58">
        <f>IF((K26*[1]Genanskaffelsespriser!$D100-(2009-K$3)/($C26+K27)*[1]Genanskaffelsespriser!$D100*K26)&lt;0,0,(K26*[1]Genanskaffelsespriser!$D100-(2009-K$3)/($C26+K27)*[1]Genanskaffelsespriser!$D100*K26))</f>
        <v>1006730.4</v>
      </c>
      <c r="AI26" s="58">
        <f>IF((L26*[1]Genanskaffelsespriser!$D100-(2009-L$3)/($C26+L27)*[1]Genanskaffelsespriser!$D100*L26)&lt;0,0,(L26*[1]Genanskaffelsespriser!$D100-(2009-L$3)/($C26+L27)*[1]Genanskaffelsespriser!$D100*L26))</f>
        <v>652769.28000000003</v>
      </c>
      <c r="AJ26" s="58">
        <f>IF((M26*[1]Genanskaffelsespriser!$D100-(2009-M$3)/($C26+M27)*[1]Genanskaffelsespriser!$D100*M26)&lt;0,0,(M26*[1]Genanskaffelsespriser!$D100-(2009-M$3)/($C26+M27)*[1]Genanskaffelsespriser!$D100*M26))</f>
        <v>727439.84</v>
      </c>
      <c r="AK26" s="58">
        <f>IF((N26*[1]Genanskaffelsespriser!$D100-(2009-N$3)/($C26+N27)*[1]Genanskaffelsespriser!$D100*N26)&lt;0,0,(N26*[1]Genanskaffelsespriser!$D100-(2009-N$3)/($C26+N27)*[1]Genanskaffelsespriser!$D100*N26))</f>
        <v>796066.24</v>
      </c>
      <c r="AL26" s="58">
        <f>IF((O26*[1]Genanskaffelsespriser!$D100-(2009-O$3)/($C26+O27)*[1]Genanskaffelsespriser!$D100*O26)&lt;0,0,(O26*[1]Genanskaffelsespriser!$D100-(2009-O$3)/($C26+O27)*[1]Genanskaffelsespriser!$D100*O26))</f>
        <v>1404133.92</v>
      </c>
      <c r="AM26" s="58">
        <f>IF((P26*[1]Genanskaffelsespriser!$D100-(2009-P$3)/($C26+P27)*[1]Genanskaffelsespriser!$D100*P26)&lt;0,0,(P26*[1]Genanskaffelsespriser!$D100-(2009-P$3)/($C26+P27)*[1]Genanskaffelsespriser!$D100*P26))</f>
        <v>270098.40000000002</v>
      </c>
      <c r="AN26" s="58">
        <f>IF((Q26*[1]Genanskaffelsespriser!$D100-(2009-Q$3)/($C26+Q27)*[1]Genanskaffelsespriser!$D100*Q26)&lt;0,0,(Q26*[1]Genanskaffelsespriser!$D100-(2009-Q$3)/($C26+Q27)*[1]Genanskaffelsespriser!$D100*Q26))</f>
        <v>257317.52</v>
      </c>
      <c r="AO26" s="58">
        <f>IF((R26*[1]Genanskaffelsespriser!$D100-(2009-R$3)/($C26+R27)*[1]Genanskaffelsespriser!$D100*R26)&lt;0,0,(R26*[1]Genanskaffelsespriser!$D100-(2009-R$3)/($C26+R27)*[1]Genanskaffelsespriser!$D100*R26))</f>
        <v>34250.239999999998</v>
      </c>
      <c r="AP26" s="58">
        <f>IF((S26*[1]Genanskaffelsespriser!$D100-(2009-S$3)/($C26+S27)*[1]Genanskaffelsespriser!$D100*S26)&lt;0,0,(S26*[1]Genanskaffelsespriser!$D100-(2009-S$3)/($C26+S27)*[1]Genanskaffelsespriser!$D100*S26))</f>
        <v>386637.36</v>
      </c>
      <c r="AQ26" s="58">
        <f>IF((T26*[1]Genanskaffelsespriser!$D100-(2009-T$3)/($C26+T27)*[1]Genanskaffelsespriser!$D100*T26)&lt;0,0,(T26*[1]Genanskaffelsespriser!$D100-(2009-T$3)/($C26+T27)*[1]Genanskaffelsespriser!$D100*T26))</f>
        <v>401055.2</v>
      </c>
      <c r="AR26" s="58">
        <f>IF((U26*[1]Genanskaffelsespriser!$D100-(2009-U$3)/($C26+U27)*[1]Genanskaffelsespriser!$D100*U26)&lt;0,0,(U26*[1]Genanskaffelsespriser!$D100-(2009-U$3)/($C26+U27)*[1]Genanskaffelsespriser!$D100*U26))</f>
        <v>254799.12</v>
      </c>
      <c r="AS26" s="58">
        <f>IF((V26*[1]Genanskaffelsespriser!$D100-(2009-V$3)/($C26+V27)*[1]Genanskaffelsespriser!$D100*V26)&lt;0,0,(V26*[1]Genanskaffelsespriser!$D100-(2009-V$3)/($C26+V27)*[1]Genanskaffelsespriser!$D100*V26))</f>
        <v>199457.28</v>
      </c>
      <c r="AT26" s="58">
        <f>IF((W26*[1]Genanskaffelsespriser!$D100-(2009-W$3)/($C26+W27)*[1]Genanskaffelsespriser!$D100*W26)&lt;0,0,(W26*[1]Genanskaffelsespriser!$D100-(2009-W$3)/($C26+W27)*[1]Genanskaffelsespriser!$D100*W26))</f>
        <v>432031.52</v>
      </c>
      <c r="AU26" s="58">
        <f>IF((X26*[1]Genanskaffelsespriser!$D100-(2009-X$3)/($C26+X27)*[1]Genanskaffelsespriser!$D100*X26)&lt;0,0,(X26*[1]Genanskaffelsespriser!$D100-(2009-X$3)/($C26+X27)*[1]Genanskaffelsespriser!$D100*X26))</f>
        <v>93180.800000000003</v>
      </c>
      <c r="AV26" s="58">
        <f>IF((Y26*[1]Genanskaffelsespriser!$D100-(2009-Y$3)/($C26+Y27)*[1]Genanskaffelsespriser!$D100*Y26)&lt;0,0,(Y26*[1]Genanskaffelsespriser!$D100-(2009-Y$3)/($C26+Y27)*[1]Genanskaffelsespriser!$D100*Y26))</f>
        <v>325818</v>
      </c>
      <c r="AW26" s="59">
        <f>+SUM(AA26:AV26)</f>
        <v>7891280.4800000014</v>
      </c>
      <c r="AX26" s="58">
        <f>VLOOKUP(D$3,[1]Prisindeks!$A$1:$B$111,2,FALSE)/100*AA26</f>
        <v>0</v>
      </c>
      <c r="AY26" s="58">
        <f>VLOOKUP(E$3,[1]Prisindeks!$A$1:$B$111,2,FALSE)/100*AB26</f>
        <v>0</v>
      </c>
      <c r="AZ26" s="58">
        <f>VLOOKUP(F$3,[1]Prisindeks!$A$1:$B$111,2,FALSE)/100*AC26</f>
        <v>0</v>
      </c>
      <c r="BA26" s="58">
        <f>VLOOKUP(G$3,[1]Prisindeks!$A$1:$B$111,2,FALSE)/100*AD26</f>
        <v>252.04652293262382</v>
      </c>
      <c r="BB26" s="58">
        <f>VLOOKUP(H$3,[1]Prisindeks!$A$1:$B$111,2,FALSE)/100*AE26</f>
        <v>130.40194210652589</v>
      </c>
      <c r="BC26" s="58">
        <f>VLOOKUP(I$3,[1]Prisindeks!$A$1:$B$111,2,FALSE)/100*AF26</f>
        <v>3354.5469594811216</v>
      </c>
      <c r="BD26" s="58">
        <f>VLOOKUP(J$3,[1]Prisindeks!$A$1:$B$111,2,FALSE)/100*AG26</f>
        <v>60875.029202673431</v>
      </c>
      <c r="BE26" s="58">
        <f>VLOOKUP(K$3,[1]Prisindeks!$A$1:$B$111,2,FALSE)/100*AH26</f>
        <v>219011.34023079171</v>
      </c>
      <c r="BF26" s="58">
        <f>VLOOKUP(L$3,[1]Prisindeks!$A$1:$B$111,2,FALSE)/100*AI26</f>
        <v>307630.92900480155</v>
      </c>
      <c r="BG26" s="58">
        <f>VLOOKUP(M$3,[1]Prisindeks!$A$1:$B$111,2,FALSE)/100*AJ26</f>
        <v>432225.74663708714</v>
      </c>
      <c r="BH26" s="58">
        <f>VLOOKUP(N$3,[1]Prisindeks!$A$1:$B$111,2,FALSE)/100*AK26</f>
        <v>562011.52252806374</v>
      </c>
      <c r="BI26" s="58">
        <f>VLOOKUP(O$3,[1]Prisindeks!$A$1:$B$111,2,FALSE)/100*AL26</f>
        <v>1133072.5451752574</v>
      </c>
      <c r="BJ26" s="58">
        <f>VLOOKUP(P$3,[1]Prisindeks!$A$1:$B$111,2,FALSE)/100*AM26</f>
        <v>239891.95477277314</v>
      </c>
      <c r="BK26" s="58">
        <f>VLOOKUP(Q$3,[1]Prisindeks!$A$1:$B$111,2,FALSE)/100*AN26</f>
        <v>232899.35265149176</v>
      </c>
      <c r="BL26" s="58">
        <f>VLOOKUP(R$3,[1]Prisindeks!$A$1:$B$111,2,FALSE)/100*AO26</f>
        <v>31558.295697509235</v>
      </c>
      <c r="BM26" s="58">
        <f>VLOOKUP(S$3,[1]Prisindeks!$A$1:$B$111,2,FALSE)/100*AP26</f>
        <v>358529.20424181951</v>
      </c>
      <c r="BN26" s="58">
        <f>VLOOKUP(T$3,[1]Prisindeks!$A$1:$B$111,2,FALSE)/100*AQ26</f>
        <v>375106.09895576909</v>
      </c>
      <c r="BO26" s="58">
        <f>VLOOKUP(U$3,[1]Prisindeks!$A$1:$B$111,2,FALSE)/100*AR26</f>
        <v>246534.18190257085</v>
      </c>
      <c r="BP26" s="58">
        <f>VLOOKUP(V$3,[1]Prisindeks!$A$1:$B$111,2,FALSE)/100*AS26</f>
        <v>198197.59666436032</v>
      </c>
      <c r="BQ26" s="58">
        <f>VLOOKUP(W$3,[1]Prisindeks!$A$1:$B$111,2,FALSE)/100*AT26</f>
        <v>445493.88034048147</v>
      </c>
      <c r="BR26" s="58">
        <f>VLOOKUP(X$3,[1]Prisindeks!$A$1:$B$111,2,FALSE)/100*AU26</f>
        <v>99917.222097986873</v>
      </c>
      <c r="BS26" s="58">
        <f>VLOOKUP(Y$3,[1]Prisindeks!$A$1:$B$111,2,FALSE)/100*AV26</f>
        <v>325818</v>
      </c>
      <c r="BT26" s="59">
        <f t="shared" si="13"/>
        <v>5272509.8955279579</v>
      </c>
      <c r="BU26" s="48">
        <f>(AX26+AA26)/2</f>
        <v>0</v>
      </c>
      <c r="BV26" s="48">
        <f>(AY26+AB26)/2</f>
        <v>0</v>
      </c>
      <c r="BW26" s="48">
        <f>(AZ26+AC26)/2</f>
        <v>0</v>
      </c>
      <c r="BX26" s="48">
        <f>(BA26+AD26)/2</f>
        <v>5320.2232614663235</v>
      </c>
      <c r="BY26" s="48">
        <f>(BB26+AE26)/2</f>
        <v>1450.3209710532628</v>
      </c>
      <c r="BZ26" s="48">
        <f t="shared" si="19"/>
        <v>24153.993479740569</v>
      </c>
      <c r="CA26" s="48">
        <f t="shared" si="19"/>
        <v>326129.15460133669</v>
      </c>
      <c r="CB26" s="48">
        <f t="shared" si="19"/>
        <v>612870.87011539587</v>
      </c>
      <c r="CC26" s="48">
        <f t="shared" si="19"/>
        <v>480200.10450240079</v>
      </c>
      <c r="CD26" s="48">
        <f t="shared" si="19"/>
        <v>579832.79331854358</v>
      </c>
      <c r="CE26" s="48">
        <f t="shared" si="19"/>
        <v>679038.88126403186</v>
      </c>
      <c r="CF26" s="48">
        <f t="shared" si="19"/>
        <v>1268603.2325876285</v>
      </c>
      <c r="CG26" s="48">
        <f t="shared" si="19"/>
        <v>254995.17738638658</v>
      </c>
      <c r="CH26" s="48">
        <f t="shared" si="19"/>
        <v>245108.43632574589</v>
      </c>
      <c r="CI26" s="48">
        <f t="shared" si="19"/>
        <v>32904.267848754615</v>
      </c>
      <c r="CJ26" s="48">
        <f t="shared" si="18"/>
        <v>372583.28212090977</v>
      </c>
      <c r="CK26" s="48">
        <f t="shared" si="15"/>
        <v>388080.64947788452</v>
      </c>
      <c r="CL26" s="48">
        <f t="shared" si="15"/>
        <v>250666.65095128544</v>
      </c>
      <c r="CM26" s="48">
        <f t="shared" si="15"/>
        <v>198827.43833218014</v>
      </c>
      <c r="CN26" s="48">
        <f t="shared" si="15"/>
        <v>438762.70017024071</v>
      </c>
      <c r="CO26" s="48">
        <f t="shared" si="15"/>
        <v>96549.011048993445</v>
      </c>
      <c r="CP26" s="48">
        <f t="shared" si="15"/>
        <v>325818</v>
      </c>
      <c r="CQ26" s="49">
        <f t="shared" si="16"/>
        <v>6581895.1877639797</v>
      </c>
      <c r="CR26" s="48">
        <f t="shared" si="17"/>
        <v>2502</v>
      </c>
    </row>
    <row r="27" spans="1:96" outlineLevel="1" x14ac:dyDescent="0.25">
      <c r="A27" s="60" t="s">
        <v>66</v>
      </c>
      <c r="B27" s="51" t="s">
        <v>67</v>
      </c>
      <c r="C27" s="61" t="s">
        <v>68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49"/>
      <c r="CR27" s="48"/>
    </row>
    <row r="28" spans="1:96" ht="15.75" outlineLevel="1" thickBot="1" x14ac:dyDescent="0.3">
      <c r="A28" s="63" t="s">
        <v>73</v>
      </c>
      <c r="B28" s="64" t="s">
        <v>65</v>
      </c>
      <c r="C28" s="65">
        <f>[1]Genanskaffelsespriser!E101</f>
        <v>75</v>
      </c>
      <c r="D28" s="66">
        <v>1</v>
      </c>
      <c r="E28" s="67">
        <v>0</v>
      </c>
      <c r="F28" s="66">
        <v>1</v>
      </c>
      <c r="G28" s="66">
        <f>54+9</f>
        <v>63</v>
      </c>
      <c r="H28" s="66">
        <v>4</v>
      </c>
      <c r="I28" s="67">
        <v>0</v>
      </c>
      <c r="J28" s="66">
        <v>24</v>
      </c>
      <c r="K28" s="68">
        <f>14+274-7</f>
        <v>281</v>
      </c>
      <c r="L28" s="66">
        <f>614-614+117</f>
        <v>117</v>
      </c>
      <c r="M28" s="66">
        <f>2+184</f>
        <v>186</v>
      </c>
      <c r="N28" s="67">
        <v>168</v>
      </c>
      <c r="O28" s="67">
        <v>352</v>
      </c>
      <c r="P28" s="67">
        <v>65</v>
      </c>
      <c r="Q28" s="67">
        <v>61</v>
      </c>
      <c r="R28" s="67">
        <v>8</v>
      </c>
      <c r="S28" s="67">
        <v>89</v>
      </c>
      <c r="T28" s="67">
        <v>91</v>
      </c>
      <c r="U28" s="67">
        <v>56</v>
      </c>
      <c r="V28" s="67">
        <v>44</v>
      </c>
      <c r="W28" s="67">
        <v>45</v>
      </c>
      <c r="X28" s="67">
        <v>20</v>
      </c>
      <c r="Y28" s="67">
        <v>34</v>
      </c>
      <c r="Z28" s="69"/>
      <c r="AA28" s="70">
        <f>IF((D28*[1]Genanskaffelsespriser!$D101-(2009-D$3)/$C28*[1]Genanskaffelsespriser!$D101*D28)&lt;0,0,(D28*[1]Genanskaffelsespriser!$D101-(2009-D$3)/$C28*[1]Genanskaffelsespriser!$D101*D28))</f>
        <v>0</v>
      </c>
      <c r="AB28" s="71">
        <f>IF((E28*[1]Genanskaffelsespriser!$D101-(2009-E$3)/$C28*[1]Genanskaffelsespriser!$D101*E28)&lt;0,0,(E28*[1]Genanskaffelsespriser!$D101-(2009-E$3)/$C28*[1]Genanskaffelsespriser!$D101*E28))</f>
        <v>0</v>
      </c>
      <c r="AC28" s="71">
        <f>IF((F28*[1]Genanskaffelsespriser!$D101-(2009-F$3)/$C28*[1]Genanskaffelsespriser!$D101*F28)&lt;0,0,(F28*[1]Genanskaffelsespriser!$D101-(2009-F$3)/$C28*[1]Genanskaffelsespriser!$D101*F28))</f>
        <v>0</v>
      </c>
      <c r="AD28" s="71">
        <f>IF((G28*[1]Genanskaffelsespriser!$D101-(2009-G$3)/$C28*[1]Genanskaffelsespriser!$D101*G28)&lt;0,0,(G28*[1]Genanskaffelsespriser!$D101-(2009-G$3)/$C28*[1]Genanskaffelsespriser!$D101*G28))</f>
        <v>3966.4799999999814</v>
      </c>
      <c r="AE28" s="71">
        <f>IF((H28*[1]Genanskaffelsespriser!$D101-(2009-H$3)/$C28*[1]Genanskaffelsespriser!$D101*H28)&lt;0,0,(H28*[1]Genanskaffelsespriser!$D101-(2009-H$3)/$C28*[1]Genanskaffelsespriser!$D101*H28))</f>
        <v>2770.24</v>
      </c>
      <c r="AF28" s="71">
        <f>IF((I28*[1]Genanskaffelsespriser!$D101-(2009-I$3)/$C28*[1]Genanskaffelsespriser!$D101*I28)&lt;0,0,(I28*[1]Genanskaffelsespriser!$D101-(2009-I$3)/$C28*[1]Genanskaffelsespriser!$D101*I28))</f>
        <v>0</v>
      </c>
      <c r="AG28" s="71">
        <f>IF((J28*[1]Genanskaffelsespriser!$D101-(2009-J$3)/$C28*[1]Genanskaffelsespriser!$D101*J28)&lt;0,0,(J28*[1]Genanskaffelsespriser!$D101-(2009-J$3)/$C28*[1]Genanskaffelsespriser!$D101*J28))</f>
        <v>46842.239999999991</v>
      </c>
      <c r="AH28" s="71">
        <f>IF((K28*[1]Genanskaffelsespriser!$D101-(2009-K$3)/$C28*[1]Genanskaffelsespriser!$D101*K28)&lt;0,0,(K28*[1]Genanskaffelsespriser!$D101-(2009-K$3)/$C28*[1]Genanskaffelsespriser!$D101*K28))</f>
        <v>725362.16</v>
      </c>
      <c r="AI28" s="71">
        <f>IF((L28*[1]Genanskaffelsespriser!$D101-(2009-L$3)/$C28*[1]Genanskaffelsespriser!$D101*L28)&lt;0,0,(L28*[1]Genanskaffelsespriser!$D101-(2009-L$3)/$C28*[1]Genanskaffelsespriser!$D101*L28))</f>
        <v>353583.35999999999</v>
      </c>
      <c r="AJ28" s="71">
        <f>IF((M28*[1]Genanskaffelsespriser!$D101-(2009-M$3)/$C28*[1]Genanskaffelsespriser!$D101*M28)&lt;0,0,(M28*[1]Genanskaffelsespriser!$D101-(2009-M$3)/$C28*[1]Genanskaffelsespriser!$D101*M28))</f>
        <v>620659.67999999993</v>
      </c>
      <c r="AK28" s="71">
        <f>IF((N28*[1]Genanskaffelsespriser!$D101-(2009-N$3)/$C28*[1]Genanskaffelsespriser!$D101*N28)&lt;0,0,(N28*[1]Genanskaffelsespriser!$D101-(2009-N$3)/$C28*[1]Genanskaffelsespriser!$D101*N28))</f>
        <v>613482.23999999999</v>
      </c>
      <c r="AL28" s="71">
        <f>IF((O28*[1]Genanskaffelsespriser!$D101-(2009-O$3)/$C28*[1]Genanskaffelsespriser!$D101*O28)&lt;0,0,(O28*[1]Genanskaffelsespriser!$D101-(2009-O$3)/$C28*[1]Genanskaffelsespriser!$D101*O28))</f>
        <v>1396200.96</v>
      </c>
      <c r="AM28" s="71">
        <f>IF((P28*[1]Genanskaffelsespriser!$D101-(2009-P$3)/$C28*[1]Genanskaffelsespriser!$D101*P28)&lt;0,0,(P28*[1]Genanskaffelsespriser!$D101-(2009-P$3)/$C28*[1]Genanskaffelsespriser!$D101*P28))</f>
        <v>270098.40000000002</v>
      </c>
      <c r="AN28" s="71">
        <f>IF((Q28*[1]Genanskaffelsespriser!$D101-(2009-Q$3)/$C28*[1]Genanskaffelsespriser!$D101*Q28)&lt;0,0,(Q28*[1]Genanskaffelsespriser!$D101-(2009-Q$3)/$C28*[1]Genanskaffelsespriser!$D101*Q28))</f>
        <v>257317.52</v>
      </c>
      <c r="AO28" s="71">
        <f>IF((R28*[1]Genanskaffelsespriser!$D101-(2009-R$3)/$C28*[1]Genanskaffelsespriser!$D101*R28)&lt;0,0,(R28*[1]Genanskaffelsespriser!$D101-(2009-R$3)/$C28*[1]Genanskaffelsespriser!$D101*R28))</f>
        <v>34250.239999999998</v>
      </c>
      <c r="AP28" s="71">
        <f>IF((S28*[1]Genanskaffelsespriser!$D101-(2009-S$3)/$C28*[1]Genanskaffelsespriser!$D101*S28)&lt;0,0,(S28*[1]Genanskaffelsespriser!$D101-(2009-S$3)/$C28*[1]Genanskaffelsespriser!$D101*S28))</f>
        <v>386637.36</v>
      </c>
      <c r="AQ28" s="71">
        <f>IF((T28*[1]Genanskaffelsespriser!$D101-(2009-T$3)/$C28*[1]Genanskaffelsespriser!$D101*T28)&lt;0,0,(T28*[1]Genanskaffelsespriser!$D101-(2009-T$3)/$C28*[1]Genanskaffelsespriser!$D101*T28))</f>
        <v>401055.2</v>
      </c>
      <c r="AR28" s="71">
        <f>IF((U28*[1]Genanskaffelsespriser!$D101-(2009-U$3)/$C28*[1]Genanskaffelsespriser!$D101*U28)&lt;0,0,(U28*[1]Genanskaffelsespriser!$D101-(2009-U$3)/$C28*[1]Genanskaffelsespriser!$D101*U28))</f>
        <v>250328.95999999999</v>
      </c>
      <c r="AS28" s="71">
        <f>IF((V28*[1]Genanskaffelsespriser!$D101-(2009-V$3)/$C28*[1]Genanskaffelsespriser!$D101*V28)&lt;0,0,(V28*[1]Genanskaffelsespriser!$D101-(2009-V$3)/$C28*[1]Genanskaffelsespriser!$D101*V28))</f>
        <v>199457.28</v>
      </c>
      <c r="AT28" s="71">
        <f>IF((W28*[1]Genanskaffelsespriser!$D101-(2009-W$3)/$C28*[1]Genanskaffelsespriser!$D101*W28)&lt;0,0,(W28*[1]Genanskaffelsespriser!$D101-(2009-W$3)/$C28*[1]Genanskaffelsespriser!$D101*W28))</f>
        <v>206823.6</v>
      </c>
      <c r="AU28" s="71">
        <f>IF((X28*[1]Genanskaffelsespriser!$D101-(2009-X$3)/$C28*[1]Genanskaffelsespriser!$D101*X28)&lt;0,0,(X28*[1]Genanskaffelsespriser!$D101-(2009-X$3)/$C28*[1]Genanskaffelsespriser!$D101*X28))</f>
        <v>93180.800000000003</v>
      </c>
      <c r="AV28" s="71">
        <f>IF((Y28*[1]Genanskaffelsespriser!$D101-(2009-Y$3)/$C28*[1]Genanskaffelsespriser!$D101*Y28)&lt;0,0,(Y28*[1]Genanskaffelsespriser!$D101-(2009-Y$3)/$C28*[1]Genanskaffelsespriser!$D101*Y28))</f>
        <v>160548</v>
      </c>
      <c r="AW28" s="72">
        <f t="shared" si="12"/>
        <v>6022564.7199999997</v>
      </c>
      <c r="AX28" s="71">
        <f>VLOOKUP(D$3,[1]Prisindeks!$A$1:$B$111,2,FALSE)/100*AA28</f>
        <v>0</v>
      </c>
      <c r="AY28" s="71">
        <f>VLOOKUP(E$3,[1]Prisindeks!$A$1:$B$111,2,FALSE)/100*AB28</f>
        <v>0</v>
      </c>
      <c r="AZ28" s="71">
        <f>VLOOKUP(F$3,[1]Prisindeks!$A$1:$B$111,2,FALSE)/100*AC28</f>
        <v>0</v>
      </c>
      <c r="BA28" s="71">
        <f>VLOOKUP(G$3,[1]Prisindeks!$A$1:$B$111,2,FALSE)/100*AD28</f>
        <v>96.235945119728427</v>
      </c>
      <c r="BB28" s="71">
        <f>VLOOKUP(H$3,[1]Prisindeks!$A$1:$B$111,2,FALSE)/100*AE28</f>
        <v>130.40194210652589</v>
      </c>
      <c r="BC28" s="71">
        <f>VLOOKUP(I$3,[1]Prisindeks!$A$1:$B$111,2,FALSE)/100*AF28</f>
        <v>0</v>
      </c>
      <c r="BD28" s="71">
        <f>VLOOKUP(J$3,[1]Prisindeks!$A$1:$B$111,2,FALSE)/100*AG28</f>
        <v>4821.7844913008657</v>
      </c>
      <c r="BE28" s="71">
        <f>VLOOKUP(K$3,[1]Prisindeks!$A$1:$B$111,2,FALSE)/100*AH28</f>
        <v>157800.47847398071</v>
      </c>
      <c r="BF28" s="71">
        <f>VLOOKUP(L$3,[1]Prisindeks!$A$1:$B$111,2,FALSE)/100*AI28</f>
        <v>166633.41987760083</v>
      </c>
      <c r="BG28" s="71">
        <f>VLOOKUP(M$3,[1]Prisindeks!$A$1:$B$111,2,FALSE)/100*AJ28</f>
        <v>368779.76547934953</v>
      </c>
      <c r="BH28" s="71">
        <f>VLOOKUP(N$3,[1]Prisindeks!$A$1:$B$111,2,FALSE)/100*AK28</f>
        <v>433109.79717759037</v>
      </c>
      <c r="BI28" s="71">
        <f>VLOOKUP(O$3,[1]Prisindeks!$A$1:$B$111,2,FALSE)/100*AL28</f>
        <v>1126671.0053720071</v>
      </c>
      <c r="BJ28" s="71">
        <f>VLOOKUP(P$3,[1]Prisindeks!$A$1:$B$111,2,FALSE)/100*AM28</f>
        <v>239891.95477277314</v>
      </c>
      <c r="BK28" s="71">
        <f>VLOOKUP(Q$3,[1]Prisindeks!$A$1:$B$111,2,FALSE)/100*AN28</f>
        <v>232899.35265149176</v>
      </c>
      <c r="BL28" s="71">
        <f>VLOOKUP(R$3,[1]Prisindeks!$A$1:$B$111,2,FALSE)/100*AO28</f>
        <v>31558.295697509235</v>
      </c>
      <c r="BM28" s="71">
        <f>VLOOKUP(S$3,[1]Prisindeks!$A$1:$B$111,2,FALSE)/100*AP28</f>
        <v>358529.20424181951</v>
      </c>
      <c r="BN28" s="71">
        <f>VLOOKUP(T$3,[1]Prisindeks!$A$1:$B$111,2,FALSE)/100*AQ28</f>
        <v>375106.09895576909</v>
      </c>
      <c r="BO28" s="71">
        <f>VLOOKUP(U$3,[1]Prisindeks!$A$1:$B$111,2,FALSE)/100*AR28</f>
        <v>242209.02081656083</v>
      </c>
      <c r="BP28" s="71">
        <f>VLOOKUP(V$3,[1]Prisindeks!$A$1:$B$111,2,FALSE)/100*AS28</f>
        <v>198197.59666436032</v>
      </c>
      <c r="BQ28" s="71">
        <f>VLOOKUP(W$3,[1]Prisindeks!$A$1:$B$111,2,FALSE)/100*AT28</f>
        <v>213268.3469715071</v>
      </c>
      <c r="BR28" s="71">
        <f>VLOOKUP(X$3,[1]Prisindeks!$A$1:$B$111,2,FALSE)/100*AU28</f>
        <v>99917.222097986873</v>
      </c>
      <c r="BS28" s="71">
        <f>VLOOKUP(Y$3,[1]Prisindeks!$A$1:$B$111,2,FALSE)/100*AV28</f>
        <v>160548</v>
      </c>
      <c r="BT28" s="72">
        <f t="shared" si="13"/>
        <v>4410167.9816288343</v>
      </c>
      <c r="BU28" s="48">
        <f t="shared" si="19"/>
        <v>0</v>
      </c>
      <c r="BV28" s="48">
        <f t="shared" si="19"/>
        <v>0</v>
      </c>
      <c r="BW28" s="48">
        <f t="shared" si="19"/>
        <v>0</v>
      </c>
      <c r="BX28" s="48">
        <f t="shared" si="19"/>
        <v>2031.3579725598549</v>
      </c>
      <c r="BY28" s="48">
        <f t="shared" si="19"/>
        <v>1450.3209710532628</v>
      </c>
      <c r="BZ28" s="48">
        <f t="shared" si="19"/>
        <v>0</v>
      </c>
      <c r="CA28" s="48">
        <f t="shared" si="19"/>
        <v>25832.012245650429</v>
      </c>
      <c r="CB28" s="48">
        <f t="shared" si="19"/>
        <v>441581.31923699036</v>
      </c>
      <c r="CC28" s="48">
        <f t="shared" si="19"/>
        <v>260108.38993880042</v>
      </c>
      <c r="CD28" s="48">
        <f t="shared" si="19"/>
        <v>494719.72273967473</v>
      </c>
      <c r="CE28" s="48">
        <f t="shared" si="19"/>
        <v>523296.01858879521</v>
      </c>
      <c r="CF28" s="48">
        <f t="shared" si="19"/>
        <v>1261435.9826860037</v>
      </c>
      <c r="CG28" s="48">
        <f t="shared" si="19"/>
        <v>254995.17738638658</v>
      </c>
      <c r="CH28" s="48">
        <f t="shared" si="19"/>
        <v>245108.43632574589</v>
      </c>
      <c r="CI28" s="48">
        <f t="shared" si="19"/>
        <v>32904.267848754615</v>
      </c>
      <c r="CJ28" s="48">
        <f t="shared" si="18"/>
        <v>372583.28212090977</v>
      </c>
      <c r="CK28" s="48">
        <f t="shared" si="15"/>
        <v>388080.64947788452</v>
      </c>
      <c r="CL28" s="48">
        <f t="shared" si="15"/>
        <v>246268.9904082804</v>
      </c>
      <c r="CM28" s="48">
        <f t="shared" si="15"/>
        <v>198827.43833218014</v>
      </c>
      <c r="CN28" s="48">
        <f t="shared" si="15"/>
        <v>210045.97348575355</v>
      </c>
      <c r="CO28" s="48">
        <f t="shared" si="15"/>
        <v>96549.011048993445</v>
      </c>
      <c r="CP28" s="48">
        <f t="shared" si="15"/>
        <v>160548</v>
      </c>
      <c r="CQ28" s="49">
        <f t="shared" si="16"/>
        <v>5216366.350814417</v>
      </c>
      <c r="CR28" s="48">
        <f t="shared" si="17"/>
        <v>1710</v>
      </c>
    </row>
    <row r="29" spans="1:96" ht="15.75" thickBot="1" x14ac:dyDescent="0.3">
      <c r="A29" s="30" t="s">
        <v>74</v>
      </c>
      <c r="B29" s="31"/>
      <c r="C29" s="7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74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49"/>
      <c r="AW29" s="36">
        <f>SUM(AW30:AW53)</f>
        <v>318115557.90016669</v>
      </c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36">
        <f>SUM(BT30:BT53)</f>
        <v>206645761.05062136</v>
      </c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36">
        <f>SUM(CQ30:CQ53)</f>
        <v>262380659.47539407</v>
      </c>
      <c r="CR29" s="48">
        <f t="shared" si="17"/>
        <v>0</v>
      </c>
    </row>
    <row r="30" spans="1:96" outlineLevel="1" x14ac:dyDescent="0.25">
      <c r="A30" s="38" t="s">
        <v>18</v>
      </c>
      <c r="B30" s="39" t="s">
        <v>54</v>
      </c>
      <c r="C30" s="40">
        <f>[1]Genanskaffelsespriser!E103</f>
        <v>75</v>
      </c>
      <c r="D30" s="41">
        <v>0</v>
      </c>
      <c r="E30" s="41">
        <v>0</v>
      </c>
      <c r="F30" s="41">
        <v>0</v>
      </c>
      <c r="G30" s="41">
        <v>454.64000000000004</v>
      </c>
      <c r="H30" s="41">
        <v>0</v>
      </c>
      <c r="I30" s="41">
        <v>24.41</v>
      </c>
      <c r="J30" s="114">
        <f>8379.64-65</f>
        <v>8314.64</v>
      </c>
      <c r="K30" s="114">
        <f>4498.63-43</f>
        <v>4455.63</v>
      </c>
      <c r="L30" s="43">
        <f>2700.81-14</f>
        <v>2686.81</v>
      </c>
      <c r="M30" s="43">
        <f>537.92-4</f>
        <v>533.91999999999996</v>
      </c>
      <c r="N30" s="43">
        <f>1860.31-8</f>
        <v>1852.31</v>
      </c>
      <c r="O30" s="43">
        <f>7145.56-11</f>
        <v>7134.56</v>
      </c>
      <c r="P30" s="41">
        <v>2642.8400000000006</v>
      </c>
      <c r="Q30" s="41">
        <v>1853.0100000000002</v>
      </c>
      <c r="R30" s="43">
        <f>2524.26-14</f>
        <v>2510.2600000000002</v>
      </c>
      <c r="S30" s="41">
        <v>2526.6000000000004</v>
      </c>
      <c r="T30" s="43">
        <f>3943.42-8</f>
        <v>3935.42</v>
      </c>
      <c r="U30" s="41">
        <v>2339.3599999999988</v>
      </c>
      <c r="V30" s="43">
        <f>1128.37-230</f>
        <v>898.36999999999989</v>
      </c>
      <c r="W30" s="43">
        <f>2674.94-8</f>
        <v>2666.94</v>
      </c>
      <c r="X30" s="41">
        <v>2184.3500000000017</v>
      </c>
      <c r="Y30" s="41">
        <v>1884.02</v>
      </c>
      <c r="Z30" s="44"/>
      <c r="AA30" s="45">
        <f>IF((D30*[1]Genanskaffelsespriser!$D103-(2009-D$3)/$C30*[1]Genanskaffelsespriser!$D103*D30)&lt;0,0,(D30*[1]Genanskaffelsespriser!$D103-(2009-D$3)/$C30*[1]Genanskaffelsespriser!$D103*D30))</f>
        <v>0</v>
      </c>
      <c r="AB30" s="46">
        <f>IF((E30*[1]Genanskaffelsespriser!$D103-(2009-E$3)/$C30*[1]Genanskaffelsespriser!$D103*E30)&lt;0,0,(E30*[1]Genanskaffelsespriser!$D103-(2009-E$3)/$C30*[1]Genanskaffelsespriser!$D103*E30))</f>
        <v>0</v>
      </c>
      <c r="AC30" s="46">
        <f>IF((F30*[1]Genanskaffelsespriser!$D103-(2009-F$3)/$C30*[1]Genanskaffelsespriser!$D103*F30)&lt;0,0,(F30*[1]Genanskaffelsespriser!$D103-(2009-F$3)/$C30*[1]Genanskaffelsespriser!$D103*F30))</f>
        <v>0</v>
      </c>
      <c r="AD30" s="46">
        <f>IF((G30*[1]Genanskaffelsespriser!$D103-(2009-G$3)/$C30*[1]Genanskaffelsespriser!$D103*G30)&lt;0,0,(G30*[1]Genanskaffelsespriser!$D103-(2009-G$3)/$C30*[1]Genanskaffelsespriser!$D103*G30))</f>
        <v>3940.2133333332604</v>
      </c>
      <c r="AE30" s="46">
        <f>IF((H30*[1]Genanskaffelsespriser!$D103-(2009-H$3)/$C30*[1]Genanskaffelsespriser!$D103*H30)&lt;0,0,(H30*[1]Genanskaffelsespriser!$D103-(2009-H$3)/$C30*[1]Genanskaffelsespriser!$D103*H30))</f>
        <v>0</v>
      </c>
      <c r="AF30" s="46">
        <f>IF((I30*[1]Genanskaffelsespriser!$D103-(2009-I$3)/$C30*[1]Genanskaffelsespriser!$D103*I30)&lt;0,0,(I30*[1]Genanskaffelsespriser!$D103-(2009-I$3)/$C30*[1]Genanskaffelsespriser!$D103*I30))</f>
        <v>4442.6200000000008</v>
      </c>
      <c r="AG30" s="46">
        <f>IF((J30*[1]Genanskaffelsespriser!$D103-(2009-J$3)/$C30*[1]Genanskaffelsespriser!$D103*J30)&lt;0,0,(J30*[1]Genanskaffelsespriser!$D103-(2009-J$3)/$C30*[1]Genanskaffelsespriser!$D103*J30))</f>
        <v>2233866.6133333337</v>
      </c>
      <c r="AH30" s="46">
        <f>IF((K30*[1]Genanskaffelsespriser!$D103-(2009-K$3)/$C30*[1]Genanskaffelsespriser!$D103*K30)&lt;0,0,(K30*[1]Genanskaffelsespriser!$D103-(2009-K$3)/$C30*[1]Genanskaffelsespriser!$D103*K30))</f>
        <v>1583233.86</v>
      </c>
      <c r="AI30" s="46">
        <f>IF((L30*[1]Genanskaffelsespriser!$D103-(2009-L$3)/$C30*[1]Genanskaffelsespriser!$D103*L30)&lt;0,0,(L30*[1]Genanskaffelsespriser!$D103-(2009-L$3)/$C30*[1]Genanskaffelsespriser!$D103*L30))</f>
        <v>1117712.96</v>
      </c>
      <c r="AJ30" s="46">
        <f>IF((M30*[1]Genanskaffelsespriser!$D103-(2009-M$3)/$C30*[1]Genanskaffelsespriser!$D103*M30)&lt;0,0,(M30*[1]Genanskaffelsespriser!$D103-(2009-M$3)/$C30*[1]Genanskaffelsespriser!$D103*M30))</f>
        <v>245247.25333333336</v>
      </c>
      <c r="AK30" s="46">
        <f>IF((N30*[1]Genanskaffelsespriser!$D103-(2009-N$3)/$C30*[1]Genanskaffelsespriser!$D103*N30)&lt;0,0,(N30*[1]Genanskaffelsespriser!$D103-(2009-N$3)/$C30*[1]Genanskaffelsespriser!$D103*N30))</f>
        <v>931094.4933333334</v>
      </c>
      <c r="AL30" s="46">
        <f>IF((O30*[1]Genanskaffelsespriser!$D103-(2009-O$3)/$C30*[1]Genanskaffelsespriser!$D103*O30)&lt;0,0,(O30*[1]Genanskaffelsespriser!$D103-(2009-O$3)/$C30*[1]Genanskaffelsespriser!$D103*O30))</f>
        <v>3895469.76</v>
      </c>
      <c r="AM30" s="46">
        <f>IF((P30*[1]Genanskaffelsespriser!$D103-(2009-P$3)/$C30*[1]Genanskaffelsespriser!$D103*P30)&lt;0,0,(P30*[1]Genanskaffelsespriser!$D103-(2009-P$3)/$C30*[1]Genanskaffelsespriser!$D103*P30))</f>
        <v>1511704.4800000004</v>
      </c>
      <c r="AN30" s="46">
        <f>IF((Q30*[1]Genanskaffelsespriser!$D103-(2009-Q$3)/$C30*[1]Genanskaffelsespriser!$D103*Q30)&lt;0,0,(Q30*[1]Genanskaffelsespriser!$D103-(2009-Q$3)/$C30*[1]Genanskaffelsespriser!$D103*Q30))</f>
        <v>1075981.1400000001</v>
      </c>
      <c r="AO30" s="46">
        <f>IF((R30*[1]Genanskaffelsespriser!$D103-(2009-R$3)/$C30*[1]Genanskaffelsespriser!$D103*R30)&lt;0,0,(R30*[1]Genanskaffelsespriser!$D103-(2009-R$3)/$C30*[1]Genanskaffelsespriser!$D103*R30))</f>
        <v>1479379.8933333335</v>
      </c>
      <c r="AP30" s="46">
        <f>IF((S30*[1]Genanskaffelsespriser!$D103-(2009-S$3)/$C30*[1]Genanskaffelsespriser!$D103*S30)&lt;0,0,(S30*[1]Genanskaffelsespriser!$D103-(2009-S$3)/$C30*[1]Genanskaffelsespriser!$D103*S30))</f>
        <v>1510906.8000000003</v>
      </c>
      <c r="AQ30" s="46">
        <f>IF((T30*[1]Genanskaffelsespriser!$D103-(2009-T$3)/$C30*[1]Genanskaffelsespriser!$D103*T30)&lt;0,0,(T30*[1]Genanskaffelsespriser!$D103-(2009-T$3)/$C30*[1]Genanskaffelsespriser!$D103*T30))</f>
        <v>2387488.1333333333</v>
      </c>
      <c r="AR30" s="46">
        <f>IF((U30*[1]Genanskaffelsespriser!$D103-(2009-U$3)/$C30*[1]Genanskaffelsespriser!$D103*U30)&lt;0,0,(U30*[1]Genanskaffelsespriser!$D103-(2009-U$3)/$C30*[1]Genanskaffelsespriser!$D103*U30))</f>
        <v>1439486.1866666661</v>
      </c>
      <c r="AS30" s="46">
        <f>IF((V30*[1]Genanskaffelsespriser!$D103-(2009-V$3)/$C30*[1]Genanskaffelsespriser!$D103*V30)&lt;0,0,(V30*[1]Genanskaffelsespriser!$D103-(2009-V$3)/$C30*[1]Genanskaffelsespriser!$D103*V30))</f>
        <v>560582.87999999989</v>
      </c>
      <c r="AT30" s="46">
        <f>IF((W30*[1]Genanskaffelsespriser!$D103-(2009-W$3)/$C30*[1]Genanskaffelsespriser!$D103*W30)&lt;0,0,(W30*[1]Genanskaffelsespriser!$D103-(2009-W$3)/$C30*[1]Genanskaffelsespriser!$D103*W30))</f>
        <v>1687284.04</v>
      </c>
      <c r="AU30" s="46">
        <f>IF((X30*[1]Genanskaffelsespriser!$D103-(2009-X$3)/$C30*[1]Genanskaffelsespriser!$D103*X30)&lt;0,0,(X30*[1]Genanskaffelsespriser!$D103-(2009-X$3)/$C30*[1]Genanskaffelsespriser!$D103*X30))</f>
        <v>1400896.4666666677</v>
      </c>
      <c r="AV30" s="46">
        <f>IF((Y30*[1]Genanskaffelsespriser!$D103-(2009-Y$3)/$C30*[1]Genanskaffelsespriser!$D103*Y30)&lt;0,0,(Y30*[1]Genanskaffelsespriser!$D103-(2009-Y$3)/$C30*[1]Genanskaffelsespriser!$D103*Y30))</f>
        <v>1224613</v>
      </c>
      <c r="AW30" s="47">
        <f t="shared" ref="AW30:AW53" si="20">+SUM(AA30:AV30)</f>
        <v>24293330.793333337</v>
      </c>
      <c r="AX30" s="46">
        <f>VLOOKUP(D$3,[1]Prisindeks!$A$1:$B$111,2,FALSE)/100*AA30</f>
        <v>0</v>
      </c>
      <c r="AY30" s="46">
        <f>VLOOKUP(E$3,[1]Prisindeks!$A$1:$B$111,2,FALSE)/100*AB30</f>
        <v>0</v>
      </c>
      <c r="AZ30" s="46">
        <f>VLOOKUP(F$3,[1]Prisindeks!$A$1:$B$111,2,FALSE)/100*AC30</f>
        <v>0</v>
      </c>
      <c r="BA30" s="46">
        <f>VLOOKUP(G$3,[1]Prisindeks!$A$1:$B$111,2,FALSE)/100*AD30</f>
        <v>95.598655257730698</v>
      </c>
      <c r="BB30" s="46">
        <f>VLOOKUP(H$3,[1]Prisindeks!$A$1:$B$111,2,FALSE)/100*AE30</f>
        <v>0</v>
      </c>
      <c r="BC30" s="46">
        <f>VLOOKUP(I$3,[1]Prisindeks!$A$1:$B$111,2,FALSE)/100*AF30</f>
        <v>331.52028883951965</v>
      </c>
      <c r="BD30" s="46">
        <f>VLOOKUP(J$3,[1]Prisindeks!$A$1:$B$111,2,FALSE)/100*AG30</f>
        <v>229946.80424773577</v>
      </c>
      <c r="BE30" s="46">
        <f>VLOOKUP(K$3,[1]Prisindeks!$A$1:$B$111,2,FALSE)/100*AH30</f>
        <v>344428.03115647414</v>
      </c>
      <c r="BF30" s="46">
        <f>VLOOKUP(L$3,[1]Prisindeks!$A$1:$B$111,2,FALSE)/100*AI30</f>
        <v>526745.18666918052</v>
      </c>
      <c r="BG30" s="46">
        <f>VLOOKUP(M$3,[1]Prisindeks!$A$1:$B$111,2,FALSE)/100*AJ30</f>
        <v>145719.51019715235</v>
      </c>
      <c r="BH30" s="46">
        <f>VLOOKUP(N$3,[1]Prisindeks!$A$1:$B$111,2,FALSE)/100*AK30</f>
        <v>657339.56236576836</v>
      </c>
      <c r="BI30" s="46">
        <f>VLOOKUP(O$3,[1]Prisindeks!$A$1:$B$111,2,FALSE)/100*AL30</f>
        <v>3143467.8507135906</v>
      </c>
      <c r="BJ30" s="46">
        <f>VLOOKUP(P$3,[1]Prisindeks!$A$1:$B$111,2,FALSE)/100*AM30</f>
        <v>1342643.0617358659</v>
      </c>
      <c r="BK30" s="46">
        <f>VLOOKUP(Q$3,[1]Prisindeks!$A$1:$B$111,2,FALSE)/100*AN30</f>
        <v>973875.8207028195</v>
      </c>
      <c r="BL30" s="46">
        <f>VLOOKUP(R$3,[1]Prisindeks!$A$1:$B$111,2,FALSE)/100*AO30</f>
        <v>1363106.0139363408</v>
      </c>
      <c r="BM30" s="46">
        <f>VLOOKUP(S$3,[1]Prisindeks!$A$1:$B$111,2,FALSE)/100*AP30</f>
        <v>1401065.3618355817</v>
      </c>
      <c r="BN30" s="46">
        <f>VLOOKUP(T$3,[1]Prisindeks!$A$1:$B$111,2,FALSE)/100*AQ30</f>
        <v>2233012.7124591772</v>
      </c>
      <c r="BO30" s="46">
        <f>VLOOKUP(U$3,[1]Prisindeks!$A$1:$B$111,2,FALSE)/100*AR30</f>
        <v>1392793.4656521494</v>
      </c>
      <c r="BP30" s="46">
        <f>VLOOKUP(V$3,[1]Prisindeks!$A$1:$B$111,2,FALSE)/100*AS30</f>
        <v>557042.48823199375</v>
      </c>
      <c r="BQ30" s="46">
        <f>VLOOKUP(W$3,[1]Prisindeks!$A$1:$B$111,2,FALSE)/100*AT30</f>
        <v>1739860.8189887723</v>
      </c>
      <c r="BR30" s="46">
        <f>VLOOKUP(X$3,[1]Prisindeks!$A$1:$B$111,2,FALSE)/100*AU30</f>
        <v>1502173.016288962</v>
      </c>
      <c r="BS30" s="46">
        <f>VLOOKUP(Y$3,[1]Prisindeks!$A$1:$B$111,2,FALSE)/100*AV30</f>
        <v>1224613</v>
      </c>
      <c r="BT30" s="47">
        <f t="shared" ref="BT30:BT53" si="21">+SUM(AX30:BS30)</f>
        <v>18778259.824125662</v>
      </c>
      <c r="BU30" s="48">
        <f t="shared" ref="BU30:CJ45" si="22">(AX30+AA30)/2</f>
        <v>0</v>
      </c>
      <c r="BV30" s="48">
        <f t="shared" si="22"/>
        <v>0</v>
      </c>
      <c r="BW30" s="48">
        <f t="shared" si="22"/>
        <v>0</v>
      </c>
      <c r="BX30" s="48">
        <f t="shared" si="22"/>
        <v>2017.9059942954955</v>
      </c>
      <c r="BY30" s="48">
        <f t="shared" si="22"/>
        <v>0</v>
      </c>
      <c r="BZ30" s="48">
        <f t="shared" si="22"/>
        <v>2387.0701444197603</v>
      </c>
      <c r="CA30" s="48">
        <f t="shared" si="22"/>
        <v>1231906.7087905346</v>
      </c>
      <c r="CB30" s="48">
        <f t="shared" si="22"/>
        <v>963830.94557823706</v>
      </c>
      <c r="CC30" s="48">
        <f t="shared" si="22"/>
        <v>822229.0733345903</v>
      </c>
      <c r="CD30" s="48">
        <f t="shared" si="22"/>
        <v>195483.38176524284</v>
      </c>
      <c r="CE30" s="48">
        <f t="shared" si="22"/>
        <v>794217.02784955082</v>
      </c>
      <c r="CF30" s="48">
        <f t="shared" si="22"/>
        <v>3519468.805356795</v>
      </c>
      <c r="CG30" s="48">
        <f t="shared" si="22"/>
        <v>1427173.7708679331</v>
      </c>
      <c r="CH30" s="48">
        <f t="shared" si="22"/>
        <v>1024928.4803514099</v>
      </c>
      <c r="CI30" s="48">
        <f t="shared" si="22"/>
        <v>1421242.9536348372</v>
      </c>
      <c r="CJ30" s="48">
        <f t="shared" si="22"/>
        <v>1455986.080917791</v>
      </c>
      <c r="CK30" s="48">
        <f t="shared" ref="CK30:CP53" si="23">(BN30+AQ30)/2</f>
        <v>2310250.4228962553</v>
      </c>
      <c r="CL30" s="48">
        <f t="shared" si="23"/>
        <v>1416139.8261594079</v>
      </c>
      <c r="CM30" s="48">
        <f t="shared" si="23"/>
        <v>558812.68411599682</v>
      </c>
      <c r="CN30" s="48">
        <f t="shared" si="23"/>
        <v>1713572.4294943861</v>
      </c>
      <c r="CO30" s="48">
        <f t="shared" si="23"/>
        <v>1451534.741477815</v>
      </c>
      <c r="CP30" s="48">
        <f t="shared" si="23"/>
        <v>1224613</v>
      </c>
      <c r="CQ30" s="49">
        <f t="shared" ref="CQ30:CQ53" si="24">+AVERAGE(AW30,BT30)</f>
        <v>21535795.3087295</v>
      </c>
      <c r="CR30" s="48">
        <f t="shared" si="17"/>
        <v>48898.090000000004</v>
      </c>
    </row>
    <row r="31" spans="1:96" outlineLevel="1" x14ac:dyDescent="0.25">
      <c r="A31" s="50" t="s">
        <v>55</v>
      </c>
      <c r="B31" s="51" t="s">
        <v>54</v>
      </c>
      <c r="C31" s="52">
        <f>[1]Genanskaffelsespriser!E104</f>
        <v>75</v>
      </c>
      <c r="D31" s="53">
        <v>0</v>
      </c>
      <c r="E31" s="53">
        <v>0</v>
      </c>
      <c r="F31" s="53">
        <v>0</v>
      </c>
      <c r="G31" s="53">
        <f>387.080000000002</f>
        <v>387.08000000000197</v>
      </c>
      <c r="H31" s="53">
        <v>33.569999999999709</v>
      </c>
      <c r="I31" s="53">
        <v>3.2299999999993361</v>
      </c>
      <c r="J31" s="53">
        <v>38294.669999999984</v>
      </c>
      <c r="K31" s="55">
        <f>44470.73-22</f>
        <v>44448.73</v>
      </c>
      <c r="L31" s="55">
        <f>12925.5-240</f>
        <v>12685.5</v>
      </c>
      <c r="M31" s="55">
        <f>14283.97-500</f>
        <v>13783.97</v>
      </c>
      <c r="N31" s="53">
        <v>6928.0399999999954</v>
      </c>
      <c r="O31" s="55">
        <f>14579.36-8</f>
        <v>14571.36</v>
      </c>
      <c r="P31" s="53">
        <v>3447.78</v>
      </c>
      <c r="Q31" s="53">
        <v>1895.4899999999993</v>
      </c>
      <c r="R31" s="53">
        <v>3944.41</v>
      </c>
      <c r="S31" s="53">
        <v>2309.2700000000004</v>
      </c>
      <c r="T31" s="53">
        <v>3333.4700000000007</v>
      </c>
      <c r="U31" s="53">
        <v>2525.79</v>
      </c>
      <c r="V31" s="53">
        <v>1841.5299999999995</v>
      </c>
      <c r="W31" s="55">
        <f>3029.29-2</f>
        <v>3027.29</v>
      </c>
      <c r="X31" s="53">
        <v>2636.36</v>
      </c>
      <c r="Y31" s="53">
        <v>3045.65</v>
      </c>
      <c r="Z31" s="56"/>
      <c r="AA31" s="57">
        <f>IF((D31*[1]Genanskaffelsespriser!$D104-(2009-D$3)/$C31*[1]Genanskaffelsespriser!$D104*D31)&lt;0,0,(D31*[1]Genanskaffelsespriser!$D104-(2009-D$3)/$C31*[1]Genanskaffelsespriser!$D104*D31))</f>
        <v>0</v>
      </c>
      <c r="AB31" s="58">
        <f>IF((E31*[1]Genanskaffelsespriser!$D104-(2009-E$3)/$C31*[1]Genanskaffelsespriser!$D104*E31)&lt;0,0,(E31*[1]Genanskaffelsespriser!$D104-(2009-E$3)/$C31*[1]Genanskaffelsespriser!$D104*E31))</f>
        <v>0</v>
      </c>
      <c r="AC31" s="58">
        <f>IF((F31*[1]Genanskaffelsespriser!$D104-(2009-F$3)/$C31*[1]Genanskaffelsespriser!$D104*F31)&lt;0,0,(F31*[1]Genanskaffelsespriser!$D104-(2009-F$3)/$C31*[1]Genanskaffelsespriser!$D104*F31))</f>
        <v>0</v>
      </c>
      <c r="AD31" s="58">
        <f>IF((G31*[1]Genanskaffelsespriser!$D104-(2009-G$3)/$C31*[1]Genanskaffelsespriser!$D104*G31)&lt;0,0,(G31*[1]Genanskaffelsespriser!$D104-(2009-G$3)/$C31*[1]Genanskaffelsespriser!$D104*G31))</f>
        <v>4944.3018666666467</v>
      </c>
      <c r="AE31" s="58">
        <f>IF((H31*[1]Genanskaffelsespriser!$D104-(2009-H$3)/$C31*[1]Genanskaffelsespriser!$D104*H31)&lt;0,0,(H31*[1]Genanskaffelsespriser!$D104-(2009-H$3)/$C31*[1]Genanskaffelsespriser!$D104*H31))</f>
        <v>4716.8087999999589</v>
      </c>
      <c r="AF31" s="58">
        <f>IF((I31*[1]Genanskaffelsespriser!$D104-(2009-I$3)/$C31*[1]Genanskaffelsespriser!$D104*I31)&lt;0,0,(I31*[1]Genanskaffelsespriser!$D104-(2009-I$3)/$C31*[1]Genanskaffelsespriser!$D104*I31))</f>
        <v>866.41519999982211</v>
      </c>
      <c r="AG31" s="58">
        <f>IF((J31*[1]Genanskaffelsespriser!$D104-(2009-J$3)/$C31*[1]Genanskaffelsespriser!$D104*J31)&lt;0,0,(J31*[1]Genanskaffelsespriser!$D104-(2009-J$3)/$C31*[1]Genanskaffelsespriser!$D104*J31))</f>
        <v>15163668.128799994</v>
      </c>
      <c r="AH31" s="58">
        <f>IF((K31*[1]Genanskaffelsespriser!$D104-(2009-K$3)/$C31*[1]Genanskaffelsespriser!$D104*K31)&lt;0,0,(K31*[1]Genanskaffelsespriser!$D104-(2009-K$3)/$C31*[1]Genanskaffelsespriser!$D104*K31))</f>
        <v>23278096.225866672</v>
      </c>
      <c r="AI31" s="58">
        <f>IF((L31*[1]Genanskaffelsespriser!$D104-(2009-L$3)/$C31*[1]Genanskaffelsespriser!$D104*L31)&lt;0,0,(L31*[1]Genanskaffelsespriser!$D104-(2009-L$3)/$C31*[1]Genanskaffelsespriser!$D104*L31))</f>
        <v>7777733.7599999998</v>
      </c>
      <c r="AJ31" s="58">
        <f>IF((M31*[1]Genanskaffelsespriser!$D104-(2009-M$3)/$C31*[1]Genanskaffelsespriser!$D104*M31)&lt;0,0,(M31*[1]Genanskaffelsespriser!$D104-(2009-M$3)/$C31*[1]Genanskaffelsespriser!$D104*M31))</f>
        <v>9331563.9037333336</v>
      </c>
      <c r="AK31" s="58">
        <f>IF((N31*[1]Genanskaffelsespriser!$D104-(2009-N$3)/$C31*[1]Genanskaffelsespriser!$D104*N31)&lt;0,0,(N31*[1]Genanskaffelsespriser!$D104-(2009-N$3)/$C31*[1]Genanskaffelsespriser!$D104*N31))</f>
        <v>5132661.5274666632</v>
      </c>
      <c r="AL31" s="58">
        <f>IF((O31*[1]Genanskaffelsespriser!$D104-(2009-O$3)/$C31*[1]Genanskaffelsespriser!$D104*O31)&lt;0,0,(O31*[1]Genanskaffelsespriser!$D104-(2009-O$3)/$C31*[1]Genanskaffelsespriser!$D104*O31))</f>
        <v>11725864.819200002</v>
      </c>
      <c r="AM31" s="58">
        <f>IF((P31*[1]Genanskaffelsespriser!$D104-(2009-P$3)/$C31*[1]Genanskaffelsespriser!$D104*P31)&lt;0,0,(P31*[1]Genanskaffelsespriser!$D104-(2009-P$3)/$C31*[1]Genanskaffelsespriser!$D104*P31))</f>
        <v>2906616.4512</v>
      </c>
      <c r="AN31" s="58">
        <f>IF((Q31*[1]Genanskaffelsespriser!$D104-(2009-Q$3)/$C31*[1]Genanskaffelsespriser!$D104*Q31)&lt;0,0,(Q31*[1]Genanskaffelsespriser!$D104-(2009-Q$3)/$C31*[1]Genanskaffelsespriser!$D104*Q31))</f>
        <v>1622185.6151999994</v>
      </c>
      <c r="AO31" s="58">
        <f>IF((R31*[1]Genanskaffelsespriser!$D104-(2009-R$3)/$C31*[1]Genanskaffelsespriser!$D104*R31)&lt;0,0,(R31*[1]Genanskaffelsespriser!$D104-(2009-R$3)/$C31*[1]Genanskaffelsespriser!$D104*R31))</f>
        <v>3426061.9338666666</v>
      </c>
      <c r="AP31" s="58">
        <f>IF((S31*[1]Genanskaffelsespriser!$D104-(2009-S$3)/$C31*[1]Genanskaffelsespriser!$D104*S31)&lt;0,0,(S31*[1]Genanskaffelsespriser!$D104-(2009-S$3)/$C31*[1]Genanskaffelsespriser!$D104*S31))</f>
        <v>2035298.2072000005</v>
      </c>
      <c r="AQ31" s="58">
        <f>IF((T31*[1]Genanskaffelsespriser!$D104-(2009-T$3)/$C31*[1]Genanskaffelsespriser!$D104*T31)&lt;0,0,(T31*[1]Genanskaffelsespriser!$D104-(2009-T$3)/$C31*[1]Genanskaffelsespriser!$D104*T31))</f>
        <v>2980566.6426666672</v>
      </c>
      <c r="AR31" s="58">
        <f>IF((U31*[1]Genanskaffelsespriser!$D104-(2009-U$3)/$C31*[1]Genanskaffelsespriser!$D104*U31)&lt;0,0,(U31*[1]Genanskaffelsespriser!$D104-(2009-U$3)/$C31*[1]Genanskaffelsespriser!$D104*U31))</f>
        <v>2290655.7895999998</v>
      </c>
      <c r="AS31" s="58">
        <f>IF((V31*[1]Genanskaffelsespriser!$D104-(2009-V$3)/$C31*[1]Genanskaffelsespriser!$D104*V31)&lt;0,0,(V31*[1]Genanskaffelsespriser!$D104-(2009-V$3)/$C31*[1]Genanskaffelsespriser!$D104*V31))</f>
        <v>1693618.3103999996</v>
      </c>
      <c r="AT31" s="58">
        <f>IF((W31*[1]Genanskaffelsespriser!$D104-(2009-W$3)/$C31*[1]Genanskaffelsespriser!$D104*W31)&lt;0,0,(W31*[1]Genanskaffelsespriser!$D104-(2009-W$3)/$C31*[1]Genanskaffelsespriser!$D104*W31))</f>
        <v>2822806.6514666667</v>
      </c>
      <c r="AU31" s="58">
        <f>IF((X31*[1]Genanskaffelsespriser!$D104-(2009-X$3)/$C31*[1]Genanskaffelsespriser!$D104*X31)&lt;0,0,(X31*[1]Genanskaffelsespriser!$D104-(2009-X$3)/$C31*[1]Genanskaffelsespriser!$D104*X31))</f>
        <v>2491957.7749333335</v>
      </c>
      <c r="AV31" s="58">
        <f>IF((Y31*[1]Genanskaffelsespriser!$D104-(2009-Y$3)/$C31*[1]Genanskaffelsespriser!$D104*Y31)&lt;0,0,(Y31*[1]Genanskaffelsespriser!$D104-(2009-Y$3)/$C31*[1]Genanskaffelsespriser!$D104*Y31))</f>
        <v>2917732.7</v>
      </c>
      <c r="AW31" s="59">
        <f t="shared" si="20"/>
        <v>97607615.967466667</v>
      </c>
      <c r="AX31" s="58">
        <f>VLOOKUP(D$3,[1]Prisindeks!$A$1:$B$111,2,FALSE)/100*AA31</f>
        <v>0</v>
      </c>
      <c r="AY31" s="58">
        <f>VLOOKUP(E$3,[1]Prisindeks!$A$1:$B$111,2,FALSE)/100*AB31</f>
        <v>0</v>
      </c>
      <c r="AZ31" s="58">
        <f>VLOOKUP(F$3,[1]Prisindeks!$A$1:$B$111,2,FALSE)/100*AC31</f>
        <v>0</v>
      </c>
      <c r="BA31" s="58">
        <f>VLOOKUP(G$3,[1]Prisindeks!$A$1:$B$111,2,FALSE)/100*AD31</f>
        <v>119.96015688870345</v>
      </c>
      <c r="BB31" s="58">
        <f>VLOOKUP(H$3,[1]Prisindeks!$A$1:$B$111,2,FALSE)/100*AE31</f>
        <v>222.03167525743135</v>
      </c>
      <c r="BC31" s="58">
        <f>VLOOKUP(I$3,[1]Prisindeks!$A$1:$B$111,2,FALSE)/100*AF31</f>
        <v>64.654239471053387</v>
      </c>
      <c r="BD31" s="58">
        <f>VLOOKUP(J$3,[1]Prisindeks!$A$1:$B$111,2,FALSE)/100*AG31</f>
        <v>1560897.596158532</v>
      </c>
      <c r="BE31" s="58">
        <f>VLOOKUP(K$3,[1]Prisindeks!$A$1:$B$111,2,FALSE)/100*AH31</f>
        <v>5064083.7432230059</v>
      </c>
      <c r="BF31" s="58">
        <f>VLOOKUP(L$3,[1]Prisindeks!$A$1:$B$111,2,FALSE)/100*AI31</f>
        <v>3665416.764313431</v>
      </c>
      <c r="BG31" s="58">
        <f>VLOOKUP(M$3,[1]Prisindeks!$A$1:$B$111,2,FALSE)/100*AJ31</f>
        <v>5544571.4597963616</v>
      </c>
      <c r="BH31" s="58">
        <f>VLOOKUP(N$3,[1]Prisindeks!$A$1:$B$111,2,FALSE)/100*AK31</f>
        <v>3623586.5493715149</v>
      </c>
      <c r="BI31" s="58">
        <f>VLOOKUP(O$3,[1]Prisindeks!$A$1:$B$111,2,FALSE)/100*AL31</f>
        <v>9462242.3871591631</v>
      </c>
      <c r="BJ31" s="58">
        <f>VLOOKUP(P$3,[1]Prisindeks!$A$1:$B$111,2,FALSE)/100*AM31</f>
        <v>2581555.1008560909</v>
      </c>
      <c r="BK31" s="58">
        <f>VLOOKUP(Q$3,[1]Prisindeks!$A$1:$B$111,2,FALSE)/100*AN31</f>
        <v>1468248.1770407308</v>
      </c>
      <c r="BL31" s="58">
        <f>VLOOKUP(R$3,[1]Prisindeks!$A$1:$B$111,2,FALSE)/100*AO31</f>
        <v>3156785.9257904356</v>
      </c>
      <c r="BM31" s="58">
        <f>VLOOKUP(S$3,[1]Prisindeks!$A$1:$B$111,2,FALSE)/100*AP31</f>
        <v>1887334.0295470105</v>
      </c>
      <c r="BN31" s="58">
        <f>VLOOKUP(T$3,[1]Prisindeks!$A$1:$B$111,2,FALSE)/100*AQ31</f>
        <v>2787717.8154238802</v>
      </c>
      <c r="BO31" s="58">
        <f>VLOOKUP(U$3,[1]Prisindeks!$A$1:$B$111,2,FALSE)/100*AR31</f>
        <v>2216353.6165643875</v>
      </c>
      <c r="BP31" s="58">
        <f>VLOOKUP(V$3,[1]Prisindeks!$A$1:$B$111,2,FALSE)/100*AS31</f>
        <v>1682922.1715448766</v>
      </c>
      <c r="BQ31" s="58">
        <f>VLOOKUP(W$3,[1]Prisindeks!$A$1:$B$111,2,FALSE)/100*AT31</f>
        <v>2910766.9936045557</v>
      </c>
      <c r="BR31" s="58">
        <f>VLOOKUP(X$3,[1]Prisindeks!$A$1:$B$111,2,FALSE)/100*AU31</f>
        <v>2672111.6201708834</v>
      </c>
      <c r="BS31" s="58">
        <f>VLOOKUP(Y$3,[1]Prisindeks!$A$1:$B$111,2,FALSE)/100*AV31</f>
        <v>2917732.7</v>
      </c>
      <c r="BT31" s="59">
        <f t="shared" si="21"/>
        <v>53202733.296636492</v>
      </c>
      <c r="BU31" s="48">
        <f t="shared" si="22"/>
        <v>0</v>
      </c>
      <c r="BV31" s="48">
        <f t="shared" si="22"/>
        <v>0</v>
      </c>
      <c r="BW31" s="48">
        <f t="shared" si="22"/>
        <v>0</v>
      </c>
      <c r="BX31" s="48">
        <f t="shared" si="22"/>
        <v>2532.1310117776752</v>
      </c>
      <c r="BY31" s="48">
        <f t="shared" si="22"/>
        <v>2469.4202376286953</v>
      </c>
      <c r="BZ31" s="48">
        <f t="shared" si="22"/>
        <v>465.53471973543776</v>
      </c>
      <c r="CA31" s="48">
        <f t="shared" si="22"/>
        <v>8362282.862479263</v>
      </c>
      <c r="CB31" s="48">
        <f t="shared" si="22"/>
        <v>14171089.98454484</v>
      </c>
      <c r="CC31" s="48">
        <f t="shared" si="22"/>
        <v>5721575.2621567156</v>
      </c>
      <c r="CD31" s="48">
        <f t="shared" si="22"/>
        <v>7438067.6817648476</v>
      </c>
      <c r="CE31" s="48">
        <f t="shared" si="22"/>
        <v>4378124.0384190893</v>
      </c>
      <c r="CF31" s="48">
        <f t="shared" si="22"/>
        <v>10594053.603179581</v>
      </c>
      <c r="CG31" s="48">
        <f t="shared" si="22"/>
        <v>2744085.7760280455</v>
      </c>
      <c r="CH31" s="48">
        <f t="shared" si="22"/>
        <v>1545216.8961203652</v>
      </c>
      <c r="CI31" s="48">
        <f t="shared" si="22"/>
        <v>3291423.9298285511</v>
      </c>
      <c r="CJ31" s="48">
        <f t="shared" si="22"/>
        <v>1961316.1183735055</v>
      </c>
      <c r="CK31" s="48">
        <f t="shared" si="23"/>
        <v>2884142.2290452737</v>
      </c>
      <c r="CL31" s="48">
        <f t="shared" si="23"/>
        <v>2253504.7030821936</v>
      </c>
      <c r="CM31" s="48">
        <f t="shared" si="23"/>
        <v>1688270.2409724381</v>
      </c>
      <c r="CN31" s="48">
        <f t="shared" si="23"/>
        <v>2866786.8225356112</v>
      </c>
      <c r="CO31" s="48">
        <f t="shared" si="23"/>
        <v>2582034.6975521082</v>
      </c>
      <c r="CP31" s="48">
        <f t="shared" si="23"/>
        <v>2917732.7</v>
      </c>
      <c r="CQ31" s="49">
        <f t="shared" si="24"/>
        <v>75405174.632051587</v>
      </c>
      <c r="CR31" s="48">
        <f t="shared" si="17"/>
        <v>159143.18999999997</v>
      </c>
    </row>
    <row r="32" spans="1:96" outlineLevel="1" x14ac:dyDescent="0.25">
      <c r="A32" s="50" t="s">
        <v>56</v>
      </c>
      <c r="B32" s="51" t="s">
        <v>54</v>
      </c>
      <c r="C32" s="52">
        <f>[1]Genanskaffelsespriser!E105</f>
        <v>75</v>
      </c>
      <c r="D32" s="53">
        <v>0</v>
      </c>
      <c r="E32" s="53">
        <v>0</v>
      </c>
      <c r="F32" s="53">
        <v>0</v>
      </c>
      <c r="G32" s="53">
        <v>7.4099999999999682</v>
      </c>
      <c r="H32" s="53">
        <v>0</v>
      </c>
      <c r="I32" s="53">
        <v>0</v>
      </c>
      <c r="J32" s="53">
        <v>6518.0599999999986</v>
      </c>
      <c r="K32" s="53">
        <v>19573.879999999997</v>
      </c>
      <c r="L32" s="53">
        <v>1190.8</v>
      </c>
      <c r="M32" s="53">
        <v>5453.27</v>
      </c>
      <c r="N32" s="55">
        <f>7977.5-54</f>
        <v>7923.5</v>
      </c>
      <c r="O32" s="55">
        <f>7669.48-12</f>
        <v>7657.48</v>
      </c>
      <c r="P32" s="53">
        <v>609.05999999999995</v>
      </c>
      <c r="Q32" s="53">
        <v>1206.1400000000001</v>
      </c>
      <c r="R32" s="53">
        <v>1250.33</v>
      </c>
      <c r="S32" s="53">
        <v>1888.25</v>
      </c>
      <c r="T32" s="53">
        <v>4509.869999999999</v>
      </c>
      <c r="U32" s="53">
        <v>3031.3600000000006</v>
      </c>
      <c r="V32" s="55">
        <f>1711.09-28</f>
        <v>1683.09</v>
      </c>
      <c r="W32" s="53">
        <v>1532.0500000000004</v>
      </c>
      <c r="X32" s="53">
        <v>595.25999999999988</v>
      </c>
      <c r="Y32" s="53">
        <v>3955.75</v>
      </c>
      <c r="Z32" s="56"/>
      <c r="AA32" s="57">
        <f>IF((D32*[1]Genanskaffelsespriser!$D105-(2009-D$3)/$C32*[1]Genanskaffelsespriser!$D105*D32)&lt;0,0,(D32*[1]Genanskaffelsespriser!$D105-(2009-D$3)/$C32*[1]Genanskaffelsespriser!$D105*D32))</f>
        <v>0</v>
      </c>
      <c r="AB32" s="58">
        <f>IF((E32*[1]Genanskaffelsespriser!$D105-(2009-E$3)/$C32*[1]Genanskaffelsespriser!$D105*E32)&lt;0,0,(E32*[1]Genanskaffelsespriser!$D105-(2009-E$3)/$C32*[1]Genanskaffelsespriser!$D105*E32))</f>
        <v>0</v>
      </c>
      <c r="AC32" s="58">
        <f>IF((F32*[1]Genanskaffelsespriser!$D105-(2009-F$3)/$C32*[1]Genanskaffelsespriser!$D105*F32)&lt;0,0,(F32*[1]Genanskaffelsespriser!$D105-(2009-F$3)/$C32*[1]Genanskaffelsespriser!$D105*F32))</f>
        <v>0</v>
      </c>
      <c r="AD32" s="58">
        <f>IF((G32*[1]Genanskaffelsespriser!$D105-(2009-G$3)/$C32*[1]Genanskaffelsespriser!$D105*G32)&lt;0,0,(G32*[1]Genanskaffelsespriser!$D105-(2009-G$3)/$C32*[1]Genanskaffelsespriser!$D105*G32))</f>
        <v>166.3791999999994</v>
      </c>
      <c r="AE32" s="58">
        <f>IF((H32*[1]Genanskaffelsespriser!$D105-(2009-H$3)/$C32*[1]Genanskaffelsespriser!$D105*H32)&lt;0,0,(H32*[1]Genanskaffelsespriser!$D105-(2009-H$3)/$C32*[1]Genanskaffelsespriser!$D105*H32))</f>
        <v>0</v>
      </c>
      <c r="AF32" s="58">
        <f>IF((I32*[1]Genanskaffelsespriser!$D105-(2009-I$3)/$C32*[1]Genanskaffelsespriser!$D105*I32)&lt;0,0,(I32*[1]Genanskaffelsespriser!$D105-(2009-I$3)/$C32*[1]Genanskaffelsespriser!$D105*I32))</f>
        <v>0</v>
      </c>
      <c r="AG32" s="58">
        <f>IF((J32*[1]Genanskaffelsespriser!$D105-(2009-J$3)/$C32*[1]Genanskaffelsespriser!$D105*J32)&lt;0,0,(J32*[1]Genanskaffelsespriser!$D105-(2009-J$3)/$C32*[1]Genanskaffelsespriser!$D105*J32))</f>
        <v>4536917.389866665</v>
      </c>
      <c r="AH32" s="58">
        <f>IF((K32*[1]Genanskaffelsespriser!$D105-(2009-K$3)/$C32*[1]Genanskaffelsespriser!$D105*K32)&lt;0,0,(K32*[1]Genanskaffelsespriser!$D105-(2009-K$3)/$C32*[1]Genanskaffelsespriser!$D105*K32))</f>
        <v>18019452.942933328</v>
      </c>
      <c r="AI32" s="58">
        <f>IF((L32*[1]Genanskaffelsespriser!$D105-(2009-L$3)/$C32*[1]Genanskaffelsespriser!$D105*L32)&lt;0,0,(L32*[1]Genanskaffelsespriser!$D105-(2009-L$3)/$C32*[1]Genanskaffelsespriser!$D105*L32))</f>
        <v>1283396.608</v>
      </c>
      <c r="AJ32" s="58">
        <f>IF((M32*[1]Genanskaffelsespriser!$D105-(2009-M$3)/$C32*[1]Genanskaffelsespriser!$D105*M32)&lt;0,0,(M32*[1]Genanskaffelsespriser!$D105-(2009-M$3)/$C32*[1]Genanskaffelsespriser!$D105*M32))</f>
        <v>6489536.7205333347</v>
      </c>
      <c r="AK32" s="58">
        <f>IF((N32*[1]Genanskaffelsespriser!$D105-(2009-N$3)/$C32*[1]Genanskaffelsespriser!$D105*N32)&lt;0,0,(N32*[1]Genanskaffelsespriser!$D105-(2009-N$3)/$C32*[1]Genanskaffelsespriser!$D105*N32))</f>
        <v>10318721.226666667</v>
      </c>
      <c r="AL32" s="58">
        <f>IF((O32*[1]Genanskaffelsespriser!$D105-(2009-O$3)/$C32*[1]Genanskaffelsespriser!$D105*O32)&lt;0,0,(O32*[1]Genanskaffelsespriser!$D105-(2009-O$3)/$C32*[1]Genanskaffelsespriser!$D105*O32))</f>
        <v>10831964.908799998</v>
      </c>
      <c r="AM32" s="58">
        <f>IF((P32*[1]Genanskaffelsespriser!$D105-(2009-P$3)/$C32*[1]Genanskaffelsespriser!$D105*P32)&lt;0,0,(P32*[1]Genanskaffelsespriser!$D105-(2009-P$3)/$C32*[1]Genanskaffelsespriser!$D105*P32))</f>
        <v>902578.19519999996</v>
      </c>
      <c r="AN32" s="58">
        <f>IF((Q32*[1]Genanskaffelsespriser!$D105-(2009-Q$3)/$C32*[1]Genanskaffelsespriser!$D105*Q32)&lt;0,0,(Q32*[1]Genanskaffelsespriser!$D105-(2009-Q$3)/$C32*[1]Genanskaffelsespriser!$D105*Q32))</f>
        <v>1814484.8522666669</v>
      </c>
      <c r="AO32" s="58">
        <f>IF((R32*[1]Genanskaffelsespriser!$D105-(2009-R$3)/$C32*[1]Genanskaffelsespriser!$D105*R32)&lt;0,0,(R32*[1]Genanskaffelsespriser!$D105-(2009-R$3)/$C32*[1]Genanskaffelsespriser!$D105*R32))</f>
        <v>1909037.186133333</v>
      </c>
      <c r="AP32" s="58">
        <f>IF((S32*[1]Genanskaffelsespriser!$D105-(2009-S$3)/$C32*[1]Genanskaffelsespriser!$D105*S32)&lt;0,0,(S32*[1]Genanskaffelsespriser!$D105-(2009-S$3)/$C32*[1]Genanskaffelsespriser!$D105*S32))</f>
        <v>2925427.96</v>
      </c>
      <c r="AQ32" s="58">
        <f>IF((T32*[1]Genanskaffelsespriser!$D105-(2009-T$3)/$C32*[1]Genanskaffelsespriser!$D105*T32)&lt;0,0,(T32*[1]Genanskaffelsespriser!$D105-(2009-T$3)/$C32*[1]Genanskaffelsespriser!$D105*T32))</f>
        <v>7088313.0079999985</v>
      </c>
      <c r="AR32" s="58">
        <f>IF((U32*[1]Genanskaffelsespriser!$D105-(2009-U$3)/$C32*[1]Genanskaffelsespriser!$D105*U32)&lt;0,0,(U32*[1]Genanskaffelsespriser!$D105-(2009-U$3)/$C32*[1]Genanskaffelsespriser!$D105*U32))</f>
        <v>4832553.6938666673</v>
      </c>
      <c r="AS32" s="58">
        <f>IF((V32*[1]Genanskaffelsespriser!$D105-(2009-V$3)/$C32*[1]Genanskaffelsespriser!$D105*V32)&lt;0,0,(V32*[1]Genanskaffelsespriser!$D105-(2009-V$3)/$C32*[1]Genanskaffelsespriser!$D105*V32))</f>
        <v>2720950.6176</v>
      </c>
      <c r="AT32" s="58">
        <f>IF((W32*[1]Genanskaffelsespriser!$D105-(2009-W$3)/$C32*[1]Genanskaffelsespriser!$D105*W32)&lt;0,0,(W32*[1]Genanskaffelsespriser!$D105-(2009-W$3)/$C32*[1]Genanskaffelsespriser!$D105*W32))</f>
        <v>2511172.941333334</v>
      </c>
      <c r="AU32" s="58">
        <f>IF((X32*[1]Genanskaffelsespriser!$D105-(2009-X$3)/$C32*[1]Genanskaffelsespriser!$D105*X32)&lt;0,0,(X32*[1]Genanskaffelsespriser!$D105-(2009-X$3)/$C32*[1]Genanskaffelsespriser!$D105*X32))</f>
        <v>989052.26879999985</v>
      </c>
      <c r="AV32" s="58">
        <f>IF((Y32*[1]Genanskaffelsespriser!$D105-(2009-Y$3)/$C32*[1]Genanskaffelsespriser!$D105*Y32)&lt;0,0,(Y32*[1]Genanskaffelsespriser!$D105-(2009-Y$3)/$C32*[1]Genanskaffelsespriser!$D105*Y32))</f>
        <v>6661483</v>
      </c>
      <c r="AW32" s="59">
        <f t="shared" si="20"/>
        <v>83835209.899200007</v>
      </c>
      <c r="AX32" s="58">
        <f>VLOOKUP(D$3,[1]Prisindeks!$A$1:$B$111,2,FALSE)/100*AA32</f>
        <v>0</v>
      </c>
      <c r="AY32" s="58">
        <f>VLOOKUP(E$3,[1]Prisindeks!$A$1:$B$111,2,FALSE)/100*AB32</f>
        <v>0</v>
      </c>
      <c r="AZ32" s="58">
        <f>VLOOKUP(F$3,[1]Prisindeks!$A$1:$B$111,2,FALSE)/100*AC32</f>
        <v>0</v>
      </c>
      <c r="BA32" s="58">
        <f>VLOOKUP(G$3,[1]Prisindeks!$A$1:$B$111,2,FALSE)/100*AD32</f>
        <v>4.0367427946855496</v>
      </c>
      <c r="BB32" s="58">
        <f>VLOOKUP(H$3,[1]Prisindeks!$A$1:$B$111,2,FALSE)/100*AE32</f>
        <v>0</v>
      </c>
      <c r="BC32" s="58">
        <f>VLOOKUP(I$3,[1]Prisindeks!$A$1:$B$111,2,FALSE)/100*AF32</f>
        <v>0</v>
      </c>
      <c r="BD32" s="58">
        <f>VLOOKUP(J$3,[1]Prisindeks!$A$1:$B$111,2,FALSE)/100*AG32</f>
        <v>467015.19630086632</v>
      </c>
      <c r="BE32" s="58">
        <f>VLOOKUP(K$3,[1]Prisindeks!$A$1:$B$111,2,FALSE)/100*AH32</f>
        <v>3920080.8272577366</v>
      </c>
      <c r="BF32" s="58">
        <f>VLOOKUP(L$3,[1]Prisindeks!$A$1:$B$111,2,FALSE)/100*AI32</f>
        <v>604827.00840433408</v>
      </c>
      <c r="BG32" s="58">
        <f>VLOOKUP(M$3,[1]Prisindeks!$A$1:$B$111,2,FALSE)/100*AJ32</f>
        <v>3855913.1630202085</v>
      </c>
      <c r="BH32" s="58">
        <f>VLOOKUP(N$3,[1]Prisindeks!$A$1:$B$111,2,FALSE)/100*AK32</f>
        <v>7284871.4538397994</v>
      </c>
      <c r="BI32" s="58">
        <f>VLOOKUP(O$3,[1]Prisindeks!$A$1:$B$111,2,FALSE)/100*AL32</f>
        <v>8740905.6028381456</v>
      </c>
      <c r="BJ32" s="58">
        <f>VLOOKUP(P$3,[1]Prisindeks!$A$1:$B$111,2,FALSE)/100*AM32</f>
        <v>801638.39394016995</v>
      </c>
      <c r="BK32" s="58">
        <f>VLOOKUP(Q$3,[1]Prisindeks!$A$1:$B$111,2,FALSE)/100*AN32</f>
        <v>1642299.1620968692</v>
      </c>
      <c r="BL32" s="58">
        <f>VLOOKUP(R$3,[1]Prisindeks!$A$1:$B$111,2,FALSE)/100*AO32</f>
        <v>1758993.8061028684</v>
      </c>
      <c r="BM32" s="58">
        <f>VLOOKUP(S$3,[1]Prisindeks!$A$1:$B$111,2,FALSE)/100*AP32</f>
        <v>2712752.2248899317</v>
      </c>
      <c r="BN32" s="58">
        <f>VLOOKUP(T$3,[1]Prisindeks!$A$1:$B$111,2,FALSE)/100*AQ32</f>
        <v>6629684.4938260689</v>
      </c>
      <c r="BO32" s="58">
        <f>VLOOKUP(U$3,[1]Prisindeks!$A$1:$B$111,2,FALSE)/100*AR32</f>
        <v>4675799.7885458376</v>
      </c>
      <c r="BP32" s="58">
        <f>VLOOKUP(V$3,[1]Prisindeks!$A$1:$B$111,2,FALSE)/100*AS32</f>
        <v>2703766.3055002401</v>
      </c>
      <c r="BQ32" s="58">
        <f>VLOOKUP(W$3,[1]Prisindeks!$A$1:$B$111,2,FALSE)/100*AT32</f>
        <v>2589422.5908345929</v>
      </c>
      <c r="BR32" s="58">
        <f>VLOOKUP(X$3,[1]Prisindeks!$A$1:$B$111,2,FALSE)/100*AU32</f>
        <v>1060554.9126881009</v>
      </c>
      <c r="BS32" s="58">
        <f>VLOOKUP(Y$3,[1]Prisindeks!$A$1:$B$111,2,FALSE)/100*AV32</f>
        <v>6661483</v>
      </c>
      <c r="BT32" s="59">
        <f t="shared" si="21"/>
        <v>56110011.966828562</v>
      </c>
      <c r="BU32" s="48">
        <f t="shared" si="22"/>
        <v>0</v>
      </c>
      <c r="BV32" s="48">
        <f t="shared" si="22"/>
        <v>0</v>
      </c>
      <c r="BW32" s="48">
        <f t="shared" si="22"/>
        <v>0</v>
      </c>
      <c r="BX32" s="48">
        <f t="shared" si="22"/>
        <v>85.207971397342476</v>
      </c>
      <c r="BY32" s="48">
        <f t="shared" si="22"/>
        <v>0</v>
      </c>
      <c r="BZ32" s="48">
        <f t="shared" si="22"/>
        <v>0</v>
      </c>
      <c r="CA32" s="48">
        <f t="shared" si="22"/>
        <v>2501966.2930837655</v>
      </c>
      <c r="CB32" s="48">
        <f t="shared" si="22"/>
        <v>10969766.885095533</v>
      </c>
      <c r="CC32" s="48">
        <f t="shared" si="22"/>
        <v>944111.80820216704</v>
      </c>
      <c r="CD32" s="48">
        <f t="shared" si="22"/>
        <v>5172724.9417767711</v>
      </c>
      <c r="CE32" s="48">
        <f t="shared" si="22"/>
        <v>8801796.3402532339</v>
      </c>
      <c r="CF32" s="48">
        <f t="shared" si="22"/>
        <v>9786435.2558190711</v>
      </c>
      <c r="CG32" s="48">
        <f t="shared" si="22"/>
        <v>852108.29457008489</v>
      </c>
      <c r="CH32" s="48">
        <f t="shared" si="22"/>
        <v>1728392.0071817681</v>
      </c>
      <c r="CI32" s="48">
        <f t="shared" si="22"/>
        <v>1834015.4961181008</v>
      </c>
      <c r="CJ32" s="48">
        <f t="shared" si="22"/>
        <v>2819090.0924449656</v>
      </c>
      <c r="CK32" s="48">
        <f t="shared" si="23"/>
        <v>6858998.7509130333</v>
      </c>
      <c r="CL32" s="48">
        <f t="shared" si="23"/>
        <v>4754176.7412062529</v>
      </c>
      <c r="CM32" s="48">
        <f t="shared" si="23"/>
        <v>2712358.4615501203</v>
      </c>
      <c r="CN32" s="48">
        <f t="shared" si="23"/>
        <v>2550297.7660839632</v>
      </c>
      <c r="CO32" s="48">
        <f t="shared" si="23"/>
        <v>1024803.5907440505</v>
      </c>
      <c r="CP32" s="48">
        <f t="shared" si="23"/>
        <v>6661483</v>
      </c>
      <c r="CQ32" s="49">
        <f t="shared" si="24"/>
        <v>69972610.933014289</v>
      </c>
      <c r="CR32" s="48">
        <f t="shared" si="17"/>
        <v>68585.56</v>
      </c>
    </row>
    <row r="33" spans="1:96" outlineLevel="1" x14ac:dyDescent="0.25">
      <c r="A33" s="50" t="s">
        <v>57</v>
      </c>
      <c r="B33" s="51" t="s">
        <v>54</v>
      </c>
      <c r="C33" s="52">
        <f>[1]Genanskaffelsespriser!E106</f>
        <v>75</v>
      </c>
      <c r="D33" s="53">
        <v>0</v>
      </c>
      <c r="E33" s="53">
        <v>0</v>
      </c>
      <c r="F33" s="53">
        <v>0</v>
      </c>
      <c r="G33" s="53">
        <v>4.4000000000000004</v>
      </c>
      <c r="H33" s="53">
        <v>0</v>
      </c>
      <c r="I33" s="53">
        <v>0</v>
      </c>
      <c r="J33" s="53">
        <v>0</v>
      </c>
      <c r="K33" s="55">
        <f>5143.1-85</f>
        <v>5058.1000000000004</v>
      </c>
      <c r="L33" s="53">
        <v>306.42</v>
      </c>
      <c r="M33" s="53">
        <v>1894.3200000000006</v>
      </c>
      <c r="N33" s="53">
        <v>825.47</v>
      </c>
      <c r="O33" s="53">
        <v>1068.6099999999997</v>
      </c>
      <c r="P33" s="53">
        <v>398.19</v>
      </c>
      <c r="Q33" s="53">
        <v>0</v>
      </c>
      <c r="R33" s="53">
        <v>2.2999999999999998</v>
      </c>
      <c r="S33" s="53">
        <v>138.12</v>
      </c>
      <c r="T33" s="53">
        <v>0</v>
      </c>
      <c r="U33" s="53">
        <v>0</v>
      </c>
      <c r="V33" s="53">
        <v>0</v>
      </c>
      <c r="W33" s="53">
        <v>182.85</v>
      </c>
      <c r="X33" s="53">
        <v>2340.7599999999998</v>
      </c>
      <c r="Y33" s="53">
        <v>1.74</v>
      </c>
      <c r="Z33" s="56"/>
      <c r="AA33" s="57">
        <f>IF((D33*[1]Genanskaffelsespriser!$D106-(2009-D$3)/$C33*[1]Genanskaffelsespriser!$D106*D33)&lt;0,0,(D33*[1]Genanskaffelsespriser!$D106-(2009-D$3)/$C33*[1]Genanskaffelsespriser!$D106*D33))</f>
        <v>0</v>
      </c>
      <c r="AB33" s="58">
        <f>IF((E33*[1]Genanskaffelsespriser!$D106-(2009-E$3)/$C33*[1]Genanskaffelsespriser!$D106*E33)&lt;0,0,(E33*[1]Genanskaffelsespriser!$D106-(2009-E$3)/$C33*[1]Genanskaffelsespriser!$D106*E33))</f>
        <v>0</v>
      </c>
      <c r="AC33" s="58">
        <f>IF((F33*[1]Genanskaffelsespriser!$D106-(2009-F$3)/$C33*[1]Genanskaffelsespriser!$D106*F33)&lt;0,0,(F33*[1]Genanskaffelsespriser!$D106-(2009-F$3)/$C33*[1]Genanskaffelsespriser!$D106*F33))</f>
        <v>0</v>
      </c>
      <c r="AD33" s="58">
        <f>IF((G33*[1]Genanskaffelsespriser!$D106-(2009-G$3)/$C33*[1]Genanskaffelsespriser!$D106*G33)&lt;0,0,(G33*[1]Genanskaffelsespriser!$D106-(2009-G$3)/$C33*[1]Genanskaffelsespriser!$D106*G33))</f>
        <v>184.97599999999875</v>
      </c>
      <c r="AE33" s="58">
        <f>IF((H33*[1]Genanskaffelsespriser!$D106-(2009-H$3)/$C33*[1]Genanskaffelsespriser!$D106*H33)&lt;0,0,(H33*[1]Genanskaffelsespriser!$D106-(2009-H$3)/$C33*[1]Genanskaffelsespriser!$D106*H33))</f>
        <v>0</v>
      </c>
      <c r="AF33" s="58">
        <f>IF((I33*[1]Genanskaffelsespriser!$D106-(2009-I$3)/$C33*[1]Genanskaffelsespriser!$D106*I33)&lt;0,0,(I33*[1]Genanskaffelsespriser!$D106-(2009-I$3)/$C33*[1]Genanskaffelsespriser!$D106*I33))</f>
        <v>0</v>
      </c>
      <c r="AG33" s="58">
        <f>IF((J33*[1]Genanskaffelsespriser!$D106-(2009-J$3)/$C33*[1]Genanskaffelsespriser!$D106*J33)&lt;0,0,(J33*[1]Genanskaffelsespriser!$D106-(2009-J$3)/$C33*[1]Genanskaffelsespriser!$D106*J33))</f>
        <v>0</v>
      </c>
      <c r="AH33" s="58">
        <f>IF((K33*[1]Genanskaffelsespriser!$D106-(2009-K$3)/$C33*[1]Genanskaffelsespriser!$D106*K33)&lt;0,0,(K33*[1]Genanskaffelsespriser!$D106-(2009-K$3)/$C33*[1]Genanskaffelsespriser!$D106*K33))</f>
        <v>8718343.4840000011</v>
      </c>
      <c r="AI33" s="58">
        <f>IF((L33*[1]Genanskaffelsespriser!$D106-(2009-L$3)/$C33*[1]Genanskaffelsespriser!$D106*L33)&lt;0,0,(L33*[1]Genanskaffelsespriser!$D106-(2009-L$3)/$C33*[1]Genanskaffelsespriser!$D106*L33))</f>
        <v>618331.04639999999</v>
      </c>
      <c r="AJ33" s="58">
        <f>IF((M33*[1]Genanskaffelsespriser!$D106-(2009-M$3)/$C33*[1]Genanskaffelsespriser!$D106*M33)&lt;0,0,(M33*[1]Genanskaffelsespriser!$D106-(2009-M$3)/$C33*[1]Genanskaffelsespriser!$D106*M33))</f>
        <v>4220772.2784000011</v>
      </c>
      <c r="AK33" s="58">
        <f>IF((N33*[1]Genanskaffelsespriser!$D106-(2009-N$3)/$C33*[1]Genanskaffelsespriser!$D106*N33)&lt;0,0,(N33*[1]Genanskaffelsespriser!$D106-(2009-N$3)/$C33*[1]Genanskaffelsespriser!$D106*N33))</f>
        <v>2012760.0104</v>
      </c>
      <c r="AL33" s="58">
        <f>IF((O33*[1]Genanskaffelsespriser!$D106-(2009-O$3)/$C33*[1]Genanskaffelsespriser!$D106*O33)&lt;0,0,(O33*[1]Genanskaffelsespriser!$D106-(2009-O$3)/$C33*[1]Genanskaffelsespriser!$D106*O33))</f>
        <v>2830234.9571999991</v>
      </c>
      <c r="AM33" s="58">
        <f>IF((P33*[1]Genanskaffelsespriser!$D106-(2009-P$3)/$C33*[1]Genanskaffelsespriser!$D106*P33)&lt;0,0,(P33*[1]Genanskaffelsespriser!$D106-(2009-P$3)/$C33*[1]Genanskaffelsespriser!$D106*P33))</f>
        <v>1104833.9016</v>
      </c>
      <c r="AN33" s="58">
        <f>IF((Q33*[1]Genanskaffelsespriser!$D106-(2009-Q$3)/$C33*[1]Genanskaffelsespriser!$D106*Q33)&lt;0,0,(Q33*[1]Genanskaffelsespriser!$D106-(2009-Q$3)/$C33*[1]Genanskaffelsespriser!$D106*Q33))</f>
        <v>0</v>
      </c>
      <c r="AO33" s="58">
        <f>IF((R33*[1]Genanskaffelsespriser!$D106-(2009-R$3)/$C33*[1]Genanskaffelsespriser!$D106*R33)&lt;0,0,(R33*[1]Genanskaffelsespriser!$D106-(2009-R$3)/$C33*[1]Genanskaffelsespriser!$D106*R33))</f>
        <v>6575.0559999999996</v>
      </c>
      <c r="AP33" s="58">
        <f>IF((S33*[1]Genanskaffelsespriser!$D106-(2009-S$3)/$C33*[1]Genanskaffelsespriser!$D106*S33)&lt;0,0,(S33*[1]Genanskaffelsespriser!$D106-(2009-S$3)/$C33*[1]Genanskaffelsespriser!$D106*S33))</f>
        <v>400652.97119999997</v>
      </c>
      <c r="AQ33" s="58">
        <f>IF((T33*[1]Genanskaffelsespriser!$D106-(2009-T$3)/$C33*[1]Genanskaffelsespriser!$D106*T33)&lt;0,0,(T33*[1]Genanskaffelsespriser!$D106-(2009-T$3)/$C33*[1]Genanskaffelsespriser!$D106*T33))</f>
        <v>0</v>
      </c>
      <c r="AR33" s="58">
        <f>IF((U33*[1]Genanskaffelsespriser!$D106-(2009-U$3)/$C33*[1]Genanskaffelsespriser!$D106*U33)&lt;0,0,(U33*[1]Genanskaffelsespriser!$D106-(2009-U$3)/$C33*[1]Genanskaffelsespriser!$D106*U33))</f>
        <v>0</v>
      </c>
      <c r="AS33" s="58">
        <f>IF((V33*[1]Genanskaffelsespriser!$D106-(2009-V$3)/$C33*[1]Genanskaffelsespriser!$D106*V33)&lt;0,0,(V33*[1]Genanskaffelsespriser!$D106-(2009-V$3)/$C33*[1]Genanskaffelsespriser!$D106*V33))</f>
        <v>0</v>
      </c>
      <c r="AT33" s="58">
        <f>IF((W33*[1]Genanskaffelsespriser!$D106-(2009-W$3)/$C33*[1]Genanskaffelsespriser!$D106*W33)&lt;0,0,(W33*[1]Genanskaffelsespriser!$D106-(2009-W$3)/$C33*[1]Genanskaffelsespriser!$D106*W33))</f>
        <v>561152.02199999988</v>
      </c>
      <c r="AU33" s="58">
        <f>IF((X33*[1]Genanskaffelsespriser!$D106-(2009-X$3)/$C33*[1]Genanskaffelsespriser!$D106*X33)&lt;0,0,(X33*[1]Genanskaffelsespriser!$D106-(2009-X$3)/$C33*[1]Genanskaffelsespriser!$D106*X33))</f>
        <v>7282010.7295999993</v>
      </c>
      <c r="AV33" s="58">
        <f>IF((Y33*[1]Genanskaffelsespriser!$D106-(2009-Y$3)/$C33*[1]Genanskaffelsespriser!$D106*Y33)&lt;0,0,(Y33*[1]Genanskaffelsespriser!$D106-(2009-Y$3)/$C33*[1]Genanskaffelsespriser!$D106*Y33))</f>
        <v>5486.22</v>
      </c>
      <c r="AW33" s="59">
        <f t="shared" si="20"/>
        <v>27761337.652800001</v>
      </c>
      <c r="AX33" s="58">
        <f>VLOOKUP(D$3,[1]Prisindeks!$A$1:$B$111,2,FALSE)/100*AA33</f>
        <v>0</v>
      </c>
      <c r="AY33" s="58">
        <f>VLOOKUP(E$3,[1]Prisindeks!$A$1:$B$111,2,FALSE)/100*AB33</f>
        <v>0</v>
      </c>
      <c r="AZ33" s="58">
        <f>VLOOKUP(F$3,[1]Prisindeks!$A$1:$B$111,2,FALSE)/100*AC33</f>
        <v>0</v>
      </c>
      <c r="BA33" s="58">
        <f>VLOOKUP(G$3,[1]Prisindeks!$A$1:$B$111,2,FALSE)/100*AD33</f>
        <v>4.4879440169789966</v>
      </c>
      <c r="BB33" s="58">
        <f>VLOOKUP(H$3,[1]Prisindeks!$A$1:$B$111,2,FALSE)/100*AE33</f>
        <v>0</v>
      </c>
      <c r="BC33" s="58">
        <f>VLOOKUP(I$3,[1]Prisindeks!$A$1:$B$111,2,FALSE)/100*AF33</f>
        <v>0</v>
      </c>
      <c r="BD33" s="58">
        <f>VLOOKUP(J$3,[1]Prisindeks!$A$1:$B$111,2,FALSE)/100*AG33</f>
        <v>0</v>
      </c>
      <c r="BE33" s="58">
        <f>VLOOKUP(K$3,[1]Prisindeks!$A$1:$B$111,2,FALSE)/100*AH33</f>
        <v>1896650.8719943594</v>
      </c>
      <c r="BF33" s="58">
        <f>VLOOKUP(L$3,[1]Prisindeks!$A$1:$B$111,2,FALSE)/100*AI33</f>
        <v>291401.20416901825</v>
      </c>
      <c r="BG33" s="58">
        <f>VLOOKUP(M$3,[1]Prisindeks!$A$1:$B$111,2,FALSE)/100*AJ33</f>
        <v>2507872.6089796787</v>
      </c>
      <c r="BH33" s="58">
        <f>VLOOKUP(N$3,[1]Prisindeks!$A$1:$B$111,2,FALSE)/100*AK33</f>
        <v>1420980.140959759</v>
      </c>
      <c r="BI33" s="58">
        <f>VLOOKUP(O$3,[1]Prisindeks!$A$1:$B$111,2,FALSE)/100*AL33</f>
        <v>2283871.5600564573</v>
      </c>
      <c r="BJ33" s="58">
        <f>VLOOKUP(P$3,[1]Prisindeks!$A$1:$B$111,2,FALSE)/100*AM33</f>
        <v>981274.84040650993</v>
      </c>
      <c r="BK33" s="58">
        <f>VLOOKUP(Q$3,[1]Prisindeks!$A$1:$B$111,2,FALSE)/100*AN33</f>
        <v>0</v>
      </c>
      <c r="BL33" s="58">
        <f>VLOOKUP(R$3,[1]Prisindeks!$A$1:$B$111,2,FALSE)/100*AO33</f>
        <v>6058.2805106090436</v>
      </c>
      <c r="BM33" s="58">
        <f>VLOOKUP(S$3,[1]Prisindeks!$A$1:$B$111,2,FALSE)/100*AP33</f>
        <v>371525.89429396228</v>
      </c>
      <c r="BN33" s="58">
        <f>VLOOKUP(T$3,[1]Prisindeks!$A$1:$B$111,2,FALSE)/100*AQ33</f>
        <v>0</v>
      </c>
      <c r="BO33" s="58">
        <f>VLOOKUP(U$3,[1]Prisindeks!$A$1:$B$111,2,FALSE)/100*AR33</f>
        <v>0</v>
      </c>
      <c r="BP33" s="58">
        <f>VLOOKUP(V$3,[1]Prisindeks!$A$1:$B$111,2,FALSE)/100*AS33</f>
        <v>0</v>
      </c>
      <c r="BQ33" s="58">
        <f>VLOOKUP(W$3,[1]Prisindeks!$A$1:$B$111,2,FALSE)/100*AT33</f>
        <v>578637.85434379231</v>
      </c>
      <c r="BR33" s="58">
        <f>VLOOKUP(X$3,[1]Prisindeks!$A$1:$B$111,2,FALSE)/100*AU33</f>
        <v>7808457.1434175987</v>
      </c>
      <c r="BS33" s="58">
        <f>VLOOKUP(Y$3,[1]Prisindeks!$A$1:$B$111,2,FALSE)/100*AV33</f>
        <v>5486.22</v>
      </c>
      <c r="BT33" s="59">
        <f t="shared" si="21"/>
        <v>18152221.107075758</v>
      </c>
      <c r="BU33" s="48">
        <f t="shared" si="22"/>
        <v>0</v>
      </c>
      <c r="BV33" s="48">
        <f t="shared" si="22"/>
        <v>0</v>
      </c>
      <c r="BW33" s="48">
        <f t="shared" si="22"/>
        <v>0</v>
      </c>
      <c r="BX33" s="48">
        <f t="shared" si="22"/>
        <v>94.731972008488867</v>
      </c>
      <c r="BY33" s="48">
        <f t="shared" si="22"/>
        <v>0</v>
      </c>
      <c r="BZ33" s="48">
        <f t="shared" si="22"/>
        <v>0</v>
      </c>
      <c r="CA33" s="48">
        <f t="shared" si="22"/>
        <v>0</v>
      </c>
      <c r="CB33" s="48">
        <f t="shared" si="22"/>
        <v>5307497.1779971803</v>
      </c>
      <c r="CC33" s="48">
        <f t="shared" si="22"/>
        <v>454866.12528450915</v>
      </c>
      <c r="CD33" s="48">
        <f t="shared" si="22"/>
        <v>3364322.4436898399</v>
      </c>
      <c r="CE33" s="48">
        <f t="shared" si="22"/>
        <v>1716870.0756798796</v>
      </c>
      <c r="CF33" s="48">
        <f t="shared" si="22"/>
        <v>2557053.2586282282</v>
      </c>
      <c r="CG33" s="48">
        <f t="shared" si="22"/>
        <v>1043054.371003255</v>
      </c>
      <c r="CH33" s="48">
        <f t="shared" si="22"/>
        <v>0</v>
      </c>
      <c r="CI33" s="48">
        <f t="shared" si="22"/>
        <v>6316.6682553045212</v>
      </c>
      <c r="CJ33" s="48">
        <f t="shared" si="22"/>
        <v>386089.43274698115</v>
      </c>
      <c r="CK33" s="48">
        <f t="shared" si="23"/>
        <v>0</v>
      </c>
      <c r="CL33" s="48">
        <f t="shared" si="23"/>
        <v>0</v>
      </c>
      <c r="CM33" s="48">
        <f t="shared" si="23"/>
        <v>0</v>
      </c>
      <c r="CN33" s="48">
        <f t="shared" si="23"/>
        <v>569894.93817189615</v>
      </c>
      <c r="CO33" s="48">
        <f t="shared" si="23"/>
        <v>7545233.936508799</v>
      </c>
      <c r="CP33" s="48">
        <f t="shared" si="23"/>
        <v>5486.22</v>
      </c>
      <c r="CQ33" s="49">
        <f t="shared" si="24"/>
        <v>22956779.37993788</v>
      </c>
      <c r="CR33" s="48">
        <f t="shared" si="17"/>
        <v>12221.28</v>
      </c>
    </row>
    <row r="34" spans="1:96" outlineLevel="1" x14ac:dyDescent="0.25">
      <c r="A34" s="50" t="s">
        <v>58</v>
      </c>
      <c r="B34" s="51" t="s">
        <v>54</v>
      </c>
      <c r="C34" s="52">
        <f>[1]Genanskaffelsespriser!E107</f>
        <v>75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6"/>
      <c r="AA34" s="57">
        <f>IF((D34*[1]Genanskaffelsespriser!$D107-(2009-D$3)/$C34*[1]Genanskaffelsespriser!$D107*D34)&lt;0,0,(D34*[1]Genanskaffelsespriser!$D107-(2009-D$3)/$C34*[1]Genanskaffelsespriser!$D107*D34))</f>
        <v>0</v>
      </c>
      <c r="AB34" s="58">
        <f>IF((E34*[1]Genanskaffelsespriser!$D107-(2009-E$3)/$C34*[1]Genanskaffelsespriser!$D107*E34)&lt;0,0,(E34*[1]Genanskaffelsespriser!$D107-(2009-E$3)/$C34*[1]Genanskaffelsespriser!$D107*E34))</f>
        <v>0</v>
      </c>
      <c r="AC34" s="58">
        <f>IF((F34*[1]Genanskaffelsespriser!$D107-(2009-F$3)/$C34*[1]Genanskaffelsespriser!$D107*F34)&lt;0,0,(F34*[1]Genanskaffelsespriser!$D107-(2009-F$3)/$C34*[1]Genanskaffelsespriser!$D107*F34))</f>
        <v>0</v>
      </c>
      <c r="AD34" s="58">
        <f>IF((G34*[1]Genanskaffelsespriser!$D107-(2009-G$3)/$C34*[1]Genanskaffelsespriser!$D107*G34)&lt;0,0,(G34*[1]Genanskaffelsespriser!$D107-(2009-G$3)/$C34*[1]Genanskaffelsespriser!$D107*G34))</f>
        <v>0</v>
      </c>
      <c r="AE34" s="58">
        <f>IF((H34*[1]Genanskaffelsespriser!$D107-(2009-H$3)/$C34*[1]Genanskaffelsespriser!$D107*H34)&lt;0,0,(H34*[1]Genanskaffelsespriser!$D107-(2009-H$3)/$C34*[1]Genanskaffelsespriser!$D107*H34))</f>
        <v>0</v>
      </c>
      <c r="AF34" s="58">
        <f>IF((I34*[1]Genanskaffelsespriser!$D107-(2009-I$3)/$C34*[1]Genanskaffelsespriser!$D107*I34)&lt;0,0,(I34*[1]Genanskaffelsespriser!$D107-(2009-I$3)/$C34*[1]Genanskaffelsespriser!$D107*I34))</f>
        <v>0</v>
      </c>
      <c r="AG34" s="58">
        <f>IF((J34*[1]Genanskaffelsespriser!$D107-(2009-J$3)/$C34*[1]Genanskaffelsespriser!$D107*J34)&lt;0,0,(J34*[1]Genanskaffelsespriser!$D107-(2009-J$3)/$C34*[1]Genanskaffelsespriser!$D107*J34))</f>
        <v>0</v>
      </c>
      <c r="AH34" s="58">
        <f>IF((K34*[1]Genanskaffelsespriser!$D107-(2009-K$3)/$C34*[1]Genanskaffelsespriser!$D107*K34)&lt;0,0,(K34*[1]Genanskaffelsespriser!$D107-(2009-K$3)/$C34*[1]Genanskaffelsespriser!$D107*K34))</f>
        <v>0</v>
      </c>
      <c r="AI34" s="58">
        <f>IF((L34*[1]Genanskaffelsespriser!$D107-(2009-L$3)/$C34*[1]Genanskaffelsespriser!$D107*L34)&lt;0,0,(L34*[1]Genanskaffelsespriser!$D107-(2009-L$3)/$C34*[1]Genanskaffelsespriser!$D107*L34))</f>
        <v>0</v>
      </c>
      <c r="AJ34" s="58">
        <f>IF((M34*[1]Genanskaffelsespriser!$D107-(2009-M$3)/$C34*[1]Genanskaffelsespriser!$D107*M34)&lt;0,0,(M34*[1]Genanskaffelsespriser!$D107-(2009-M$3)/$C34*[1]Genanskaffelsespriser!$D107*M34))</f>
        <v>0</v>
      </c>
      <c r="AK34" s="58">
        <f>IF((N34*[1]Genanskaffelsespriser!$D107-(2009-N$3)/$C34*[1]Genanskaffelsespriser!$D107*N34)&lt;0,0,(N34*[1]Genanskaffelsespriser!$D107-(2009-N$3)/$C34*[1]Genanskaffelsespriser!$D107*N34))</f>
        <v>0</v>
      </c>
      <c r="AL34" s="58">
        <f>IF((O34*[1]Genanskaffelsespriser!$D107-(2009-O$3)/$C34*[1]Genanskaffelsespriser!$D107*O34)&lt;0,0,(O34*[1]Genanskaffelsespriser!$D107-(2009-O$3)/$C34*[1]Genanskaffelsespriser!$D107*O34))</f>
        <v>0</v>
      </c>
      <c r="AM34" s="58">
        <f>IF((P34*[1]Genanskaffelsespriser!$D107-(2009-P$3)/$C34*[1]Genanskaffelsespriser!$D107*P34)&lt;0,0,(P34*[1]Genanskaffelsespriser!$D107-(2009-P$3)/$C34*[1]Genanskaffelsespriser!$D107*P34))</f>
        <v>0</v>
      </c>
      <c r="AN34" s="58">
        <f>IF((Q34*[1]Genanskaffelsespriser!$D107-(2009-Q$3)/$C34*[1]Genanskaffelsespriser!$D107*Q34)&lt;0,0,(Q34*[1]Genanskaffelsespriser!$D107-(2009-Q$3)/$C34*[1]Genanskaffelsespriser!$D107*Q34))</f>
        <v>0</v>
      </c>
      <c r="AO34" s="58">
        <f>IF((R34*[1]Genanskaffelsespriser!$D107-(2009-R$3)/$C34*[1]Genanskaffelsespriser!$D107*R34)&lt;0,0,(R34*[1]Genanskaffelsespriser!$D107-(2009-R$3)/$C34*[1]Genanskaffelsespriser!$D107*R34))</f>
        <v>0</v>
      </c>
      <c r="AP34" s="58">
        <f>IF((S34*[1]Genanskaffelsespriser!$D107-(2009-S$3)/$C34*[1]Genanskaffelsespriser!$D107*S34)&lt;0,0,(S34*[1]Genanskaffelsespriser!$D107-(2009-S$3)/$C34*[1]Genanskaffelsespriser!$D107*S34))</f>
        <v>0</v>
      </c>
      <c r="AQ34" s="58">
        <f>IF((T34*[1]Genanskaffelsespriser!$D107-(2009-T$3)/$C34*[1]Genanskaffelsespriser!$D107*T34)&lt;0,0,(T34*[1]Genanskaffelsespriser!$D107-(2009-T$3)/$C34*[1]Genanskaffelsespriser!$D107*T34))</f>
        <v>0</v>
      </c>
      <c r="AR34" s="58">
        <f>IF((U34*[1]Genanskaffelsespriser!$D107-(2009-U$3)/$C34*[1]Genanskaffelsespriser!$D107*U34)&lt;0,0,(U34*[1]Genanskaffelsespriser!$D107-(2009-U$3)/$C34*[1]Genanskaffelsespriser!$D107*U34))</f>
        <v>0</v>
      </c>
      <c r="AS34" s="58">
        <f>IF((V34*[1]Genanskaffelsespriser!$D107-(2009-V$3)/$C34*[1]Genanskaffelsespriser!$D107*V34)&lt;0,0,(V34*[1]Genanskaffelsespriser!$D107-(2009-V$3)/$C34*[1]Genanskaffelsespriser!$D107*V34))</f>
        <v>0</v>
      </c>
      <c r="AT34" s="58">
        <f>IF((W34*[1]Genanskaffelsespriser!$D107-(2009-W$3)/$C34*[1]Genanskaffelsespriser!$D107*W34)&lt;0,0,(W34*[1]Genanskaffelsespriser!$D107-(2009-W$3)/$C34*[1]Genanskaffelsespriser!$D107*W34))</f>
        <v>0</v>
      </c>
      <c r="AU34" s="58">
        <f>IF((X34*[1]Genanskaffelsespriser!$D107-(2009-X$3)/$C34*[1]Genanskaffelsespriser!$D107*X34)&lt;0,0,(X34*[1]Genanskaffelsespriser!$D107-(2009-X$3)/$C34*[1]Genanskaffelsespriser!$D107*X34))</f>
        <v>0</v>
      </c>
      <c r="AV34" s="58">
        <f>IF((Y34*[1]Genanskaffelsespriser!$D107-(2009-Y$3)/$C34*[1]Genanskaffelsespriser!$D107*Y34)&lt;0,0,(Y34*[1]Genanskaffelsespriser!$D107-(2009-Y$3)/$C34*[1]Genanskaffelsespriser!$D107*Y34))</f>
        <v>0</v>
      </c>
      <c r="AW34" s="59">
        <f t="shared" si="20"/>
        <v>0</v>
      </c>
      <c r="AX34" s="58">
        <f>VLOOKUP(D$3,[1]Prisindeks!$A$1:$B$111,2,FALSE)/100*AA34</f>
        <v>0</v>
      </c>
      <c r="AY34" s="58">
        <f>VLOOKUP(E$3,[1]Prisindeks!$A$1:$B$111,2,FALSE)/100*AB34</f>
        <v>0</v>
      </c>
      <c r="AZ34" s="58">
        <f>VLOOKUP(F$3,[1]Prisindeks!$A$1:$B$111,2,FALSE)/100*AC34</f>
        <v>0</v>
      </c>
      <c r="BA34" s="58">
        <f>VLOOKUP(G$3,[1]Prisindeks!$A$1:$B$111,2,FALSE)/100*AD34</f>
        <v>0</v>
      </c>
      <c r="BB34" s="58">
        <f>VLOOKUP(H$3,[1]Prisindeks!$A$1:$B$111,2,FALSE)/100*AE34</f>
        <v>0</v>
      </c>
      <c r="BC34" s="58">
        <f>VLOOKUP(I$3,[1]Prisindeks!$A$1:$B$111,2,FALSE)/100*AF34</f>
        <v>0</v>
      </c>
      <c r="BD34" s="58">
        <f>VLOOKUP(J$3,[1]Prisindeks!$A$1:$B$111,2,FALSE)/100*AG34</f>
        <v>0</v>
      </c>
      <c r="BE34" s="58">
        <f>VLOOKUP(K$3,[1]Prisindeks!$A$1:$B$111,2,FALSE)/100*AH34</f>
        <v>0</v>
      </c>
      <c r="BF34" s="58">
        <f>VLOOKUP(L$3,[1]Prisindeks!$A$1:$B$111,2,FALSE)/100*AI34</f>
        <v>0</v>
      </c>
      <c r="BG34" s="58">
        <f>VLOOKUP(M$3,[1]Prisindeks!$A$1:$B$111,2,FALSE)/100*AJ34</f>
        <v>0</v>
      </c>
      <c r="BH34" s="58">
        <f>VLOOKUP(N$3,[1]Prisindeks!$A$1:$B$111,2,FALSE)/100*AK34</f>
        <v>0</v>
      </c>
      <c r="BI34" s="58">
        <f>VLOOKUP(O$3,[1]Prisindeks!$A$1:$B$111,2,FALSE)/100*AL34</f>
        <v>0</v>
      </c>
      <c r="BJ34" s="58">
        <f>VLOOKUP(P$3,[1]Prisindeks!$A$1:$B$111,2,FALSE)/100*AM34</f>
        <v>0</v>
      </c>
      <c r="BK34" s="58">
        <f>VLOOKUP(Q$3,[1]Prisindeks!$A$1:$B$111,2,FALSE)/100*AN34</f>
        <v>0</v>
      </c>
      <c r="BL34" s="58">
        <f>VLOOKUP(R$3,[1]Prisindeks!$A$1:$B$111,2,FALSE)/100*AO34</f>
        <v>0</v>
      </c>
      <c r="BM34" s="58">
        <f>VLOOKUP(S$3,[1]Prisindeks!$A$1:$B$111,2,FALSE)/100*AP34</f>
        <v>0</v>
      </c>
      <c r="BN34" s="58">
        <f>VLOOKUP(T$3,[1]Prisindeks!$A$1:$B$111,2,FALSE)/100*AQ34</f>
        <v>0</v>
      </c>
      <c r="BO34" s="58">
        <f>VLOOKUP(U$3,[1]Prisindeks!$A$1:$B$111,2,FALSE)/100*AR34</f>
        <v>0</v>
      </c>
      <c r="BP34" s="58">
        <f>VLOOKUP(V$3,[1]Prisindeks!$A$1:$B$111,2,FALSE)/100*AS34</f>
        <v>0</v>
      </c>
      <c r="BQ34" s="58">
        <f>VLOOKUP(W$3,[1]Prisindeks!$A$1:$B$111,2,FALSE)/100*AT34</f>
        <v>0</v>
      </c>
      <c r="BR34" s="58">
        <f>VLOOKUP(X$3,[1]Prisindeks!$A$1:$B$111,2,FALSE)/100*AU34</f>
        <v>0</v>
      </c>
      <c r="BS34" s="58">
        <f>VLOOKUP(Y$3,[1]Prisindeks!$A$1:$B$111,2,FALSE)/100*AV34</f>
        <v>0</v>
      </c>
      <c r="BT34" s="59">
        <f t="shared" si="21"/>
        <v>0</v>
      </c>
      <c r="BU34" s="48">
        <f t="shared" si="22"/>
        <v>0</v>
      </c>
      <c r="BV34" s="48">
        <f t="shared" si="22"/>
        <v>0</v>
      </c>
      <c r="BW34" s="48">
        <f t="shared" si="22"/>
        <v>0</v>
      </c>
      <c r="BX34" s="48">
        <f t="shared" si="22"/>
        <v>0</v>
      </c>
      <c r="BY34" s="48">
        <f t="shared" si="22"/>
        <v>0</v>
      </c>
      <c r="BZ34" s="48">
        <f t="shared" si="22"/>
        <v>0</v>
      </c>
      <c r="CA34" s="48">
        <f t="shared" si="22"/>
        <v>0</v>
      </c>
      <c r="CB34" s="48">
        <f t="shared" si="22"/>
        <v>0</v>
      </c>
      <c r="CC34" s="48">
        <f t="shared" si="22"/>
        <v>0</v>
      </c>
      <c r="CD34" s="48">
        <f t="shared" si="22"/>
        <v>0</v>
      </c>
      <c r="CE34" s="48">
        <f t="shared" si="22"/>
        <v>0</v>
      </c>
      <c r="CF34" s="48">
        <f t="shared" si="22"/>
        <v>0</v>
      </c>
      <c r="CG34" s="48">
        <f t="shared" si="22"/>
        <v>0</v>
      </c>
      <c r="CH34" s="48">
        <f t="shared" si="22"/>
        <v>0</v>
      </c>
      <c r="CI34" s="48">
        <f t="shared" si="22"/>
        <v>0</v>
      </c>
      <c r="CJ34" s="48">
        <f t="shared" si="22"/>
        <v>0</v>
      </c>
      <c r="CK34" s="48">
        <f t="shared" si="23"/>
        <v>0</v>
      </c>
      <c r="CL34" s="48">
        <f t="shared" si="23"/>
        <v>0</v>
      </c>
      <c r="CM34" s="48">
        <f t="shared" si="23"/>
        <v>0</v>
      </c>
      <c r="CN34" s="48">
        <f t="shared" si="23"/>
        <v>0</v>
      </c>
      <c r="CO34" s="48">
        <f t="shared" si="23"/>
        <v>0</v>
      </c>
      <c r="CP34" s="48">
        <f t="shared" si="23"/>
        <v>0</v>
      </c>
      <c r="CQ34" s="49">
        <f t="shared" si="24"/>
        <v>0</v>
      </c>
      <c r="CR34" s="48">
        <f t="shared" si="17"/>
        <v>0</v>
      </c>
    </row>
    <row r="35" spans="1:96" outlineLevel="1" x14ac:dyDescent="0.25">
      <c r="A35" s="50" t="s">
        <v>13</v>
      </c>
      <c r="B35" s="51" t="s">
        <v>54</v>
      </c>
      <c r="C35" s="52">
        <f>[1]Genanskaffelsespriser!E108</f>
        <v>100</v>
      </c>
      <c r="D35" s="53">
        <v>7.49</v>
      </c>
      <c r="E35" s="53">
        <v>2.85</v>
      </c>
      <c r="F35" s="53">
        <v>90.449999999999989</v>
      </c>
      <c r="G35" s="55">
        <f>114.28-22</f>
        <v>92.28</v>
      </c>
      <c r="H35" s="55">
        <f>316.08-309</f>
        <v>7.0799999999999841</v>
      </c>
      <c r="I35" s="53">
        <v>23.16</v>
      </c>
      <c r="J35" s="53">
        <v>97.32</v>
      </c>
      <c r="K35" s="53">
        <v>0</v>
      </c>
      <c r="L35" s="53">
        <v>44.56</v>
      </c>
      <c r="M35" s="53">
        <v>0</v>
      </c>
      <c r="N35" s="53">
        <v>3.95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6"/>
      <c r="AA35" s="57">
        <f>IF((D35*[1]Genanskaffelsespriser!$D108-(2009-D$3)/$C35*[1]Genanskaffelsespriser!$D108*D35)&lt;0,0,(D35*[1]Genanskaffelsespriser!$D108-(2009-D$3)/$C35*[1]Genanskaffelsespriser!$D108*D35))</f>
        <v>0</v>
      </c>
      <c r="AB35" s="58">
        <f>IF((E35*[1]Genanskaffelsespriser!$D108-(2009-E$3)/$C35*[1]Genanskaffelsespriser!$D108*E35)&lt;0,0,(E35*[1]Genanskaffelsespriser!$D108-(2009-E$3)/$C35*[1]Genanskaffelsespriser!$D108*E35))</f>
        <v>174.42000000000007</v>
      </c>
      <c r="AC35" s="58">
        <f>IF((F35*[1]Genanskaffelsespriser!$D108-(2009-F$3)/$C35*[1]Genanskaffelsespriser!$D108*F35)&lt;0,0,(F35*[1]Genanskaffelsespriser!$D108-(2009-F$3)/$C35*[1]Genanskaffelsespriser!$D108*F35))</f>
        <v>14761.440000000002</v>
      </c>
      <c r="AD35" s="58">
        <f>IF((G35*[1]Genanskaffelsespriser!$D108-(2009-G$3)/$C35*[1]Genanskaffelsespriser!$D108*G35)&lt;0,0,(G35*[1]Genanskaffelsespriser!$D108-(2009-G$3)/$C35*[1]Genanskaffelsespriser!$D108*G35))</f>
        <v>24472.656000000003</v>
      </c>
      <c r="AE35" s="58">
        <f>IF((H35*[1]Genanskaffelsespriser!$D108-(2009-H$3)/$C35*[1]Genanskaffelsespriser!$D108*H35)&lt;0,0,(H35*[1]Genanskaffelsespriser!$D108-(2009-H$3)/$C35*[1]Genanskaffelsespriser!$D108*H35))</f>
        <v>2599.7759999999935</v>
      </c>
      <c r="AF35" s="58">
        <f>IF((I35*[1]Genanskaffelsespriser!$D108-(2009-I$3)/$C35*[1]Genanskaffelsespriser!$D108*I35)&lt;0,0,(I35*[1]Genanskaffelsespriser!$D108-(2009-I$3)/$C35*[1]Genanskaffelsespriser!$D108*I35))</f>
        <v>10866.671999999999</v>
      </c>
      <c r="AG35" s="58">
        <f>IF((J35*[1]Genanskaffelsespriser!$D108-(2009-J$3)/$C35*[1]Genanskaffelsespriser!$D108*J35)&lt;0,0,(J35*[1]Genanskaffelsespriser!$D108-(2009-J$3)/$C35*[1]Genanskaffelsespriser!$D108*J35))</f>
        <v>55589.183999999994</v>
      </c>
      <c r="AH35" s="58">
        <f>IF((K35*[1]Genanskaffelsespriser!$D108-(2009-K$3)/$C35*[1]Genanskaffelsespriser!$D108*K35)&lt;0,0,(K35*[1]Genanskaffelsespriser!$D108-(2009-K$3)/$C35*[1]Genanskaffelsespriser!$D108*K35))</f>
        <v>0</v>
      </c>
      <c r="AI35" s="58">
        <f>IF((L35*[1]Genanskaffelsespriser!$D108-(2009-L$3)/$C35*[1]Genanskaffelsespriser!$D108*L35)&lt;0,0,(L35*[1]Genanskaffelsespriser!$D108-(2009-L$3)/$C35*[1]Genanskaffelsespriser!$D108*L35))</f>
        <v>33179.376000000004</v>
      </c>
      <c r="AJ35" s="58">
        <f>IF((M35*[1]Genanskaffelsespriser!$D108-(2009-M$3)/$C35*[1]Genanskaffelsespriser!$D108*M35)&lt;0,0,(M35*[1]Genanskaffelsespriser!$D108-(2009-M$3)/$C35*[1]Genanskaffelsespriser!$D108*M35))</f>
        <v>0</v>
      </c>
      <c r="AK35" s="58">
        <f>IF((N35*[1]Genanskaffelsespriser!$D108-(2009-N$3)/$C35*[1]Genanskaffelsespriser!$D108*N35)&lt;0,0,(N35*[1]Genanskaffelsespriser!$D108-(2009-N$3)/$C35*[1]Genanskaffelsespriser!$D108*N35))</f>
        <v>3344.0699999999997</v>
      </c>
      <c r="AL35" s="58">
        <f>IF((O35*[1]Genanskaffelsespriser!$D108-(2009-O$3)/$C35*[1]Genanskaffelsespriser!$D108*O35)&lt;0,0,(O35*[1]Genanskaffelsespriser!$D108-(2009-O$3)/$C35*[1]Genanskaffelsespriser!$D108*O35))</f>
        <v>0</v>
      </c>
      <c r="AM35" s="58">
        <f>IF((P35*[1]Genanskaffelsespriser!$D108-(2009-P$3)/$C35*[1]Genanskaffelsespriser!$D108*P35)&lt;0,0,(P35*[1]Genanskaffelsespriser!$D108-(2009-P$3)/$C35*[1]Genanskaffelsespriser!$D108*P35))</f>
        <v>0</v>
      </c>
      <c r="AN35" s="58">
        <f>IF((Q35*[1]Genanskaffelsespriser!$D108-(2009-Q$3)/$C35*[1]Genanskaffelsespriser!$D108*Q35)&lt;0,0,(Q35*[1]Genanskaffelsespriser!$D108-(2009-Q$3)/$C35*[1]Genanskaffelsespriser!$D108*Q35))</f>
        <v>0</v>
      </c>
      <c r="AO35" s="58">
        <f>IF((R35*[1]Genanskaffelsespriser!$D108-(2009-R$3)/$C35*[1]Genanskaffelsespriser!$D108*R35)&lt;0,0,(R35*[1]Genanskaffelsespriser!$D108-(2009-R$3)/$C35*[1]Genanskaffelsespriser!$D108*R35))</f>
        <v>0</v>
      </c>
      <c r="AP35" s="58">
        <f>IF((S35*[1]Genanskaffelsespriser!$D108-(2009-S$3)/$C35*[1]Genanskaffelsespriser!$D108*S35)&lt;0,0,(S35*[1]Genanskaffelsespriser!$D108-(2009-S$3)/$C35*[1]Genanskaffelsespriser!$D108*S35))</f>
        <v>0</v>
      </c>
      <c r="AQ35" s="58">
        <f>IF((T35*[1]Genanskaffelsespriser!$D108-(2009-T$3)/$C35*[1]Genanskaffelsespriser!$D108*T35)&lt;0,0,(T35*[1]Genanskaffelsespriser!$D108-(2009-T$3)/$C35*[1]Genanskaffelsespriser!$D108*T35))</f>
        <v>0</v>
      </c>
      <c r="AR35" s="58">
        <f>IF((U35*[1]Genanskaffelsespriser!$D108-(2009-U$3)/$C35*[1]Genanskaffelsespriser!$D108*U35)&lt;0,0,(U35*[1]Genanskaffelsespriser!$D108-(2009-U$3)/$C35*[1]Genanskaffelsespriser!$D108*U35))</f>
        <v>0</v>
      </c>
      <c r="AS35" s="58">
        <f>IF((V35*[1]Genanskaffelsespriser!$D108-(2009-V$3)/$C35*[1]Genanskaffelsespriser!$D108*V35)&lt;0,0,(V35*[1]Genanskaffelsespriser!$D108-(2009-V$3)/$C35*[1]Genanskaffelsespriser!$D108*V35))</f>
        <v>0</v>
      </c>
      <c r="AT35" s="58">
        <f>IF((W35*[1]Genanskaffelsespriser!$D108-(2009-W$3)/$C35*[1]Genanskaffelsespriser!$D108*W35)&lt;0,0,(W35*[1]Genanskaffelsespriser!$D108-(2009-W$3)/$C35*[1]Genanskaffelsespriser!$D108*W35))</f>
        <v>0</v>
      </c>
      <c r="AU35" s="58">
        <f>IF((X35*[1]Genanskaffelsespriser!$D108-(2009-X$3)/$C35*[1]Genanskaffelsespriser!$D108*X35)&lt;0,0,(X35*[1]Genanskaffelsespriser!$D108-(2009-X$3)/$C35*[1]Genanskaffelsespriser!$D108*X35))</f>
        <v>0</v>
      </c>
      <c r="AV35" s="58">
        <f>IF((Y35*[1]Genanskaffelsespriser!$D108-(2009-Y$3)/$C35*[1]Genanskaffelsespriser!$D108*Y35)&lt;0,0,(Y35*[1]Genanskaffelsespriser!$D108-(2009-Y$3)/$C35*[1]Genanskaffelsespriser!$D108*Y35))</f>
        <v>0</v>
      </c>
      <c r="AW35" s="59">
        <f t="shared" si="20"/>
        <v>144987.59399999998</v>
      </c>
      <c r="AX35" s="58">
        <f>VLOOKUP(D$3,[1]Prisindeks!$A$1:$B$111,2,FALSE)/100*AA35</f>
        <v>0</v>
      </c>
      <c r="AY35" s="58">
        <f>VLOOKUP(E$3,[1]Prisindeks!$A$1:$B$111,2,FALSE)/100*AB35</f>
        <v>4.4391567171289239</v>
      </c>
      <c r="AZ35" s="58">
        <f>VLOOKUP(F$3,[1]Prisindeks!$A$1:$B$111,2,FALSE)/100*AC35</f>
        <v>483.68641214999462</v>
      </c>
      <c r="BA35" s="58">
        <f>VLOOKUP(G$3,[1]Prisindeks!$A$1:$B$111,2,FALSE)/100*AD35</f>
        <v>593.76302912153949</v>
      </c>
      <c r="BB35" s="58">
        <f>VLOOKUP(H$3,[1]Prisindeks!$A$1:$B$111,2,FALSE)/100*AE35</f>
        <v>122.37778656070762</v>
      </c>
      <c r="BC35" s="58">
        <f>VLOOKUP(I$3,[1]Prisindeks!$A$1:$B$111,2,FALSE)/100*AF35</f>
        <v>810.90037864240469</v>
      </c>
      <c r="BD35" s="58">
        <f>VLOOKUP(J$3,[1]Prisindeks!$A$1:$B$111,2,FALSE)/100*AG35</f>
        <v>5722.1658335568545</v>
      </c>
      <c r="BE35" s="58">
        <f>VLOOKUP(K$3,[1]Prisindeks!$A$1:$B$111,2,FALSE)/100*AH35</f>
        <v>0</v>
      </c>
      <c r="BF35" s="58">
        <f>VLOOKUP(L$3,[1]Prisindeks!$A$1:$B$111,2,FALSE)/100*AI35</f>
        <v>15636.462338852123</v>
      </c>
      <c r="BG35" s="58">
        <f>VLOOKUP(M$3,[1]Prisindeks!$A$1:$B$111,2,FALSE)/100*AJ35</f>
        <v>0</v>
      </c>
      <c r="BH35" s="58">
        <f>VLOOKUP(N$3,[1]Prisindeks!$A$1:$B$111,2,FALSE)/100*AK35</f>
        <v>2360.866191411938</v>
      </c>
      <c r="BI35" s="58">
        <f>VLOOKUP(O$3,[1]Prisindeks!$A$1:$B$111,2,FALSE)/100*AL35</f>
        <v>0</v>
      </c>
      <c r="BJ35" s="58">
        <f>VLOOKUP(P$3,[1]Prisindeks!$A$1:$B$111,2,FALSE)/100*AM35</f>
        <v>0</v>
      </c>
      <c r="BK35" s="58">
        <f>VLOOKUP(Q$3,[1]Prisindeks!$A$1:$B$111,2,FALSE)/100*AN35</f>
        <v>0</v>
      </c>
      <c r="BL35" s="58">
        <f>VLOOKUP(R$3,[1]Prisindeks!$A$1:$B$111,2,FALSE)/100*AO35</f>
        <v>0</v>
      </c>
      <c r="BM35" s="58">
        <f>VLOOKUP(S$3,[1]Prisindeks!$A$1:$B$111,2,FALSE)/100*AP35</f>
        <v>0</v>
      </c>
      <c r="BN35" s="58">
        <f>VLOOKUP(T$3,[1]Prisindeks!$A$1:$B$111,2,FALSE)/100*AQ35</f>
        <v>0</v>
      </c>
      <c r="BO35" s="58">
        <f>VLOOKUP(U$3,[1]Prisindeks!$A$1:$B$111,2,FALSE)/100*AR35</f>
        <v>0</v>
      </c>
      <c r="BP35" s="58">
        <f>VLOOKUP(V$3,[1]Prisindeks!$A$1:$B$111,2,FALSE)/100*AS35</f>
        <v>0</v>
      </c>
      <c r="BQ35" s="58">
        <f>VLOOKUP(W$3,[1]Prisindeks!$A$1:$B$111,2,FALSE)/100*AT35</f>
        <v>0</v>
      </c>
      <c r="BR35" s="58">
        <f>VLOOKUP(X$3,[1]Prisindeks!$A$1:$B$111,2,FALSE)/100*AU35</f>
        <v>0</v>
      </c>
      <c r="BS35" s="58">
        <f>VLOOKUP(Y$3,[1]Prisindeks!$A$1:$B$111,2,FALSE)/100*AV35</f>
        <v>0</v>
      </c>
      <c r="BT35" s="59">
        <f t="shared" si="21"/>
        <v>25734.661127012689</v>
      </c>
      <c r="BU35" s="48">
        <f t="shared" si="22"/>
        <v>0</v>
      </c>
      <c r="BV35" s="48">
        <f t="shared" si="22"/>
        <v>89.429578358564498</v>
      </c>
      <c r="BW35" s="48">
        <f t="shared" si="22"/>
        <v>7622.5632060749986</v>
      </c>
      <c r="BX35" s="48">
        <f t="shared" si="22"/>
        <v>12533.209514560771</v>
      </c>
      <c r="BY35" s="48">
        <f t="shared" si="22"/>
        <v>1361.0768932803505</v>
      </c>
      <c r="BZ35" s="48">
        <f t="shared" si="22"/>
        <v>5838.7861893212021</v>
      </c>
      <c r="CA35" s="48">
        <f t="shared" si="22"/>
        <v>30655.674916778426</v>
      </c>
      <c r="CB35" s="48">
        <f t="shared" si="22"/>
        <v>0</v>
      </c>
      <c r="CC35" s="48">
        <f t="shared" si="22"/>
        <v>24407.919169426063</v>
      </c>
      <c r="CD35" s="48">
        <f t="shared" si="22"/>
        <v>0</v>
      </c>
      <c r="CE35" s="48">
        <f t="shared" si="22"/>
        <v>2852.4680957059691</v>
      </c>
      <c r="CF35" s="48">
        <f t="shared" si="22"/>
        <v>0</v>
      </c>
      <c r="CG35" s="48">
        <f t="shared" si="22"/>
        <v>0</v>
      </c>
      <c r="CH35" s="48">
        <f t="shared" si="22"/>
        <v>0</v>
      </c>
      <c r="CI35" s="48">
        <f t="shared" si="22"/>
        <v>0</v>
      </c>
      <c r="CJ35" s="48">
        <f t="shared" si="22"/>
        <v>0</v>
      </c>
      <c r="CK35" s="48">
        <f t="shared" si="23"/>
        <v>0</v>
      </c>
      <c r="CL35" s="48">
        <f t="shared" si="23"/>
        <v>0</v>
      </c>
      <c r="CM35" s="48">
        <f t="shared" si="23"/>
        <v>0</v>
      </c>
      <c r="CN35" s="48">
        <f t="shared" si="23"/>
        <v>0</v>
      </c>
      <c r="CO35" s="48">
        <f t="shared" si="23"/>
        <v>0</v>
      </c>
      <c r="CP35" s="48">
        <f t="shared" si="23"/>
        <v>0</v>
      </c>
      <c r="CQ35" s="49">
        <f t="shared" si="24"/>
        <v>85361.127563506336</v>
      </c>
      <c r="CR35" s="48">
        <f t="shared" si="17"/>
        <v>369.14</v>
      </c>
    </row>
    <row r="36" spans="1:96" outlineLevel="1" x14ac:dyDescent="0.25">
      <c r="A36" s="50" t="s">
        <v>14</v>
      </c>
      <c r="B36" s="51" t="s">
        <v>54</v>
      </c>
      <c r="C36" s="52">
        <f>[1]Genanskaffelsespriser!E109</f>
        <v>100</v>
      </c>
      <c r="D36" s="53">
        <v>92.52</v>
      </c>
      <c r="E36" s="53">
        <v>192.61</v>
      </c>
      <c r="F36" s="53">
        <v>25.18</v>
      </c>
      <c r="G36" s="55">
        <f>2746.65-340</f>
        <v>2406.65</v>
      </c>
      <c r="H36" s="55">
        <f>4659.38-1542</f>
        <v>3117.38</v>
      </c>
      <c r="I36" s="55">
        <f>1083.51-180-143</f>
        <v>760.51</v>
      </c>
      <c r="J36" s="113">
        <f>850.86-190</f>
        <v>660.86</v>
      </c>
      <c r="K36" s="53">
        <v>21.4</v>
      </c>
      <c r="L36" s="53">
        <v>0</v>
      </c>
      <c r="M36" s="53">
        <v>0</v>
      </c>
      <c r="N36" s="53">
        <v>2.25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6"/>
      <c r="AA36" s="57">
        <f>IF((D36*[1]Genanskaffelsespriser!$D109-(2009-D$3)/$C36*[1]Genanskaffelsespriser!$D109*D36)&lt;0,0,(D36*[1]Genanskaffelsespriser!$D109-(2009-D$3)/$C36*[1]Genanskaffelsespriser!$D109*D36))</f>
        <v>0</v>
      </c>
      <c r="AB36" s="58">
        <f>IF((E36*[1]Genanskaffelsespriser!$D109-(2009-E$3)/$C36*[1]Genanskaffelsespriser!$D109*E36)&lt;0,0,(E36*[1]Genanskaffelsespriser!$D109-(2009-E$3)/$C36*[1]Genanskaffelsespriser!$D109*E36))</f>
        <v>13902.589800000016</v>
      </c>
      <c r="AC36" s="58">
        <f>IF((F36*[1]Genanskaffelsespriser!$D109-(2009-F$3)/$C36*[1]Genanskaffelsespriser!$D109*F36)&lt;0,0,(F36*[1]Genanskaffelsespriser!$D109-(2009-F$3)/$C36*[1]Genanskaffelsespriser!$D109*F36))</f>
        <v>4846.6464000000014</v>
      </c>
      <c r="AD36" s="58">
        <f>IF((G36*[1]Genanskaffelsespriser!$D109-(2009-G$3)/$C36*[1]Genanskaffelsespriser!$D109*G36)&lt;0,0,(G36*[1]Genanskaffelsespriser!$D109-(2009-G$3)/$C36*[1]Genanskaffelsespriser!$D109*G36))</f>
        <v>752751.9870000002</v>
      </c>
      <c r="AE36" s="58">
        <f>IF((H36*[1]Genanskaffelsespriser!$D109-(2009-H$3)/$C36*[1]Genanskaffelsespriser!$D109*H36)&lt;0,0,(H36*[1]Genanskaffelsespriser!$D109-(2009-H$3)/$C36*[1]Genanskaffelsespriser!$D109*H36))</f>
        <v>1350074.9304</v>
      </c>
      <c r="AF36" s="58">
        <f>IF((I36*[1]Genanskaffelsespriser!$D109-(2009-I$3)/$C36*[1]Genanskaffelsespriser!$D109*I36)&lt;0,0,(I36*[1]Genanskaffelsespriser!$D109-(2009-I$3)/$C36*[1]Genanskaffelsespriser!$D109*I36))</f>
        <v>420851.02380000002</v>
      </c>
      <c r="AG36" s="58">
        <f>IF((J36*[1]Genanskaffelsespriser!$D109-(2009-J$3)/$C36*[1]Genanskaffelsespriser!$D109*J36)&lt;0,0,(J36*[1]Genanskaffelsespriser!$D109-(2009-J$3)/$C36*[1]Genanskaffelsespriser!$D109*J36))</f>
        <v>445208.16480000003</v>
      </c>
      <c r="AH36" s="58">
        <f>IF((K36*[1]Genanskaffelsespriser!$D109-(2009-K$3)/$C36*[1]Genanskaffelsespriser!$D109*K36)&lt;0,0,(K36*[1]Genanskaffelsespriser!$D109-(2009-K$3)/$C36*[1]Genanskaffelsespriser!$D109*K36))</f>
        <v>16991.171999999999</v>
      </c>
      <c r="AI36" s="58">
        <f>IF((L36*[1]Genanskaffelsespriser!$D109-(2009-L$3)/$C36*[1]Genanskaffelsespriser!$D109*L36)&lt;0,0,(L36*[1]Genanskaffelsespriser!$D109-(2009-L$3)/$C36*[1]Genanskaffelsespriser!$D109*L36))</f>
        <v>0</v>
      </c>
      <c r="AJ36" s="58">
        <f>IF((M36*[1]Genanskaffelsespriser!$D109-(2009-M$3)/$C36*[1]Genanskaffelsespriser!$D109*M36)&lt;0,0,(M36*[1]Genanskaffelsespriser!$D109-(2009-M$3)/$C36*[1]Genanskaffelsespriser!$D109*M36))</f>
        <v>0</v>
      </c>
      <c r="AK36" s="58">
        <f>IF((N36*[1]Genanskaffelsespriser!$D109-(2009-N$3)/$C36*[1]Genanskaffelsespriser!$D109*N36)&lt;0,0,(N36*[1]Genanskaffelsespriser!$D109-(2009-N$3)/$C36*[1]Genanskaffelsespriser!$D109*N36))</f>
        <v>2246.6025</v>
      </c>
      <c r="AL36" s="58">
        <f>IF((O36*[1]Genanskaffelsespriser!$D109-(2009-O$3)/$C36*[1]Genanskaffelsespriser!$D109*O36)&lt;0,0,(O36*[1]Genanskaffelsespriser!$D109-(2009-O$3)/$C36*[1]Genanskaffelsespriser!$D109*O36))</f>
        <v>0</v>
      </c>
      <c r="AM36" s="58">
        <f>IF((P36*[1]Genanskaffelsespriser!$D109-(2009-P$3)/$C36*[1]Genanskaffelsespriser!$D109*P36)&lt;0,0,(P36*[1]Genanskaffelsespriser!$D109-(2009-P$3)/$C36*[1]Genanskaffelsespriser!$D109*P36))</f>
        <v>0</v>
      </c>
      <c r="AN36" s="58">
        <f>IF((Q36*[1]Genanskaffelsespriser!$D109-(2009-Q$3)/$C36*[1]Genanskaffelsespriser!$D109*Q36)&lt;0,0,(Q36*[1]Genanskaffelsespriser!$D109-(2009-Q$3)/$C36*[1]Genanskaffelsespriser!$D109*Q36))</f>
        <v>0</v>
      </c>
      <c r="AO36" s="58">
        <f>IF((R36*[1]Genanskaffelsespriser!$D109-(2009-R$3)/$C36*[1]Genanskaffelsespriser!$D109*R36)&lt;0,0,(R36*[1]Genanskaffelsespriser!$D109-(2009-R$3)/$C36*[1]Genanskaffelsespriser!$D109*R36))</f>
        <v>0</v>
      </c>
      <c r="AP36" s="58">
        <f>IF((S36*[1]Genanskaffelsespriser!$D109-(2009-S$3)/$C36*[1]Genanskaffelsespriser!$D109*S36)&lt;0,0,(S36*[1]Genanskaffelsespriser!$D109-(2009-S$3)/$C36*[1]Genanskaffelsespriser!$D109*S36))</f>
        <v>0</v>
      </c>
      <c r="AQ36" s="58">
        <f>IF((T36*[1]Genanskaffelsespriser!$D109-(2009-T$3)/$C36*[1]Genanskaffelsespriser!$D109*T36)&lt;0,0,(T36*[1]Genanskaffelsespriser!$D109-(2009-T$3)/$C36*[1]Genanskaffelsespriser!$D109*T36))</f>
        <v>0</v>
      </c>
      <c r="AR36" s="58">
        <f>IF((U36*[1]Genanskaffelsespriser!$D109-(2009-U$3)/$C36*[1]Genanskaffelsespriser!$D109*U36)&lt;0,0,(U36*[1]Genanskaffelsespriser!$D109-(2009-U$3)/$C36*[1]Genanskaffelsespriser!$D109*U36))</f>
        <v>0</v>
      </c>
      <c r="AS36" s="58">
        <f>IF((V36*[1]Genanskaffelsespriser!$D109-(2009-V$3)/$C36*[1]Genanskaffelsespriser!$D109*V36)&lt;0,0,(V36*[1]Genanskaffelsespriser!$D109-(2009-V$3)/$C36*[1]Genanskaffelsespriser!$D109*V36))</f>
        <v>0</v>
      </c>
      <c r="AT36" s="58">
        <f>IF((W36*[1]Genanskaffelsespriser!$D109-(2009-W$3)/$C36*[1]Genanskaffelsespriser!$D109*W36)&lt;0,0,(W36*[1]Genanskaffelsespriser!$D109-(2009-W$3)/$C36*[1]Genanskaffelsespriser!$D109*W36))</f>
        <v>0</v>
      </c>
      <c r="AU36" s="58">
        <f>IF((X36*[1]Genanskaffelsespriser!$D109-(2009-X$3)/$C36*[1]Genanskaffelsespriser!$D109*X36)&lt;0,0,(X36*[1]Genanskaffelsespriser!$D109-(2009-X$3)/$C36*[1]Genanskaffelsespriser!$D109*X36))</f>
        <v>0</v>
      </c>
      <c r="AV36" s="58">
        <f>IF((Y36*[1]Genanskaffelsespriser!$D109-(2009-Y$3)/$C36*[1]Genanskaffelsespriser!$D109*Y36)&lt;0,0,(Y36*[1]Genanskaffelsespriser!$D109-(2009-Y$3)/$C36*[1]Genanskaffelsespriser!$D109*Y36))</f>
        <v>0</v>
      </c>
      <c r="AW36" s="59">
        <f t="shared" si="20"/>
        <v>3006873.1167000001</v>
      </c>
      <c r="AX36" s="58">
        <f>VLOOKUP(D$3,[1]Prisindeks!$A$1:$B$111,2,FALSE)/100*AA36</f>
        <v>0</v>
      </c>
      <c r="AY36" s="58">
        <f>VLOOKUP(E$3,[1]Prisindeks!$A$1:$B$111,2,FALSE)/100*AB36</f>
        <v>353.83427873041001</v>
      </c>
      <c r="AZ36" s="58">
        <f>VLOOKUP(F$3,[1]Prisindeks!$A$1:$B$111,2,FALSE)/100*AC36</f>
        <v>158.8095069434749</v>
      </c>
      <c r="BA36" s="58">
        <f>VLOOKUP(G$3,[1]Prisindeks!$A$1:$B$111,2,FALSE)/100*AD36</f>
        <v>18263.49783931821</v>
      </c>
      <c r="BB36" s="58">
        <f>VLOOKUP(H$3,[1]Prisindeks!$A$1:$B$111,2,FALSE)/100*AE36</f>
        <v>63551.314295329212</v>
      </c>
      <c r="BC36" s="58">
        <f>VLOOKUP(I$3,[1]Prisindeks!$A$1:$B$111,2,FALSE)/100*AF36</f>
        <v>31405.038686312029</v>
      </c>
      <c r="BD36" s="58">
        <f>VLOOKUP(J$3,[1]Prisindeks!$A$1:$B$111,2,FALSE)/100*AG36</f>
        <v>45828.248701026263</v>
      </c>
      <c r="BE36" s="58">
        <f>VLOOKUP(K$3,[1]Prisindeks!$A$1:$B$111,2,FALSE)/100*AH36</f>
        <v>3696.3812275976779</v>
      </c>
      <c r="BF36" s="58">
        <f>VLOOKUP(L$3,[1]Prisindeks!$A$1:$B$111,2,FALSE)/100*AI36</f>
        <v>0</v>
      </c>
      <c r="BG36" s="58">
        <f>VLOOKUP(M$3,[1]Prisindeks!$A$1:$B$111,2,FALSE)/100*AJ36</f>
        <v>0</v>
      </c>
      <c r="BH36" s="58">
        <f>VLOOKUP(N$3,[1]Prisindeks!$A$1:$B$111,2,FALSE)/100*AK36</f>
        <v>1586.0696360397776</v>
      </c>
      <c r="BI36" s="58">
        <f>VLOOKUP(O$3,[1]Prisindeks!$A$1:$B$111,2,FALSE)/100*AL36</f>
        <v>0</v>
      </c>
      <c r="BJ36" s="58">
        <f>VLOOKUP(P$3,[1]Prisindeks!$A$1:$B$111,2,FALSE)/100*AM36</f>
        <v>0</v>
      </c>
      <c r="BK36" s="58">
        <f>VLOOKUP(Q$3,[1]Prisindeks!$A$1:$B$111,2,FALSE)/100*AN36</f>
        <v>0</v>
      </c>
      <c r="BL36" s="58">
        <f>VLOOKUP(R$3,[1]Prisindeks!$A$1:$B$111,2,FALSE)/100*AO36</f>
        <v>0</v>
      </c>
      <c r="BM36" s="58">
        <f>VLOOKUP(S$3,[1]Prisindeks!$A$1:$B$111,2,FALSE)/100*AP36</f>
        <v>0</v>
      </c>
      <c r="BN36" s="58">
        <f>VLOOKUP(T$3,[1]Prisindeks!$A$1:$B$111,2,FALSE)/100*AQ36</f>
        <v>0</v>
      </c>
      <c r="BO36" s="58">
        <f>VLOOKUP(U$3,[1]Prisindeks!$A$1:$B$111,2,FALSE)/100*AR36</f>
        <v>0</v>
      </c>
      <c r="BP36" s="58">
        <f>VLOOKUP(V$3,[1]Prisindeks!$A$1:$B$111,2,FALSE)/100*AS36</f>
        <v>0</v>
      </c>
      <c r="BQ36" s="58">
        <f>VLOOKUP(W$3,[1]Prisindeks!$A$1:$B$111,2,FALSE)/100*AT36</f>
        <v>0</v>
      </c>
      <c r="BR36" s="58">
        <f>VLOOKUP(X$3,[1]Prisindeks!$A$1:$B$111,2,FALSE)/100*AU36</f>
        <v>0</v>
      </c>
      <c r="BS36" s="58">
        <f>VLOOKUP(Y$3,[1]Prisindeks!$A$1:$B$111,2,FALSE)/100*AV36</f>
        <v>0</v>
      </c>
      <c r="BT36" s="59">
        <f t="shared" si="21"/>
        <v>164843.19417129707</v>
      </c>
      <c r="BU36" s="48">
        <f t="shared" si="22"/>
        <v>0</v>
      </c>
      <c r="BV36" s="48">
        <f t="shared" si="22"/>
        <v>7128.2120393652131</v>
      </c>
      <c r="BW36" s="48">
        <f t="shared" si="22"/>
        <v>2502.7279534717381</v>
      </c>
      <c r="BX36" s="48">
        <f t="shared" si="22"/>
        <v>385507.74241965922</v>
      </c>
      <c r="BY36" s="48">
        <f t="shared" si="22"/>
        <v>706813.12234766455</v>
      </c>
      <c r="BZ36" s="48">
        <f t="shared" si="22"/>
        <v>226128.03124315603</v>
      </c>
      <c r="CA36" s="48">
        <f t="shared" si="22"/>
        <v>245518.20675051314</v>
      </c>
      <c r="CB36" s="48">
        <f t="shared" si="22"/>
        <v>10343.776613798838</v>
      </c>
      <c r="CC36" s="48">
        <f t="shared" si="22"/>
        <v>0</v>
      </c>
      <c r="CD36" s="48">
        <f t="shared" si="22"/>
        <v>0</v>
      </c>
      <c r="CE36" s="48">
        <f t="shared" si="22"/>
        <v>1916.3360680198889</v>
      </c>
      <c r="CF36" s="48">
        <f t="shared" si="22"/>
        <v>0</v>
      </c>
      <c r="CG36" s="48">
        <f t="shared" si="22"/>
        <v>0</v>
      </c>
      <c r="CH36" s="48">
        <f t="shared" si="22"/>
        <v>0</v>
      </c>
      <c r="CI36" s="48">
        <f t="shared" si="22"/>
        <v>0</v>
      </c>
      <c r="CJ36" s="48">
        <f t="shared" si="22"/>
        <v>0</v>
      </c>
      <c r="CK36" s="48">
        <f t="shared" si="23"/>
        <v>0</v>
      </c>
      <c r="CL36" s="48">
        <f t="shared" si="23"/>
        <v>0</v>
      </c>
      <c r="CM36" s="48">
        <f t="shared" si="23"/>
        <v>0</v>
      </c>
      <c r="CN36" s="48">
        <f t="shared" si="23"/>
        <v>0</v>
      </c>
      <c r="CO36" s="48">
        <f t="shared" si="23"/>
        <v>0</v>
      </c>
      <c r="CP36" s="48">
        <f t="shared" si="23"/>
        <v>0</v>
      </c>
      <c r="CQ36" s="49">
        <f t="shared" si="24"/>
        <v>1585858.1554356485</v>
      </c>
      <c r="CR36" s="48">
        <f t="shared" si="17"/>
        <v>7279.36</v>
      </c>
    </row>
    <row r="37" spans="1:96" outlineLevel="1" x14ac:dyDescent="0.25">
      <c r="A37" s="50" t="s">
        <v>8</v>
      </c>
      <c r="B37" s="51" t="s">
        <v>54</v>
      </c>
      <c r="C37" s="52">
        <f>[1]Genanskaffelsespriser!E110</f>
        <v>100</v>
      </c>
      <c r="D37" s="53">
        <v>141.62</v>
      </c>
      <c r="E37" s="53">
        <v>3.2</v>
      </c>
      <c r="F37" s="53">
        <v>38.69</v>
      </c>
      <c r="G37" s="53">
        <v>829.58</v>
      </c>
      <c r="H37" s="113">
        <f>1834.78-354</f>
        <v>1480.78</v>
      </c>
      <c r="I37" s="55">
        <f>419.16-300</f>
        <v>119.16000000000003</v>
      </c>
      <c r="J37" s="111">
        <v>36.770000000000003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6"/>
      <c r="AA37" s="57">
        <f>IF((D37*[1]Genanskaffelsespriser!$D110-(2009-D$3)/$C37*[1]Genanskaffelsespriser!$D110*D37)&lt;0,0,(D37*[1]Genanskaffelsespriser!$D110-(2009-D$3)/$C37*[1]Genanskaffelsespriser!$D110*D37))</f>
        <v>0</v>
      </c>
      <c r="AB37" s="58">
        <f>IF((E37*[1]Genanskaffelsespriser!$D110-(2009-E$3)/$C37*[1]Genanskaffelsespriser!$D110*E37)&lt;0,0,(E37*[1]Genanskaffelsespriser!$D110-(2009-E$3)/$C37*[1]Genanskaffelsespriser!$D110*E37))</f>
        <v>318.91200000000026</v>
      </c>
      <c r="AC37" s="58">
        <f>IF((F37*[1]Genanskaffelsespriser!$D110-(2009-F$3)/$C37*[1]Genanskaffelsespriser!$D110*F37)&lt;0,0,(F37*[1]Genanskaffelsespriser!$D110-(2009-F$3)/$C37*[1]Genanskaffelsespriser!$D110*F37))</f>
        <v>10282.254399999998</v>
      </c>
      <c r="AD37" s="58">
        <f>IF((G37*[1]Genanskaffelsespriser!$D110-(2009-G$3)/$C37*[1]Genanskaffelsespriser!$D110*G37)&lt;0,0,(G37*[1]Genanskaffelsespriser!$D110-(2009-G$3)/$C37*[1]Genanskaffelsespriser!$D110*G37))</f>
        <v>358262.41880000022</v>
      </c>
      <c r="AE37" s="58">
        <f>IF((H37*[1]Genanskaffelsespriser!$D110-(2009-H$3)/$C37*[1]Genanskaffelsespriser!$D110*H37)&lt;0,0,(H37*[1]Genanskaffelsespriser!$D110-(2009-H$3)/$C37*[1]Genanskaffelsespriser!$D110*H37))</f>
        <v>885447.20880000014</v>
      </c>
      <c r="AF37" s="58">
        <f>IF((I37*[1]Genanskaffelsespriser!$D110-(2009-I$3)/$C37*[1]Genanskaffelsespriser!$D110*I37)&lt;0,0,(I37*[1]Genanskaffelsespriser!$D110-(2009-I$3)/$C37*[1]Genanskaffelsespriser!$D110*I37))</f>
        <v>91045.38960000001</v>
      </c>
      <c r="AG37" s="58">
        <f>IF((J37*[1]Genanskaffelsespriser!$D110-(2009-J$3)/$C37*[1]Genanskaffelsespriser!$D110*J37)&lt;0,0,(J37*[1]Genanskaffelsespriser!$D110-(2009-J$3)/$C37*[1]Genanskaffelsespriser!$D110*J37))</f>
        <v>34201.983200000002</v>
      </c>
      <c r="AH37" s="58">
        <f>IF((K37*[1]Genanskaffelsespriser!$D110-(2009-K$3)/$C37*[1]Genanskaffelsespriser!$D110*K37)&lt;0,0,(K37*[1]Genanskaffelsespriser!$D110-(2009-K$3)/$C37*[1]Genanskaffelsespriser!$D110*K37))</f>
        <v>0</v>
      </c>
      <c r="AI37" s="58">
        <f>IF((L37*[1]Genanskaffelsespriser!$D110-(2009-L$3)/$C37*[1]Genanskaffelsespriser!$D110*L37)&lt;0,0,(L37*[1]Genanskaffelsespriser!$D110-(2009-L$3)/$C37*[1]Genanskaffelsespriser!$D110*L37))</f>
        <v>0</v>
      </c>
      <c r="AJ37" s="58">
        <f>IF((M37*[1]Genanskaffelsespriser!$D110-(2009-M$3)/$C37*[1]Genanskaffelsespriser!$D110*M37)&lt;0,0,(M37*[1]Genanskaffelsespriser!$D110-(2009-M$3)/$C37*[1]Genanskaffelsespriser!$D110*M37))</f>
        <v>0</v>
      </c>
      <c r="AK37" s="58">
        <f>IF((N37*[1]Genanskaffelsespriser!$D110-(2009-N$3)/$C37*[1]Genanskaffelsespriser!$D110*N37)&lt;0,0,(N37*[1]Genanskaffelsespriser!$D110-(2009-N$3)/$C37*[1]Genanskaffelsespriser!$D110*N37))</f>
        <v>0</v>
      </c>
      <c r="AL37" s="58">
        <f>IF((O37*[1]Genanskaffelsespriser!$D110-(2009-O$3)/$C37*[1]Genanskaffelsespriser!$D110*O37)&lt;0,0,(O37*[1]Genanskaffelsespriser!$D110-(2009-O$3)/$C37*[1]Genanskaffelsespriser!$D110*O37))</f>
        <v>0</v>
      </c>
      <c r="AM37" s="58">
        <f>IF((P37*[1]Genanskaffelsespriser!$D110-(2009-P$3)/$C37*[1]Genanskaffelsespriser!$D110*P37)&lt;0,0,(P37*[1]Genanskaffelsespriser!$D110-(2009-P$3)/$C37*[1]Genanskaffelsespriser!$D110*P37))</f>
        <v>0</v>
      </c>
      <c r="AN37" s="58">
        <f>IF((Q37*[1]Genanskaffelsespriser!$D110-(2009-Q$3)/$C37*[1]Genanskaffelsespriser!$D110*Q37)&lt;0,0,(Q37*[1]Genanskaffelsespriser!$D110-(2009-Q$3)/$C37*[1]Genanskaffelsespriser!$D110*Q37))</f>
        <v>0</v>
      </c>
      <c r="AO37" s="58">
        <f>IF((R37*[1]Genanskaffelsespriser!$D110-(2009-R$3)/$C37*[1]Genanskaffelsespriser!$D110*R37)&lt;0,0,(R37*[1]Genanskaffelsespriser!$D110-(2009-R$3)/$C37*[1]Genanskaffelsespriser!$D110*R37))</f>
        <v>0</v>
      </c>
      <c r="AP37" s="58">
        <f>IF((S37*[1]Genanskaffelsespriser!$D110-(2009-S$3)/$C37*[1]Genanskaffelsespriser!$D110*S37)&lt;0,0,(S37*[1]Genanskaffelsespriser!$D110-(2009-S$3)/$C37*[1]Genanskaffelsespriser!$D110*S37))</f>
        <v>0</v>
      </c>
      <c r="AQ37" s="58">
        <f>IF((T37*[1]Genanskaffelsespriser!$D110-(2009-T$3)/$C37*[1]Genanskaffelsespriser!$D110*T37)&lt;0,0,(T37*[1]Genanskaffelsespriser!$D110-(2009-T$3)/$C37*[1]Genanskaffelsespriser!$D110*T37))</f>
        <v>0</v>
      </c>
      <c r="AR37" s="58">
        <f>IF((U37*[1]Genanskaffelsespriser!$D110-(2009-U$3)/$C37*[1]Genanskaffelsespriser!$D110*U37)&lt;0,0,(U37*[1]Genanskaffelsespriser!$D110-(2009-U$3)/$C37*[1]Genanskaffelsespriser!$D110*U37))</f>
        <v>0</v>
      </c>
      <c r="AS37" s="58">
        <f>IF((V37*[1]Genanskaffelsespriser!$D110-(2009-V$3)/$C37*[1]Genanskaffelsespriser!$D110*V37)&lt;0,0,(V37*[1]Genanskaffelsespriser!$D110-(2009-V$3)/$C37*[1]Genanskaffelsespriser!$D110*V37))</f>
        <v>0</v>
      </c>
      <c r="AT37" s="58">
        <f>IF((W37*[1]Genanskaffelsespriser!$D110-(2009-W$3)/$C37*[1]Genanskaffelsespriser!$D110*W37)&lt;0,0,(W37*[1]Genanskaffelsespriser!$D110-(2009-W$3)/$C37*[1]Genanskaffelsespriser!$D110*W37))</f>
        <v>0</v>
      </c>
      <c r="AU37" s="58">
        <f>IF((X37*[1]Genanskaffelsespriser!$D110-(2009-X$3)/$C37*[1]Genanskaffelsespriser!$D110*X37)&lt;0,0,(X37*[1]Genanskaffelsespriser!$D110-(2009-X$3)/$C37*[1]Genanskaffelsespriser!$D110*X37))</f>
        <v>0</v>
      </c>
      <c r="AV37" s="58">
        <f>IF((Y37*[1]Genanskaffelsespriser!$D110-(2009-Y$3)/$C37*[1]Genanskaffelsespriser!$D110*Y37)&lt;0,0,(Y37*[1]Genanskaffelsespriser!$D110-(2009-Y$3)/$C37*[1]Genanskaffelsespriser!$D110*Y37))</f>
        <v>0</v>
      </c>
      <c r="AW37" s="59">
        <f t="shared" si="20"/>
        <v>1379558.1668000002</v>
      </c>
      <c r="AX37" s="58">
        <f>VLOOKUP(D$3,[1]Prisindeks!$A$1:$B$111,2,FALSE)/100*AA37</f>
        <v>0</v>
      </c>
      <c r="AY37" s="58">
        <f>VLOOKUP(E$3,[1]Prisindeks!$A$1:$B$111,2,FALSE)/100*AB37</f>
        <v>8.1166170563755298</v>
      </c>
      <c r="AZ37" s="58">
        <f>VLOOKUP(F$3,[1]Prisindeks!$A$1:$B$111,2,FALSE)/100*AC37</f>
        <v>336.91745111245882</v>
      </c>
      <c r="BA37" s="58">
        <f>VLOOKUP(G$3,[1]Prisindeks!$A$1:$B$111,2,FALSE)/100*AD37</f>
        <v>8692.2718566835447</v>
      </c>
      <c r="BB37" s="58">
        <f>VLOOKUP(H$3,[1]Prisindeks!$A$1:$B$111,2,FALSE)/100*AE37</f>
        <v>41680.156109334421</v>
      </c>
      <c r="BC37" s="58">
        <f>VLOOKUP(I$3,[1]Prisindeks!$A$1:$B$111,2,FALSE)/100*AF37</f>
        <v>6794.0525765648645</v>
      </c>
      <c r="BD37" s="58">
        <f>VLOOKUP(J$3,[1]Prisindeks!$A$1:$B$111,2,FALSE)/100*AG37</f>
        <v>3520.6384700111007</v>
      </c>
      <c r="BE37" s="58">
        <f>VLOOKUP(K$3,[1]Prisindeks!$A$1:$B$111,2,FALSE)/100*AH37</f>
        <v>0</v>
      </c>
      <c r="BF37" s="58">
        <f>VLOOKUP(L$3,[1]Prisindeks!$A$1:$B$111,2,FALSE)/100*AI37</f>
        <v>0</v>
      </c>
      <c r="BG37" s="58">
        <f>VLOOKUP(M$3,[1]Prisindeks!$A$1:$B$111,2,FALSE)/100*AJ37</f>
        <v>0</v>
      </c>
      <c r="BH37" s="58">
        <f>VLOOKUP(N$3,[1]Prisindeks!$A$1:$B$111,2,FALSE)/100*AK37</f>
        <v>0</v>
      </c>
      <c r="BI37" s="58">
        <f>VLOOKUP(O$3,[1]Prisindeks!$A$1:$B$111,2,FALSE)/100*AL37</f>
        <v>0</v>
      </c>
      <c r="BJ37" s="58">
        <f>VLOOKUP(P$3,[1]Prisindeks!$A$1:$B$111,2,FALSE)/100*AM37</f>
        <v>0</v>
      </c>
      <c r="BK37" s="58">
        <f>VLOOKUP(Q$3,[1]Prisindeks!$A$1:$B$111,2,FALSE)/100*AN37</f>
        <v>0</v>
      </c>
      <c r="BL37" s="58">
        <f>VLOOKUP(R$3,[1]Prisindeks!$A$1:$B$111,2,FALSE)/100*AO37</f>
        <v>0</v>
      </c>
      <c r="BM37" s="58">
        <f>VLOOKUP(S$3,[1]Prisindeks!$A$1:$B$111,2,FALSE)/100*AP37</f>
        <v>0</v>
      </c>
      <c r="BN37" s="58">
        <f>VLOOKUP(T$3,[1]Prisindeks!$A$1:$B$111,2,FALSE)/100*AQ37</f>
        <v>0</v>
      </c>
      <c r="BO37" s="58">
        <f>VLOOKUP(U$3,[1]Prisindeks!$A$1:$B$111,2,FALSE)/100*AR37</f>
        <v>0</v>
      </c>
      <c r="BP37" s="58">
        <f>VLOOKUP(V$3,[1]Prisindeks!$A$1:$B$111,2,FALSE)/100*AS37</f>
        <v>0</v>
      </c>
      <c r="BQ37" s="58">
        <f>VLOOKUP(W$3,[1]Prisindeks!$A$1:$B$111,2,FALSE)/100*AT37</f>
        <v>0</v>
      </c>
      <c r="BR37" s="58">
        <f>VLOOKUP(X$3,[1]Prisindeks!$A$1:$B$111,2,FALSE)/100*AU37</f>
        <v>0</v>
      </c>
      <c r="BS37" s="58">
        <f>VLOOKUP(Y$3,[1]Prisindeks!$A$1:$B$111,2,FALSE)/100*AV37</f>
        <v>0</v>
      </c>
      <c r="BT37" s="59">
        <f t="shared" si="21"/>
        <v>61032.153080762764</v>
      </c>
      <c r="BU37" s="48">
        <f t="shared" si="22"/>
        <v>0</v>
      </c>
      <c r="BV37" s="48">
        <f t="shared" si="22"/>
        <v>163.51430852818788</v>
      </c>
      <c r="BW37" s="48">
        <f t="shared" si="22"/>
        <v>5309.5859255562282</v>
      </c>
      <c r="BX37" s="48">
        <f t="shared" si="22"/>
        <v>183477.34532834188</v>
      </c>
      <c r="BY37" s="48">
        <f t="shared" si="22"/>
        <v>463563.68245466729</v>
      </c>
      <c r="BZ37" s="48">
        <f t="shared" si="22"/>
        <v>48919.721088282437</v>
      </c>
      <c r="CA37" s="48">
        <f t="shared" si="22"/>
        <v>18861.310835005552</v>
      </c>
      <c r="CB37" s="48">
        <f t="shared" si="22"/>
        <v>0</v>
      </c>
      <c r="CC37" s="48">
        <f t="shared" si="22"/>
        <v>0</v>
      </c>
      <c r="CD37" s="48">
        <f t="shared" si="22"/>
        <v>0</v>
      </c>
      <c r="CE37" s="48">
        <f t="shared" si="22"/>
        <v>0</v>
      </c>
      <c r="CF37" s="48">
        <f t="shared" si="22"/>
        <v>0</v>
      </c>
      <c r="CG37" s="48">
        <f t="shared" si="22"/>
        <v>0</v>
      </c>
      <c r="CH37" s="48">
        <f t="shared" si="22"/>
        <v>0</v>
      </c>
      <c r="CI37" s="48">
        <f t="shared" si="22"/>
        <v>0</v>
      </c>
      <c r="CJ37" s="48">
        <f t="shared" si="22"/>
        <v>0</v>
      </c>
      <c r="CK37" s="48">
        <f t="shared" si="23"/>
        <v>0</v>
      </c>
      <c r="CL37" s="48">
        <f t="shared" si="23"/>
        <v>0</v>
      </c>
      <c r="CM37" s="48">
        <f t="shared" si="23"/>
        <v>0</v>
      </c>
      <c r="CN37" s="48">
        <f t="shared" si="23"/>
        <v>0</v>
      </c>
      <c r="CO37" s="48">
        <f t="shared" si="23"/>
        <v>0</v>
      </c>
      <c r="CP37" s="48">
        <f t="shared" si="23"/>
        <v>0</v>
      </c>
      <c r="CQ37" s="49">
        <f t="shared" si="24"/>
        <v>720295.15994038153</v>
      </c>
      <c r="CR37" s="48">
        <f t="shared" si="17"/>
        <v>2649.7999999999997</v>
      </c>
    </row>
    <row r="38" spans="1:96" outlineLevel="1" x14ac:dyDescent="0.25">
      <c r="A38" s="50" t="s">
        <v>59</v>
      </c>
      <c r="B38" s="51" t="s">
        <v>54</v>
      </c>
      <c r="C38" s="52">
        <f>[1]Genanskaffelsespriser!E111</f>
        <v>100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6"/>
      <c r="AA38" s="57">
        <f>IF((D38*[1]Genanskaffelsespriser!$D111-(2009-D$3)/$C38*[1]Genanskaffelsespriser!$D111*D38)&lt;0,0,(D38*[1]Genanskaffelsespriser!$D111-(2009-D$3)/$C38*[1]Genanskaffelsespriser!$D111*D38))</f>
        <v>0</v>
      </c>
      <c r="AB38" s="58">
        <f>IF((E38*[1]Genanskaffelsespriser!$D111-(2009-E$3)/$C38*[1]Genanskaffelsespriser!$D111*E38)&lt;0,0,(E38*[1]Genanskaffelsespriser!$D111-(2009-E$3)/$C38*[1]Genanskaffelsespriser!$D111*E38))</f>
        <v>0</v>
      </c>
      <c r="AC38" s="58">
        <f>IF((F38*[1]Genanskaffelsespriser!$D111-(2009-F$3)/$C38*[1]Genanskaffelsespriser!$D111*F38)&lt;0,0,(F38*[1]Genanskaffelsespriser!$D111-(2009-F$3)/$C38*[1]Genanskaffelsespriser!$D111*F38))</f>
        <v>0</v>
      </c>
      <c r="AD38" s="58">
        <f>IF((G38*[1]Genanskaffelsespriser!$D111-(2009-G$3)/$C38*[1]Genanskaffelsespriser!$D111*G38)&lt;0,0,(G38*[1]Genanskaffelsespriser!$D111-(2009-G$3)/$C38*[1]Genanskaffelsespriser!$D111*G38))</f>
        <v>0</v>
      </c>
      <c r="AE38" s="58">
        <f>IF((H38*[1]Genanskaffelsespriser!$D111-(2009-H$3)/$C38*[1]Genanskaffelsespriser!$D111*H38)&lt;0,0,(H38*[1]Genanskaffelsespriser!$D111-(2009-H$3)/$C38*[1]Genanskaffelsespriser!$D111*H38))</f>
        <v>0</v>
      </c>
      <c r="AF38" s="58">
        <f>IF((I38*[1]Genanskaffelsespriser!$D111-(2009-I$3)/$C38*[1]Genanskaffelsespriser!$D111*I38)&lt;0,0,(I38*[1]Genanskaffelsespriser!$D111-(2009-I$3)/$C38*[1]Genanskaffelsespriser!$D111*I38))</f>
        <v>0</v>
      </c>
      <c r="AG38" s="58">
        <f>IF((J38*[1]Genanskaffelsespriser!$D111-(2009-J$3)/$C38*[1]Genanskaffelsespriser!$D111*J38)&lt;0,0,(J38*[1]Genanskaffelsespriser!$D111-(2009-J$3)/$C38*[1]Genanskaffelsespriser!$D111*J38))</f>
        <v>0</v>
      </c>
      <c r="AH38" s="58">
        <f>IF((K38*[1]Genanskaffelsespriser!$D111-(2009-K$3)/$C38*[1]Genanskaffelsespriser!$D111*K38)&lt;0,0,(K38*[1]Genanskaffelsespriser!$D111-(2009-K$3)/$C38*[1]Genanskaffelsespriser!$D111*K38))</f>
        <v>0</v>
      </c>
      <c r="AI38" s="58">
        <f>IF((L38*[1]Genanskaffelsespriser!$D111-(2009-L$3)/$C38*[1]Genanskaffelsespriser!$D111*L38)&lt;0,0,(L38*[1]Genanskaffelsespriser!$D111-(2009-L$3)/$C38*[1]Genanskaffelsespriser!$D111*L38))</f>
        <v>0</v>
      </c>
      <c r="AJ38" s="58">
        <f>IF((M38*[1]Genanskaffelsespriser!$D111-(2009-M$3)/$C38*[1]Genanskaffelsespriser!$D111*M38)&lt;0,0,(M38*[1]Genanskaffelsespriser!$D111-(2009-M$3)/$C38*[1]Genanskaffelsespriser!$D111*M38))</f>
        <v>0</v>
      </c>
      <c r="AK38" s="58">
        <f>IF((N38*[1]Genanskaffelsespriser!$D111-(2009-N$3)/$C38*[1]Genanskaffelsespriser!$D111*N38)&lt;0,0,(N38*[1]Genanskaffelsespriser!$D111-(2009-N$3)/$C38*[1]Genanskaffelsespriser!$D111*N38))</f>
        <v>0</v>
      </c>
      <c r="AL38" s="58">
        <f>IF((O38*[1]Genanskaffelsespriser!$D111-(2009-O$3)/$C38*[1]Genanskaffelsespriser!$D111*O38)&lt;0,0,(O38*[1]Genanskaffelsespriser!$D111-(2009-O$3)/$C38*[1]Genanskaffelsespriser!$D111*O38))</f>
        <v>0</v>
      </c>
      <c r="AM38" s="58">
        <f>IF((P38*[1]Genanskaffelsespriser!$D111-(2009-P$3)/$C38*[1]Genanskaffelsespriser!$D111*P38)&lt;0,0,(P38*[1]Genanskaffelsespriser!$D111-(2009-P$3)/$C38*[1]Genanskaffelsespriser!$D111*P38))</f>
        <v>0</v>
      </c>
      <c r="AN38" s="58">
        <f>IF((Q38*[1]Genanskaffelsespriser!$D111-(2009-Q$3)/$C38*[1]Genanskaffelsespriser!$D111*Q38)&lt;0,0,(Q38*[1]Genanskaffelsespriser!$D111-(2009-Q$3)/$C38*[1]Genanskaffelsespriser!$D111*Q38))</f>
        <v>0</v>
      </c>
      <c r="AO38" s="58">
        <f>IF((R38*[1]Genanskaffelsespriser!$D111-(2009-R$3)/$C38*[1]Genanskaffelsespriser!$D111*R38)&lt;0,0,(R38*[1]Genanskaffelsespriser!$D111-(2009-R$3)/$C38*[1]Genanskaffelsespriser!$D111*R38))</f>
        <v>0</v>
      </c>
      <c r="AP38" s="58">
        <f>IF((S38*[1]Genanskaffelsespriser!$D111-(2009-S$3)/$C38*[1]Genanskaffelsespriser!$D111*S38)&lt;0,0,(S38*[1]Genanskaffelsespriser!$D111-(2009-S$3)/$C38*[1]Genanskaffelsespriser!$D111*S38))</f>
        <v>0</v>
      </c>
      <c r="AQ38" s="58">
        <f>IF((T38*[1]Genanskaffelsespriser!$D111-(2009-T$3)/$C38*[1]Genanskaffelsespriser!$D111*T38)&lt;0,0,(T38*[1]Genanskaffelsespriser!$D111-(2009-T$3)/$C38*[1]Genanskaffelsespriser!$D111*T38))</f>
        <v>0</v>
      </c>
      <c r="AR38" s="58">
        <f>IF((U38*[1]Genanskaffelsespriser!$D111-(2009-U$3)/$C38*[1]Genanskaffelsespriser!$D111*U38)&lt;0,0,(U38*[1]Genanskaffelsespriser!$D111-(2009-U$3)/$C38*[1]Genanskaffelsespriser!$D111*U38))</f>
        <v>0</v>
      </c>
      <c r="AS38" s="58">
        <f>IF((V38*[1]Genanskaffelsespriser!$D111-(2009-V$3)/$C38*[1]Genanskaffelsespriser!$D111*V38)&lt;0,0,(V38*[1]Genanskaffelsespriser!$D111-(2009-V$3)/$C38*[1]Genanskaffelsespriser!$D111*V38))</f>
        <v>0</v>
      </c>
      <c r="AT38" s="58">
        <f>IF((W38*[1]Genanskaffelsespriser!$D111-(2009-W$3)/$C38*[1]Genanskaffelsespriser!$D111*W38)&lt;0,0,(W38*[1]Genanskaffelsespriser!$D111-(2009-W$3)/$C38*[1]Genanskaffelsespriser!$D111*W38))</f>
        <v>0</v>
      </c>
      <c r="AU38" s="58">
        <f>IF((X38*[1]Genanskaffelsespriser!$D111-(2009-X$3)/$C38*[1]Genanskaffelsespriser!$D111*X38)&lt;0,0,(X38*[1]Genanskaffelsespriser!$D111-(2009-X$3)/$C38*[1]Genanskaffelsespriser!$D111*X38))</f>
        <v>0</v>
      </c>
      <c r="AV38" s="58">
        <f>IF((Y38*[1]Genanskaffelsespriser!$D111-(2009-Y$3)/$C38*[1]Genanskaffelsespriser!$D111*Y38)&lt;0,0,(Y38*[1]Genanskaffelsespriser!$D111-(2009-Y$3)/$C38*[1]Genanskaffelsespriser!$D111*Y38))</f>
        <v>0</v>
      </c>
      <c r="AW38" s="59">
        <f t="shared" si="20"/>
        <v>0</v>
      </c>
      <c r="AX38" s="58">
        <f>VLOOKUP(D$3,[1]Prisindeks!$A$1:$B$111,2,FALSE)/100*AA38</f>
        <v>0</v>
      </c>
      <c r="AY38" s="58">
        <f>VLOOKUP(E$3,[1]Prisindeks!$A$1:$B$111,2,FALSE)/100*AB38</f>
        <v>0</v>
      </c>
      <c r="AZ38" s="58">
        <f>VLOOKUP(F$3,[1]Prisindeks!$A$1:$B$111,2,FALSE)/100*AC38</f>
        <v>0</v>
      </c>
      <c r="BA38" s="58">
        <f>VLOOKUP(G$3,[1]Prisindeks!$A$1:$B$111,2,FALSE)/100*AD38</f>
        <v>0</v>
      </c>
      <c r="BB38" s="58">
        <f>VLOOKUP(H$3,[1]Prisindeks!$A$1:$B$111,2,FALSE)/100*AE38</f>
        <v>0</v>
      </c>
      <c r="BC38" s="58">
        <f>VLOOKUP(I$3,[1]Prisindeks!$A$1:$B$111,2,FALSE)/100*AF38</f>
        <v>0</v>
      </c>
      <c r="BD38" s="58">
        <f>VLOOKUP(J$3,[1]Prisindeks!$A$1:$B$111,2,FALSE)/100*AG38</f>
        <v>0</v>
      </c>
      <c r="BE38" s="58">
        <f>VLOOKUP(K$3,[1]Prisindeks!$A$1:$B$111,2,FALSE)/100*AH38</f>
        <v>0</v>
      </c>
      <c r="BF38" s="58">
        <f>VLOOKUP(L$3,[1]Prisindeks!$A$1:$B$111,2,FALSE)/100*AI38</f>
        <v>0</v>
      </c>
      <c r="BG38" s="58">
        <f>VLOOKUP(M$3,[1]Prisindeks!$A$1:$B$111,2,FALSE)/100*AJ38</f>
        <v>0</v>
      </c>
      <c r="BH38" s="58">
        <f>VLOOKUP(N$3,[1]Prisindeks!$A$1:$B$111,2,FALSE)/100*AK38</f>
        <v>0</v>
      </c>
      <c r="BI38" s="58">
        <f>VLOOKUP(O$3,[1]Prisindeks!$A$1:$B$111,2,FALSE)/100*AL38</f>
        <v>0</v>
      </c>
      <c r="BJ38" s="58">
        <f>VLOOKUP(P$3,[1]Prisindeks!$A$1:$B$111,2,FALSE)/100*AM38</f>
        <v>0</v>
      </c>
      <c r="BK38" s="58">
        <f>VLOOKUP(Q$3,[1]Prisindeks!$A$1:$B$111,2,FALSE)/100*AN38</f>
        <v>0</v>
      </c>
      <c r="BL38" s="58">
        <f>VLOOKUP(R$3,[1]Prisindeks!$A$1:$B$111,2,FALSE)/100*AO38</f>
        <v>0</v>
      </c>
      <c r="BM38" s="58">
        <f>VLOOKUP(S$3,[1]Prisindeks!$A$1:$B$111,2,FALSE)/100*AP38</f>
        <v>0</v>
      </c>
      <c r="BN38" s="58">
        <f>VLOOKUP(T$3,[1]Prisindeks!$A$1:$B$111,2,FALSE)/100*AQ38</f>
        <v>0</v>
      </c>
      <c r="BO38" s="58">
        <f>VLOOKUP(U$3,[1]Prisindeks!$A$1:$B$111,2,FALSE)/100*AR38</f>
        <v>0</v>
      </c>
      <c r="BP38" s="58">
        <f>VLOOKUP(V$3,[1]Prisindeks!$A$1:$B$111,2,FALSE)/100*AS38</f>
        <v>0</v>
      </c>
      <c r="BQ38" s="58">
        <f>VLOOKUP(W$3,[1]Prisindeks!$A$1:$B$111,2,FALSE)/100*AT38</f>
        <v>0</v>
      </c>
      <c r="BR38" s="58">
        <f>VLOOKUP(X$3,[1]Prisindeks!$A$1:$B$111,2,FALSE)/100*AU38</f>
        <v>0</v>
      </c>
      <c r="BS38" s="58">
        <f>VLOOKUP(Y$3,[1]Prisindeks!$A$1:$B$111,2,FALSE)/100*AV38</f>
        <v>0</v>
      </c>
      <c r="BT38" s="59">
        <f t="shared" si="21"/>
        <v>0</v>
      </c>
      <c r="BU38" s="48">
        <f t="shared" si="22"/>
        <v>0</v>
      </c>
      <c r="BV38" s="48">
        <f t="shared" si="22"/>
        <v>0</v>
      </c>
      <c r="BW38" s="48">
        <f t="shared" si="22"/>
        <v>0</v>
      </c>
      <c r="BX38" s="48">
        <f t="shared" si="22"/>
        <v>0</v>
      </c>
      <c r="BY38" s="48">
        <f t="shared" si="22"/>
        <v>0</v>
      </c>
      <c r="BZ38" s="48">
        <f t="shared" si="22"/>
        <v>0</v>
      </c>
      <c r="CA38" s="48">
        <f t="shared" si="22"/>
        <v>0</v>
      </c>
      <c r="CB38" s="48">
        <f t="shared" si="22"/>
        <v>0</v>
      </c>
      <c r="CC38" s="48">
        <f t="shared" si="22"/>
        <v>0</v>
      </c>
      <c r="CD38" s="48">
        <f t="shared" si="22"/>
        <v>0</v>
      </c>
      <c r="CE38" s="48">
        <f t="shared" si="22"/>
        <v>0</v>
      </c>
      <c r="CF38" s="48">
        <f t="shared" si="22"/>
        <v>0</v>
      </c>
      <c r="CG38" s="48">
        <f t="shared" si="22"/>
        <v>0</v>
      </c>
      <c r="CH38" s="48">
        <f t="shared" si="22"/>
        <v>0</v>
      </c>
      <c r="CI38" s="48">
        <f t="shared" si="22"/>
        <v>0</v>
      </c>
      <c r="CJ38" s="48">
        <f t="shared" si="22"/>
        <v>0</v>
      </c>
      <c r="CK38" s="48">
        <f t="shared" si="23"/>
        <v>0</v>
      </c>
      <c r="CL38" s="48">
        <f t="shared" si="23"/>
        <v>0</v>
      </c>
      <c r="CM38" s="48">
        <f t="shared" si="23"/>
        <v>0</v>
      </c>
      <c r="CN38" s="48">
        <f t="shared" si="23"/>
        <v>0</v>
      </c>
      <c r="CO38" s="48">
        <f t="shared" si="23"/>
        <v>0</v>
      </c>
      <c r="CP38" s="48">
        <f t="shared" si="23"/>
        <v>0</v>
      </c>
      <c r="CQ38" s="49">
        <f t="shared" si="24"/>
        <v>0</v>
      </c>
      <c r="CR38" s="48">
        <f t="shared" si="17"/>
        <v>0</v>
      </c>
    </row>
    <row r="39" spans="1:96" outlineLevel="1" x14ac:dyDescent="0.25">
      <c r="A39" s="50" t="s">
        <v>60</v>
      </c>
      <c r="B39" s="51" t="s">
        <v>54</v>
      </c>
      <c r="C39" s="52">
        <f>[1]Genanskaffelsespriser!E112</f>
        <v>100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6"/>
      <c r="AA39" s="57">
        <f>IF((D39*[1]Genanskaffelsespriser!$D112-(2009-D$3)/$C39*[1]Genanskaffelsespriser!$D112*D39)&lt;0,0,(D39*[1]Genanskaffelsespriser!$D112-(2009-D$3)/$C39*[1]Genanskaffelsespriser!$D112*D39))</f>
        <v>0</v>
      </c>
      <c r="AB39" s="58">
        <f>IF((E39*[1]Genanskaffelsespriser!$D112-(2009-E$3)/$C39*[1]Genanskaffelsespriser!$D112*E39)&lt;0,0,(E39*[1]Genanskaffelsespriser!$D112-(2009-E$3)/$C39*[1]Genanskaffelsespriser!$D112*E39))</f>
        <v>0</v>
      </c>
      <c r="AC39" s="58">
        <f>IF((F39*[1]Genanskaffelsespriser!$D112-(2009-F$3)/$C39*[1]Genanskaffelsespriser!$D112*F39)&lt;0,0,(F39*[1]Genanskaffelsespriser!$D112-(2009-F$3)/$C39*[1]Genanskaffelsespriser!$D112*F39))</f>
        <v>0</v>
      </c>
      <c r="AD39" s="58">
        <f>IF((G39*[1]Genanskaffelsespriser!$D112-(2009-G$3)/$C39*[1]Genanskaffelsespriser!$D112*G39)&lt;0,0,(G39*[1]Genanskaffelsespriser!$D112-(2009-G$3)/$C39*[1]Genanskaffelsespriser!$D112*G39))</f>
        <v>0</v>
      </c>
      <c r="AE39" s="58">
        <f>IF((H39*[1]Genanskaffelsespriser!$D112-(2009-H$3)/$C39*[1]Genanskaffelsespriser!$D112*H39)&lt;0,0,(H39*[1]Genanskaffelsespriser!$D112-(2009-H$3)/$C39*[1]Genanskaffelsespriser!$D112*H39))</f>
        <v>0</v>
      </c>
      <c r="AF39" s="58">
        <f>IF((I39*[1]Genanskaffelsespriser!$D112-(2009-I$3)/$C39*[1]Genanskaffelsespriser!$D112*I39)&lt;0,0,(I39*[1]Genanskaffelsespriser!$D112-(2009-I$3)/$C39*[1]Genanskaffelsespriser!$D112*I39))</f>
        <v>0</v>
      </c>
      <c r="AG39" s="58">
        <f>IF((J39*[1]Genanskaffelsespriser!$D112-(2009-J$3)/$C39*[1]Genanskaffelsespriser!$D112*J39)&lt;0,0,(J39*[1]Genanskaffelsespriser!$D112-(2009-J$3)/$C39*[1]Genanskaffelsespriser!$D112*J39))</f>
        <v>0</v>
      </c>
      <c r="AH39" s="58">
        <f>IF((K39*[1]Genanskaffelsespriser!$D112-(2009-K$3)/$C39*[1]Genanskaffelsespriser!$D112*K39)&lt;0,0,(K39*[1]Genanskaffelsespriser!$D112-(2009-K$3)/$C39*[1]Genanskaffelsespriser!$D112*K39))</f>
        <v>0</v>
      </c>
      <c r="AI39" s="58">
        <f>IF((L39*[1]Genanskaffelsespriser!$D112-(2009-L$3)/$C39*[1]Genanskaffelsespriser!$D112*L39)&lt;0,0,(L39*[1]Genanskaffelsespriser!$D112-(2009-L$3)/$C39*[1]Genanskaffelsespriser!$D112*L39))</f>
        <v>0</v>
      </c>
      <c r="AJ39" s="58">
        <f>IF((M39*[1]Genanskaffelsespriser!$D112-(2009-M$3)/$C39*[1]Genanskaffelsespriser!$D112*M39)&lt;0,0,(M39*[1]Genanskaffelsespriser!$D112-(2009-M$3)/$C39*[1]Genanskaffelsespriser!$D112*M39))</f>
        <v>0</v>
      </c>
      <c r="AK39" s="58">
        <f>IF((N39*[1]Genanskaffelsespriser!$D112-(2009-N$3)/$C39*[1]Genanskaffelsespriser!$D112*N39)&lt;0,0,(N39*[1]Genanskaffelsespriser!$D112-(2009-N$3)/$C39*[1]Genanskaffelsespriser!$D112*N39))</f>
        <v>0</v>
      </c>
      <c r="AL39" s="58">
        <f>IF((O39*[1]Genanskaffelsespriser!$D112-(2009-O$3)/$C39*[1]Genanskaffelsespriser!$D112*O39)&lt;0,0,(O39*[1]Genanskaffelsespriser!$D112-(2009-O$3)/$C39*[1]Genanskaffelsespriser!$D112*O39))</f>
        <v>0</v>
      </c>
      <c r="AM39" s="58">
        <f>IF((P39*[1]Genanskaffelsespriser!$D112-(2009-P$3)/$C39*[1]Genanskaffelsespriser!$D112*P39)&lt;0,0,(P39*[1]Genanskaffelsespriser!$D112-(2009-P$3)/$C39*[1]Genanskaffelsespriser!$D112*P39))</f>
        <v>0</v>
      </c>
      <c r="AN39" s="58">
        <f>IF((Q39*[1]Genanskaffelsespriser!$D112-(2009-Q$3)/$C39*[1]Genanskaffelsespriser!$D112*Q39)&lt;0,0,(Q39*[1]Genanskaffelsespriser!$D112-(2009-Q$3)/$C39*[1]Genanskaffelsespriser!$D112*Q39))</f>
        <v>0</v>
      </c>
      <c r="AO39" s="58">
        <f>IF((R39*[1]Genanskaffelsespriser!$D112-(2009-R$3)/$C39*[1]Genanskaffelsespriser!$D112*R39)&lt;0,0,(R39*[1]Genanskaffelsespriser!$D112-(2009-R$3)/$C39*[1]Genanskaffelsespriser!$D112*R39))</f>
        <v>0</v>
      </c>
      <c r="AP39" s="58">
        <f>IF((S39*[1]Genanskaffelsespriser!$D112-(2009-S$3)/$C39*[1]Genanskaffelsespriser!$D112*S39)&lt;0,0,(S39*[1]Genanskaffelsespriser!$D112-(2009-S$3)/$C39*[1]Genanskaffelsespriser!$D112*S39))</f>
        <v>0</v>
      </c>
      <c r="AQ39" s="58">
        <f>IF((T39*[1]Genanskaffelsespriser!$D112-(2009-T$3)/$C39*[1]Genanskaffelsespriser!$D112*T39)&lt;0,0,(T39*[1]Genanskaffelsespriser!$D112-(2009-T$3)/$C39*[1]Genanskaffelsespriser!$D112*T39))</f>
        <v>0</v>
      </c>
      <c r="AR39" s="58">
        <f>IF((U39*[1]Genanskaffelsespriser!$D112-(2009-U$3)/$C39*[1]Genanskaffelsespriser!$D112*U39)&lt;0,0,(U39*[1]Genanskaffelsespriser!$D112-(2009-U$3)/$C39*[1]Genanskaffelsespriser!$D112*U39))</f>
        <v>0</v>
      </c>
      <c r="AS39" s="58">
        <f>IF((V39*[1]Genanskaffelsespriser!$D112-(2009-V$3)/$C39*[1]Genanskaffelsespriser!$D112*V39)&lt;0,0,(V39*[1]Genanskaffelsespriser!$D112-(2009-V$3)/$C39*[1]Genanskaffelsespriser!$D112*V39))</f>
        <v>0</v>
      </c>
      <c r="AT39" s="58">
        <f>IF((W39*[1]Genanskaffelsespriser!$D112-(2009-W$3)/$C39*[1]Genanskaffelsespriser!$D112*W39)&lt;0,0,(W39*[1]Genanskaffelsespriser!$D112-(2009-W$3)/$C39*[1]Genanskaffelsespriser!$D112*W39))</f>
        <v>0</v>
      </c>
      <c r="AU39" s="58">
        <f>IF((X39*[1]Genanskaffelsespriser!$D112-(2009-X$3)/$C39*[1]Genanskaffelsespriser!$D112*X39)&lt;0,0,(X39*[1]Genanskaffelsespriser!$D112-(2009-X$3)/$C39*[1]Genanskaffelsespriser!$D112*X39))</f>
        <v>0</v>
      </c>
      <c r="AV39" s="58">
        <f>IF((Y39*[1]Genanskaffelsespriser!$D112-(2009-Y$3)/$C39*[1]Genanskaffelsespriser!$D112*Y39)&lt;0,0,(Y39*[1]Genanskaffelsespriser!$D112-(2009-Y$3)/$C39*[1]Genanskaffelsespriser!$D112*Y39))</f>
        <v>0</v>
      </c>
      <c r="AW39" s="59">
        <f t="shared" si="20"/>
        <v>0</v>
      </c>
      <c r="AX39" s="58">
        <f>VLOOKUP(D$3,[1]Prisindeks!$A$1:$B$111,2,FALSE)/100*AA39</f>
        <v>0</v>
      </c>
      <c r="AY39" s="58">
        <f>VLOOKUP(E$3,[1]Prisindeks!$A$1:$B$111,2,FALSE)/100*AB39</f>
        <v>0</v>
      </c>
      <c r="AZ39" s="58">
        <f>VLOOKUP(F$3,[1]Prisindeks!$A$1:$B$111,2,FALSE)/100*AC39</f>
        <v>0</v>
      </c>
      <c r="BA39" s="58">
        <f>VLOOKUP(G$3,[1]Prisindeks!$A$1:$B$111,2,FALSE)/100*AD39</f>
        <v>0</v>
      </c>
      <c r="BB39" s="58">
        <f>VLOOKUP(H$3,[1]Prisindeks!$A$1:$B$111,2,FALSE)/100*AE39</f>
        <v>0</v>
      </c>
      <c r="BC39" s="58">
        <f>VLOOKUP(I$3,[1]Prisindeks!$A$1:$B$111,2,FALSE)/100*AF39</f>
        <v>0</v>
      </c>
      <c r="BD39" s="58">
        <f>VLOOKUP(J$3,[1]Prisindeks!$A$1:$B$111,2,FALSE)/100*AG39</f>
        <v>0</v>
      </c>
      <c r="BE39" s="58">
        <f>VLOOKUP(K$3,[1]Prisindeks!$A$1:$B$111,2,FALSE)/100*AH39</f>
        <v>0</v>
      </c>
      <c r="BF39" s="58">
        <f>VLOOKUP(L$3,[1]Prisindeks!$A$1:$B$111,2,FALSE)/100*AI39</f>
        <v>0</v>
      </c>
      <c r="BG39" s="58">
        <f>VLOOKUP(M$3,[1]Prisindeks!$A$1:$B$111,2,FALSE)/100*AJ39</f>
        <v>0</v>
      </c>
      <c r="BH39" s="58">
        <f>VLOOKUP(N$3,[1]Prisindeks!$A$1:$B$111,2,FALSE)/100*AK39</f>
        <v>0</v>
      </c>
      <c r="BI39" s="58">
        <f>VLOOKUP(O$3,[1]Prisindeks!$A$1:$B$111,2,FALSE)/100*AL39</f>
        <v>0</v>
      </c>
      <c r="BJ39" s="58">
        <f>VLOOKUP(P$3,[1]Prisindeks!$A$1:$B$111,2,FALSE)/100*AM39</f>
        <v>0</v>
      </c>
      <c r="BK39" s="58">
        <f>VLOOKUP(Q$3,[1]Prisindeks!$A$1:$B$111,2,FALSE)/100*AN39</f>
        <v>0</v>
      </c>
      <c r="BL39" s="58">
        <f>VLOOKUP(R$3,[1]Prisindeks!$A$1:$B$111,2,FALSE)/100*AO39</f>
        <v>0</v>
      </c>
      <c r="BM39" s="58">
        <f>VLOOKUP(S$3,[1]Prisindeks!$A$1:$B$111,2,FALSE)/100*AP39</f>
        <v>0</v>
      </c>
      <c r="BN39" s="58">
        <f>VLOOKUP(T$3,[1]Prisindeks!$A$1:$B$111,2,FALSE)/100*AQ39</f>
        <v>0</v>
      </c>
      <c r="BO39" s="58">
        <f>VLOOKUP(U$3,[1]Prisindeks!$A$1:$B$111,2,FALSE)/100*AR39</f>
        <v>0</v>
      </c>
      <c r="BP39" s="58">
        <f>VLOOKUP(V$3,[1]Prisindeks!$A$1:$B$111,2,FALSE)/100*AS39</f>
        <v>0</v>
      </c>
      <c r="BQ39" s="58">
        <f>VLOOKUP(W$3,[1]Prisindeks!$A$1:$B$111,2,FALSE)/100*AT39</f>
        <v>0</v>
      </c>
      <c r="BR39" s="58">
        <f>VLOOKUP(X$3,[1]Prisindeks!$A$1:$B$111,2,FALSE)/100*AU39</f>
        <v>0</v>
      </c>
      <c r="BS39" s="58">
        <f>VLOOKUP(Y$3,[1]Prisindeks!$A$1:$B$111,2,FALSE)/100*AV39</f>
        <v>0</v>
      </c>
      <c r="BT39" s="59">
        <f t="shared" si="21"/>
        <v>0</v>
      </c>
      <c r="BU39" s="48">
        <f t="shared" si="22"/>
        <v>0</v>
      </c>
      <c r="BV39" s="48">
        <f t="shared" si="22"/>
        <v>0</v>
      </c>
      <c r="BW39" s="48">
        <f t="shared" si="22"/>
        <v>0</v>
      </c>
      <c r="BX39" s="48">
        <f t="shared" si="22"/>
        <v>0</v>
      </c>
      <c r="BY39" s="48">
        <f t="shared" si="22"/>
        <v>0</v>
      </c>
      <c r="BZ39" s="48">
        <f t="shared" si="22"/>
        <v>0</v>
      </c>
      <c r="CA39" s="48">
        <f t="shared" si="22"/>
        <v>0</v>
      </c>
      <c r="CB39" s="48">
        <f t="shared" si="22"/>
        <v>0</v>
      </c>
      <c r="CC39" s="48">
        <f t="shared" si="22"/>
        <v>0</v>
      </c>
      <c r="CD39" s="48">
        <f t="shared" si="22"/>
        <v>0</v>
      </c>
      <c r="CE39" s="48">
        <f t="shared" si="22"/>
        <v>0</v>
      </c>
      <c r="CF39" s="48">
        <f t="shared" si="22"/>
        <v>0</v>
      </c>
      <c r="CG39" s="48">
        <f t="shared" si="22"/>
        <v>0</v>
      </c>
      <c r="CH39" s="48">
        <f t="shared" si="22"/>
        <v>0</v>
      </c>
      <c r="CI39" s="48">
        <f t="shared" si="22"/>
        <v>0</v>
      </c>
      <c r="CJ39" s="48">
        <f t="shared" si="22"/>
        <v>0</v>
      </c>
      <c r="CK39" s="48">
        <f t="shared" si="23"/>
        <v>0</v>
      </c>
      <c r="CL39" s="48">
        <f t="shared" si="23"/>
        <v>0</v>
      </c>
      <c r="CM39" s="48">
        <f t="shared" si="23"/>
        <v>0</v>
      </c>
      <c r="CN39" s="48">
        <f t="shared" si="23"/>
        <v>0</v>
      </c>
      <c r="CO39" s="48">
        <f t="shared" si="23"/>
        <v>0</v>
      </c>
      <c r="CP39" s="48">
        <f t="shared" si="23"/>
        <v>0</v>
      </c>
      <c r="CQ39" s="49">
        <f t="shared" si="24"/>
        <v>0</v>
      </c>
      <c r="CR39" s="48">
        <f t="shared" si="17"/>
        <v>0</v>
      </c>
    </row>
    <row r="40" spans="1:96" outlineLevel="1" x14ac:dyDescent="0.25">
      <c r="A40" s="50" t="s">
        <v>61</v>
      </c>
      <c r="B40" s="51" t="s">
        <v>54</v>
      </c>
      <c r="C40" s="52">
        <f>[1]Genanskaffelsespriser!E113</f>
        <v>75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6"/>
      <c r="AA40" s="57">
        <f>IF((D40*[1]Genanskaffelsespriser!$D113-(2009-D$3)/$C40*[1]Genanskaffelsespriser!$D113*D40)&lt;0,0,(D40*[1]Genanskaffelsespriser!$D113-(2009-D$3)/$C40*[1]Genanskaffelsespriser!$D113*D40))</f>
        <v>0</v>
      </c>
      <c r="AB40" s="58">
        <f>IF((E40*[1]Genanskaffelsespriser!$D113-(2009-E$3)/$C40*[1]Genanskaffelsespriser!$D113*E40)&lt;0,0,(E40*[1]Genanskaffelsespriser!$D113-(2009-E$3)/$C40*[1]Genanskaffelsespriser!$D113*E40))</f>
        <v>0</v>
      </c>
      <c r="AC40" s="58">
        <f>IF((F40*[1]Genanskaffelsespriser!$D113-(2009-F$3)/$C40*[1]Genanskaffelsespriser!$D113*F40)&lt;0,0,(F40*[1]Genanskaffelsespriser!$D113-(2009-F$3)/$C40*[1]Genanskaffelsespriser!$D113*F40))</f>
        <v>0</v>
      </c>
      <c r="AD40" s="58">
        <f>IF((G40*[1]Genanskaffelsespriser!$D113-(2009-G$3)/$C40*[1]Genanskaffelsespriser!$D113*G40)&lt;0,0,(G40*[1]Genanskaffelsespriser!$D113-(2009-G$3)/$C40*[1]Genanskaffelsespriser!$D113*G40))</f>
        <v>0</v>
      </c>
      <c r="AE40" s="58">
        <f>IF((H40*[1]Genanskaffelsespriser!$D113-(2009-H$3)/$C40*[1]Genanskaffelsespriser!$D113*H40)&lt;0,0,(H40*[1]Genanskaffelsespriser!$D113-(2009-H$3)/$C40*[1]Genanskaffelsespriser!$D113*H40))</f>
        <v>0</v>
      </c>
      <c r="AF40" s="58">
        <f>IF((I40*[1]Genanskaffelsespriser!$D113-(2009-I$3)/$C40*[1]Genanskaffelsespriser!$D113*I40)&lt;0,0,(I40*[1]Genanskaffelsespriser!$D113-(2009-I$3)/$C40*[1]Genanskaffelsespriser!$D113*I40))</f>
        <v>0</v>
      </c>
      <c r="AG40" s="58">
        <f>IF((J40*[1]Genanskaffelsespriser!$D113-(2009-J$3)/$C40*[1]Genanskaffelsespriser!$D113*J40)&lt;0,0,(J40*[1]Genanskaffelsespriser!$D113-(2009-J$3)/$C40*[1]Genanskaffelsespriser!$D113*J40))</f>
        <v>0</v>
      </c>
      <c r="AH40" s="58">
        <f>IF((K40*[1]Genanskaffelsespriser!$D113-(2009-K$3)/$C40*[1]Genanskaffelsespriser!$D113*K40)&lt;0,0,(K40*[1]Genanskaffelsespriser!$D113-(2009-K$3)/$C40*[1]Genanskaffelsespriser!$D113*K40))</f>
        <v>0</v>
      </c>
      <c r="AI40" s="58">
        <f>IF((L40*[1]Genanskaffelsespriser!$D113-(2009-L$3)/$C40*[1]Genanskaffelsespriser!$D113*L40)&lt;0,0,(L40*[1]Genanskaffelsespriser!$D113-(2009-L$3)/$C40*[1]Genanskaffelsespriser!$D113*L40))</f>
        <v>0</v>
      </c>
      <c r="AJ40" s="58">
        <f>IF((M40*[1]Genanskaffelsespriser!$D113-(2009-M$3)/$C40*[1]Genanskaffelsespriser!$D113*M40)&lt;0,0,(M40*[1]Genanskaffelsespriser!$D113-(2009-M$3)/$C40*[1]Genanskaffelsespriser!$D113*M40))</f>
        <v>0</v>
      </c>
      <c r="AK40" s="58">
        <f>IF((N40*[1]Genanskaffelsespriser!$D113-(2009-N$3)/$C40*[1]Genanskaffelsespriser!$D113*N40)&lt;0,0,(N40*[1]Genanskaffelsespriser!$D113-(2009-N$3)/$C40*[1]Genanskaffelsespriser!$D113*N40))</f>
        <v>0</v>
      </c>
      <c r="AL40" s="58">
        <f>IF((O40*[1]Genanskaffelsespriser!$D113-(2009-O$3)/$C40*[1]Genanskaffelsespriser!$D113*O40)&lt;0,0,(O40*[1]Genanskaffelsespriser!$D113-(2009-O$3)/$C40*[1]Genanskaffelsespriser!$D113*O40))</f>
        <v>0</v>
      </c>
      <c r="AM40" s="58">
        <f>IF((P40*[1]Genanskaffelsespriser!$D113-(2009-P$3)/$C40*[1]Genanskaffelsespriser!$D113*P40)&lt;0,0,(P40*[1]Genanskaffelsespriser!$D113-(2009-P$3)/$C40*[1]Genanskaffelsespriser!$D113*P40))</f>
        <v>0</v>
      </c>
      <c r="AN40" s="58">
        <f>IF((Q40*[1]Genanskaffelsespriser!$D113-(2009-Q$3)/$C40*[1]Genanskaffelsespriser!$D113*Q40)&lt;0,0,(Q40*[1]Genanskaffelsespriser!$D113-(2009-Q$3)/$C40*[1]Genanskaffelsespriser!$D113*Q40))</f>
        <v>0</v>
      </c>
      <c r="AO40" s="58">
        <f>IF((R40*[1]Genanskaffelsespriser!$D113-(2009-R$3)/$C40*[1]Genanskaffelsespriser!$D113*R40)&lt;0,0,(R40*[1]Genanskaffelsespriser!$D113-(2009-R$3)/$C40*[1]Genanskaffelsespriser!$D113*R40))</f>
        <v>0</v>
      </c>
      <c r="AP40" s="58">
        <f>IF((S40*[1]Genanskaffelsespriser!$D113-(2009-S$3)/$C40*[1]Genanskaffelsespriser!$D113*S40)&lt;0,0,(S40*[1]Genanskaffelsespriser!$D113-(2009-S$3)/$C40*[1]Genanskaffelsespriser!$D113*S40))</f>
        <v>0</v>
      </c>
      <c r="AQ40" s="58">
        <f>IF((T40*[1]Genanskaffelsespriser!$D113-(2009-T$3)/$C40*[1]Genanskaffelsespriser!$D113*T40)&lt;0,0,(T40*[1]Genanskaffelsespriser!$D113-(2009-T$3)/$C40*[1]Genanskaffelsespriser!$D113*T40))</f>
        <v>0</v>
      </c>
      <c r="AR40" s="58">
        <f>IF((U40*[1]Genanskaffelsespriser!$D113-(2009-U$3)/$C40*[1]Genanskaffelsespriser!$D113*U40)&lt;0,0,(U40*[1]Genanskaffelsespriser!$D113-(2009-U$3)/$C40*[1]Genanskaffelsespriser!$D113*U40))</f>
        <v>0</v>
      </c>
      <c r="AS40" s="58">
        <f>IF((V40*[1]Genanskaffelsespriser!$D113-(2009-V$3)/$C40*[1]Genanskaffelsespriser!$D113*V40)&lt;0,0,(V40*[1]Genanskaffelsespriser!$D113-(2009-V$3)/$C40*[1]Genanskaffelsespriser!$D113*V40))</f>
        <v>0</v>
      </c>
      <c r="AT40" s="58">
        <f>IF((W40*[1]Genanskaffelsespriser!$D113-(2009-W$3)/$C40*[1]Genanskaffelsespriser!$D113*W40)&lt;0,0,(W40*[1]Genanskaffelsespriser!$D113-(2009-W$3)/$C40*[1]Genanskaffelsespriser!$D113*W40))</f>
        <v>0</v>
      </c>
      <c r="AU40" s="58">
        <f>IF((X40*[1]Genanskaffelsespriser!$D113-(2009-X$3)/$C40*[1]Genanskaffelsespriser!$D113*X40)&lt;0,0,(X40*[1]Genanskaffelsespriser!$D113-(2009-X$3)/$C40*[1]Genanskaffelsespriser!$D113*X40))</f>
        <v>0</v>
      </c>
      <c r="AV40" s="58">
        <f>IF((Y40*[1]Genanskaffelsespriser!$D113-(2009-Y$3)/$C40*[1]Genanskaffelsespriser!$D113*Y40)&lt;0,0,(Y40*[1]Genanskaffelsespriser!$D113-(2009-Y$3)/$C40*[1]Genanskaffelsespriser!$D113*Y40))</f>
        <v>0</v>
      </c>
      <c r="AW40" s="59">
        <f t="shared" si="20"/>
        <v>0</v>
      </c>
      <c r="AX40" s="58">
        <f>VLOOKUP(D$3,[1]Prisindeks!$A$1:$B$111,2,FALSE)/100*AA40</f>
        <v>0</v>
      </c>
      <c r="AY40" s="58">
        <f>VLOOKUP(E$3,[1]Prisindeks!$A$1:$B$111,2,FALSE)/100*AB40</f>
        <v>0</v>
      </c>
      <c r="AZ40" s="58">
        <f>VLOOKUP(F$3,[1]Prisindeks!$A$1:$B$111,2,FALSE)/100*AC40</f>
        <v>0</v>
      </c>
      <c r="BA40" s="58">
        <f>VLOOKUP(G$3,[1]Prisindeks!$A$1:$B$111,2,FALSE)/100*AD40</f>
        <v>0</v>
      </c>
      <c r="BB40" s="58">
        <f>VLOOKUP(H$3,[1]Prisindeks!$A$1:$B$111,2,FALSE)/100*AE40</f>
        <v>0</v>
      </c>
      <c r="BC40" s="58">
        <f>VLOOKUP(I$3,[1]Prisindeks!$A$1:$B$111,2,FALSE)/100*AF40</f>
        <v>0</v>
      </c>
      <c r="BD40" s="58">
        <f>VLOOKUP(J$3,[1]Prisindeks!$A$1:$B$111,2,FALSE)/100*AG40</f>
        <v>0</v>
      </c>
      <c r="BE40" s="58">
        <f>VLOOKUP(K$3,[1]Prisindeks!$A$1:$B$111,2,FALSE)/100*AH40</f>
        <v>0</v>
      </c>
      <c r="BF40" s="58">
        <f>VLOOKUP(L$3,[1]Prisindeks!$A$1:$B$111,2,FALSE)/100*AI40</f>
        <v>0</v>
      </c>
      <c r="BG40" s="58">
        <f>VLOOKUP(M$3,[1]Prisindeks!$A$1:$B$111,2,FALSE)/100*AJ40</f>
        <v>0</v>
      </c>
      <c r="BH40" s="58">
        <f>VLOOKUP(N$3,[1]Prisindeks!$A$1:$B$111,2,FALSE)/100*AK40</f>
        <v>0</v>
      </c>
      <c r="BI40" s="58">
        <f>VLOOKUP(O$3,[1]Prisindeks!$A$1:$B$111,2,FALSE)/100*AL40</f>
        <v>0</v>
      </c>
      <c r="BJ40" s="58">
        <f>VLOOKUP(P$3,[1]Prisindeks!$A$1:$B$111,2,FALSE)/100*AM40</f>
        <v>0</v>
      </c>
      <c r="BK40" s="58">
        <f>VLOOKUP(Q$3,[1]Prisindeks!$A$1:$B$111,2,FALSE)/100*AN40</f>
        <v>0</v>
      </c>
      <c r="BL40" s="58">
        <f>VLOOKUP(R$3,[1]Prisindeks!$A$1:$B$111,2,FALSE)/100*AO40</f>
        <v>0</v>
      </c>
      <c r="BM40" s="58">
        <f>VLOOKUP(S$3,[1]Prisindeks!$A$1:$B$111,2,FALSE)/100*AP40</f>
        <v>0</v>
      </c>
      <c r="BN40" s="58">
        <f>VLOOKUP(T$3,[1]Prisindeks!$A$1:$B$111,2,FALSE)/100*AQ40</f>
        <v>0</v>
      </c>
      <c r="BO40" s="58">
        <f>VLOOKUP(U$3,[1]Prisindeks!$A$1:$B$111,2,FALSE)/100*AR40</f>
        <v>0</v>
      </c>
      <c r="BP40" s="58">
        <f>VLOOKUP(V$3,[1]Prisindeks!$A$1:$B$111,2,FALSE)/100*AS40</f>
        <v>0</v>
      </c>
      <c r="BQ40" s="58">
        <f>VLOOKUP(W$3,[1]Prisindeks!$A$1:$B$111,2,FALSE)/100*AT40</f>
        <v>0</v>
      </c>
      <c r="BR40" s="58">
        <f>VLOOKUP(X$3,[1]Prisindeks!$A$1:$B$111,2,FALSE)/100*AU40</f>
        <v>0</v>
      </c>
      <c r="BS40" s="58">
        <f>VLOOKUP(Y$3,[1]Prisindeks!$A$1:$B$111,2,FALSE)/100*AV40</f>
        <v>0</v>
      </c>
      <c r="BT40" s="59">
        <f t="shared" si="21"/>
        <v>0</v>
      </c>
      <c r="BU40" s="48">
        <f t="shared" si="22"/>
        <v>0</v>
      </c>
      <c r="BV40" s="48">
        <f t="shared" si="22"/>
        <v>0</v>
      </c>
      <c r="BW40" s="48">
        <f t="shared" si="22"/>
        <v>0</v>
      </c>
      <c r="BX40" s="48">
        <f t="shared" si="22"/>
        <v>0</v>
      </c>
      <c r="BY40" s="48">
        <f t="shared" si="22"/>
        <v>0</v>
      </c>
      <c r="BZ40" s="48">
        <f t="shared" si="22"/>
        <v>0</v>
      </c>
      <c r="CA40" s="48">
        <f t="shared" si="22"/>
        <v>0</v>
      </c>
      <c r="CB40" s="48">
        <f t="shared" si="22"/>
        <v>0</v>
      </c>
      <c r="CC40" s="48">
        <f t="shared" si="22"/>
        <v>0</v>
      </c>
      <c r="CD40" s="48">
        <f t="shared" si="22"/>
        <v>0</v>
      </c>
      <c r="CE40" s="48">
        <f t="shared" si="22"/>
        <v>0</v>
      </c>
      <c r="CF40" s="48">
        <f t="shared" si="22"/>
        <v>0</v>
      </c>
      <c r="CG40" s="48">
        <f t="shared" si="22"/>
        <v>0</v>
      </c>
      <c r="CH40" s="48">
        <f t="shared" si="22"/>
        <v>0</v>
      </c>
      <c r="CI40" s="48">
        <f t="shared" si="22"/>
        <v>0</v>
      </c>
      <c r="CJ40" s="48">
        <f t="shared" si="22"/>
        <v>0</v>
      </c>
      <c r="CK40" s="48">
        <f t="shared" si="23"/>
        <v>0</v>
      </c>
      <c r="CL40" s="48">
        <f t="shared" si="23"/>
        <v>0</v>
      </c>
      <c r="CM40" s="48">
        <f t="shared" si="23"/>
        <v>0</v>
      </c>
      <c r="CN40" s="48">
        <f t="shared" si="23"/>
        <v>0</v>
      </c>
      <c r="CO40" s="48">
        <f t="shared" si="23"/>
        <v>0</v>
      </c>
      <c r="CP40" s="48">
        <f t="shared" si="23"/>
        <v>0</v>
      </c>
      <c r="CQ40" s="49">
        <f t="shared" si="24"/>
        <v>0</v>
      </c>
      <c r="CR40" s="48">
        <f t="shared" si="17"/>
        <v>0</v>
      </c>
    </row>
    <row r="41" spans="1:96" outlineLevel="1" x14ac:dyDescent="0.25">
      <c r="A41" s="50" t="s">
        <v>62</v>
      </c>
      <c r="B41" s="51" t="s">
        <v>54</v>
      </c>
      <c r="C41" s="52">
        <f>[1]Genanskaffelsespriser!E114</f>
        <v>75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369.99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6"/>
      <c r="AA41" s="57">
        <f>IF((D41*[1]Genanskaffelsespriser!$D114-(2009-D$3)/$C41*[1]Genanskaffelsespriser!$D114*D41)&lt;0,0,(D41*[1]Genanskaffelsespriser!$D114-(2009-D$3)/$C41*[1]Genanskaffelsespriser!$D114*D41))</f>
        <v>0</v>
      </c>
      <c r="AB41" s="58">
        <f>IF((E41*[1]Genanskaffelsespriser!$D114-(2009-E$3)/$C41*[1]Genanskaffelsespriser!$D114*E41)&lt;0,0,(E41*[1]Genanskaffelsespriser!$D114-(2009-E$3)/$C41*[1]Genanskaffelsespriser!$D114*E41))</f>
        <v>0</v>
      </c>
      <c r="AC41" s="58">
        <f>IF((F41*[1]Genanskaffelsespriser!$D114-(2009-F$3)/$C41*[1]Genanskaffelsespriser!$D114*F41)&lt;0,0,(F41*[1]Genanskaffelsespriser!$D114-(2009-F$3)/$C41*[1]Genanskaffelsespriser!$D114*F41))</f>
        <v>0</v>
      </c>
      <c r="AD41" s="58">
        <f>IF((G41*[1]Genanskaffelsespriser!$D114-(2009-G$3)/$C41*[1]Genanskaffelsespriser!$D114*G41)&lt;0,0,(G41*[1]Genanskaffelsespriser!$D114-(2009-G$3)/$C41*[1]Genanskaffelsespriser!$D114*G41))</f>
        <v>0</v>
      </c>
      <c r="AE41" s="58">
        <f>IF((H41*[1]Genanskaffelsespriser!$D114-(2009-H$3)/$C41*[1]Genanskaffelsespriser!$D114*H41)&lt;0,0,(H41*[1]Genanskaffelsespriser!$D114-(2009-H$3)/$C41*[1]Genanskaffelsespriser!$D114*H41))</f>
        <v>0</v>
      </c>
      <c r="AF41" s="58">
        <f>IF((I41*[1]Genanskaffelsespriser!$D114-(2009-I$3)/$C41*[1]Genanskaffelsespriser!$D114*I41)&lt;0,0,(I41*[1]Genanskaffelsespriser!$D114-(2009-I$3)/$C41*[1]Genanskaffelsespriser!$D114*I41))</f>
        <v>107223.10200000001</v>
      </c>
      <c r="AG41" s="58">
        <f>IF((J41*[1]Genanskaffelsespriser!$D114-(2009-J$3)/$C41*[1]Genanskaffelsespriser!$D114*J41)&lt;0,0,(J41*[1]Genanskaffelsespriser!$D114-(2009-J$3)/$C41*[1]Genanskaffelsespriser!$D114*J41))</f>
        <v>0</v>
      </c>
      <c r="AH41" s="58">
        <f>IF((K41*[1]Genanskaffelsespriser!$D114-(2009-K$3)/$C41*[1]Genanskaffelsespriser!$D114*K41)&lt;0,0,(K41*[1]Genanskaffelsespriser!$D114-(2009-K$3)/$C41*[1]Genanskaffelsespriser!$D114*K41))</f>
        <v>0</v>
      </c>
      <c r="AI41" s="58">
        <f>IF((L41*[1]Genanskaffelsespriser!$D114-(2009-L$3)/$C41*[1]Genanskaffelsespriser!$D114*L41)&lt;0,0,(L41*[1]Genanskaffelsespriser!$D114-(2009-L$3)/$C41*[1]Genanskaffelsespriser!$D114*L41))</f>
        <v>0</v>
      </c>
      <c r="AJ41" s="58">
        <f>IF((M41*[1]Genanskaffelsespriser!$D114-(2009-M$3)/$C41*[1]Genanskaffelsespriser!$D114*M41)&lt;0,0,(M41*[1]Genanskaffelsespriser!$D114-(2009-M$3)/$C41*[1]Genanskaffelsespriser!$D114*M41))</f>
        <v>0</v>
      </c>
      <c r="AK41" s="58">
        <f>IF((N41*[1]Genanskaffelsespriser!$D114-(2009-N$3)/$C41*[1]Genanskaffelsespriser!$D114*N41)&lt;0,0,(N41*[1]Genanskaffelsespriser!$D114-(2009-N$3)/$C41*[1]Genanskaffelsespriser!$D114*N41))</f>
        <v>0</v>
      </c>
      <c r="AL41" s="58">
        <f>IF((O41*[1]Genanskaffelsespriser!$D114-(2009-O$3)/$C41*[1]Genanskaffelsespriser!$D114*O41)&lt;0,0,(O41*[1]Genanskaffelsespriser!$D114-(2009-O$3)/$C41*[1]Genanskaffelsespriser!$D114*O41))</f>
        <v>0</v>
      </c>
      <c r="AM41" s="58">
        <f>IF((P41*[1]Genanskaffelsespriser!$D114-(2009-P$3)/$C41*[1]Genanskaffelsespriser!$D114*P41)&lt;0,0,(P41*[1]Genanskaffelsespriser!$D114-(2009-P$3)/$C41*[1]Genanskaffelsespriser!$D114*P41))</f>
        <v>0</v>
      </c>
      <c r="AN41" s="58">
        <f>IF((Q41*[1]Genanskaffelsespriser!$D114-(2009-Q$3)/$C41*[1]Genanskaffelsespriser!$D114*Q41)&lt;0,0,(Q41*[1]Genanskaffelsespriser!$D114-(2009-Q$3)/$C41*[1]Genanskaffelsespriser!$D114*Q41))</f>
        <v>0</v>
      </c>
      <c r="AO41" s="58">
        <f>IF((R41*[1]Genanskaffelsespriser!$D114-(2009-R$3)/$C41*[1]Genanskaffelsespriser!$D114*R41)&lt;0,0,(R41*[1]Genanskaffelsespriser!$D114-(2009-R$3)/$C41*[1]Genanskaffelsespriser!$D114*R41))</f>
        <v>0</v>
      </c>
      <c r="AP41" s="58">
        <f>IF((S41*[1]Genanskaffelsespriser!$D114-(2009-S$3)/$C41*[1]Genanskaffelsespriser!$D114*S41)&lt;0,0,(S41*[1]Genanskaffelsespriser!$D114-(2009-S$3)/$C41*[1]Genanskaffelsespriser!$D114*S41))</f>
        <v>0</v>
      </c>
      <c r="AQ41" s="58">
        <f>IF((T41*[1]Genanskaffelsespriser!$D114-(2009-T$3)/$C41*[1]Genanskaffelsespriser!$D114*T41)&lt;0,0,(T41*[1]Genanskaffelsespriser!$D114-(2009-T$3)/$C41*[1]Genanskaffelsespriser!$D114*T41))</f>
        <v>0</v>
      </c>
      <c r="AR41" s="58">
        <f>IF((U41*[1]Genanskaffelsespriser!$D114-(2009-U$3)/$C41*[1]Genanskaffelsespriser!$D114*U41)&lt;0,0,(U41*[1]Genanskaffelsespriser!$D114-(2009-U$3)/$C41*[1]Genanskaffelsespriser!$D114*U41))</f>
        <v>0</v>
      </c>
      <c r="AS41" s="58">
        <f>IF((V41*[1]Genanskaffelsespriser!$D114-(2009-V$3)/$C41*[1]Genanskaffelsespriser!$D114*V41)&lt;0,0,(V41*[1]Genanskaffelsespriser!$D114-(2009-V$3)/$C41*[1]Genanskaffelsespriser!$D114*V41))</f>
        <v>0</v>
      </c>
      <c r="AT41" s="58">
        <f>IF((W41*[1]Genanskaffelsespriser!$D114-(2009-W$3)/$C41*[1]Genanskaffelsespriser!$D114*W41)&lt;0,0,(W41*[1]Genanskaffelsespriser!$D114-(2009-W$3)/$C41*[1]Genanskaffelsespriser!$D114*W41))</f>
        <v>0</v>
      </c>
      <c r="AU41" s="58">
        <f>IF((X41*[1]Genanskaffelsespriser!$D114-(2009-X$3)/$C41*[1]Genanskaffelsespriser!$D114*X41)&lt;0,0,(X41*[1]Genanskaffelsespriser!$D114-(2009-X$3)/$C41*[1]Genanskaffelsespriser!$D114*X41))</f>
        <v>0</v>
      </c>
      <c r="AV41" s="58">
        <f>IF((Y41*[1]Genanskaffelsespriser!$D114-(2009-Y$3)/$C41*[1]Genanskaffelsespriser!$D114*Y41)&lt;0,0,(Y41*[1]Genanskaffelsespriser!$D114-(2009-Y$3)/$C41*[1]Genanskaffelsespriser!$D114*Y41))</f>
        <v>0</v>
      </c>
      <c r="AW41" s="59">
        <f t="shared" si="20"/>
        <v>107223.10200000001</v>
      </c>
      <c r="AX41" s="58">
        <f>VLOOKUP(D$3,[1]Prisindeks!$A$1:$B$111,2,FALSE)/100*AA41</f>
        <v>0</v>
      </c>
      <c r="AY41" s="58">
        <f>VLOOKUP(E$3,[1]Prisindeks!$A$1:$B$111,2,FALSE)/100*AB41</f>
        <v>0</v>
      </c>
      <c r="AZ41" s="58">
        <f>VLOOKUP(F$3,[1]Prisindeks!$A$1:$B$111,2,FALSE)/100*AC41</f>
        <v>0</v>
      </c>
      <c r="BA41" s="58">
        <f>VLOOKUP(G$3,[1]Prisindeks!$A$1:$B$111,2,FALSE)/100*AD41</f>
        <v>0</v>
      </c>
      <c r="BB41" s="58">
        <f>VLOOKUP(H$3,[1]Prisindeks!$A$1:$B$111,2,FALSE)/100*AE41</f>
        <v>0</v>
      </c>
      <c r="BC41" s="58">
        <f>VLOOKUP(I$3,[1]Prisindeks!$A$1:$B$111,2,FALSE)/100*AF41</f>
        <v>8001.2771169510961</v>
      </c>
      <c r="BD41" s="58">
        <f>VLOOKUP(J$3,[1]Prisindeks!$A$1:$B$111,2,FALSE)/100*AG41</f>
        <v>0</v>
      </c>
      <c r="BE41" s="58">
        <f>VLOOKUP(K$3,[1]Prisindeks!$A$1:$B$111,2,FALSE)/100*AH41</f>
        <v>0</v>
      </c>
      <c r="BF41" s="58">
        <f>VLOOKUP(L$3,[1]Prisindeks!$A$1:$B$111,2,FALSE)/100*AI41</f>
        <v>0</v>
      </c>
      <c r="BG41" s="58">
        <f>VLOOKUP(M$3,[1]Prisindeks!$A$1:$B$111,2,FALSE)/100*AJ41</f>
        <v>0</v>
      </c>
      <c r="BH41" s="58">
        <f>VLOOKUP(N$3,[1]Prisindeks!$A$1:$B$111,2,FALSE)/100*AK41</f>
        <v>0</v>
      </c>
      <c r="BI41" s="58">
        <f>VLOOKUP(O$3,[1]Prisindeks!$A$1:$B$111,2,FALSE)/100*AL41</f>
        <v>0</v>
      </c>
      <c r="BJ41" s="58">
        <f>VLOOKUP(P$3,[1]Prisindeks!$A$1:$B$111,2,FALSE)/100*AM41</f>
        <v>0</v>
      </c>
      <c r="BK41" s="58">
        <f>VLOOKUP(Q$3,[1]Prisindeks!$A$1:$B$111,2,FALSE)/100*AN41</f>
        <v>0</v>
      </c>
      <c r="BL41" s="58">
        <f>VLOOKUP(R$3,[1]Prisindeks!$A$1:$B$111,2,FALSE)/100*AO41</f>
        <v>0</v>
      </c>
      <c r="BM41" s="58">
        <f>VLOOKUP(S$3,[1]Prisindeks!$A$1:$B$111,2,FALSE)/100*AP41</f>
        <v>0</v>
      </c>
      <c r="BN41" s="58">
        <f>VLOOKUP(T$3,[1]Prisindeks!$A$1:$B$111,2,FALSE)/100*AQ41</f>
        <v>0</v>
      </c>
      <c r="BO41" s="58">
        <f>VLOOKUP(U$3,[1]Prisindeks!$A$1:$B$111,2,FALSE)/100*AR41</f>
        <v>0</v>
      </c>
      <c r="BP41" s="58">
        <f>VLOOKUP(V$3,[1]Prisindeks!$A$1:$B$111,2,FALSE)/100*AS41</f>
        <v>0</v>
      </c>
      <c r="BQ41" s="58">
        <f>VLOOKUP(W$3,[1]Prisindeks!$A$1:$B$111,2,FALSE)/100*AT41</f>
        <v>0</v>
      </c>
      <c r="BR41" s="58">
        <f>VLOOKUP(X$3,[1]Prisindeks!$A$1:$B$111,2,FALSE)/100*AU41</f>
        <v>0</v>
      </c>
      <c r="BS41" s="58">
        <f>VLOOKUP(Y$3,[1]Prisindeks!$A$1:$B$111,2,FALSE)/100*AV41</f>
        <v>0</v>
      </c>
      <c r="BT41" s="59">
        <f t="shared" si="21"/>
        <v>8001.2771169510961</v>
      </c>
      <c r="BU41" s="48">
        <f t="shared" si="22"/>
        <v>0</v>
      </c>
      <c r="BV41" s="48">
        <f t="shared" si="22"/>
        <v>0</v>
      </c>
      <c r="BW41" s="48">
        <f t="shared" si="22"/>
        <v>0</v>
      </c>
      <c r="BX41" s="48">
        <f t="shared" si="22"/>
        <v>0</v>
      </c>
      <c r="BY41" s="48">
        <f t="shared" si="22"/>
        <v>0</v>
      </c>
      <c r="BZ41" s="48">
        <f t="shared" si="22"/>
        <v>57612.189558475555</v>
      </c>
      <c r="CA41" s="48">
        <f t="shared" si="22"/>
        <v>0</v>
      </c>
      <c r="CB41" s="48">
        <f t="shared" si="22"/>
        <v>0</v>
      </c>
      <c r="CC41" s="48">
        <f t="shared" si="22"/>
        <v>0</v>
      </c>
      <c r="CD41" s="48">
        <f t="shared" si="22"/>
        <v>0</v>
      </c>
      <c r="CE41" s="48">
        <f t="shared" si="22"/>
        <v>0</v>
      </c>
      <c r="CF41" s="48">
        <f t="shared" si="22"/>
        <v>0</v>
      </c>
      <c r="CG41" s="48">
        <f t="shared" si="22"/>
        <v>0</v>
      </c>
      <c r="CH41" s="48">
        <f t="shared" si="22"/>
        <v>0</v>
      </c>
      <c r="CI41" s="48">
        <f t="shared" si="22"/>
        <v>0</v>
      </c>
      <c r="CJ41" s="48">
        <f t="shared" si="22"/>
        <v>0</v>
      </c>
      <c r="CK41" s="48">
        <f t="shared" si="23"/>
        <v>0</v>
      </c>
      <c r="CL41" s="48">
        <f t="shared" si="23"/>
        <v>0</v>
      </c>
      <c r="CM41" s="48">
        <f t="shared" si="23"/>
        <v>0</v>
      </c>
      <c r="CN41" s="48">
        <f t="shared" si="23"/>
        <v>0</v>
      </c>
      <c r="CO41" s="48">
        <f t="shared" si="23"/>
        <v>0</v>
      </c>
      <c r="CP41" s="48">
        <f t="shared" si="23"/>
        <v>0</v>
      </c>
      <c r="CQ41" s="49">
        <f t="shared" si="24"/>
        <v>57612.189558475555</v>
      </c>
      <c r="CR41" s="48">
        <f t="shared" si="17"/>
        <v>369.99</v>
      </c>
    </row>
    <row r="42" spans="1:96" outlineLevel="1" x14ac:dyDescent="0.25">
      <c r="A42" s="50" t="s">
        <v>16</v>
      </c>
      <c r="B42" s="51" t="s">
        <v>54</v>
      </c>
      <c r="C42" s="52">
        <f>[1]Genanskaffelsespriser!E115</f>
        <v>75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5">
        <f>558.64-365</f>
        <v>193.64</v>
      </c>
      <c r="J42" s="53">
        <v>2486.4499999999998</v>
      </c>
      <c r="K42" s="53">
        <v>0</v>
      </c>
      <c r="L42" s="53">
        <v>0</v>
      </c>
      <c r="M42" s="53">
        <v>0</v>
      </c>
      <c r="N42" s="53">
        <v>0</v>
      </c>
      <c r="O42" s="53">
        <v>53.8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6"/>
      <c r="AA42" s="57">
        <f>IF((D42*[1]Genanskaffelsespriser!$D115-(2009-D$3)/$C42*[1]Genanskaffelsespriser!$D115*D42)&lt;0,0,(D42*[1]Genanskaffelsespriser!$D115-(2009-D$3)/$C42*[1]Genanskaffelsespriser!$D115*D42))</f>
        <v>0</v>
      </c>
      <c r="AB42" s="58">
        <f>IF((E42*[1]Genanskaffelsespriser!$D115-(2009-E$3)/$C42*[1]Genanskaffelsespriser!$D115*E42)&lt;0,0,(E42*[1]Genanskaffelsespriser!$D115-(2009-E$3)/$C42*[1]Genanskaffelsespriser!$D115*E42))</f>
        <v>0</v>
      </c>
      <c r="AC42" s="58">
        <f>IF((F42*[1]Genanskaffelsespriser!$D115-(2009-F$3)/$C42*[1]Genanskaffelsespriser!$D115*F42)&lt;0,0,(F42*[1]Genanskaffelsespriser!$D115-(2009-F$3)/$C42*[1]Genanskaffelsespriser!$D115*F42))</f>
        <v>0</v>
      </c>
      <c r="AD42" s="58">
        <f>IF((G42*[1]Genanskaffelsespriser!$D115-(2009-G$3)/$C42*[1]Genanskaffelsespriser!$D115*G42)&lt;0,0,(G42*[1]Genanskaffelsespriser!$D115-(2009-G$3)/$C42*[1]Genanskaffelsespriser!$D115*G42))</f>
        <v>0</v>
      </c>
      <c r="AE42" s="58">
        <f>IF((H42*[1]Genanskaffelsespriser!$D115-(2009-H$3)/$C42*[1]Genanskaffelsespriser!$D115*H42)&lt;0,0,(H42*[1]Genanskaffelsespriser!$D115-(2009-H$3)/$C42*[1]Genanskaffelsespriser!$D115*H42))</f>
        <v>0</v>
      </c>
      <c r="AF42" s="58">
        <f>IF((I42*[1]Genanskaffelsespriser!$D115-(2009-I$3)/$C42*[1]Genanskaffelsespriser!$D115*I42)&lt;0,0,(I42*[1]Genanskaffelsespriser!$D115-(2009-I$3)/$C42*[1]Genanskaffelsespriser!$D115*I42))</f>
        <v>78943.155200000008</v>
      </c>
      <c r="AG42" s="58">
        <f>IF((J42*[1]Genanskaffelsespriser!$D115-(2009-J$3)/$C42*[1]Genanskaffelsespriser!$D115*J42)&lt;0,0,(J42*[1]Genanskaffelsespriser!$D115-(2009-J$3)/$C42*[1]Genanskaffelsespriser!$D115*J42))</f>
        <v>1496378.7626666664</v>
      </c>
      <c r="AH42" s="58">
        <f>IF((K42*[1]Genanskaffelsespriser!$D115-(2009-K$3)/$C42*[1]Genanskaffelsespriser!$D115*K42)&lt;0,0,(K42*[1]Genanskaffelsespriser!$D115-(2009-K$3)/$C42*[1]Genanskaffelsespriser!$D115*K42))</f>
        <v>0</v>
      </c>
      <c r="AI42" s="58">
        <f>IF((L42*[1]Genanskaffelsespriser!$D115-(2009-L$3)/$C42*[1]Genanskaffelsespriser!$D115*L42)&lt;0,0,(L42*[1]Genanskaffelsespriser!$D115-(2009-L$3)/$C42*[1]Genanskaffelsespriser!$D115*L42))</f>
        <v>0</v>
      </c>
      <c r="AJ42" s="58">
        <f>IF((M42*[1]Genanskaffelsespriser!$D115-(2009-M$3)/$C42*[1]Genanskaffelsespriser!$D115*M42)&lt;0,0,(M42*[1]Genanskaffelsespriser!$D115-(2009-M$3)/$C42*[1]Genanskaffelsespriser!$D115*M42))</f>
        <v>0</v>
      </c>
      <c r="AK42" s="58">
        <f>IF((N42*[1]Genanskaffelsespriser!$D115-(2009-N$3)/$C42*[1]Genanskaffelsespriser!$D115*N42)&lt;0,0,(N42*[1]Genanskaffelsespriser!$D115-(2009-N$3)/$C42*[1]Genanskaffelsespriser!$D115*N42))</f>
        <v>0</v>
      </c>
      <c r="AL42" s="58">
        <f>IF((O42*[1]Genanskaffelsespriser!$D115-(2009-O$3)/$C42*[1]Genanskaffelsespriser!$D115*O42)&lt;0,0,(O42*[1]Genanskaffelsespriser!$D115-(2009-O$3)/$C42*[1]Genanskaffelsespriser!$D115*O42))</f>
        <v>65799.551999999996</v>
      </c>
      <c r="AM42" s="58">
        <f>IF((P42*[1]Genanskaffelsespriser!$D115-(2009-P$3)/$C42*[1]Genanskaffelsespriser!$D115*P42)&lt;0,0,(P42*[1]Genanskaffelsespriser!$D115-(2009-P$3)/$C42*[1]Genanskaffelsespriser!$D115*P42))</f>
        <v>0</v>
      </c>
      <c r="AN42" s="58">
        <f>IF((Q42*[1]Genanskaffelsespriser!$D115-(2009-Q$3)/$C42*[1]Genanskaffelsespriser!$D115*Q42)&lt;0,0,(Q42*[1]Genanskaffelsespriser!$D115-(2009-Q$3)/$C42*[1]Genanskaffelsespriser!$D115*Q42))</f>
        <v>0</v>
      </c>
      <c r="AO42" s="58">
        <f>IF((R42*[1]Genanskaffelsespriser!$D115-(2009-R$3)/$C42*[1]Genanskaffelsespriser!$D115*R42)&lt;0,0,(R42*[1]Genanskaffelsespriser!$D115-(2009-R$3)/$C42*[1]Genanskaffelsespriser!$D115*R42))</f>
        <v>0</v>
      </c>
      <c r="AP42" s="58">
        <f>IF((S42*[1]Genanskaffelsespriser!$D115-(2009-S$3)/$C42*[1]Genanskaffelsespriser!$D115*S42)&lt;0,0,(S42*[1]Genanskaffelsespriser!$D115-(2009-S$3)/$C42*[1]Genanskaffelsespriser!$D115*S42))</f>
        <v>0</v>
      </c>
      <c r="AQ42" s="58">
        <f>IF((T42*[1]Genanskaffelsespriser!$D115-(2009-T$3)/$C42*[1]Genanskaffelsespriser!$D115*T42)&lt;0,0,(T42*[1]Genanskaffelsespriser!$D115-(2009-T$3)/$C42*[1]Genanskaffelsespriser!$D115*T42))</f>
        <v>0</v>
      </c>
      <c r="AR42" s="58">
        <f>IF((U42*[1]Genanskaffelsespriser!$D115-(2009-U$3)/$C42*[1]Genanskaffelsespriser!$D115*U42)&lt;0,0,(U42*[1]Genanskaffelsespriser!$D115-(2009-U$3)/$C42*[1]Genanskaffelsespriser!$D115*U42))</f>
        <v>0</v>
      </c>
      <c r="AS42" s="58">
        <f>IF((V42*[1]Genanskaffelsespriser!$D115-(2009-V$3)/$C42*[1]Genanskaffelsespriser!$D115*V42)&lt;0,0,(V42*[1]Genanskaffelsespriser!$D115-(2009-V$3)/$C42*[1]Genanskaffelsespriser!$D115*V42))</f>
        <v>0</v>
      </c>
      <c r="AT42" s="58">
        <f>IF((W42*[1]Genanskaffelsespriser!$D115-(2009-W$3)/$C42*[1]Genanskaffelsespriser!$D115*W42)&lt;0,0,(W42*[1]Genanskaffelsespriser!$D115-(2009-W$3)/$C42*[1]Genanskaffelsespriser!$D115*W42))</f>
        <v>0</v>
      </c>
      <c r="AU42" s="58">
        <f>IF((X42*[1]Genanskaffelsespriser!$D115-(2009-X$3)/$C42*[1]Genanskaffelsespriser!$D115*X42)&lt;0,0,(X42*[1]Genanskaffelsespriser!$D115-(2009-X$3)/$C42*[1]Genanskaffelsespriser!$D115*X42))</f>
        <v>0</v>
      </c>
      <c r="AV42" s="58">
        <f>IF((Y42*[1]Genanskaffelsespriser!$D115-(2009-Y$3)/$C42*[1]Genanskaffelsespriser!$D115*Y42)&lt;0,0,(Y42*[1]Genanskaffelsespriser!$D115-(2009-Y$3)/$C42*[1]Genanskaffelsespriser!$D115*Y42))</f>
        <v>0</v>
      </c>
      <c r="AW42" s="59">
        <f t="shared" si="20"/>
        <v>1641121.4698666662</v>
      </c>
      <c r="AX42" s="58">
        <f>VLOOKUP(D$3,[1]Prisindeks!$A$1:$B$111,2,FALSE)/100*AA42</f>
        <v>0</v>
      </c>
      <c r="AY42" s="58">
        <f>VLOOKUP(E$3,[1]Prisindeks!$A$1:$B$111,2,FALSE)/100*AB42</f>
        <v>0</v>
      </c>
      <c r="AZ42" s="58">
        <f>VLOOKUP(F$3,[1]Prisindeks!$A$1:$B$111,2,FALSE)/100*AC42</f>
        <v>0</v>
      </c>
      <c r="BA42" s="58">
        <f>VLOOKUP(G$3,[1]Prisindeks!$A$1:$B$111,2,FALSE)/100*AD42</f>
        <v>0</v>
      </c>
      <c r="BB42" s="58">
        <f>VLOOKUP(H$3,[1]Prisindeks!$A$1:$B$111,2,FALSE)/100*AE42</f>
        <v>0</v>
      </c>
      <c r="BC42" s="58">
        <f>VLOOKUP(I$3,[1]Prisindeks!$A$1:$B$111,2,FALSE)/100*AF42</f>
        <v>5890.9511985735953</v>
      </c>
      <c r="BD42" s="58">
        <f>VLOOKUP(J$3,[1]Prisindeks!$A$1:$B$111,2,FALSE)/100*AG42</f>
        <v>154032.25616320039</v>
      </c>
      <c r="BE42" s="58">
        <f>VLOOKUP(K$3,[1]Prisindeks!$A$1:$B$111,2,FALSE)/100*AH42</f>
        <v>0</v>
      </c>
      <c r="BF42" s="58">
        <f>VLOOKUP(L$3,[1]Prisindeks!$A$1:$B$111,2,FALSE)/100*AI42</f>
        <v>0</v>
      </c>
      <c r="BG42" s="58">
        <f>VLOOKUP(M$3,[1]Prisindeks!$A$1:$B$111,2,FALSE)/100*AJ42</f>
        <v>0</v>
      </c>
      <c r="BH42" s="58">
        <f>VLOOKUP(N$3,[1]Prisindeks!$A$1:$B$111,2,FALSE)/100*AK42</f>
        <v>0</v>
      </c>
      <c r="BI42" s="58">
        <f>VLOOKUP(O$3,[1]Prisindeks!$A$1:$B$111,2,FALSE)/100*AL42</f>
        <v>53097.261446423632</v>
      </c>
      <c r="BJ42" s="58">
        <f>VLOOKUP(P$3,[1]Prisindeks!$A$1:$B$111,2,FALSE)/100*AM42</f>
        <v>0</v>
      </c>
      <c r="BK42" s="58">
        <f>VLOOKUP(Q$3,[1]Prisindeks!$A$1:$B$111,2,FALSE)/100*AN42</f>
        <v>0</v>
      </c>
      <c r="BL42" s="58">
        <f>VLOOKUP(R$3,[1]Prisindeks!$A$1:$B$111,2,FALSE)/100*AO42</f>
        <v>0</v>
      </c>
      <c r="BM42" s="58">
        <f>VLOOKUP(S$3,[1]Prisindeks!$A$1:$B$111,2,FALSE)/100*AP42</f>
        <v>0</v>
      </c>
      <c r="BN42" s="58">
        <f>VLOOKUP(T$3,[1]Prisindeks!$A$1:$B$111,2,FALSE)/100*AQ42</f>
        <v>0</v>
      </c>
      <c r="BO42" s="58">
        <f>VLOOKUP(U$3,[1]Prisindeks!$A$1:$B$111,2,FALSE)/100*AR42</f>
        <v>0</v>
      </c>
      <c r="BP42" s="58">
        <f>VLOOKUP(V$3,[1]Prisindeks!$A$1:$B$111,2,FALSE)/100*AS42</f>
        <v>0</v>
      </c>
      <c r="BQ42" s="58">
        <f>VLOOKUP(W$3,[1]Prisindeks!$A$1:$B$111,2,FALSE)/100*AT42</f>
        <v>0</v>
      </c>
      <c r="BR42" s="58">
        <f>VLOOKUP(X$3,[1]Prisindeks!$A$1:$B$111,2,FALSE)/100*AU42</f>
        <v>0</v>
      </c>
      <c r="BS42" s="58">
        <f>VLOOKUP(Y$3,[1]Prisindeks!$A$1:$B$111,2,FALSE)/100*AV42</f>
        <v>0</v>
      </c>
      <c r="BT42" s="59">
        <f t="shared" si="21"/>
        <v>213020.46880819762</v>
      </c>
      <c r="BU42" s="48">
        <f t="shared" si="22"/>
        <v>0</v>
      </c>
      <c r="BV42" s="48">
        <f t="shared" si="22"/>
        <v>0</v>
      </c>
      <c r="BW42" s="48">
        <f t="shared" si="22"/>
        <v>0</v>
      </c>
      <c r="BX42" s="48">
        <f t="shared" si="22"/>
        <v>0</v>
      </c>
      <c r="BY42" s="48">
        <f t="shared" si="22"/>
        <v>0</v>
      </c>
      <c r="BZ42" s="48">
        <f t="shared" si="22"/>
        <v>42417.053199286805</v>
      </c>
      <c r="CA42" s="48">
        <f t="shared" si="22"/>
        <v>825205.50941493339</v>
      </c>
      <c r="CB42" s="48">
        <f t="shared" si="22"/>
        <v>0</v>
      </c>
      <c r="CC42" s="48">
        <f t="shared" si="22"/>
        <v>0</v>
      </c>
      <c r="CD42" s="48">
        <f t="shared" si="22"/>
        <v>0</v>
      </c>
      <c r="CE42" s="48">
        <f t="shared" si="22"/>
        <v>0</v>
      </c>
      <c r="CF42" s="48">
        <f t="shared" si="22"/>
        <v>59448.40672321181</v>
      </c>
      <c r="CG42" s="48">
        <f t="shared" si="22"/>
        <v>0</v>
      </c>
      <c r="CH42" s="48">
        <f t="shared" si="22"/>
        <v>0</v>
      </c>
      <c r="CI42" s="48">
        <f t="shared" si="22"/>
        <v>0</v>
      </c>
      <c r="CJ42" s="48">
        <f t="shared" si="22"/>
        <v>0</v>
      </c>
      <c r="CK42" s="48">
        <f t="shared" si="23"/>
        <v>0</v>
      </c>
      <c r="CL42" s="48">
        <f t="shared" si="23"/>
        <v>0</v>
      </c>
      <c r="CM42" s="48">
        <f t="shared" si="23"/>
        <v>0</v>
      </c>
      <c r="CN42" s="48">
        <f t="shared" si="23"/>
        <v>0</v>
      </c>
      <c r="CO42" s="48">
        <f t="shared" si="23"/>
        <v>0</v>
      </c>
      <c r="CP42" s="48">
        <f t="shared" si="23"/>
        <v>0</v>
      </c>
      <c r="CQ42" s="49">
        <f t="shared" si="24"/>
        <v>927070.96933743195</v>
      </c>
      <c r="CR42" s="48">
        <f t="shared" si="17"/>
        <v>2733.89</v>
      </c>
    </row>
    <row r="43" spans="1:96" outlineLevel="1" x14ac:dyDescent="0.25">
      <c r="A43" s="50" t="s">
        <v>17</v>
      </c>
      <c r="B43" s="51" t="s">
        <v>54</v>
      </c>
      <c r="C43" s="52">
        <f>[1]Genanskaffelsespriser!E116</f>
        <v>75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1973.6799999999998</v>
      </c>
      <c r="J43" s="53">
        <v>610.80999999999995</v>
      </c>
      <c r="K43" s="53">
        <v>0</v>
      </c>
      <c r="L43" s="53">
        <v>0</v>
      </c>
      <c r="M43" s="53">
        <v>0</v>
      </c>
      <c r="N43" s="53">
        <v>0</v>
      </c>
      <c r="O43" s="53">
        <v>3.4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6"/>
      <c r="AA43" s="57">
        <f>IF((D43*[1]Genanskaffelsespriser!$D116-(2009-D$3)/$C43*[1]Genanskaffelsespriser!$D116*D43)&lt;0,0,(D43*[1]Genanskaffelsespriser!$D116-(2009-D$3)/$C43*[1]Genanskaffelsespriser!$D116*D43))</f>
        <v>0</v>
      </c>
      <c r="AB43" s="58">
        <f>IF((E43*[1]Genanskaffelsespriser!$D116-(2009-E$3)/$C43*[1]Genanskaffelsespriser!$D116*E43)&lt;0,0,(E43*[1]Genanskaffelsespriser!$D116-(2009-E$3)/$C43*[1]Genanskaffelsespriser!$D116*E43))</f>
        <v>0</v>
      </c>
      <c r="AC43" s="58">
        <f>IF((F43*[1]Genanskaffelsespriser!$D116-(2009-F$3)/$C43*[1]Genanskaffelsespriser!$D116*F43)&lt;0,0,(F43*[1]Genanskaffelsespriser!$D116-(2009-F$3)/$C43*[1]Genanskaffelsespriser!$D116*F43))</f>
        <v>0</v>
      </c>
      <c r="AD43" s="58">
        <f>IF((G43*[1]Genanskaffelsespriser!$D116-(2009-G$3)/$C43*[1]Genanskaffelsespriser!$D116*G43)&lt;0,0,(G43*[1]Genanskaffelsespriser!$D116-(2009-G$3)/$C43*[1]Genanskaffelsespriser!$D116*G43))</f>
        <v>0</v>
      </c>
      <c r="AE43" s="58">
        <f>IF((H43*[1]Genanskaffelsespriser!$D116-(2009-H$3)/$C43*[1]Genanskaffelsespriser!$D116*H43)&lt;0,0,(H43*[1]Genanskaffelsespriser!$D116-(2009-H$3)/$C43*[1]Genanskaffelsespriser!$D116*H43))</f>
        <v>0</v>
      </c>
      <c r="AF43" s="58">
        <f>IF((I43*[1]Genanskaffelsespriser!$D116-(2009-I$3)/$C43*[1]Genanskaffelsespriser!$D116*I43)&lt;0,0,(I43*[1]Genanskaffelsespriser!$D116-(2009-I$3)/$C43*[1]Genanskaffelsespriser!$D116*I43))</f>
        <v>1804338.2560000001</v>
      </c>
      <c r="AG43" s="58">
        <f>IF((J43*[1]Genanskaffelsespriser!$D116-(2009-J$3)/$C43*[1]Genanskaffelsespriser!$D116*J43)&lt;0,0,(J43*[1]Genanskaffelsespriser!$D116-(2009-J$3)/$C43*[1]Genanskaffelsespriser!$D116*J43))</f>
        <v>824308.45533333323</v>
      </c>
      <c r="AH43" s="58">
        <f>IF((K43*[1]Genanskaffelsespriser!$D116-(2009-K$3)/$C43*[1]Genanskaffelsespriser!$D116*K43)&lt;0,0,(K43*[1]Genanskaffelsespriser!$D116-(2009-K$3)/$C43*[1]Genanskaffelsespriser!$D116*K43))</f>
        <v>0</v>
      </c>
      <c r="AI43" s="58">
        <f>IF((L43*[1]Genanskaffelsespriser!$D116-(2009-L$3)/$C43*[1]Genanskaffelsespriser!$D116*L43)&lt;0,0,(L43*[1]Genanskaffelsespriser!$D116-(2009-L$3)/$C43*[1]Genanskaffelsespriser!$D116*L43))</f>
        <v>0</v>
      </c>
      <c r="AJ43" s="58">
        <f>IF((M43*[1]Genanskaffelsespriser!$D116-(2009-M$3)/$C43*[1]Genanskaffelsespriser!$D116*M43)&lt;0,0,(M43*[1]Genanskaffelsespriser!$D116-(2009-M$3)/$C43*[1]Genanskaffelsespriser!$D116*M43))</f>
        <v>0</v>
      </c>
      <c r="AK43" s="58">
        <f>IF((N43*[1]Genanskaffelsespriser!$D116-(2009-N$3)/$C43*[1]Genanskaffelsespriser!$D116*N43)&lt;0,0,(N43*[1]Genanskaffelsespriser!$D116-(2009-N$3)/$C43*[1]Genanskaffelsespriser!$D116*N43))</f>
        <v>0</v>
      </c>
      <c r="AL43" s="58">
        <f>IF((O43*[1]Genanskaffelsespriser!$D116-(2009-O$3)/$C43*[1]Genanskaffelsespriser!$D116*O43)&lt;0,0,(O43*[1]Genanskaffelsespriser!$D116-(2009-O$3)/$C43*[1]Genanskaffelsespriser!$D116*O43))</f>
        <v>9324.84</v>
      </c>
      <c r="AM43" s="58">
        <f>IF((P43*[1]Genanskaffelsespriser!$D116-(2009-P$3)/$C43*[1]Genanskaffelsespriser!$D116*P43)&lt;0,0,(P43*[1]Genanskaffelsespriser!$D116-(2009-P$3)/$C43*[1]Genanskaffelsespriser!$D116*P43))</f>
        <v>0</v>
      </c>
      <c r="AN43" s="58">
        <f>IF((Q43*[1]Genanskaffelsespriser!$D116-(2009-Q$3)/$C43*[1]Genanskaffelsespriser!$D116*Q43)&lt;0,0,(Q43*[1]Genanskaffelsespriser!$D116-(2009-Q$3)/$C43*[1]Genanskaffelsespriser!$D116*Q43))</f>
        <v>0</v>
      </c>
      <c r="AO43" s="58">
        <f>IF((R43*[1]Genanskaffelsespriser!$D116-(2009-R$3)/$C43*[1]Genanskaffelsespriser!$D116*R43)&lt;0,0,(R43*[1]Genanskaffelsespriser!$D116-(2009-R$3)/$C43*[1]Genanskaffelsespriser!$D116*R43))</f>
        <v>0</v>
      </c>
      <c r="AP43" s="58">
        <f>IF((S43*[1]Genanskaffelsespriser!$D116-(2009-S$3)/$C43*[1]Genanskaffelsespriser!$D116*S43)&lt;0,0,(S43*[1]Genanskaffelsespriser!$D116-(2009-S$3)/$C43*[1]Genanskaffelsespriser!$D116*S43))</f>
        <v>0</v>
      </c>
      <c r="AQ43" s="58">
        <f>IF((T43*[1]Genanskaffelsespriser!$D116-(2009-T$3)/$C43*[1]Genanskaffelsespriser!$D116*T43)&lt;0,0,(T43*[1]Genanskaffelsespriser!$D116-(2009-T$3)/$C43*[1]Genanskaffelsespriser!$D116*T43))</f>
        <v>0</v>
      </c>
      <c r="AR43" s="58">
        <f>IF((U43*[1]Genanskaffelsespriser!$D116-(2009-U$3)/$C43*[1]Genanskaffelsespriser!$D116*U43)&lt;0,0,(U43*[1]Genanskaffelsespriser!$D116-(2009-U$3)/$C43*[1]Genanskaffelsespriser!$D116*U43))</f>
        <v>0</v>
      </c>
      <c r="AS43" s="58">
        <f>IF((V43*[1]Genanskaffelsespriser!$D116-(2009-V$3)/$C43*[1]Genanskaffelsespriser!$D116*V43)&lt;0,0,(V43*[1]Genanskaffelsespriser!$D116-(2009-V$3)/$C43*[1]Genanskaffelsespriser!$D116*V43))</f>
        <v>0</v>
      </c>
      <c r="AT43" s="58">
        <f>IF((W43*[1]Genanskaffelsespriser!$D116-(2009-W$3)/$C43*[1]Genanskaffelsespriser!$D116*W43)&lt;0,0,(W43*[1]Genanskaffelsespriser!$D116-(2009-W$3)/$C43*[1]Genanskaffelsespriser!$D116*W43))</f>
        <v>0</v>
      </c>
      <c r="AU43" s="58">
        <f>IF((X43*[1]Genanskaffelsespriser!$D116-(2009-X$3)/$C43*[1]Genanskaffelsespriser!$D116*X43)&lt;0,0,(X43*[1]Genanskaffelsespriser!$D116-(2009-X$3)/$C43*[1]Genanskaffelsespriser!$D116*X43))</f>
        <v>0</v>
      </c>
      <c r="AV43" s="58">
        <f>IF((Y43*[1]Genanskaffelsespriser!$D116-(2009-Y$3)/$C43*[1]Genanskaffelsespriser!$D116*Y43)&lt;0,0,(Y43*[1]Genanskaffelsespriser!$D116-(2009-Y$3)/$C43*[1]Genanskaffelsespriser!$D116*Y43))</f>
        <v>0</v>
      </c>
      <c r="AW43" s="59">
        <f t="shared" si="20"/>
        <v>2637971.5513333334</v>
      </c>
      <c r="AX43" s="58">
        <f>VLOOKUP(D$3,[1]Prisindeks!$A$1:$B$111,2,FALSE)/100*AA43</f>
        <v>0</v>
      </c>
      <c r="AY43" s="58">
        <f>VLOOKUP(E$3,[1]Prisindeks!$A$1:$B$111,2,FALSE)/100*AB43</f>
        <v>0</v>
      </c>
      <c r="AZ43" s="58">
        <f>VLOOKUP(F$3,[1]Prisindeks!$A$1:$B$111,2,FALSE)/100*AC43</f>
        <v>0</v>
      </c>
      <c r="BA43" s="58">
        <f>VLOOKUP(G$3,[1]Prisindeks!$A$1:$B$111,2,FALSE)/100*AD43</f>
        <v>0</v>
      </c>
      <c r="BB43" s="58">
        <f>VLOOKUP(H$3,[1]Prisindeks!$A$1:$B$111,2,FALSE)/100*AE43</f>
        <v>0</v>
      </c>
      <c r="BC43" s="58">
        <f>VLOOKUP(I$3,[1]Prisindeks!$A$1:$B$111,2,FALSE)/100*AF43</f>
        <v>134644.58805689326</v>
      </c>
      <c r="BD43" s="58">
        <f>VLOOKUP(J$3,[1]Prisindeks!$A$1:$B$111,2,FALSE)/100*AG43</f>
        <v>84851.57255448158</v>
      </c>
      <c r="BE43" s="58">
        <f>VLOOKUP(K$3,[1]Prisindeks!$A$1:$B$111,2,FALSE)/100*AH43</f>
        <v>0</v>
      </c>
      <c r="BF43" s="58">
        <f>VLOOKUP(L$3,[1]Prisindeks!$A$1:$B$111,2,FALSE)/100*AI43</f>
        <v>0</v>
      </c>
      <c r="BG43" s="58">
        <f>VLOOKUP(M$3,[1]Prisindeks!$A$1:$B$111,2,FALSE)/100*AJ43</f>
        <v>0</v>
      </c>
      <c r="BH43" s="58">
        <f>VLOOKUP(N$3,[1]Prisindeks!$A$1:$B$111,2,FALSE)/100*AK43</f>
        <v>0</v>
      </c>
      <c r="BI43" s="58">
        <f>VLOOKUP(O$3,[1]Prisindeks!$A$1:$B$111,2,FALSE)/100*AL43</f>
        <v>7524.7239893984233</v>
      </c>
      <c r="BJ43" s="58">
        <f>VLOOKUP(P$3,[1]Prisindeks!$A$1:$B$111,2,FALSE)/100*AM43</f>
        <v>0</v>
      </c>
      <c r="BK43" s="58">
        <f>VLOOKUP(Q$3,[1]Prisindeks!$A$1:$B$111,2,FALSE)/100*AN43</f>
        <v>0</v>
      </c>
      <c r="BL43" s="58">
        <f>VLOOKUP(R$3,[1]Prisindeks!$A$1:$B$111,2,FALSE)/100*AO43</f>
        <v>0</v>
      </c>
      <c r="BM43" s="58">
        <f>VLOOKUP(S$3,[1]Prisindeks!$A$1:$B$111,2,FALSE)/100*AP43</f>
        <v>0</v>
      </c>
      <c r="BN43" s="58">
        <f>VLOOKUP(T$3,[1]Prisindeks!$A$1:$B$111,2,FALSE)/100*AQ43</f>
        <v>0</v>
      </c>
      <c r="BO43" s="58">
        <f>VLOOKUP(U$3,[1]Prisindeks!$A$1:$B$111,2,FALSE)/100*AR43</f>
        <v>0</v>
      </c>
      <c r="BP43" s="58">
        <f>VLOOKUP(V$3,[1]Prisindeks!$A$1:$B$111,2,FALSE)/100*AS43</f>
        <v>0</v>
      </c>
      <c r="BQ43" s="58">
        <f>VLOOKUP(W$3,[1]Prisindeks!$A$1:$B$111,2,FALSE)/100*AT43</f>
        <v>0</v>
      </c>
      <c r="BR43" s="58">
        <f>VLOOKUP(X$3,[1]Prisindeks!$A$1:$B$111,2,FALSE)/100*AU43</f>
        <v>0</v>
      </c>
      <c r="BS43" s="58">
        <f>VLOOKUP(Y$3,[1]Prisindeks!$A$1:$B$111,2,FALSE)/100*AV43</f>
        <v>0</v>
      </c>
      <c r="BT43" s="59">
        <f t="shared" si="21"/>
        <v>227020.88460077325</v>
      </c>
      <c r="BU43" s="48">
        <f t="shared" si="22"/>
        <v>0</v>
      </c>
      <c r="BV43" s="48">
        <f t="shared" si="22"/>
        <v>0</v>
      </c>
      <c r="BW43" s="48">
        <f t="shared" si="22"/>
        <v>0</v>
      </c>
      <c r="BX43" s="48">
        <f t="shared" si="22"/>
        <v>0</v>
      </c>
      <c r="BY43" s="48">
        <f t="shared" si="22"/>
        <v>0</v>
      </c>
      <c r="BZ43" s="48">
        <f t="shared" si="22"/>
        <v>969491.42202844669</v>
      </c>
      <c r="CA43" s="48">
        <f t="shared" si="22"/>
        <v>454580.0139439074</v>
      </c>
      <c r="CB43" s="48">
        <f t="shared" si="22"/>
        <v>0</v>
      </c>
      <c r="CC43" s="48">
        <f t="shared" si="22"/>
        <v>0</v>
      </c>
      <c r="CD43" s="48">
        <f t="shared" si="22"/>
        <v>0</v>
      </c>
      <c r="CE43" s="48">
        <f t="shared" si="22"/>
        <v>0</v>
      </c>
      <c r="CF43" s="48">
        <f t="shared" si="22"/>
        <v>8424.7819946992113</v>
      </c>
      <c r="CG43" s="48">
        <f t="shared" si="22"/>
        <v>0</v>
      </c>
      <c r="CH43" s="48">
        <f t="shared" si="22"/>
        <v>0</v>
      </c>
      <c r="CI43" s="48">
        <f t="shared" si="22"/>
        <v>0</v>
      </c>
      <c r="CJ43" s="48">
        <f t="shared" si="22"/>
        <v>0</v>
      </c>
      <c r="CK43" s="48">
        <f t="shared" si="23"/>
        <v>0</v>
      </c>
      <c r="CL43" s="48">
        <f t="shared" si="23"/>
        <v>0</v>
      </c>
      <c r="CM43" s="48">
        <f t="shared" si="23"/>
        <v>0</v>
      </c>
      <c r="CN43" s="48">
        <f t="shared" si="23"/>
        <v>0</v>
      </c>
      <c r="CO43" s="48">
        <f t="shared" si="23"/>
        <v>0</v>
      </c>
      <c r="CP43" s="48">
        <f t="shared" si="23"/>
        <v>0</v>
      </c>
      <c r="CQ43" s="49">
        <f t="shared" si="24"/>
        <v>1432496.2179670534</v>
      </c>
      <c r="CR43" s="48">
        <f t="shared" si="17"/>
        <v>2587.89</v>
      </c>
    </row>
    <row r="44" spans="1:96" outlineLevel="1" x14ac:dyDescent="0.25">
      <c r="A44" s="50" t="s">
        <v>63</v>
      </c>
      <c r="B44" s="51" t="s">
        <v>54</v>
      </c>
      <c r="C44" s="52">
        <f>[1]Genanskaffelsespriser!E117</f>
        <v>75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6"/>
      <c r="AA44" s="57">
        <f>IF((D44*[1]Genanskaffelsespriser!$D117-(2009-D$3)/$C44*[1]Genanskaffelsespriser!$D117*D44)&lt;0,0,(D44*[1]Genanskaffelsespriser!$D117-(2009-D$3)/$C44*[1]Genanskaffelsespriser!$D117*D44))</f>
        <v>0</v>
      </c>
      <c r="AB44" s="58">
        <f>IF((E44*[1]Genanskaffelsespriser!$D117-(2009-E$3)/$C44*[1]Genanskaffelsespriser!$D117*E44)&lt;0,0,(E44*[1]Genanskaffelsespriser!$D117-(2009-E$3)/$C44*[1]Genanskaffelsespriser!$D117*E44))</f>
        <v>0</v>
      </c>
      <c r="AC44" s="58">
        <f>IF((F44*[1]Genanskaffelsespriser!$D117-(2009-F$3)/$C44*[1]Genanskaffelsespriser!$D117*F44)&lt;0,0,(F44*[1]Genanskaffelsespriser!$D117-(2009-F$3)/$C44*[1]Genanskaffelsespriser!$D117*F44))</f>
        <v>0</v>
      </c>
      <c r="AD44" s="58">
        <f>IF((G44*[1]Genanskaffelsespriser!$D117-(2009-G$3)/$C44*[1]Genanskaffelsespriser!$D117*G44)&lt;0,0,(G44*[1]Genanskaffelsespriser!$D117-(2009-G$3)/$C44*[1]Genanskaffelsespriser!$D117*G44))</f>
        <v>0</v>
      </c>
      <c r="AE44" s="58">
        <f>IF((H44*[1]Genanskaffelsespriser!$D117-(2009-H$3)/$C44*[1]Genanskaffelsespriser!$D117*H44)&lt;0,0,(H44*[1]Genanskaffelsespriser!$D117-(2009-H$3)/$C44*[1]Genanskaffelsespriser!$D117*H44))</f>
        <v>0</v>
      </c>
      <c r="AF44" s="58">
        <f>IF((I44*[1]Genanskaffelsespriser!$D117-(2009-I$3)/$C44*[1]Genanskaffelsespriser!$D117*I44)&lt;0,0,(I44*[1]Genanskaffelsespriser!$D117-(2009-I$3)/$C44*[1]Genanskaffelsespriser!$D117*I44))</f>
        <v>0</v>
      </c>
      <c r="AG44" s="58">
        <f>IF((J44*[1]Genanskaffelsespriser!$D117-(2009-J$3)/$C44*[1]Genanskaffelsespriser!$D117*J44)&lt;0,0,(J44*[1]Genanskaffelsespriser!$D117-(2009-J$3)/$C44*[1]Genanskaffelsespriser!$D117*J44))</f>
        <v>0</v>
      </c>
      <c r="AH44" s="58">
        <f>IF((K44*[1]Genanskaffelsespriser!$D117-(2009-K$3)/$C44*[1]Genanskaffelsespriser!$D117*K44)&lt;0,0,(K44*[1]Genanskaffelsespriser!$D117-(2009-K$3)/$C44*[1]Genanskaffelsespriser!$D117*K44))</f>
        <v>0</v>
      </c>
      <c r="AI44" s="58">
        <f>IF((L44*[1]Genanskaffelsespriser!$D117-(2009-L$3)/$C44*[1]Genanskaffelsespriser!$D117*L44)&lt;0,0,(L44*[1]Genanskaffelsespriser!$D117-(2009-L$3)/$C44*[1]Genanskaffelsespriser!$D117*L44))</f>
        <v>0</v>
      </c>
      <c r="AJ44" s="58">
        <f>IF((M44*[1]Genanskaffelsespriser!$D117-(2009-M$3)/$C44*[1]Genanskaffelsespriser!$D117*M44)&lt;0,0,(M44*[1]Genanskaffelsespriser!$D117-(2009-M$3)/$C44*[1]Genanskaffelsespriser!$D117*M44))</f>
        <v>0</v>
      </c>
      <c r="AK44" s="58">
        <f>IF((N44*[1]Genanskaffelsespriser!$D117-(2009-N$3)/$C44*[1]Genanskaffelsespriser!$D117*N44)&lt;0,0,(N44*[1]Genanskaffelsespriser!$D117-(2009-N$3)/$C44*[1]Genanskaffelsespriser!$D117*N44))</f>
        <v>0</v>
      </c>
      <c r="AL44" s="58">
        <f>IF((O44*[1]Genanskaffelsespriser!$D117-(2009-O$3)/$C44*[1]Genanskaffelsespriser!$D117*O44)&lt;0,0,(O44*[1]Genanskaffelsespriser!$D117-(2009-O$3)/$C44*[1]Genanskaffelsespriser!$D117*O44))</f>
        <v>0</v>
      </c>
      <c r="AM44" s="58">
        <f>IF((P44*[1]Genanskaffelsespriser!$D117-(2009-P$3)/$C44*[1]Genanskaffelsespriser!$D117*P44)&lt;0,0,(P44*[1]Genanskaffelsespriser!$D117-(2009-P$3)/$C44*[1]Genanskaffelsespriser!$D117*P44))</f>
        <v>0</v>
      </c>
      <c r="AN44" s="58">
        <f>IF((Q44*[1]Genanskaffelsespriser!$D117-(2009-Q$3)/$C44*[1]Genanskaffelsespriser!$D117*Q44)&lt;0,0,(Q44*[1]Genanskaffelsespriser!$D117-(2009-Q$3)/$C44*[1]Genanskaffelsespriser!$D117*Q44))</f>
        <v>0</v>
      </c>
      <c r="AO44" s="58">
        <f>IF((R44*[1]Genanskaffelsespriser!$D117-(2009-R$3)/$C44*[1]Genanskaffelsespriser!$D117*R44)&lt;0,0,(R44*[1]Genanskaffelsespriser!$D117-(2009-R$3)/$C44*[1]Genanskaffelsespriser!$D117*R44))</f>
        <v>0</v>
      </c>
      <c r="AP44" s="58">
        <f>IF((S44*[1]Genanskaffelsespriser!$D117-(2009-S$3)/$C44*[1]Genanskaffelsespriser!$D117*S44)&lt;0,0,(S44*[1]Genanskaffelsespriser!$D117-(2009-S$3)/$C44*[1]Genanskaffelsespriser!$D117*S44))</f>
        <v>0</v>
      </c>
      <c r="AQ44" s="58">
        <f>IF((T44*[1]Genanskaffelsespriser!$D117-(2009-T$3)/$C44*[1]Genanskaffelsespriser!$D117*T44)&lt;0,0,(T44*[1]Genanskaffelsespriser!$D117-(2009-T$3)/$C44*[1]Genanskaffelsespriser!$D117*T44))</f>
        <v>0</v>
      </c>
      <c r="AR44" s="58">
        <f>IF((U44*[1]Genanskaffelsespriser!$D117-(2009-U$3)/$C44*[1]Genanskaffelsespriser!$D117*U44)&lt;0,0,(U44*[1]Genanskaffelsespriser!$D117-(2009-U$3)/$C44*[1]Genanskaffelsespriser!$D117*U44))</f>
        <v>0</v>
      </c>
      <c r="AS44" s="58">
        <f>IF((V44*[1]Genanskaffelsespriser!$D117-(2009-V$3)/$C44*[1]Genanskaffelsespriser!$D117*V44)&lt;0,0,(V44*[1]Genanskaffelsespriser!$D117-(2009-V$3)/$C44*[1]Genanskaffelsespriser!$D117*V44))</f>
        <v>0</v>
      </c>
      <c r="AT44" s="58">
        <f>IF((W44*[1]Genanskaffelsespriser!$D117-(2009-W$3)/$C44*[1]Genanskaffelsespriser!$D117*W44)&lt;0,0,(W44*[1]Genanskaffelsespriser!$D117-(2009-W$3)/$C44*[1]Genanskaffelsespriser!$D117*W44))</f>
        <v>0</v>
      </c>
      <c r="AU44" s="58">
        <f>IF((X44*[1]Genanskaffelsespriser!$D117-(2009-X$3)/$C44*[1]Genanskaffelsespriser!$D117*X44)&lt;0,0,(X44*[1]Genanskaffelsespriser!$D117-(2009-X$3)/$C44*[1]Genanskaffelsespriser!$D117*X44))</f>
        <v>0</v>
      </c>
      <c r="AV44" s="58">
        <f>IF((Y44*[1]Genanskaffelsespriser!$D117-(2009-Y$3)/$C44*[1]Genanskaffelsespriser!$D117*Y44)&lt;0,0,(Y44*[1]Genanskaffelsespriser!$D117-(2009-Y$3)/$C44*[1]Genanskaffelsespriser!$D117*Y44))</f>
        <v>0</v>
      </c>
      <c r="AW44" s="59">
        <f t="shared" si="20"/>
        <v>0</v>
      </c>
      <c r="AX44" s="58">
        <f>VLOOKUP(D$3,[1]Prisindeks!$A$1:$B$111,2,FALSE)/100*AA44</f>
        <v>0</v>
      </c>
      <c r="AY44" s="58">
        <f>VLOOKUP(E$3,[1]Prisindeks!$A$1:$B$111,2,FALSE)/100*AB44</f>
        <v>0</v>
      </c>
      <c r="AZ44" s="58">
        <f>VLOOKUP(F$3,[1]Prisindeks!$A$1:$B$111,2,FALSE)/100*AC44</f>
        <v>0</v>
      </c>
      <c r="BA44" s="58">
        <f>VLOOKUP(G$3,[1]Prisindeks!$A$1:$B$111,2,FALSE)/100*AD44</f>
        <v>0</v>
      </c>
      <c r="BB44" s="58">
        <f>VLOOKUP(H$3,[1]Prisindeks!$A$1:$B$111,2,FALSE)/100*AE44</f>
        <v>0</v>
      </c>
      <c r="BC44" s="58">
        <f>VLOOKUP(I$3,[1]Prisindeks!$A$1:$B$111,2,FALSE)/100*AF44</f>
        <v>0</v>
      </c>
      <c r="BD44" s="58">
        <f>VLOOKUP(J$3,[1]Prisindeks!$A$1:$B$111,2,FALSE)/100*AG44</f>
        <v>0</v>
      </c>
      <c r="BE44" s="58">
        <f>VLOOKUP(K$3,[1]Prisindeks!$A$1:$B$111,2,FALSE)/100*AH44</f>
        <v>0</v>
      </c>
      <c r="BF44" s="58">
        <f>VLOOKUP(L$3,[1]Prisindeks!$A$1:$B$111,2,FALSE)/100*AI44</f>
        <v>0</v>
      </c>
      <c r="BG44" s="58">
        <f>VLOOKUP(M$3,[1]Prisindeks!$A$1:$B$111,2,FALSE)/100*AJ44</f>
        <v>0</v>
      </c>
      <c r="BH44" s="58">
        <f>VLOOKUP(N$3,[1]Prisindeks!$A$1:$B$111,2,FALSE)/100*AK44</f>
        <v>0</v>
      </c>
      <c r="BI44" s="58">
        <f>VLOOKUP(O$3,[1]Prisindeks!$A$1:$B$111,2,FALSE)/100*AL44</f>
        <v>0</v>
      </c>
      <c r="BJ44" s="58">
        <f>VLOOKUP(P$3,[1]Prisindeks!$A$1:$B$111,2,FALSE)/100*AM44</f>
        <v>0</v>
      </c>
      <c r="BK44" s="58">
        <f>VLOOKUP(Q$3,[1]Prisindeks!$A$1:$B$111,2,FALSE)/100*AN44</f>
        <v>0</v>
      </c>
      <c r="BL44" s="58">
        <f>VLOOKUP(R$3,[1]Prisindeks!$A$1:$B$111,2,FALSE)/100*AO44</f>
        <v>0</v>
      </c>
      <c r="BM44" s="58">
        <f>VLOOKUP(S$3,[1]Prisindeks!$A$1:$B$111,2,FALSE)/100*AP44</f>
        <v>0</v>
      </c>
      <c r="BN44" s="58">
        <f>VLOOKUP(T$3,[1]Prisindeks!$A$1:$B$111,2,FALSE)/100*AQ44</f>
        <v>0</v>
      </c>
      <c r="BO44" s="58">
        <f>VLOOKUP(U$3,[1]Prisindeks!$A$1:$B$111,2,FALSE)/100*AR44</f>
        <v>0</v>
      </c>
      <c r="BP44" s="58">
        <f>VLOOKUP(V$3,[1]Prisindeks!$A$1:$B$111,2,FALSE)/100*AS44</f>
        <v>0</v>
      </c>
      <c r="BQ44" s="58">
        <f>VLOOKUP(W$3,[1]Prisindeks!$A$1:$B$111,2,FALSE)/100*AT44</f>
        <v>0</v>
      </c>
      <c r="BR44" s="58">
        <f>VLOOKUP(X$3,[1]Prisindeks!$A$1:$B$111,2,FALSE)/100*AU44</f>
        <v>0</v>
      </c>
      <c r="BS44" s="58">
        <f>VLOOKUP(Y$3,[1]Prisindeks!$A$1:$B$111,2,FALSE)/100*AV44</f>
        <v>0</v>
      </c>
      <c r="BT44" s="59">
        <f t="shared" si="21"/>
        <v>0</v>
      </c>
      <c r="BU44" s="48">
        <f t="shared" si="22"/>
        <v>0</v>
      </c>
      <c r="BV44" s="48">
        <f t="shared" si="22"/>
        <v>0</v>
      </c>
      <c r="BW44" s="48">
        <f t="shared" si="22"/>
        <v>0</v>
      </c>
      <c r="BX44" s="48">
        <f t="shared" si="22"/>
        <v>0</v>
      </c>
      <c r="BY44" s="48">
        <f t="shared" si="22"/>
        <v>0</v>
      </c>
      <c r="BZ44" s="48">
        <f t="shared" si="22"/>
        <v>0</v>
      </c>
      <c r="CA44" s="48">
        <f t="shared" si="22"/>
        <v>0</v>
      </c>
      <c r="CB44" s="48">
        <f t="shared" si="22"/>
        <v>0</v>
      </c>
      <c r="CC44" s="48">
        <f t="shared" si="22"/>
        <v>0</v>
      </c>
      <c r="CD44" s="48">
        <f t="shared" si="22"/>
        <v>0</v>
      </c>
      <c r="CE44" s="48">
        <f t="shared" si="22"/>
        <v>0</v>
      </c>
      <c r="CF44" s="48">
        <f t="shared" si="22"/>
        <v>0</v>
      </c>
      <c r="CG44" s="48">
        <f t="shared" si="22"/>
        <v>0</v>
      </c>
      <c r="CH44" s="48">
        <f t="shared" si="22"/>
        <v>0</v>
      </c>
      <c r="CI44" s="48">
        <f t="shared" si="22"/>
        <v>0</v>
      </c>
      <c r="CJ44" s="48">
        <f t="shared" si="22"/>
        <v>0</v>
      </c>
      <c r="CK44" s="48">
        <f t="shared" si="23"/>
        <v>0</v>
      </c>
      <c r="CL44" s="48">
        <f t="shared" si="23"/>
        <v>0</v>
      </c>
      <c r="CM44" s="48">
        <f t="shared" si="23"/>
        <v>0</v>
      </c>
      <c r="CN44" s="48">
        <f t="shared" si="23"/>
        <v>0</v>
      </c>
      <c r="CO44" s="48">
        <f t="shared" si="23"/>
        <v>0</v>
      </c>
      <c r="CP44" s="48">
        <f t="shared" si="23"/>
        <v>0</v>
      </c>
      <c r="CQ44" s="49">
        <f t="shared" si="24"/>
        <v>0</v>
      </c>
      <c r="CR44" s="48">
        <f t="shared" si="17"/>
        <v>0</v>
      </c>
    </row>
    <row r="45" spans="1:96" outlineLevel="1" x14ac:dyDescent="0.25">
      <c r="A45" s="50" t="s">
        <v>64</v>
      </c>
      <c r="B45" s="51" t="s">
        <v>65</v>
      </c>
      <c r="C45" s="52">
        <f>[1]Genanskaffelsespriser!E118</f>
        <v>50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6"/>
      <c r="AA45" s="57">
        <f>IF((D45*[1]Genanskaffelsespriser!$D118-(2009-D$3)/($C45+D46)*[1]Genanskaffelsespriser!$D118*D45)&lt;0,0,(D45*[1]Genanskaffelsespriser!$D118-(2009-D$3)/($C45+D46)*[1]Genanskaffelsespriser!$D118*D45))</f>
        <v>0</v>
      </c>
      <c r="AB45" s="58">
        <f>IF((E45*[1]Genanskaffelsespriser!$D118-(2009-E$3)/($C45+E46)*[1]Genanskaffelsespriser!$D118*E45)&lt;0,0,(E45*[1]Genanskaffelsespriser!$D118-(2009-E$3)/($C45+E46)*[1]Genanskaffelsespriser!$D118*E45))</f>
        <v>0</v>
      </c>
      <c r="AC45" s="58">
        <f>IF((F45*[1]Genanskaffelsespriser!$D118-(2009-F$3)/($C45+F46)*[1]Genanskaffelsespriser!$D118*F45)&lt;0,0,(F45*[1]Genanskaffelsespriser!$D118-(2009-F$3)/($C45+F46)*[1]Genanskaffelsespriser!$D118*F45))</f>
        <v>0</v>
      </c>
      <c r="AD45" s="58">
        <f>IF((G45*[1]Genanskaffelsespriser!$D118-(2009-G$3)/($C45+G46)*[1]Genanskaffelsespriser!$D118*G45)&lt;0,0,(G45*[1]Genanskaffelsespriser!$D118-(2009-G$3)/($C45+G46)*[1]Genanskaffelsespriser!$D118*G45))</f>
        <v>0</v>
      </c>
      <c r="AE45" s="58">
        <f>IF((H45*[1]Genanskaffelsespriser!$D118-(2009-H$3)/($C45+H46)*[1]Genanskaffelsespriser!$D118*H45)&lt;0,0,(H45*[1]Genanskaffelsespriser!$D118-(2009-H$3)/($C45+H46)*[1]Genanskaffelsespriser!$D118*H45))</f>
        <v>0</v>
      </c>
      <c r="AF45" s="58">
        <f>IF((I45*[1]Genanskaffelsespriser!$D118-(2009-I$3)/($C45+I46)*[1]Genanskaffelsespriser!$D118*I45)&lt;0,0,(I45*[1]Genanskaffelsespriser!$D118-(2009-I$3)/($C45+I46)*[1]Genanskaffelsespriser!$D118*I45))</f>
        <v>0</v>
      </c>
      <c r="AG45" s="58">
        <f>IF((J45*[1]Genanskaffelsespriser!$D118-(2009-J$3)/($C45+J46)*[1]Genanskaffelsespriser!$D118*J45)&lt;0,0,(J45*[1]Genanskaffelsespriser!$D118-(2009-J$3)/($C45+J46)*[1]Genanskaffelsespriser!$D118*J45))</f>
        <v>0</v>
      </c>
      <c r="AH45" s="58">
        <f>IF((K45*[1]Genanskaffelsespriser!$D118-(2009-K$3)/($C45+K46)*[1]Genanskaffelsespriser!$D118*K45)&lt;0,0,(K45*[1]Genanskaffelsespriser!$D118-(2009-K$3)/($C45+K46)*[1]Genanskaffelsespriser!$D118*K45))</f>
        <v>0</v>
      </c>
      <c r="AI45" s="58">
        <f>IF((L45*[1]Genanskaffelsespriser!$D118-(2009-L$3)/($C45+L46)*[1]Genanskaffelsespriser!$D118*L45)&lt;0,0,(L45*[1]Genanskaffelsespriser!$D118-(2009-L$3)/($C45+L46)*[1]Genanskaffelsespriser!$D118*L45))</f>
        <v>0</v>
      </c>
      <c r="AJ45" s="58">
        <f>IF((M45*[1]Genanskaffelsespriser!$D118-(2009-M$3)/($C45+M46)*[1]Genanskaffelsespriser!$D118*M45)&lt;0,0,(M45*[1]Genanskaffelsespriser!$D118-(2009-M$3)/($C45+M46)*[1]Genanskaffelsespriser!$D118*M45))</f>
        <v>0</v>
      </c>
      <c r="AK45" s="58">
        <f>IF((N45*[1]Genanskaffelsespriser!$D118-(2009-N$3)/($C45+N46)*[1]Genanskaffelsespriser!$D118*N45)&lt;0,0,(N45*[1]Genanskaffelsespriser!$D118-(2009-N$3)/($C45+N46)*[1]Genanskaffelsespriser!$D118*N45))</f>
        <v>0</v>
      </c>
      <c r="AL45" s="58">
        <f>IF((O45*[1]Genanskaffelsespriser!$D118-(2009-O$3)/($C45+O46)*[1]Genanskaffelsespriser!$D118*O45)&lt;0,0,(O45*[1]Genanskaffelsespriser!$D118-(2009-O$3)/($C45+O46)*[1]Genanskaffelsespriser!$D118*O45))</f>
        <v>0</v>
      </c>
      <c r="AM45" s="58">
        <f>IF((P45*[1]Genanskaffelsespriser!$D118-(2009-P$3)/($C45+P46)*[1]Genanskaffelsespriser!$D118*P45)&lt;0,0,(P45*[1]Genanskaffelsespriser!$D118-(2009-P$3)/($C45+P46)*[1]Genanskaffelsespriser!$D118*P45))</f>
        <v>0</v>
      </c>
      <c r="AN45" s="58">
        <f>IF((Q45*[1]Genanskaffelsespriser!$D118-(2009-Q$3)/($C45+Q46)*[1]Genanskaffelsespriser!$D118*Q45)&lt;0,0,(Q45*[1]Genanskaffelsespriser!$D118-(2009-Q$3)/($C45+Q46)*[1]Genanskaffelsespriser!$D118*Q45))</f>
        <v>0</v>
      </c>
      <c r="AO45" s="58">
        <f>IF((R45*[1]Genanskaffelsespriser!$D118-(2009-R$3)/($C45+R46)*[1]Genanskaffelsespriser!$D118*R45)&lt;0,0,(R45*[1]Genanskaffelsespriser!$D118-(2009-R$3)/($C45+R46)*[1]Genanskaffelsespriser!$D118*R45))</f>
        <v>0</v>
      </c>
      <c r="AP45" s="58">
        <f>IF((S45*[1]Genanskaffelsespriser!$D118-(2009-S$3)/($C45+S46)*[1]Genanskaffelsespriser!$D118*S45)&lt;0,0,(S45*[1]Genanskaffelsespriser!$D118-(2009-S$3)/($C45+S46)*[1]Genanskaffelsespriser!$D118*S45))</f>
        <v>0</v>
      </c>
      <c r="AQ45" s="58">
        <f>IF((T45*[1]Genanskaffelsespriser!$D118-(2009-T$3)/($C45+T46)*[1]Genanskaffelsespriser!$D118*T45)&lt;0,0,(T45*[1]Genanskaffelsespriser!$D118-(2009-T$3)/($C45+T46)*[1]Genanskaffelsespriser!$D118*T45))</f>
        <v>0</v>
      </c>
      <c r="AR45" s="58">
        <f>IF((U45*[1]Genanskaffelsespriser!$D118-(2009-U$3)/($C45+U46)*[1]Genanskaffelsespriser!$D118*U45)&lt;0,0,(U45*[1]Genanskaffelsespriser!$D118-(2009-U$3)/($C45+U46)*[1]Genanskaffelsespriser!$D118*U45))</f>
        <v>0</v>
      </c>
      <c r="AS45" s="58">
        <f>IF((V45*[1]Genanskaffelsespriser!$D118-(2009-V$3)/($C45+V46)*[1]Genanskaffelsespriser!$D118*V45)&lt;0,0,(V45*[1]Genanskaffelsespriser!$D118-(2009-V$3)/($C45+V46)*[1]Genanskaffelsespriser!$D118*V45))</f>
        <v>0</v>
      </c>
      <c r="AT45" s="58">
        <f>IF((W45*[1]Genanskaffelsespriser!$D118-(2009-W$3)/($C45+W46)*[1]Genanskaffelsespriser!$D118*W45)&lt;0,0,(W45*[1]Genanskaffelsespriser!$D118-(2009-W$3)/($C45+W46)*[1]Genanskaffelsespriser!$D118*W45))</f>
        <v>0</v>
      </c>
      <c r="AU45" s="58">
        <f>IF((X45*[1]Genanskaffelsespriser!$D118-(2009-X$3)/($C45+X46)*[1]Genanskaffelsespriser!$D118*X45)&lt;0,0,(X45*[1]Genanskaffelsespriser!$D118-(2009-X$3)/($C45+X46)*[1]Genanskaffelsespriser!$D118*X45))</f>
        <v>0</v>
      </c>
      <c r="AV45" s="58">
        <f>IF((Y45*[1]Genanskaffelsespriser!$D118-(2009-Y$3)/($C45+Y46)*[1]Genanskaffelsespriser!$D118*Y45)&lt;0,0,(Y45*[1]Genanskaffelsespriser!$D118-(2009-Y$3)/($C45+Y46)*[1]Genanskaffelsespriser!$D118*Y45))</f>
        <v>0</v>
      </c>
      <c r="AW45" s="59">
        <f t="shared" si="20"/>
        <v>0</v>
      </c>
      <c r="AX45" s="58">
        <f>VLOOKUP(D$3,[1]Prisindeks!$A$1:$B$111,2,FALSE)/100*AA45</f>
        <v>0</v>
      </c>
      <c r="AY45" s="58">
        <f>VLOOKUP(E$3,[1]Prisindeks!$A$1:$B$111,2,FALSE)/100*AB45</f>
        <v>0</v>
      </c>
      <c r="AZ45" s="58">
        <f>VLOOKUP(F$3,[1]Prisindeks!$A$1:$B$111,2,FALSE)/100*AC45</f>
        <v>0</v>
      </c>
      <c r="BA45" s="58">
        <f>VLOOKUP(G$3,[1]Prisindeks!$A$1:$B$111,2,FALSE)/100*AD45</f>
        <v>0</v>
      </c>
      <c r="BB45" s="58">
        <f>VLOOKUP(H$3,[1]Prisindeks!$A$1:$B$111,2,FALSE)/100*AE45</f>
        <v>0</v>
      </c>
      <c r="BC45" s="58">
        <f>VLOOKUP(I$3,[1]Prisindeks!$A$1:$B$111,2,FALSE)/100*AF45</f>
        <v>0</v>
      </c>
      <c r="BD45" s="58">
        <f>VLOOKUP(J$3,[1]Prisindeks!$A$1:$B$111,2,FALSE)/100*AG45</f>
        <v>0</v>
      </c>
      <c r="BE45" s="58">
        <f>VLOOKUP(K$3,[1]Prisindeks!$A$1:$B$111,2,FALSE)/100*AH45</f>
        <v>0</v>
      </c>
      <c r="BF45" s="58">
        <f>VLOOKUP(L$3,[1]Prisindeks!$A$1:$B$111,2,FALSE)/100*AI45</f>
        <v>0</v>
      </c>
      <c r="BG45" s="58">
        <f>VLOOKUP(M$3,[1]Prisindeks!$A$1:$B$111,2,FALSE)/100*AJ45</f>
        <v>0</v>
      </c>
      <c r="BH45" s="58">
        <f>VLOOKUP(N$3,[1]Prisindeks!$A$1:$B$111,2,FALSE)/100*AK45</f>
        <v>0</v>
      </c>
      <c r="BI45" s="58">
        <f>VLOOKUP(O$3,[1]Prisindeks!$A$1:$B$111,2,FALSE)/100*AL45</f>
        <v>0</v>
      </c>
      <c r="BJ45" s="58">
        <f>VLOOKUP(P$3,[1]Prisindeks!$A$1:$B$111,2,FALSE)/100*AM45</f>
        <v>0</v>
      </c>
      <c r="BK45" s="58">
        <f>VLOOKUP(Q$3,[1]Prisindeks!$A$1:$B$111,2,FALSE)/100*AN45</f>
        <v>0</v>
      </c>
      <c r="BL45" s="58">
        <f>VLOOKUP(R$3,[1]Prisindeks!$A$1:$B$111,2,FALSE)/100*AO45</f>
        <v>0</v>
      </c>
      <c r="BM45" s="58">
        <f>VLOOKUP(S$3,[1]Prisindeks!$A$1:$B$111,2,FALSE)/100*AP45</f>
        <v>0</v>
      </c>
      <c r="BN45" s="58">
        <f>VLOOKUP(T$3,[1]Prisindeks!$A$1:$B$111,2,FALSE)/100*AQ45</f>
        <v>0</v>
      </c>
      <c r="BO45" s="58">
        <f>VLOOKUP(U$3,[1]Prisindeks!$A$1:$B$111,2,FALSE)/100*AR45</f>
        <v>0</v>
      </c>
      <c r="BP45" s="58">
        <f>VLOOKUP(V$3,[1]Prisindeks!$A$1:$B$111,2,FALSE)/100*AS45</f>
        <v>0</v>
      </c>
      <c r="BQ45" s="58">
        <f>VLOOKUP(W$3,[1]Prisindeks!$A$1:$B$111,2,FALSE)/100*AT45</f>
        <v>0</v>
      </c>
      <c r="BR45" s="58">
        <f>VLOOKUP(X$3,[1]Prisindeks!$A$1:$B$111,2,FALSE)/100*AU45</f>
        <v>0</v>
      </c>
      <c r="BS45" s="58">
        <f>VLOOKUP(Y$3,[1]Prisindeks!$A$1:$B$111,2,FALSE)/100*AV45</f>
        <v>0</v>
      </c>
      <c r="BT45" s="59">
        <f t="shared" si="21"/>
        <v>0</v>
      </c>
      <c r="BU45" s="48">
        <f t="shared" si="22"/>
        <v>0</v>
      </c>
      <c r="BV45" s="48">
        <f t="shared" si="22"/>
        <v>0</v>
      </c>
      <c r="BW45" s="48">
        <f t="shared" si="22"/>
        <v>0</v>
      </c>
      <c r="BX45" s="48">
        <f t="shared" si="22"/>
        <v>0</v>
      </c>
      <c r="BY45" s="48">
        <f t="shared" si="22"/>
        <v>0</v>
      </c>
      <c r="BZ45" s="48">
        <f t="shared" si="22"/>
        <v>0</v>
      </c>
      <c r="CA45" s="48">
        <f t="shared" si="22"/>
        <v>0</v>
      </c>
      <c r="CB45" s="48">
        <f t="shared" si="22"/>
        <v>0</v>
      </c>
      <c r="CC45" s="48">
        <f t="shared" si="22"/>
        <v>0</v>
      </c>
      <c r="CD45" s="48">
        <f t="shared" si="22"/>
        <v>0</v>
      </c>
      <c r="CE45" s="48">
        <f t="shared" si="22"/>
        <v>0</v>
      </c>
      <c r="CF45" s="48">
        <f t="shared" si="22"/>
        <v>0</v>
      </c>
      <c r="CG45" s="48">
        <f t="shared" si="22"/>
        <v>0</v>
      </c>
      <c r="CH45" s="48">
        <f t="shared" si="22"/>
        <v>0</v>
      </c>
      <c r="CI45" s="48">
        <f t="shared" si="22"/>
        <v>0</v>
      </c>
      <c r="CJ45" s="48">
        <f t="shared" ref="CJ45:CJ53" si="25">(BM45+AP45)/2</f>
        <v>0</v>
      </c>
      <c r="CK45" s="48">
        <f t="shared" si="23"/>
        <v>0</v>
      </c>
      <c r="CL45" s="48">
        <f t="shared" si="23"/>
        <v>0</v>
      </c>
      <c r="CM45" s="48">
        <f t="shared" si="23"/>
        <v>0</v>
      </c>
      <c r="CN45" s="48">
        <f t="shared" si="23"/>
        <v>0</v>
      </c>
      <c r="CO45" s="48">
        <f t="shared" si="23"/>
        <v>0</v>
      </c>
      <c r="CP45" s="48">
        <f t="shared" si="23"/>
        <v>0</v>
      </c>
      <c r="CQ45" s="49">
        <f t="shared" si="24"/>
        <v>0</v>
      </c>
      <c r="CR45" s="48">
        <f t="shared" si="17"/>
        <v>0</v>
      </c>
    </row>
    <row r="46" spans="1:96" outlineLevel="1" x14ac:dyDescent="0.25">
      <c r="A46" s="60" t="s">
        <v>66</v>
      </c>
      <c r="B46" s="51" t="s">
        <v>67</v>
      </c>
      <c r="C46" s="61" t="s">
        <v>68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49"/>
      <c r="CR46" s="48"/>
    </row>
    <row r="47" spans="1:96" outlineLevel="1" x14ac:dyDescent="0.25">
      <c r="A47" s="50" t="s">
        <v>69</v>
      </c>
      <c r="B47" s="51" t="s">
        <v>65</v>
      </c>
      <c r="C47" s="52">
        <f>[1]Genanskaffelsespriser!E119</f>
        <v>15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6"/>
      <c r="AA47" s="57">
        <f>IF((D47*[1]Genanskaffelsespriser!$D119-(2009-D$3)/$C47*[1]Genanskaffelsespriser!$D119*D47)&lt;0,0,(D47*[1]Genanskaffelsespriser!$D119-(2009-D$3)/$C47*[1]Genanskaffelsespriser!$D119*D47))</f>
        <v>0</v>
      </c>
      <c r="AB47" s="58">
        <f>IF((E47*[1]Genanskaffelsespriser!$D119-(2009-E$3)/$C47*[1]Genanskaffelsespriser!$D119*E47)&lt;0,0,(E47*[1]Genanskaffelsespriser!$D119-(2009-E$3)/$C47*[1]Genanskaffelsespriser!$D119*E47))</f>
        <v>0</v>
      </c>
      <c r="AC47" s="58">
        <f>IF((F47*[1]Genanskaffelsespriser!$D119-(2009-F$3)/$C47*[1]Genanskaffelsespriser!$D119*F47)&lt;0,0,(F47*[1]Genanskaffelsespriser!$D119-(2009-F$3)/$C47*[1]Genanskaffelsespriser!$D119*F47))</f>
        <v>0</v>
      </c>
      <c r="AD47" s="58">
        <f>IF((G47*[1]Genanskaffelsespriser!$D119-(2009-G$3)/$C47*[1]Genanskaffelsespriser!$D119*G47)&lt;0,0,(G47*[1]Genanskaffelsespriser!$D119-(2009-G$3)/$C47*[1]Genanskaffelsespriser!$D119*G47))</f>
        <v>0</v>
      </c>
      <c r="AE47" s="58">
        <f>IF((H47*[1]Genanskaffelsespriser!$D119-(2009-H$3)/$C47*[1]Genanskaffelsespriser!$D119*H47)&lt;0,0,(H47*[1]Genanskaffelsespriser!$D119-(2009-H$3)/$C47*[1]Genanskaffelsespriser!$D119*H47))</f>
        <v>0</v>
      </c>
      <c r="AF47" s="58">
        <f>IF((I47*[1]Genanskaffelsespriser!$D119-(2009-I$3)/$C47*[1]Genanskaffelsespriser!$D119*I47)&lt;0,0,(I47*[1]Genanskaffelsespriser!$D119-(2009-I$3)/$C47*[1]Genanskaffelsespriser!$D119*I47))</f>
        <v>0</v>
      </c>
      <c r="AG47" s="58">
        <f>IF((J47*[1]Genanskaffelsespriser!$D119-(2009-J$3)/$C47*[1]Genanskaffelsespriser!$D119*J47)&lt;0,0,(J47*[1]Genanskaffelsespriser!$D119-(2009-J$3)/$C47*[1]Genanskaffelsespriser!$D119*J47))</f>
        <v>0</v>
      </c>
      <c r="AH47" s="58">
        <f>IF((K47*[1]Genanskaffelsespriser!$D119-(2009-K$3)/$C47*[1]Genanskaffelsespriser!$D119*K47)&lt;0,0,(K47*[1]Genanskaffelsespriser!$D119-(2009-K$3)/$C47*[1]Genanskaffelsespriser!$D119*K47))</f>
        <v>0</v>
      </c>
      <c r="AI47" s="58">
        <f>IF((L47*[1]Genanskaffelsespriser!$D119-(2009-L$3)/$C47*[1]Genanskaffelsespriser!$D119*L47)&lt;0,0,(L47*[1]Genanskaffelsespriser!$D119-(2009-L$3)/$C47*[1]Genanskaffelsespriser!$D119*L47))</f>
        <v>0</v>
      </c>
      <c r="AJ47" s="58">
        <f>IF((M47*[1]Genanskaffelsespriser!$D119-(2009-M$3)/$C47*[1]Genanskaffelsespriser!$D119*M47)&lt;0,0,(M47*[1]Genanskaffelsespriser!$D119-(2009-M$3)/$C47*[1]Genanskaffelsespriser!$D119*M47))</f>
        <v>0</v>
      </c>
      <c r="AK47" s="58">
        <f>IF((N47*[1]Genanskaffelsespriser!$D119-(2009-N$3)/$C47*[1]Genanskaffelsespriser!$D119*N47)&lt;0,0,(N47*[1]Genanskaffelsespriser!$D119-(2009-N$3)/$C47*[1]Genanskaffelsespriser!$D119*N47))</f>
        <v>0</v>
      </c>
      <c r="AL47" s="58">
        <f>IF((O47*[1]Genanskaffelsespriser!$D119-(2009-O$3)/$C47*[1]Genanskaffelsespriser!$D119*O47)&lt;0,0,(O47*[1]Genanskaffelsespriser!$D119-(2009-O$3)/$C47*[1]Genanskaffelsespriser!$D119*O47))</f>
        <v>0</v>
      </c>
      <c r="AM47" s="58">
        <f>IF((P47*[1]Genanskaffelsespriser!$D119-(2009-P$3)/$C47*[1]Genanskaffelsespriser!$D119*P47)&lt;0,0,(P47*[1]Genanskaffelsespriser!$D119-(2009-P$3)/$C47*[1]Genanskaffelsespriser!$D119*P47))</f>
        <v>0</v>
      </c>
      <c r="AN47" s="58">
        <f>IF((Q47*[1]Genanskaffelsespriser!$D119-(2009-Q$3)/$C47*[1]Genanskaffelsespriser!$D119*Q47)&lt;0,0,(Q47*[1]Genanskaffelsespriser!$D119-(2009-Q$3)/$C47*[1]Genanskaffelsespriser!$D119*Q47))</f>
        <v>0</v>
      </c>
      <c r="AO47" s="58">
        <f>IF((R47*[1]Genanskaffelsespriser!$D119-(2009-R$3)/$C47*[1]Genanskaffelsespriser!$D119*R47)&lt;0,0,(R47*[1]Genanskaffelsespriser!$D119-(2009-R$3)/$C47*[1]Genanskaffelsespriser!$D119*R47))</f>
        <v>0</v>
      </c>
      <c r="AP47" s="58">
        <f>IF((S47*[1]Genanskaffelsespriser!$D119-(2009-S$3)/$C47*[1]Genanskaffelsespriser!$D119*S47)&lt;0,0,(S47*[1]Genanskaffelsespriser!$D119-(2009-S$3)/$C47*[1]Genanskaffelsespriser!$D119*S47))</f>
        <v>0</v>
      </c>
      <c r="AQ47" s="58">
        <f>IF((T47*[1]Genanskaffelsespriser!$D119-(2009-T$3)/$C47*[1]Genanskaffelsespriser!$D119*T47)&lt;0,0,(T47*[1]Genanskaffelsespriser!$D119-(2009-T$3)/$C47*[1]Genanskaffelsespriser!$D119*T47))</f>
        <v>0</v>
      </c>
      <c r="AR47" s="58">
        <f>IF((U47*[1]Genanskaffelsespriser!$D119-(2009-U$3)/$C47*[1]Genanskaffelsespriser!$D119*U47)&lt;0,0,(U47*[1]Genanskaffelsespriser!$D119-(2009-U$3)/$C47*[1]Genanskaffelsespriser!$D119*U47))</f>
        <v>0</v>
      </c>
      <c r="AS47" s="58">
        <f>IF((V47*[1]Genanskaffelsespriser!$D119-(2009-V$3)/$C47*[1]Genanskaffelsespriser!$D119*V47)&lt;0,0,(V47*[1]Genanskaffelsespriser!$D119-(2009-V$3)/$C47*[1]Genanskaffelsespriser!$D119*V47))</f>
        <v>0</v>
      </c>
      <c r="AT47" s="58">
        <f>IF((W47*[1]Genanskaffelsespriser!$D119-(2009-W$3)/$C47*[1]Genanskaffelsespriser!$D119*W47)&lt;0,0,(W47*[1]Genanskaffelsespriser!$D119-(2009-W$3)/$C47*[1]Genanskaffelsespriser!$D119*W47))</f>
        <v>0</v>
      </c>
      <c r="AU47" s="58">
        <f>IF((X47*[1]Genanskaffelsespriser!$D119-(2009-X$3)/$C47*[1]Genanskaffelsespriser!$D119*X47)&lt;0,0,(X47*[1]Genanskaffelsespriser!$D119-(2009-X$3)/$C47*[1]Genanskaffelsespriser!$D119*X47))</f>
        <v>0</v>
      </c>
      <c r="AV47" s="58">
        <f>IF((Y47*[1]Genanskaffelsespriser!$D119-(2009-Y$3)/$C47*[1]Genanskaffelsespriser!$D119*Y47)&lt;0,0,(Y47*[1]Genanskaffelsespriser!$D119-(2009-Y$3)/$C47*[1]Genanskaffelsespriser!$D119*Y47))</f>
        <v>0</v>
      </c>
      <c r="AW47" s="59">
        <f t="shared" si="20"/>
        <v>0</v>
      </c>
      <c r="AX47" s="58">
        <f>VLOOKUP(D$3,[1]Prisindeks!$A$1:$B$111,2,FALSE)/100*AA47</f>
        <v>0</v>
      </c>
      <c r="AY47" s="58">
        <f>VLOOKUP(E$3,[1]Prisindeks!$A$1:$B$111,2,FALSE)/100*AB47</f>
        <v>0</v>
      </c>
      <c r="AZ47" s="58">
        <f>VLOOKUP(F$3,[1]Prisindeks!$A$1:$B$111,2,FALSE)/100*AC47</f>
        <v>0</v>
      </c>
      <c r="BA47" s="58">
        <f>VLOOKUP(G$3,[1]Prisindeks!$A$1:$B$111,2,FALSE)/100*AD47</f>
        <v>0</v>
      </c>
      <c r="BB47" s="58">
        <f>VLOOKUP(H$3,[1]Prisindeks!$A$1:$B$111,2,FALSE)/100*AE47</f>
        <v>0</v>
      </c>
      <c r="BC47" s="58">
        <f>VLOOKUP(I$3,[1]Prisindeks!$A$1:$B$111,2,FALSE)/100*AF47</f>
        <v>0</v>
      </c>
      <c r="BD47" s="58">
        <f>VLOOKUP(J$3,[1]Prisindeks!$A$1:$B$111,2,FALSE)/100*AG47</f>
        <v>0</v>
      </c>
      <c r="BE47" s="58">
        <f>VLOOKUP(K$3,[1]Prisindeks!$A$1:$B$111,2,FALSE)/100*AH47</f>
        <v>0</v>
      </c>
      <c r="BF47" s="58">
        <f>VLOOKUP(L$3,[1]Prisindeks!$A$1:$B$111,2,FALSE)/100*AI47</f>
        <v>0</v>
      </c>
      <c r="BG47" s="58">
        <f>VLOOKUP(M$3,[1]Prisindeks!$A$1:$B$111,2,FALSE)/100*AJ47</f>
        <v>0</v>
      </c>
      <c r="BH47" s="58">
        <f>VLOOKUP(N$3,[1]Prisindeks!$A$1:$B$111,2,FALSE)/100*AK47</f>
        <v>0</v>
      </c>
      <c r="BI47" s="58">
        <f>VLOOKUP(O$3,[1]Prisindeks!$A$1:$B$111,2,FALSE)/100*AL47</f>
        <v>0</v>
      </c>
      <c r="BJ47" s="58">
        <f>VLOOKUP(P$3,[1]Prisindeks!$A$1:$B$111,2,FALSE)/100*AM47</f>
        <v>0</v>
      </c>
      <c r="BK47" s="58">
        <f>VLOOKUP(Q$3,[1]Prisindeks!$A$1:$B$111,2,FALSE)/100*AN47</f>
        <v>0</v>
      </c>
      <c r="BL47" s="58">
        <f>VLOOKUP(R$3,[1]Prisindeks!$A$1:$B$111,2,FALSE)/100*AO47</f>
        <v>0</v>
      </c>
      <c r="BM47" s="58">
        <f>VLOOKUP(S$3,[1]Prisindeks!$A$1:$B$111,2,FALSE)/100*AP47</f>
        <v>0</v>
      </c>
      <c r="BN47" s="58">
        <f>VLOOKUP(T$3,[1]Prisindeks!$A$1:$B$111,2,FALSE)/100*AQ47</f>
        <v>0</v>
      </c>
      <c r="BO47" s="58">
        <f>VLOOKUP(U$3,[1]Prisindeks!$A$1:$B$111,2,FALSE)/100*AR47</f>
        <v>0</v>
      </c>
      <c r="BP47" s="58">
        <f>VLOOKUP(V$3,[1]Prisindeks!$A$1:$B$111,2,FALSE)/100*AS47</f>
        <v>0</v>
      </c>
      <c r="BQ47" s="58">
        <f>VLOOKUP(W$3,[1]Prisindeks!$A$1:$B$111,2,FALSE)/100*AT47</f>
        <v>0</v>
      </c>
      <c r="BR47" s="58">
        <f>VLOOKUP(X$3,[1]Prisindeks!$A$1:$B$111,2,FALSE)/100*AU47</f>
        <v>0</v>
      </c>
      <c r="BS47" s="58">
        <f>VLOOKUP(Y$3,[1]Prisindeks!$A$1:$B$111,2,FALSE)/100*AV47</f>
        <v>0</v>
      </c>
      <c r="BT47" s="59">
        <f t="shared" si="21"/>
        <v>0</v>
      </c>
      <c r="BU47" s="48">
        <f t="shared" ref="BU47:CI53" si="26">(AX47+AA47)/2</f>
        <v>0</v>
      </c>
      <c r="BV47" s="48">
        <f t="shared" si="26"/>
        <v>0</v>
      </c>
      <c r="BW47" s="48">
        <f t="shared" si="26"/>
        <v>0</v>
      </c>
      <c r="BX47" s="48">
        <f t="shared" si="26"/>
        <v>0</v>
      </c>
      <c r="BY47" s="48">
        <f t="shared" si="26"/>
        <v>0</v>
      </c>
      <c r="BZ47" s="48">
        <f t="shared" si="26"/>
        <v>0</v>
      </c>
      <c r="CA47" s="48">
        <f t="shared" si="26"/>
        <v>0</v>
      </c>
      <c r="CB47" s="48">
        <f t="shared" si="26"/>
        <v>0</v>
      </c>
      <c r="CC47" s="48">
        <f t="shared" si="26"/>
        <v>0</v>
      </c>
      <c r="CD47" s="48">
        <f t="shared" si="26"/>
        <v>0</v>
      </c>
      <c r="CE47" s="48">
        <f t="shared" si="26"/>
        <v>0</v>
      </c>
      <c r="CF47" s="48">
        <f t="shared" si="26"/>
        <v>0</v>
      </c>
      <c r="CG47" s="48">
        <f t="shared" si="26"/>
        <v>0</v>
      </c>
      <c r="CH47" s="48">
        <f t="shared" si="26"/>
        <v>0</v>
      </c>
      <c r="CI47" s="48">
        <f t="shared" si="26"/>
        <v>0</v>
      </c>
      <c r="CJ47" s="48">
        <f t="shared" si="25"/>
        <v>0</v>
      </c>
      <c r="CK47" s="48">
        <f t="shared" si="23"/>
        <v>0</v>
      </c>
      <c r="CL47" s="48">
        <f t="shared" si="23"/>
        <v>0</v>
      </c>
      <c r="CM47" s="48">
        <f t="shared" si="23"/>
        <v>0</v>
      </c>
      <c r="CN47" s="48">
        <f t="shared" si="23"/>
        <v>0</v>
      </c>
      <c r="CO47" s="48">
        <f t="shared" si="23"/>
        <v>0</v>
      </c>
      <c r="CP47" s="48">
        <f t="shared" si="23"/>
        <v>0</v>
      </c>
      <c r="CQ47" s="49">
        <f t="shared" si="24"/>
        <v>0</v>
      </c>
      <c r="CR47" s="48">
        <f t="shared" si="17"/>
        <v>0</v>
      </c>
    </row>
    <row r="48" spans="1:96" outlineLevel="1" x14ac:dyDescent="0.25">
      <c r="A48" s="50" t="s">
        <v>70</v>
      </c>
      <c r="B48" s="51" t="s">
        <v>65</v>
      </c>
      <c r="C48" s="52">
        <f>[1]Genanskaffelsespriser!E120</f>
        <v>50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6"/>
      <c r="AA48" s="58">
        <f>IF((D48*[1]Genanskaffelsespriser!$D120-(2009-D$3)/($C48+D49)*[1]Genanskaffelsespriser!$D120*D48)&lt;0,0,(D48*[1]Genanskaffelsespriser!$D120-(2009-D$3)/($C48+D49)*[1]Genanskaffelsespriser!$D120*D48))</f>
        <v>0</v>
      </c>
      <c r="AB48" s="58">
        <f>IF((E48*[1]Genanskaffelsespriser!$D120-(2009-E$3)/($C48+E49)*[1]Genanskaffelsespriser!$D120*E48)&lt;0,0,(E48*[1]Genanskaffelsespriser!$D120-(2009-E$3)/($C48+E49)*[1]Genanskaffelsespriser!$D120*E48))</f>
        <v>0</v>
      </c>
      <c r="AC48" s="58">
        <f>IF((F48*[1]Genanskaffelsespriser!$D120-(2009-F$3)/($C48+F49)*[1]Genanskaffelsespriser!$D120*F48)&lt;0,0,(F48*[1]Genanskaffelsespriser!$D120-(2009-F$3)/($C48+F49)*[1]Genanskaffelsespriser!$D120*F48))</f>
        <v>0</v>
      </c>
      <c r="AD48" s="58">
        <f>IF((G48*[1]Genanskaffelsespriser!$D120-(2009-G$3)/($C48+G49)*[1]Genanskaffelsespriser!$D120*G48)&lt;0,0,(G48*[1]Genanskaffelsespriser!$D120-(2009-G$3)/($C48+G49)*[1]Genanskaffelsespriser!$D120*G48))</f>
        <v>0</v>
      </c>
      <c r="AE48" s="58">
        <f>IF((H48*[1]Genanskaffelsespriser!$D120-(2009-H$3)/($C48+H49)*[1]Genanskaffelsespriser!$D120*H48)&lt;0,0,(H48*[1]Genanskaffelsespriser!$D120-(2009-H$3)/($C48+H49)*[1]Genanskaffelsespriser!$D120*H48))</f>
        <v>0</v>
      </c>
      <c r="AF48" s="58">
        <f>IF((I48*[1]Genanskaffelsespriser!$D120-(2009-I$3)/($C48+I49)*[1]Genanskaffelsespriser!$D120*I48)&lt;0,0,(I48*[1]Genanskaffelsespriser!$D120-(2009-I$3)/($C48+I49)*[1]Genanskaffelsespriser!$D120*I48))</f>
        <v>0</v>
      </c>
      <c r="AG48" s="58">
        <f>IF((J48*[1]Genanskaffelsespriser!$D120-(2009-J$3)/($C48+J49)*[1]Genanskaffelsespriser!$D120*J48)&lt;0,0,(J48*[1]Genanskaffelsespriser!$D120-(2009-J$3)/($C48+J49)*[1]Genanskaffelsespriser!$D120*J48))</f>
        <v>0</v>
      </c>
      <c r="AH48" s="58">
        <f>IF((K48*[1]Genanskaffelsespriser!$D120-(2009-K$3)/($C48+K49)*[1]Genanskaffelsespriser!$D120*K48)&lt;0,0,(K48*[1]Genanskaffelsespriser!$D120-(2009-K$3)/($C48+K49)*[1]Genanskaffelsespriser!$D120*K48))</f>
        <v>0</v>
      </c>
      <c r="AI48" s="58">
        <f>IF((L48*[1]Genanskaffelsespriser!$D120-(2009-L$3)/($C48+L49)*[1]Genanskaffelsespriser!$D120*L48)&lt;0,0,(L48*[1]Genanskaffelsespriser!$D120-(2009-L$3)/($C48+L49)*[1]Genanskaffelsespriser!$D120*L48))</f>
        <v>0</v>
      </c>
      <c r="AJ48" s="58">
        <f>IF((M48*[1]Genanskaffelsespriser!$D120-(2009-M$3)/($C48+M49)*[1]Genanskaffelsespriser!$D120*M48)&lt;0,0,(M48*[1]Genanskaffelsespriser!$D120-(2009-M$3)/($C48+M49)*[1]Genanskaffelsespriser!$D120*M48))</f>
        <v>0</v>
      </c>
      <c r="AK48" s="58">
        <f>IF((N48*[1]Genanskaffelsespriser!$D120-(2009-N$3)/($C48+N49)*[1]Genanskaffelsespriser!$D120*N48)&lt;0,0,(N48*[1]Genanskaffelsespriser!$D120-(2009-N$3)/($C48+N49)*[1]Genanskaffelsespriser!$D120*N48))</f>
        <v>0</v>
      </c>
      <c r="AL48" s="58">
        <f>IF((O48*[1]Genanskaffelsespriser!$D120-(2009-O$3)/($C48+O49)*[1]Genanskaffelsespriser!$D120*O48)&lt;0,0,(O48*[1]Genanskaffelsespriser!$D120-(2009-O$3)/($C48+O49)*[1]Genanskaffelsespriser!$D120*O48))</f>
        <v>0</v>
      </c>
      <c r="AM48" s="58">
        <f>IF((P48*[1]Genanskaffelsespriser!$D120-(2009-P$3)/($C48+P49)*[1]Genanskaffelsespriser!$D120*P48)&lt;0,0,(P48*[1]Genanskaffelsespriser!$D120-(2009-P$3)/($C48+P49)*[1]Genanskaffelsespriser!$D120*P48))</f>
        <v>0</v>
      </c>
      <c r="AN48" s="58">
        <f>IF((Q48*[1]Genanskaffelsespriser!$D120-(2009-Q$3)/($C48+Q49)*[1]Genanskaffelsespriser!$D120*Q48)&lt;0,0,(Q48*[1]Genanskaffelsespriser!$D120-(2009-Q$3)/($C48+Q49)*[1]Genanskaffelsespriser!$D120*Q48))</f>
        <v>0</v>
      </c>
      <c r="AO48" s="58">
        <f>IF((R48*[1]Genanskaffelsespriser!$D120-(2009-R$3)/($C48+R49)*[1]Genanskaffelsespriser!$D120*R48)&lt;0,0,(R48*[1]Genanskaffelsespriser!$D120-(2009-R$3)/($C48+R49)*[1]Genanskaffelsespriser!$D120*R48))</f>
        <v>0</v>
      </c>
      <c r="AP48" s="58">
        <f>IF((S48*[1]Genanskaffelsespriser!$D120-(2009-S$3)/($C48+S49)*[1]Genanskaffelsespriser!$D120*S48)&lt;0,0,(S48*[1]Genanskaffelsespriser!$D120-(2009-S$3)/($C48+S49)*[1]Genanskaffelsespriser!$D120*S48))</f>
        <v>0</v>
      </c>
      <c r="AQ48" s="58">
        <f>IF((T48*[1]Genanskaffelsespriser!$D120-(2009-T$3)/($C48+T49)*[1]Genanskaffelsespriser!$D120*T48)&lt;0,0,(T48*[1]Genanskaffelsespriser!$D120-(2009-T$3)/($C48+T49)*[1]Genanskaffelsespriser!$D120*T48))</f>
        <v>0</v>
      </c>
      <c r="AR48" s="58">
        <f>IF((U48*[1]Genanskaffelsespriser!$D120-(2009-U$3)/($C48+U49)*[1]Genanskaffelsespriser!$D120*U48)&lt;0,0,(U48*[1]Genanskaffelsespriser!$D120-(2009-U$3)/($C48+U49)*[1]Genanskaffelsespriser!$D120*U48))</f>
        <v>0</v>
      </c>
      <c r="AS48" s="58">
        <f>IF((V48*[1]Genanskaffelsespriser!$D120-(2009-V$3)/($C48+V49)*[1]Genanskaffelsespriser!$D120*V48)&lt;0,0,(V48*[1]Genanskaffelsespriser!$D120-(2009-V$3)/($C48+V49)*[1]Genanskaffelsespriser!$D120*V48))</f>
        <v>0</v>
      </c>
      <c r="AT48" s="58">
        <f>IF((W48*[1]Genanskaffelsespriser!$D120-(2009-W$3)/($C48+W49)*[1]Genanskaffelsespriser!$D120*W48)&lt;0,0,(W48*[1]Genanskaffelsespriser!$D120-(2009-W$3)/($C48+W49)*[1]Genanskaffelsespriser!$D120*W48))</f>
        <v>0</v>
      </c>
      <c r="AU48" s="58">
        <f>IF((X48*[1]Genanskaffelsespriser!$D120-(2009-X$3)/($C48+X49)*[1]Genanskaffelsespriser!$D120*X48)&lt;0,0,(X48*[1]Genanskaffelsespriser!$D120-(2009-X$3)/($C48+X49)*[1]Genanskaffelsespriser!$D120*X48))</f>
        <v>0</v>
      </c>
      <c r="AV48" s="58">
        <f>IF((Y48*[1]Genanskaffelsespriser!$D120-(2009-Y$3)/($C48+Y49)*[1]Genanskaffelsespriser!$D120*Y48)&lt;0,0,(Y48*[1]Genanskaffelsespriser!$D120-(2009-Y$3)/($C48+Y49)*[1]Genanskaffelsespriser!$D120*Y48))</f>
        <v>0</v>
      </c>
      <c r="AW48" s="59">
        <f t="shared" si="20"/>
        <v>0</v>
      </c>
      <c r="AX48" s="58">
        <f>VLOOKUP(D$3,[1]Prisindeks!$A$1:$B$111,2,FALSE)/100*AA48</f>
        <v>0</v>
      </c>
      <c r="AY48" s="58">
        <f>VLOOKUP(E$3,[1]Prisindeks!$A$1:$B$111,2,FALSE)/100*AB48</f>
        <v>0</v>
      </c>
      <c r="AZ48" s="58">
        <f>VLOOKUP(F$3,[1]Prisindeks!$A$1:$B$111,2,FALSE)/100*AC48</f>
        <v>0</v>
      </c>
      <c r="BA48" s="58">
        <f>VLOOKUP(G$3,[1]Prisindeks!$A$1:$B$111,2,FALSE)/100*AD48</f>
        <v>0</v>
      </c>
      <c r="BB48" s="58">
        <f>VLOOKUP(H$3,[1]Prisindeks!$A$1:$B$111,2,FALSE)/100*AE48</f>
        <v>0</v>
      </c>
      <c r="BC48" s="58">
        <f>VLOOKUP(I$3,[1]Prisindeks!$A$1:$B$111,2,FALSE)/100*AF48</f>
        <v>0</v>
      </c>
      <c r="BD48" s="58">
        <f>VLOOKUP(J$3,[1]Prisindeks!$A$1:$B$111,2,FALSE)/100*AG48</f>
        <v>0</v>
      </c>
      <c r="BE48" s="58">
        <f>VLOOKUP(K$3,[1]Prisindeks!$A$1:$B$111,2,FALSE)/100*AH48</f>
        <v>0</v>
      </c>
      <c r="BF48" s="58">
        <f>VLOOKUP(L$3,[1]Prisindeks!$A$1:$B$111,2,FALSE)/100*AI48</f>
        <v>0</v>
      </c>
      <c r="BG48" s="58">
        <f>VLOOKUP(M$3,[1]Prisindeks!$A$1:$B$111,2,FALSE)/100*AJ48</f>
        <v>0</v>
      </c>
      <c r="BH48" s="58">
        <f>VLOOKUP(N$3,[1]Prisindeks!$A$1:$B$111,2,FALSE)/100*AK48</f>
        <v>0</v>
      </c>
      <c r="BI48" s="58">
        <f>VLOOKUP(O$3,[1]Prisindeks!$A$1:$B$111,2,FALSE)/100*AL48</f>
        <v>0</v>
      </c>
      <c r="BJ48" s="58">
        <f>VLOOKUP(P$3,[1]Prisindeks!$A$1:$B$111,2,FALSE)/100*AM48</f>
        <v>0</v>
      </c>
      <c r="BK48" s="58">
        <f>VLOOKUP(Q$3,[1]Prisindeks!$A$1:$B$111,2,FALSE)/100*AN48</f>
        <v>0</v>
      </c>
      <c r="BL48" s="58">
        <f>VLOOKUP(R$3,[1]Prisindeks!$A$1:$B$111,2,FALSE)/100*AO48</f>
        <v>0</v>
      </c>
      <c r="BM48" s="58">
        <f>VLOOKUP(S$3,[1]Prisindeks!$A$1:$B$111,2,FALSE)/100*AP48</f>
        <v>0</v>
      </c>
      <c r="BN48" s="58">
        <f>VLOOKUP(T$3,[1]Prisindeks!$A$1:$B$111,2,FALSE)/100*AQ48</f>
        <v>0</v>
      </c>
      <c r="BO48" s="58">
        <f>VLOOKUP(U$3,[1]Prisindeks!$A$1:$B$111,2,FALSE)/100*AR48</f>
        <v>0</v>
      </c>
      <c r="BP48" s="58">
        <f>VLOOKUP(V$3,[1]Prisindeks!$A$1:$B$111,2,FALSE)/100*AS48</f>
        <v>0</v>
      </c>
      <c r="BQ48" s="58">
        <f>VLOOKUP(W$3,[1]Prisindeks!$A$1:$B$111,2,FALSE)/100*AT48</f>
        <v>0</v>
      </c>
      <c r="BR48" s="58">
        <f>VLOOKUP(X$3,[1]Prisindeks!$A$1:$B$111,2,FALSE)/100*AU48</f>
        <v>0</v>
      </c>
      <c r="BS48" s="58">
        <f>VLOOKUP(Y$3,[1]Prisindeks!$A$1:$B$111,2,FALSE)/100*AV48</f>
        <v>0</v>
      </c>
      <c r="BT48" s="59">
        <f t="shared" si="21"/>
        <v>0</v>
      </c>
      <c r="BU48" s="48">
        <f t="shared" si="26"/>
        <v>0</v>
      </c>
      <c r="BV48" s="48">
        <f t="shared" si="26"/>
        <v>0</v>
      </c>
      <c r="BW48" s="48">
        <f t="shared" si="26"/>
        <v>0</v>
      </c>
      <c r="BX48" s="48">
        <f t="shared" si="26"/>
        <v>0</v>
      </c>
      <c r="BY48" s="48">
        <f t="shared" si="26"/>
        <v>0</v>
      </c>
      <c r="BZ48" s="48">
        <f t="shared" si="26"/>
        <v>0</v>
      </c>
      <c r="CA48" s="48">
        <f t="shared" si="26"/>
        <v>0</v>
      </c>
      <c r="CB48" s="48">
        <f t="shared" si="26"/>
        <v>0</v>
      </c>
      <c r="CC48" s="48">
        <f t="shared" si="26"/>
        <v>0</v>
      </c>
      <c r="CD48" s="48">
        <f t="shared" si="26"/>
        <v>0</v>
      </c>
      <c r="CE48" s="48">
        <f t="shared" si="26"/>
        <v>0</v>
      </c>
      <c r="CF48" s="48">
        <f t="shared" si="26"/>
        <v>0</v>
      </c>
      <c r="CG48" s="48">
        <f t="shared" si="26"/>
        <v>0</v>
      </c>
      <c r="CH48" s="48">
        <f t="shared" si="26"/>
        <v>0</v>
      </c>
      <c r="CI48" s="48">
        <f t="shared" si="26"/>
        <v>0</v>
      </c>
      <c r="CJ48" s="48">
        <f t="shared" si="25"/>
        <v>0</v>
      </c>
      <c r="CK48" s="48">
        <f t="shared" si="23"/>
        <v>0</v>
      </c>
      <c r="CL48" s="48">
        <f t="shared" si="23"/>
        <v>0</v>
      </c>
      <c r="CM48" s="48">
        <f t="shared" si="23"/>
        <v>0</v>
      </c>
      <c r="CN48" s="48">
        <f t="shared" si="23"/>
        <v>0</v>
      </c>
      <c r="CO48" s="48">
        <f t="shared" si="23"/>
        <v>0</v>
      </c>
      <c r="CP48" s="48">
        <f t="shared" si="23"/>
        <v>0</v>
      </c>
      <c r="CQ48" s="49">
        <f t="shared" si="24"/>
        <v>0</v>
      </c>
      <c r="CR48" s="48">
        <f t="shared" si="17"/>
        <v>0</v>
      </c>
    </row>
    <row r="49" spans="1:96" outlineLevel="1" x14ac:dyDescent="0.25">
      <c r="A49" s="60" t="s">
        <v>66</v>
      </c>
      <c r="B49" s="51" t="s">
        <v>67</v>
      </c>
      <c r="C49" s="61" t="s">
        <v>68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49"/>
      <c r="CR49" s="48"/>
    </row>
    <row r="50" spans="1:96" outlineLevel="1" x14ac:dyDescent="0.25">
      <c r="A50" s="50" t="s">
        <v>71</v>
      </c>
      <c r="B50" s="51" t="s">
        <v>65</v>
      </c>
      <c r="C50" s="52">
        <f>[1]Genanskaffelsespriser!E121</f>
        <v>15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6"/>
      <c r="AA50" s="57">
        <f>IF((D50*[1]Genanskaffelsespriser!$D121-(2009-D$3)/$C50*[1]Genanskaffelsespriser!$D121*D50)&lt;0,0,(D50*[1]Genanskaffelsespriser!$D121-(2009-D$3)/$C50*[1]Genanskaffelsespriser!$D121*D50))</f>
        <v>0</v>
      </c>
      <c r="AB50" s="58">
        <f>IF((E50*[1]Genanskaffelsespriser!$D121-(2009-E$3)/$C50*[1]Genanskaffelsespriser!$D121*E50)&lt;0,0,(E50*[1]Genanskaffelsespriser!$D121-(2009-E$3)/$C50*[1]Genanskaffelsespriser!$D121*E50))</f>
        <v>0</v>
      </c>
      <c r="AC50" s="58">
        <f>IF((F50*[1]Genanskaffelsespriser!$D121-(2009-F$3)/$C50*[1]Genanskaffelsespriser!$D121*F50)&lt;0,0,(F50*[1]Genanskaffelsespriser!$D121-(2009-F$3)/$C50*[1]Genanskaffelsespriser!$D121*F50))</f>
        <v>0</v>
      </c>
      <c r="AD50" s="58">
        <f>IF((G50*[1]Genanskaffelsespriser!$D121-(2009-G$3)/$C50*[1]Genanskaffelsespriser!$D121*G50)&lt;0,0,(G50*[1]Genanskaffelsespriser!$D121-(2009-G$3)/$C50*[1]Genanskaffelsespriser!$D121*G50))</f>
        <v>0</v>
      </c>
      <c r="AE50" s="58">
        <f>IF((H50*[1]Genanskaffelsespriser!$D121-(2009-H$3)/$C50*[1]Genanskaffelsespriser!$D121*H50)&lt;0,0,(H50*[1]Genanskaffelsespriser!$D121-(2009-H$3)/$C50*[1]Genanskaffelsespriser!$D121*H50))</f>
        <v>0</v>
      </c>
      <c r="AF50" s="58">
        <f>IF((I50*[1]Genanskaffelsespriser!$D121-(2009-I$3)/$C50*[1]Genanskaffelsespriser!$D121*I50)&lt;0,0,(I50*[1]Genanskaffelsespriser!$D121-(2009-I$3)/$C50*[1]Genanskaffelsespriser!$D121*I50))</f>
        <v>0</v>
      </c>
      <c r="AG50" s="58">
        <f>IF((J50*[1]Genanskaffelsespriser!$D121-(2009-J$3)/$C50*[1]Genanskaffelsespriser!$D121*J50)&lt;0,0,(J50*[1]Genanskaffelsespriser!$D121-(2009-J$3)/$C50*[1]Genanskaffelsespriser!$D121*J50))</f>
        <v>0</v>
      </c>
      <c r="AH50" s="58">
        <f>IF((K50*[1]Genanskaffelsespriser!$D121-(2009-K$3)/$C50*[1]Genanskaffelsespriser!$D121*K50)&lt;0,0,(K50*[1]Genanskaffelsespriser!$D121-(2009-K$3)/$C50*[1]Genanskaffelsespriser!$D121*K50))</f>
        <v>0</v>
      </c>
      <c r="AI50" s="58">
        <f>IF((L50*[1]Genanskaffelsespriser!$D121-(2009-L$3)/$C50*[1]Genanskaffelsespriser!$D121*L50)&lt;0,0,(L50*[1]Genanskaffelsespriser!$D121-(2009-L$3)/$C50*[1]Genanskaffelsespriser!$D121*L50))</f>
        <v>0</v>
      </c>
      <c r="AJ50" s="58">
        <f>IF((M50*[1]Genanskaffelsespriser!$D121-(2009-M$3)/$C50*[1]Genanskaffelsespriser!$D121*M50)&lt;0,0,(M50*[1]Genanskaffelsespriser!$D121-(2009-M$3)/$C50*[1]Genanskaffelsespriser!$D121*M50))</f>
        <v>0</v>
      </c>
      <c r="AK50" s="58">
        <f>IF((N50*[1]Genanskaffelsespriser!$D121-(2009-N$3)/$C50*[1]Genanskaffelsespriser!$D121*N50)&lt;0,0,(N50*[1]Genanskaffelsespriser!$D121-(2009-N$3)/$C50*[1]Genanskaffelsespriser!$D121*N50))</f>
        <v>0</v>
      </c>
      <c r="AL50" s="58">
        <f>IF((O50*[1]Genanskaffelsespriser!$D121-(2009-O$3)/$C50*[1]Genanskaffelsespriser!$D121*O50)&lt;0,0,(O50*[1]Genanskaffelsespriser!$D121-(2009-O$3)/$C50*[1]Genanskaffelsespriser!$D121*O50))</f>
        <v>0</v>
      </c>
      <c r="AM50" s="58">
        <f>IF((P50*[1]Genanskaffelsespriser!$D121-(2009-P$3)/$C50*[1]Genanskaffelsespriser!$D121*P50)&lt;0,0,(P50*[1]Genanskaffelsespriser!$D121-(2009-P$3)/$C50*[1]Genanskaffelsespriser!$D121*P50))</f>
        <v>0</v>
      </c>
      <c r="AN50" s="58">
        <f>IF((Q50*[1]Genanskaffelsespriser!$D121-(2009-Q$3)/$C50*[1]Genanskaffelsespriser!$D121*Q50)&lt;0,0,(Q50*[1]Genanskaffelsespriser!$D121-(2009-Q$3)/$C50*[1]Genanskaffelsespriser!$D121*Q50))</f>
        <v>0</v>
      </c>
      <c r="AO50" s="58">
        <f>IF((R50*[1]Genanskaffelsespriser!$D121-(2009-R$3)/$C50*[1]Genanskaffelsespriser!$D121*R50)&lt;0,0,(R50*[1]Genanskaffelsespriser!$D121-(2009-R$3)/$C50*[1]Genanskaffelsespriser!$D121*R50))</f>
        <v>0</v>
      </c>
      <c r="AP50" s="58">
        <f>IF((S50*[1]Genanskaffelsespriser!$D121-(2009-S$3)/$C50*[1]Genanskaffelsespriser!$D121*S50)&lt;0,0,(S50*[1]Genanskaffelsespriser!$D121-(2009-S$3)/$C50*[1]Genanskaffelsespriser!$D121*S50))</f>
        <v>0</v>
      </c>
      <c r="AQ50" s="58">
        <f>IF((T50*[1]Genanskaffelsespriser!$D121-(2009-T$3)/$C50*[1]Genanskaffelsespriser!$D121*T50)&lt;0,0,(T50*[1]Genanskaffelsespriser!$D121-(2009-T$3)/$C50*[1]Genanskaffelsespriser!$D121*T50))</f>
        <v>0</v>
      </c>
      <c r="AR50" s="58">
        <f>IF((U50*[1]Genanskaffelsespriser!$D121-(2009-U$3)/$C50*[1]Genanskaffelsespriser!$D121*U50)&lt;0,0,(U50*[1]Genanskaffelsespriser!$D121-(2009-U$3)/$C50*[1]Genanskaffelsespriser!$D121*U50))</f>
        <v>0</v>
      </c>
      <c r="AS50" s="58">
        <f>IF((V50*[1]Genanskaffelsespriser!$D121-(2009-V$3)/$C50*[1]Genanskaffelsespriser!$D121*V50)&lt;0,0,(V50*[1]Genanskaffelsespriser!$D121-(2009-V$3)/$C50*[1]Genanskaffelsespriser!$D121*V50))</f>
        <v>0</v>
      </c>
      <c r="AT50" s="58">
        <f>IF((W50*[1]Genanskaffelsespriser!$D121-(2009-W$3)/$C50*[1]Genanskaffelsespriser!$D121*W50)&lt;0,0,(W50*[1]Genanskaffelsespriser!$D121-(2009-W$3)/$C50*[1]Genanskaffelsespriser!$D121*W50))</f>
        <v>0</v>
      </c>
      <c r="AU50" s="58">
        <f>IF((X50*[1]Genanskaffelsespriser!$D121-(2009-X$3)/$C50*[1]Genanskaffelsespriser!$D121*X50)&lt;0,0,(X50*[1]Genanskaffelsespriser!$D121-(2009-X$3)/$C50*[1]Genanskaffelsespriser!$D121*X50))</f>
        <v>0</v>
      </c>
      <c r="AV50" s="58">
        <f>IF((Y50*[1]Genanskaffelsespriser!$D121-(2009-Y$3)/$C50*[1]Genanskaffelsespriser!$D121*Y50)&lt;0,0,(Y50*[1]Genanskaffelsespriser!$D121-(2009-Y$3)/$C50*[1]Genanskaffelsespriser!$D121*Y50))</f>
        <v>0</v>
      </c>
      <c r="AW50" s="59">
        <f t="shared" si="20"/>
        <v>0</v>
      </c>
      <c r="AX50" s="58">
        <f>VLOOKUP(D$3,[1]Prisindeks!$A$1:$B$111,2,FALSE)/100*AA50</f>
        <v>0</v>
      </c>
      <c r="AY50" s="58">
        <f>VLOOKUP(E$3,[1]Prisindeks!$A$1:$B$111,2,FALSE)/100*AB50</f>
        <v>0</v>
      </c>
      <c r="AZ50" s="58">
        <f>VLOOKUP(F$3,[1]Prisindeks!$A$1:$B$111,2,FALSE)/100*AC50</f>
        <v>0</v>
      </c>
      <c r="BA50" s="58">
        <f>VLOOKUP(G$3,[1]Prisindeks!$A$1:$B$111,2,FALSE)/100*AD50</f>
        <v>0</v>
      </c>
      <c r="BB50" s="58">
        <f>VLOOKUP(H$3,[1]Prisindeks!$A$1:$B$111,2,FALSE)/100*AE50</f>
        <v>0</v>
      </c>
      <c r="BC50" s="58">
        <f>VLOOKUP(I$3,[1]Prisindeks!$A$1:$B$111,2,FALSE)/100*AF50</f>
        <v>0</v>
      </c>
      <c r="BD50" s="58">
        <f>VLOOKUP(J$3,[1]Prisindeks!$A$1:$B$111,2,FALSE)/100*AG50</f>
        <v>0</v>
      </c>
      <c r="BE50" s="58">
        <f>VLOOKUP(K$3,[1]Prisindeks!$A$1:$B$111,2,FALSE)/100*AH50</f>
        <v>0</v>
      </c>
      <c r="BF50" s="58">
        <f>VLOOKUP(L$3,[1]Prisindeks!$A$1:$B$111,2,FALSE)/100*AI50</f>
        <v>0</v>
      </c>
      <c r="BG50" s="58">
        <f>VLOOKUP(M$3,[1]Prisindeks!$A$1:$B$111,2,FALSE)/100*AJ50</f>
        <v>0</v>
      </c>
      <c r="BH50" s="58">
        <f>VLOOKUP(N$3,[1]Prisindeks!$A$1:$B$111,2,FALSE)/100*AK50</f>
        <v>0</v>
      </c>
      <c r="BI50" s="58">
        <f>VLOOKUP(O$3,[1]Prisindeks!$A$1:$B$111,2,FALSE)/100*AL50</f>
        <v>0</v>
      </c>
      <c r="BJ50" s="58">
        <f>VLOOKUP(P$3,[1]Prisindeks!$A$1:$B$111,2,FALSE)/100*AM50</f>
        <v>0</v>
      </c>
      <c r="BK50" s="58">
        <f>VLOOKUP(Q$3,[1]Prisindeks!$A$1:$B$111,2,FALSE)/100*AN50</f>
        <v>0</v>
      </c>
      <c r="BL50" s="58">
        <f>VLOOKUP(R$3,[1]Prisindeks!$A$1:$B$111,2,FALSE)/100*AO50</f>
        <v>0</v>
      </c>
      <c r="BM50" s="58">
        <f>VLOOKUP(S$3,[1]Prisindeks!$A$1:$B$111,2,FALSE)/100*AP50</f>
        <v>0</v>
      </c>
      <c r="BN50" s="58">
        <f>VLOOKUP(T$3,[1]Prisindeks!$A$1:$B$111,2,FALSE)/100*AQ50</f>
        <v>0</v>
      </c>
      <c r="BO50" s="58">
        <f>VLOOKUP(U$3,[1]Prisindeks!$A$1:$B$111,2,FALSE)/100*AR50</f>
        <v>0</v>
      </c>
      <c r="BP50" s="58">
        <f>VLOOKUP(V$3,[1]Prisindeks!$A$1:$B$111,2,FALSE)/100*AS50</f>
        <v>0</v>
      </c>
      <c r="BQ50" s="58">
        <f>VLOOKUP(W$3,[1]Prisindeks!$A$1:$B$111,2,FALSE)/100*AT50</f>
        <v>0</v>
      </c>
      <c r="BR50" s="58">
        <f>VLOOKUP(X$3,[1]Prisindeks!$A$1:$B$111,2,FALSE)/100*AU50</f>
        <v>0</v>
      </c>
      <c r="BS50" s="58">
        <f>VLOOKUP(Y$3,[1]Prisindeks!$A$1:$B$111,2,FALSE)/100*AV50</f>
        <v>0</v>
      </c>
      <c r="BT50" s="59">
        <f t="shared" si="21"/>
        <v>0</v>
      </c>
      <c r="BU50" s="48">
        <f t="shared" si="26"/>
        <v>0</v>
      </c>
      <c r="BV50" s="48">
        <f t="shared" si="26"/>
        <v>0</v>
      </c>
      <c r="BW50" s="48">
        <f t="shared" si="26"/>
        <v>0</v>
      </c>
      <c r="BX50" s="48">
        <f t="shared" si="26"/>
        <v>0</v>
      </c>
      <c r="BY50" s="48">
        <f t="shared" si="26"/>
        <v>0</v>
      </c>
      <c r="BZ50" s="48">
        <f t="shared" si="26"/>
        <v>0</v>
      </c>
      <c r="CA50" s="48">
        <f t="shared" si="26"/>
        <v>0</v>
      </c>
      <c r="CB50" s="48">
        <f t="shared" si="26"/>
        <v>0</v>
      </c>
      <c r="CC50" s="48">
        <f t="shared" si="26"/>
        <v>0</v>
      </c>
      <c r="CD50" s="48">
        <f t="shared" si="26"/>
        <v>0</v>
      </c>
      <c r="CE50" s="48">
        <f t="shared" si="26"/>
        <v>0</v>
      </c>
      <c r="CF50" s="48">
        <f t="shared" si="26"/>
        <v>0</v>
      </c>
      <c r="CG50" s="48">
        <f t="shared" si="26"/>
        <v>0</v>
      </c>
      <c r="CH50" s="48">
        <f t="shared" si="26"/>
        <v>0</v>
      </c>
      <c r="CI50" s="48">
        <f t="shared" si="26"/>
        <v>0</v>
      </c>
      <c r="CJ50" s="48">
        <f t="shared" si="25"/>
        <v>0</v>
      </c>
      <c r="CK50" s="48">
        <f t="shared" si="23"/>
        <v>0</v>
      </c>
      <c r="CL50" s="48">
        <f t="shared" si="23"/>
        <v>0</v>
      </c>
      <c r="CM50" s="48">
        <f t="shared" si="23"/>
        <v>0</v>
      </c>
      <c r="CN50" s="48">
        <f t="shared" si="23"/>
        <v>0</v>
      </c>
      <c r="CO50" s="48">
        <f t="shared" si="23"/>
        <v>0</v>
      </c>
      <c r="CP50" s="48">
        <f t="shared" si="23"/>
        <v>0</v>
      </c>
      <c r="CQ50" s="49">
        <f t="shared" si="24"/>
        <v>0</v>
      </c>
      <c r="CR50" s="48">
        <f t="shared" si="17"/>
        <v>0</v>
      </c>
    </row>
    <row r="51" spans="1:96" outlineLevel="1" x14ac:dyDescent="0.25">
      <c r="A51" s="50" t="s">
        <v>72</v>
      </c>
      <c r="B51" s="51" t="s">
        <v>65</v>
      </c>
      <c r="C51" s="52">
        <f>[1]Genanskaffelsespriser!E122</f>
        <v>75</v>
      </c>
      <c r="D51" s="62">
        <v>3</v>
      </c>
      <c r="E51" s="62">
        <v>3</v>
      </c>
      <c r="F51" s="62">
        <f>7+2</f>
        <v>9</v>
      </c>
      <c r="G51" s="55">
        <f>353+62-85</f>
        <v>330</v>
      </c>
      <c r="H51" s="55">
        <f>1+93-64</f>
        <v>30</v>
      </c>
      <c r="I51" s="55">
        <f>61-11</f>
        <v>50</v>
      </c>
      <c r="J51" s="55">
        <f>3+781-9</f>
        <v>775</v>
      </c>
      <c r="K51" s="55">
        <f>85+1005-7</f>
        <v>1083</v>
      </c>
      <c r="L51" s="55">
        <f>2564-2547+234-3</f>
        <v>248</v>
      </c>
      <c r="M51" s="62">
        <f>4+303</f>
        <v>307</v>
      </c>
      <c r="N51" s="53">
        <v>490</v>
      </c>
      <c r="O51" s="53">
        <v>1398</v>
      </c>
      <c r="P51" s="53">
        <v>499</v>
      </c>
      <c r="Q51" s="53">
        <v>374</v>
      </c>
      <c r="R51" s="53">
        <v>252</v>
      </c>
      <c r="S51" s="53">
        <v>358</v>
      </c>
      <c r="T51" s="53">
        <v>590</v>
      </c>
      <c r="U51" s="53">
        <v>450</v>
      </c>
      <c r="V51" s="53">
        <v>318</v>
      </c>
      <c r="W51" s="53">
        <v>503</v>
      </c>
      <c r="X51" s="53">
        <v>410</v>
      </c>
      <c r="Y51" s="53">
        <v>309</v>
      </c>
      <c r="Z51" s="56"/>
      <c r="AA51" s="57">
        <f>IF((D51*[1]Genanskaffelsespriser!$D122-(2009-D$3)/($C51+D52)*[1]Genanskaffelsespriser!$D122*D51)&lt;0,0,(D51*[1]Genanskaffelsespriser!$D122-(2009-D$3)/($C51+D52)*[1]Genanskaffelsespriser!$D122*D51))</f>
        <v>0</v>
      </c>
      <c r="AB51" s="58">
        <f>IF((E51*[1]Genanskaffelsespriser!$D122-(2009-E$3)/($C51+E52)*[1]Genanskaffelsespriser!$D122*E51)&lt;0,0,(E51*[1]Genanskaffelsespriser!$D122-(2009-E$3)/($C51+E52)*[1]Genanskaffelsespriser!$D122*E51))</f>
        <v>0</v>
      </c>
      <c r="AC51" s="58">
        <f>IF((F51*[1]Genanskaffelsespriser!$D122-(2009-F$3)/($C51+F52)*[1]Genanskaffelsespriser!$D122*F51)&lt;0,0,(F51*[1]Genanskaffelsespriser!$D122-(2009-F$3)/($C51+F52)*[1]Genanskaffelsespriser!$D122*F51))</f>
        <v>0</v>
      </c>
      <c r="AD51" s="58">
        <f>IF((G51*[1]Genanskaffelsespriser!$D122-(2009-G$3)/($C51+G52)*[1]Genanskaffelsespriser!$D122*G51)&lt;0,0,(G51*[1]Genanskaffelsespriser!$D122-(2009-G$3)/($C51+G52)*[1]Genanskaffelsespriser!$D122*G51))</f>
        <v>24930.399999999907</v>
      </c>
      <c r="AE51" s="58">
        <f>IF((H51*[1]Genanskaffelsespriser!$D122-(2009-H$3)/($C51+H52)*[1]Genanskaffelsespriser!$D122*H51)&lt;0,0,(H51*[1]Genanskaffelsespriser!$D122-(2009-H$3)/($C51+H52)*[1]Genanskaffelsespriser!$D122*H51))</f>
        <v>24930.399999999994</v>
      </c>
      <c r="AF51" s="58">
        <f>IF((I51*[1]Genanskaffelsespriser!$D122-(2009-I$3)/($C51+I52)*[1]Genanskaffelsespriser!$D122*I51)&lt;0,0,(I51*[1]Genanskaffelsespriser!$D122-(2009-I$3)/($C51+I52)*[1]Genanskaffelsespriser!$D122*I51))</f>
        <v>79324</v>
      </c>
      <c r="AG51" s="58">
        <f>IF((J51*[1]Genanskaffelsespriser!$D122-(2009-J$3)/($C51+J52)*[1]Genanskaffelsespriser!$D122*J51)&lt;0,0,(J51*[1]Genanskaffelsespriser!$D122-(2009-J$3)/($C51+J52)*[1]Genanskaffelsespriser!$D122*J51))</f>
        <v>1815008.6666666665</v>
      </c>
      <c r="AH51" s="58">
        <f>IF((K51*[1]Genanskaffelsespriser!$D122-(2009-K$3)/($C51+K52)*[1]Genanskaffelsespriser!$D122*K51)&lt;0,0,(K51*[1]Genanskaffelsespriser!$D122-(2009-K$3)/($C51+K52)*[1]Genanskaffelsespriser!$D122*K51))</f>
        <v>3354498.64</v>
      </c>
      <c r="AI51" s="58">
        <f>IF((L51*[1]Genanskaffelsespriser!$D122-(2009-L$3)/($C51+L52)*[1]Genanskaffelsespriser!$D122*L51)&lt;0,0,(L51*[1]Genanskaffelsespriser!$D122-(2009-L$3)/($C51+L52)*[1]Genanskaffelsespriser!$D122*L51))</f>
        <v>899307.52000000002</v>
      </c>
      <c r="AJ51" s="58">
        <f>IF((M51*[1]Genanskaffelsespriser!$D122-(2009-M$3)/($C51+M52)*[1]Genanskaffelsespriser!$D122*M51)&lt;0,0,(M51*[1]Genanskaffelsespriser!$D122-(2009-M$3)/($C51+M52)*[1]Genanskaffelsespriser!$D122*M51))</f>
        <v>1229219.8133333335</v>
      </c>
      <c r="AK51" s="58">
        <f>IF((N51*[1]Genanskaffelsespriser!$D122-(2009-N$3)/($C51+N52)*[1]Genanskaffelsespriser!$D122*N51)&lt;0,0,(N51*[1]Genanskaffelsespriser!$D122-(2009-N$3)/($C51+N52)*[1]Genanskaffelsespriser!$D122*N51))</f>
        <v>2147036.2666666666</v>
      </c>
      <c r="AL51" s="58">
        <f>IF((O51*[1]Genanskaffelsespriser!$D122-(2009-O$3)/($C51+O52)*[1]Genanskaffelsespriser!$D122*O51)&lt;0,0,(O51*[1]Genanskaffelsespriser!$D122-(2009-O$3)/($C51+O52)*[1]Genanskaffelsespriser!$D122*O51))</f>
        <v>6653697.1200000001</v>
      </c>
      <c r="AM51" s="58">
        <f>IF((P51*[1]Genanskaffelsespriser!$D122-(2009-P$3)/($C51+P52)*[1]Genanskaffelsespriser!$D122*P51)&lt;0,0,(P51*[1]Genanskaffelsespriser!$D122-(2009-P$3)/($C51+P52)*[1]Genanskaffelsespriser!$D122*P51))</f>
        <v>2488053.92</v>
      </c>
      <c r="AN51" s="58">
        <f>IF((Q51*[1]Genanskaffelsespriser!$D122-(2009-Q$3)/($C51+Q52)*[1]Genanskaffelsespriser!$D122*Q51)&lt;0,0,(Q51*[1]Genanskaffelsespriser!$D122-(2009-Q$3)/($C51+Q52)*[1]Genanskaffelsespriser!$D122*Q51))</f>
        <v>1893048.3733333333</v>
      </c>
      <c r="AO51" s="58">
        <f>IF((R51*[1]Genanskaffelsespriser!$D122-(2009-R$3)/($C51+R52)*[1]Genanskaffelsespriser!$D122*R51)&lt;0,0,(R51*[1]Genanskaffelsespriser!$D122-(2009-R$3)/($C51+R52)*[1]Genanskaffelsespriser!$D122*R51))</f>
        <v>1294567.68</v>
      </c>
      <c r="AP51" s="58">
        <f>IF((S51*[1]Genanskaffelsespriser!$D122-(2009-S$3)/($C51+S52)*[1]Genanskaffelsespriser!$D122*S51)&lt;0,0,(S51*[1]Genanskaffelsespriser!$D122-(2009-S$3)/($C51+S52)*[1]Genanskaffelsespriser!$D122*S51))</f>
        <v>1866153.76</v>
      </c>
      <c r="AQ51" s="58">
        <f>IF((T51*[1]Genanskaffelsespriser!$D122-(2009-T$3)/($C51+T52)*[1]Genanskaffelsespriser!$D122*T51)&lt;0,0,(T51*[1]Genanskaffelsespriser!$D122-(2009-T$3)/($C51+T52)*[1]Genanskaffelsespriser!$D122*T51))</f>
        <v>3120077.3333333335</v>
      </c>
      <c r="AR51" s="58">
        <f>IF((U51*[1]Genanskaffelsespriser!$D122-(2009-U$3)/($C51+U52)*[1]Genanskaffelsespriser!$D122*U51)&lt;0,0,(U51*[1]Genanskaffelsespriser!$D122-(2009-U$3)/($C51+U52)*[1]Genanskaffelsespriser!$D122*U51))</f>
        <v>2413716</v>
      </c>
      <c r="AS51" s="58">
        <f>IF((V51*[1]Genanskaffelsespriser!$D122-(2009-V$3)/($C51+V52)*[1]Genanskaffelsespriser!$D122*V51)&lt;0,0,(V51*[1]Genanskaffelsespriser!$D122-(2009-V$3)/($C51+V52)*[1]Genanskaffelsespriser!$D122*V51))</f>
        <v>1729716.48</v>
      </c>
      <c r="AT51" s="58">
        <f>IF((W51*[1]Genanskaffelsespriser!$D122-(2009-W$3)/($C51+W52)*[1]Genanskaffelsespriser!$D122*W51)&lt;0,0,(W51*[1]Genanskaffelsespriser!$D122-(2009-W$3)/($C51+W52)*[1]Genanskaffelsespriser!$D122*W51))</f>
        <v>2773998.0533333332</v>
      </c>
      <c r="AU51" s="58">
        <f>IF((X51*[1]Genanskaffelsespriser!$D122-(2009-X$3)/($C51+X52)*[1]Genanskaffelsespriser!$D122*X51)&lt;0,0,(X51*[1]Genanskaffelsespriser!$D122-(2009-X$3)/($C51+X52)*[1]Genanskaffelsespriser!$D122*X51))</f>
        <v>2292085.8666666667</v>
      </c>
      <c r="AV51" s="58">
        <f>IF((Y51*[1]Genanskaffelsespriser!$D122-(2009-Y$3)/($C51+Y52)*[1]Genanskaffelsespriser!$D122*Y51)&lt;0,0,(Y51*[1]Genanskaffelsespriser!$D122-(2009-Y$3)/($C51+Y52)*[1]Genanskaffelsespriser!$D122*Y51))</f>
        <v>1750794</v>
      </c>
      <c r="AW51" s="59">
        <f t="shared" si="20"/>
        <v>37850164.293333337</v>
      </c>
      <c r="AX51" s="58">
        <f>VLOOKUP(D$3,[1]Prisindeks!$A$1:$B$111,2,FALSE)/100*AA51</f>
        <v>0</v>
      </c>
      <c r="AY51" s="58">
        <f>VLOOKUP(E$3,[1]Prisindeks!$A$1:$B$111,2,FALSE)/100*AB51</f>
        <v>0</v>
      </c>
      <c r="AZ51" s="58">
        <f>VLOOKUP(F$3,[1]Prisindeks!$A$1:$B$111,2,FALSE)/100*AC51</f>
        <v>0</v>
      </c>
      <c r="BA51" s="58">
        <f>VLOOKUP(G$3,[1]Prisindeks!$A$1:$B$111,2,FALSE)/100*AD51</f>
        <v>604.86895338256591</v>
      </c>
      <c r="BB51" s="58">
        <f>VLOOKUP(H$3,[1]Prisindeks!$A$1:$B$111,2,FALSE)/100*AE51</f>
        <v>1173.5346314732778</v>
      </c>
      <c r="BC51" s="58">
        <f>VLOOKUP(I$3,[1]Prisindeks!$A$1:$B$111,2,FALSE)/100*AF51</f>
        <v>5919.3708649189111</v>
      </c>
      <c r="BD51" s="58">
        <f>VLOOKUP(J$3,[1]Prisindeks!$A$1:$B$111,2,FALSE)/100*AG51</f>
        <v>186830.95941846498</v>
      </c>
      <c r="BE51" s="58">
        <f>VLOOKUP(K$3,[1]Prisindeks!$A$1:$B$111,2,FALSE)/100*AH51</f>
        <v>729761.65510524774</v>
      </c>
      <c r="BF51" s="58">
        <f>VLOOKUP(L$3,[1]Prisindeks!$A$1:$B$111,2,FALSE)/100*AI51</f>
        <v>423817.13771610719</v>
      </c>
      <c r="BG51" s="58">
        <f>VLOOKUP(M$3,[1]Prisindeks!$A$1:$B$111,2,FALSE)/100*AJ51</f>
        <v>730370.29646204272</v>
      </c>
      <c r="BH51" s="58">
        <f>VLOOKUP(N$3,[1]Prisindeks!$A$1:$B$111,2,FALSE)/100*AK51</f>
        <v>1515777.2814889161</v>
      </c>
      <c r="BI51" s="58">
        <f>VLOOKUP(O$3,[1]Prisindeks!$A$1:$B$111,2,FALSE)/100*AL51</f>
        <v>5369232.5377223846</v>
      </c>
      <c r="BJ51" s="58">
        <f>VLOOKUP(P$3,[1]Prisindeks!$A$1:$B$111,2,FALSE)/100*AM51</f>
        <v>2209802.495863955</v>
      </c>
      <c r="BK51" s="58">
        <f>VLOOKUP(Q$3,[1]Prisindeks!$A$1:$B$111,2,FALSE)/100*AN51</f>
        <v>1713407.3913322841</v>
      </c>
      <c r="BL51" s="58">
        <f>VLOOKUP(R$3,[1]Prisindeks!$A$1:$B$111,2,FALSE)/100*AO51</f>
        <v>1192819.3684446739</v>
      </c>
      <c r="BM51" s="58">
        <f>VLOOKUP(S$3,[1]Prisindeks!$A$1:$B$111,2,FALSE)/100*AP51</f>
        <v>1730486.2172803981</v>
      </c>
      <c r="BN51" s="58">
        <f>VLOOKUP(T$3,[1]Prisindeks!$A$1:$B$111,2,FALSE)/100*AQ51</f>
        <v>2918201.875819053</v>
      </c>
      <c r="BO51" s="58">
        <f>VLOOKUP(U$3,[1]Prisindeks!$A$1:$B$111,2,FALSE)/100*AR51</f>
        <v>2335422.1137229428</v>
      </c>
      <c r="BP51" s="58">
        <f>VLOOKUP(V$3,[1]Prisindeks!$A$1:$B$111,2,FALSE)/100*AS51</f>
        <v>1718792.3611849968</v>
      </c>
      <c r="BQ51" s="58">
        <f>VLOOKUP(W$3,[1]Prisindeks!$A$1:$B$111,2,FALSE)/100*AT51</f>
        <v>2860437.4903859063</v>
      </c>
      <c r="BR51" s="58">
        <f>VLOOKUP(X$3,[1]Prisindeks!$A$1:$B$111,2,FALSE)/100*AU51</f>
        <v>2457790.1521277996</v>
      </c>
      <c r="BS51" s="58">
        <f>VLOOKUP(Y$3,[1]Prisindeks!$A$1:$B$111,2,FALSE)/100*AV51</f>
        <v>1750794</v>
      </c>
      <c r="BT51" s="59">
        <f t="shared" si="21"/>
        <v>29851441.108524945</v>
      </c>
      <c r="BU51" s="48">
        <f t="shared" si="26"/>
        <v>0</v>
      </c>
      <c r="BV51" s="48">
        <f t="shared" si="26"/>
        <v>0</v>
      </c>
      <c r="BW51" s="48">
        <f t="shared" si="26"/>
        <v>0</v>
      </c>
      <c r="BX51" s="48">
        <f t="shared" si="26"/>
        <v>12767.634476691237</v>
      </c>
      <c r="BY51" s="48">
        <f t="shared" si="26"/>
        <v>13051.967315736636</v>
      </c>
      <c r="BZ51" s="48">
        <f t="shared" si="26"/>
        <v>42621.685432459453</v>
      </c>
      <c r="CA51" s="48">
        <f t="shared" si="26"/>
        <v>1000919.8130425657</v>
      </c>
      <c r="CB51" s="48">
        <f t="shared" si="26"/>
        <v>2042130.1475526239</v>
      </c>
      <c r="CC51" s="48">
        <f t="shared" si="26"/>
        <v>661562.32885805354</v>
      </c>
      <c r="CD51" s="48">
        <f t="shared" si="26"/>
        <v>979795.0548976881</v>
      </c>
      <c r="CE51" s="48">
        <f t="shared" si="26"/>
        <v>1831406.7740777913</v>
      </c>
      <c r="CF51" s="48">
        <f t="shared" si="26"/>
        <v>6011464.8288611919</v>
      </c>
      <c r="CG51" s="48">
        <f t="shared" si="26"/>
        <v>2348928.2079319777</v>
      </c>
      <c r="CH51" s="48">
        <f t="shared" si="26"/>
        <v>1803227.8823328088</v>
      </c>
      <c r="CI51" s="48">
        <f t="shared" si="26"/>
        <v>1243693.5242223369</v>
      </c>
      <c r="CJ51" s="48">
        <f t="shared" si="25"/>
        <v>1798319.9886401989</v>
      </c>
      <c r="CK51" s="48">
        <f t="shared" si="23"/>
        <v>3019139.6045761933</v>
      </c>
      <c r="CL51" s="48">
        <f t="shared" si="23"/>
        <v>2374569.0568614714</v>
      </c>
      <c r="CM51" s="48">
        <f t="shared" si="23"/>
        <v>1724254.4205924985</v>
      </c>
      <c r="CN51" s="48">
        <f t="shared" si="23"/>
        <v>2817217.7718596198</v>
      </c>
      <c r="CO51" s="48">
        <f t="shared" si="23"/>
        <v>2374938.0093972329</v>
      </c>
      <c r="CP51" s="48">
        <f t="shared" si="23"/>
        <v>1750794</v>
      </c>
      <c r="CQ51" s="49">
        <f t="shared" si="24"/>
        <v>33850802.700929143</v>
      </c>
      <c r="CR51" s="48">
        <f t="shared" si="17"/>
        <v>8789</v>
      </c>
    </row>
    <row r="52" spans="1:96" outlineLevel="1" x14ac:dyDescent="0.25">
      <c r="A52" s="60" t="s">
        <v>66</v>
      </c>
      <c r="B52" s="51" t="s">
        <v>67</v>
      </c>
      <c r="C52" s="61" t="s">
        <v>68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49"/>
      <c r="CR52" s="48"/>
    </row>
    <row r="53" spans="1:96" ht="15.75" outlineLevel="1" thickBot="1" x14ac:dyDescent="0.3">
      <c r="A53" s="63" t="s">
        <v>73</v>
      </c>
      <c r="B53" s="64" t="s">
        <v>65</v>
      </c>
      <c r="C53" s="65">
        <f>[1]Genanskaffelsespriser!E123</f>
        <v>75</v>
      </c>
      <c r="D53" s="62">
        <v>3</v>
      </c>
      <c r="E53" s="62">
        <v>3</v>
      </c>
      <c r="F53" s="62">
        <f>7+2</f>
        <v>9</v>
      </c>
      <c r="G53" s="55">
        <f>353+62-85</f>
        <v>330</v>
      </c>
      <c r="H53" s="55">
        <f>1+93-64</f>
        <v>30</v>
      </c>
      <c r="I53" s="55">
        <f>61-11</f>
        <v>50</v>
      </c>
      <c r="J53" s="55">
        <f>3+781-9</f>
        <v>775</v>
      </c>
      <c r="K53" s="55">
        <f>85+1005-7</f>
        <v>1083</v>
      </c>
      <c r="L53" s="55">
        <f>2564-2547+234-3</f>
        <v>248</v>
      </c>
      <c r="M53" s="62">
        <f>4+303</f>
        <v>307</v>
      </c>
      <c r="N53" s="53">
        <v>490</v>
      </c>
      <c r="O53" s="53">
        <v>1398</v>
      </c>
      <c r="P53" s="53">
        <v>499</v>
      </c>
      <c r="Q53" s="53">
        <v>374</v>
      </c>
      <c r="R53" s="53">
        <v>252</v>
      </c>
      <c r="S53" s="67">
        <v>358</v>
      </c>
      <c r="T53" s="53">
        <v>590</v>
      </c>
      <c r="U53" s="53">
        <v>450</v>
      </c>
      <c r="V53" s="53">
        <v>318</v>
      </c>
      <c r="W53" s="53">
        <v>503</v>
      </c>
      <c r="X53" s="53">
        <v>410</v>
      </c>
      <c r="Y53" s="53">
        <v>309</v>
      </c>
      <c r="Z53" s="69"/>
      <c r="AA53" s="70">
        <f>IF((D53*[1]Genanskaffelsespriser!$D123-(2009-D$3)/$C53*[1]Genanskaffelsespriser!$D123*D53)&lt;0,0,(D53*[1]Genanskaffelsespriser!$D123-(2009-D$3)/$C53*[1]Genanskaffelsespriser!$D123*D53))</f>
        <v>0</v>
      </c>
      <c r="AB53" s="71">
        <f>IF((E53*[1]Genanskaffelsespriser!$D123-(2009-E$3)/$C53*[1]Genanskaffelsespriser!$D123*E53)&lt;0,0,(E53*[1]Genanskaffelsespriser!$D123-(2009-E$3)/$C53*[1]Genanskaffelsespriser!$D123*E53))</f>
        <v>0</v>
      </c>
      <c r="AC53" s="71">
        <f>IF((F53*[1]Genanskaffelsespriser!$D123-(2009-F$3)/$C53*[1]Genanskaffelsespriser!$D123*F53)&lt;0,0,(F53*[1]Genanskaffelsespriser!$D123-(2009-F$3)/$C53*[1]Genanskaffelsespriser!$D123*F53))</f>
        <v>0</v>
      </c>
      <c r="AD53" s="71">
        <f>IF((G53*[1]Genanskaffelsespriser!$D123-(2009-G$3)/$C53*[1]Genanskaffelsespriser!$D123*G53)&lt;0,0,(G53*[1]Genanskaffelsespriser!$D123-(2009-G$3)/$C53*[1]Genanskaffelsespriser!$D123*G53))</f>
        <v>24930.399999999907</v>
      </c>
      <c r="AE53" s="71">
        <f>IF((H53*[1]Genanskaffelsespriser!$D123-(2009-H$3)/$C53*[1]Genanskaffelsespriser!$D123*H53)&lt;0,0,(H53*[1]Genanskaffelsespriser!$D123-(2009-H$3)/$C53*[1]Genanskaffelsespriser!$D123*H53))</f>
        <v>24930.399999999994</v>
      </c>
      <c r="AF53" s="71">
        <f>IF((I53*[1]Genanskaffelsespriser!$D123-(2009-I$3)/$C53*[1]Genanskaffelsespriser!$D123*I53)&lt;0,0,(I53*[1]Genanskaffelsespriser!$D123-(2009-I$3)/$C53*[1]Genanskaffelsespriser!$D123*I53))</f>
        <v>79324</v>
      </c>
      <c r="AG53" s="71">
        <f>IF((J53*[1]Genanskaffelsespriser!$D123-(2009-J$3)/$C53*[1]Genanskaffelsespriser!$D123*J53)&lt;0,0,(J53*[1]Genanskaffelsespriser!$D123-(2009-J$3)/$C53*[1]Genanskaffelsespriser!$D123*J53))</f>
        <v>1815008.6666666665</v>
      </c>
      <c r="AH53" s="71">
        <f>IF((K53*[1]Genanskaffelsespriser!$D123-(2009-K$3)/$C53*[1]Genanskaffelsespriser!$D123*K53)&lt;0,0,(K53*[1]Genanskaffelsespriser!$D123-(2009-K$3)/$C53*[1]Genanskaffelsespriser!$D123*K53))</f>
        <v>3354498.64</v>
      </c>
      <c r="AI53" s="71">
        <f>IF((L53*[1]Genanskaffelsespriser!$D123-(2009-L$3)/$C53*[1]Genanskaffelsespriser!$D123*L53)&lt;0,0,(L53*[1]Genanskaffelsespriser!$D123-(2009-L$3)/$C53*[1]Genanskaffelsespriser!$D123*L53))</f>
        <v>899307.52000000002</v>
      </c>
      <c r="AJ53" s="71">
        <f>IF((M53*[1]Genanskaffelsespriser!$D123-(2009-M$3)/$C53*[1]Genanskaffelsespriser!$D123*M53)&lt;0,0,(M53*[1]Genanskaffelsespriser!$D123-(2009-M$3)/$C53*[1]Genanskaffelsespriser!$D123*M53))</f>
        <v>1229219.8133333335</v>
      </c>
      <c r="AK53" s="71">
        <f>IF((N53*[1]Genanskaffelsespriser!$D123-(2009-N$3)/$C53*[1]Genanskaffelsespriser!$D123*N53)&lt;0,0,(N53*[1]Genanskaffelsespriser!$D123-(2009-N$3)/$C53*[1]Genanskaffelsespriser!$D123*N53))</f>
        <v>2147036.2666666666</v>
      </c>
      <c r="AL53" s="71">
        <f>IF((O53*[1]Genanskaffelsespriser!$D123-(2009-O$3)/$C53*[1]Genanskaffelsespriser!$D123*O53)&lt;0,0,(O53*[1]Genanskaffelsespriser!$D123-(2009-O$3)/$C53*[1]Genanskaffelsespriser!$D123*O53))</f>
        <v>6653697.1200000001</v>
      </c>
      <c r="AM53" s="71">
        <f>IF((P53*[1]Genanskaffelsespriser!$D123-(2009-P$3)/$C53*[1]Genanskaffelsespriser!$D123*P53)&lt;0,0,(P53*[1]Genanskaffelsespriser!$D123-(2009-P$3)/$C53*[1]Genanskaffelsespriser!$D123*P53))</f>
        <v>2488053.92</v>
      </c>
      <c r="AN53" s="71">
        <f>IF((Q53*[1]Genanskaffelsespriser!$D123-(2009-Q$3)/$C53*[1]Genanskaffelsespriser!$D123*Q53)&lt;0,0,(Q53*[1]Genanskaffelsespriser!$D123-(2009-Q$3)/$C53*[1]Genanskaffelsespriser!$D123*Q53))</f>
        <v>1893048.3733333333</v>
      </c>
      <c r="AO53" s="71">
        <f>IF((R53*[1]Genanskaffelsespriser!$D123-(2009-R$3)/$C53*[1]Genanskaffelsespriser!$D123*R53)&lt;0,0,(R53*[1]Genanskaffelsespriser!$D123-(2009-R$3)/$C53*[1]Genanskaffelsespriser!$D123*R53))</f>
        <v>1294567.68</v>
      </c>
      <c r="AP53" s="71">
        <f>IF((S53*[1]Genanskaffelsespriser!$D123-(2009-S$3)/$C53*[1]Genanskaffelsespriser!$D123*S53)&lt;0,0,(S53*[1]Genanskaffelsespriser!$D123-(2009-S$3)/$C53*[1]Genanskaffelsespriser!$D123*S53))</f>
        <v>1866153.76</v>
      </c>
      <c r="AQ53" s="71">
        <f>IF((T53*[1]Genanskaffelsespriser!$D123-(2009-T$3)/$C53*[1]Genanskaffelsespriser!$D123*T53)&lt;0,0,(T53*[1]Genanskaffelsespriser!$D123-(2009-T$3)/$C53*[1]Genanskaffelsespriser!$D123*T53))</f>
        <v>3120077.3333333335</v>
      </c>
      <c r="AR53" s="71">
        <f>IF((U53*[1]Genanskaffelsespriser!$D123-(2009-U$3)/$C53*[1]Genanskaffelsespriser!$D123*U53)&lt;0,0,(U53*[1]Genanskaffelsespriser!$D123-(2009-U$3)/$C53*[1]Genanskaffelsespriser!$D123*U53))</f>
        <v>2413716</v>
      </c>
      <c r="AS53" s="71">
        <f>IF((V53*[1]Genanskaffelsespriser!$D123-(2009-V$3)/$C53*[1]Genanskaffelsespriser!$D123*V53)&lt;0,0,(V53*[1]Genanskaffelsespriser!$D123-(2009-V$3)/$C53*[1]Genanskaffelsespriser!$D123*V53))</f>
        <v>1729716.48</v>
      </c>
      <c r="AT53" s="71">
        <f>IF((W53*[1]Genanskaffelsespriser!$D123-(2009-W$3)/$C53*[1]Genanskaffelsespriser!$D123*W53)&lt;0,0,(W53*[1]Genanskaffelsespriser!$D123-(2009-W$3)/$C53*[1]Genanskaffelsespriser!$D123*W53))</f>
        <v>2773998.0533333332</v>
      </c>
      <c r="AU53" s="71">
        <f>IF((X53*[1]Genanskaffelsespriser!$D123-(2009-X$3)/$C53*[1]Genanskaffelsespriser!$D123*X53)&lt;0,0,(X53*[1]Genanskaffelsespriser!$D123-(2009-X$3)/$C53*[1]Genanskaffelsespriser!$D123*X53))</f>
        <v>2292085.8666666667</v>
      </c>
      <c r="AV53" s="71">
        <f>IF((Y53*[1]Genanskaffelsespriser!$D123-(2009-Y$3)/$C53*[1]Genanskaffelsespriser!$D123*Y53)&lt;0,0,(Y53*[1]Genanskaffelsespriser!$D123-(2009-Y$3)/$C53*[1]Genanskaffelsespriser!$D123*Y53))</f>
        <v>1750794</v>
      </c>
      <c r="AW53" s="72">
        <f t="shared" si="20"/>
        <v>37850164.293333337</v>
      </c>
      <c r="AX53" s="71">
        <f>VLOOKUP(D$3,[1]Prisindeks!$A$1:$B$111,2,FALSE)/100*AA53</f>
        <v>0</v>
      </c>
      <c r="AY53" s="71">
        <f>VLOOKUP(E$3,[1]Prisindeks!$A$1:$B$111,2,FALSE)/100*AB53</f>
        <v>0</v>
      </c>
      <c r="AZ53" s="71">
        <f>VLOOKUP(F$3,[1]Prisindeks!$A$1:$B$111,2,FALSE)/100*AC53</f>
        <v>0</v>
      </c>
      <c r="BA53" s="71">
        <f>VLOOKUP(G$3,[1]Prisindeks!$A$1:$B$111,2,FALSE)/100*AD53</f>
        <v>604.86895338256591</v>
      </c>
      <c r="BB53" s="71">
        <f>VLOOKUP(H$3,[1]Prisindeks!$A$1:$B$111,2,FALSE)/100*AE53</f>
        <v>1173.5346314732778</v>
      </c>
      <c r="BC53" s="71">
        <f>VLOOKUP(I$3,[1]Prisindeks!$A$1:$B$111,2,FALSE)/100*AF53</f>
        <v>5919.3708649189111</v>
      </c>
      <c r="BD53" s="71">
        <f>VLOOKUP(J$3,[1]Prisindeks!$A$1:$B$111,2,FALSE)/100*AG53</f>
        <v>186830.95941846498</v>
      </c>
      <c r="BE53" s="71">
        <f>VLOOKUP(K$3,[1]Prisindeks!$A$1:$B$111,2,FALSE)/100*AH53</f>
        <v>729761.65510524774</v>
      </c>
      <c r="BF53" s="71">
        <f>VLOOKUP(L$3,[1]Prisindeks!$A$1:$B$111,2,FALSE)/100*AI53</f>
        <v>423817.13771610719</v>
      </c>
      <c r="BG53" s="71">
        <f>VLOOKUP(M$3,[1]Prisindeks!$A$1:$B$111,2,FALSE)/100*AJ53</f>
        <v>730370.29646204272</v>
      </c>
      <c r="BH53" s="71">
        <f>VLOOKUP(N$3,[1]Prisindeks!$A$1:$B$111,2,FALSE)/100*AK53</f>
        <v>1515777.2814889161</v>
      </c>
      <c r="BI53" s="71">
        <f>VLOOKUP(O$3,[1]Prisindeks!$A$1:$B$111,2,FALSE)/100*AL53</f>
        <v>5369232.5377223846</v>
      </c>
      <c r="BJ53" s="71">
        <f>VLOOKUP(P$3,[1]Prisindeks!$A$1:$B$111,2,FALSE)/100*AM53</f>
        <v>2209802.495863955</v>
      </c>
      <c r="BK53" s="71">
        <f>VLOOKUP(Q$3,[1]Prisindeks!$A$1:$B$111,2,FALSE)/100*AN53</f>
        <v>1713407.3913322841</v>
      </c>
      <c r="BL53" s="71">
        <f>VLOOKUP(R$3,[1]Prisindeks!$A$1:$B$111,2,FALSE)/100*AO53</f>
        <v>1192819.3684446739</v>
      </c>
      <c r="BM53" s="71">
        <f>VLOOKUP(S$3,[1]Prisindeks!$A$1:$B$111,2,FALSE)/100*AP53</f>
        <v>1730486.2172803981</v>
      </c>
      <c r="BN53" s="71">
        <f>VLOOKUP(T$3,[1]Prisindeks!$A$1:$B$111,2,FALSE)/100*AQ53</f>
        <v>2918201.875819053</v>
      </c>
      <c r="BO53" s="71">
        <f>VLOOKUP(U$3,[1]Prisindeks!$A$1:$B$111,2,FALSE)/100*AR53</f>
        <v>2335422.1137229428</v>
      </c>
      <c r="BP53" s="71">
        <f>VLOOKUP(V$3,[1]Prisindeks!$A$1:$B$111,2,FALSE)/100*AS53</f>
        <v>1718792.3611849968</v>
      </c>
      <c r="BQ53" s="71">
        <f>VLOOKUP(W$3,[1]Prisindeks!$A$1:$B$111,2,FALSE)/100*AT53</f>
        <v>2860437.4903859063</v>
      </c>
      <c r="BR53" s="71">
        <f>VLOOKUP(X$3,[1]Prisindeks!$A$1:$B$111,2,FALSE)/100*AU53</f>
        <v>2457790.1521277996</v>
      </c>
      <c r="BS53" s="71">
        <f>VLOOKUP(Y$3,[1]Prisindeks!$A$1:$B$111,2,FALSE)/100*AV53</f>
        <v>1750794</v>
      </c>
      <c r="BT53" s="72">
        <f t="shared" si="21"/>
        <v>29851441.108524945</v>
      </c>
      <c r="BU53" s="48">
        <f t="shared" si="26"/>
        <v>0</v>
      </c>
      <c r="BV53" s="48">
        <f t="shared" si="26"/>
        <v>0</v>
      </c>
      <c r="BW53" s="48">
        <f t="shared" si="26"/>
        <v>0</v>
      </c>
      <c r="BX53" s="48">
        <f t="shared" si="26"/>
        <v>12767.634476691237</v>
      </c>
      <c r="BY53" s="48">
        <f t="shared" si="26"/>
        <v>13051.967315736636</v>
      </c>
      <c r="BZ53" s="48">
        <f t="shared" si="26"/>
        <v>42621.685432459453</v>
      </c>
      <c r="CA53" s="48">
        <f t="shared" si="26"/>
        <v>1000919.8130425657</v>
      </c>
      <c r="CB53" s="48">
        <f t="shared" si="26"/>
        <v>2042130.1475526239</v>
      </c>
      <c r="CC53" s="48">
        <f t="shared" si="26"/>
        <v>661562.32885805354</v>
      </c>
      <c r="CD53" s="48">
        <f t="shared" si="26"/>
        <v>979795.0548976881</v>
      </c>
      <c r="CE53" s="48">
        <f t="shared" si="26"/>
        <v>1831406.7740777913</v>
      </c>
      <c r="CF53" s="48">
        <f t="shared" si="26"/>
        <v>6011464.8288611919</v>
      </c>
      <c r="CG53" s="48">
        <f t="shared" si="26"/>
        <v>2348928.2079319777</v>
      </c>
      <c r="CH53" s="48">
        <f t="shared" si="26"/>
        <v>1803227.8823328088</v>
      </c>
      <c r="CI53" s="48">
        <f t="shared" si="26"/>
        <v>1243693.5242223369</v>
      </c>
      <c r="CJ53" s="48">
        <f t="shared" si="25"/>
        <v>1798319.9886401989</v>
      </c>
      <c r="CK53" s="48">
        <f t="shared" si="23"/>
        <v>3019139.6045761933</v>
      </c>
      <c r="CL53" s="48">
        <f t="shared" si="23"/>
        <v>2374569.0568614714</v>
      </c>
      <c r="CM53" s="48">
        <f t="shared" si="23"/>
        <v>1724254.4205924985</v>
      </c>
      <c r="CN53" s="48">
        <f t="shared" si="23"/>
        <v>2817217.7718596198</v>
      </c>
      <c r="CO53" s="48">
        <f t="shared" si="23"/>
        <v>2374938.0093972329</v>
      </c>
      <c r="CP53" s="48">
        <f t="shared" si="23"/>
        <v>1750794</v>
      </c>
      <c r="CQ53" s="49">
        <f t="shared" si="24"/>
        <v>33850802.700929143</v>
      </c>
      <c r="CR53" s="48">
        <f t="shared" si="17"/>
        <v>8789</v>
      </c>
    </row>
    <row r="54" spans="1:96" ht="15.75" thickBot="1" x14ac:dyDescent="0.3">
      <c r="A54" s="30" t="s">
        <v>75</v>
      </c>
      <c r="B54" s="31"/>
      <c r="C54" s="7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74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49"/>
      <c r="AW54" s="36">
        <f>SUM(AW55:AW78)</f>
        <v>68479654.490999997</v>
      </c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36">
        <f>SUM(BT55:BT78)</f>
        <v>52020277.213785455</v>
      </c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36">
        <f>SUM(CQ55:CQ78)</f>
        <v>60249965.852392711</v>
      </c>
      <c r="CR54" s="48">
        <f t="shared" si="17"/>
        <v>0</v>
      </c>
    </row>
    <row r="55" spans="1:96" outlineLevel="1" x14ac:dyDescent="0.25">
      <c r="A55" s="38" t="s">
        <v>18</v>
      </c>
      <c r="B55" s="39" t="s">
        <v>54</v>
      </c>
      <c r="C55" s="40">
        <f>[1]Genanskaffelsespriser!E125</f>
        <v>75</v>
      </c>
      <c r="D55" s="41">
        <v>0</v>
      </c>
      <c r="E55" s="41">
        <v>0</v>
      </c>
      <c r="F55" s="41">
        <v>0</v>
      </c>
      <c r="G55" s="41">
        <v>42.17</v>
      </c>
      <c r="H55" s="41">
        <v>0</v>
      </c>
      <c r="I55" s="41">
        <v>0</v>
      </c>
      <c r="J55" s="112">
        <v>63.53</v>
      </c>
      <c r="K55" s="41">
        <v>0</v>
      </c>
      <c r="L55" s="41">
        <v>43.4</v>
      </c>
      <c r="M55" s="41">
        <v>33.44</v>
      </c>
      <c r="N55" s="112">
        <v>238.16999999999996</v>
      </c>
      <c r="O55" s="112">
        <v>1333.4900000000002</v>
      </c>
      <c r="P55" s="41">
        <v>795.82000000000016</v>
      </c>
      <c r="Q55" s="41">
        <v>85.88</v>
      </c>
      <c r="R55" s="41">
        <v>773.24999999999966</v>
      </c>
      <c r="S55" s="41">
        <v>1586.7699999999998</v>
      </c>
      <c r="T55" s="41">
        <v>1013.9400000000003</v>
      </c>
      <c r="U55" s="41">
        <v>77.03</v>
      </c>
      <c r="V55" s="41">
        <v>862.72999999999968</v>
      </c>
      <c r="W55" s="41">
        <v>328.96</v>
      </c>
      <c r="X55" s="41">
        <v>105.80999999999999</v>
      </c>
      <c r="Y55" s="41">
        <v>14.539999999999997</v>
      </c>
      <c r="Z55" s="44"/>
      <c r="AA55" s="45">
        <f>IF((D55*[1]Genanskaffelsespriser!$D125-(2009-D$3)/$C55*[1]Genanskaffelsespriser!$D125*D55)&lt;0,0,(D55*[1]Genanskaffelsespriser!$D125-(2009-D$3)/$C55*[1]Genanskaffelsespriser!$D125*D55))</f>
        <v>0</v>
      </c>
      <c r="AB55" s="46">
        <f>IF((E55*[1]Genanskaffelsespriser!$D125-(2009-E$3)/$C55*[1]Genanskaffelsespriser!$D125*E55)&lt;0,0,(E55*[1]Genanskaffelsespriser!$D125-(2009-E$3)/$C55*[1]Genanskaffelsespriser!$D125*E55))</f>
        <v>0</v>
      </c>
      <c r="AC55" s="46">
        <f>IF((F55*[1]Genanskaffelsespriser!$D125-(2009-F$3)/$C55*[1]Genanskaffelsespriser!$D125*F55)&lt;0,0,(F55*[1]Genanskaffelsespriser!$D125-(2009-F$3)/$C55*[1]Genanskaffelsespriser!$D125*F55))</f>
        <v>0</v>
      </c>
      <c r="AD55" s="46">
        <f>IF((G55*[1]Genanskaffelsespriser!$D125-(2009-G$3)/$C55*[1]Genanskaffelsespriser!$D125*G55)&lt;0,0,(G55*[1]Genanskaffelsespriser!$D125-(2009-G$3)/$C55*[1]Genanskaffelsespriser!$D125*G55))</f>
        <v>606.12346666666417</v>
      </c>
      <c r="AE55" s="46">
        <f>IF((H55*[1]Genanskaffelsespriser!$D125-(2009-H$3)/$C55*[1]Genanskaffelsespriser!$D125*H55)&lt;0,0,(H55*[1]Genanskaffelsespriser!$D125-(2009-H$3)/$C55*[1]Genanskaffelsespriser!$D125*H55))</f>
        <v>0</v>
      </c>
      <c r="AF55" s="46">
        <f>IF((I55*[1]Genanskaffelsespriser!$D125-(2009-I$3)/$C55*[1]Genanskaffelsespriser!$D125*I55)&lt;0,0,(I55*[1]Genanskaffelsespriser!$D125-(2009-I$3)/$C55*[1]Genanskaffelsespriser!$D125*I55))</f>
        <v>0</v>
      </c>
      <c r="AG55" s="46">
        <f>IF((J55*[1]Genanskaffelsespriser!$D125-(2009-J$3)/$C55*[1]Genanskaffelsespriser!$D125*J55)&lt;0,0,(J55*[1]Genanskaffelsespriser!$D125-(2009-J$3)/$C55*[1]Genanskaffelsespriser!$D125*J55))</f>
        <v>28307.273866666663</v>
      </c>
      <c r="AH55" s="46">
        <f>IF((K55*[1]Genanskaffelsespriser!$D125-(2009-K$3)/$C55*[1]Genanskaffelsespriser!$D125*K55)&lt;0,0,(K55*[1]Genanskaffelsespriser!$D125-(2009-K$3)/$C55*[1]Genanskaffelsespriser!$D125*K55))</f>
        <v>0</v>
      </c>
      <c r="AI55" s="46">
        <f>IF((L55*[1]Genanskaffelsespriser!$D125-(2009-L$3)/$C55*[1]Genanskaffelsespriser!$D125*L55)&lt;0,0,(L55*[1]Genanskaffelsespriser!$D125-(2009-L$3)/$C55*[1]Genanskaffelsespriser!$D125*L55))</f>
        <v>29942.527999999998</v>
      </c>
      <c r="AJ55" s="46">
        <f>IF((M55*[1]Genanskaffelsespriser!$D125-(2009-M$3)/$C55*[1]Genanskaffelsespriser!$D125*M55)&lt;0,0,(M55*[1]Genanskaffelsespriser!$D125-(2009-M$3)/$C55*[1]Genanskaffelsespriser!$D125*M55))</f>
        <v>25474.146133333335</v>
      </c>
      <c r="AK55" s="46">
        <f>IF((N55*[1]Genanskaffelsespriser!$D125-(2009-N$3)/$C55*[1]Genanskaffelsespriser!$D125*N55)&lt;0,0,(N55*[1]Genanskaffelsespriser!$D125-(2009-N$3)/$C55*[1]Genanskaffelsespriser!$D125*N55))</f>
        <v>198551.21439999997</v>
      </c>
      <c r="AL55" s="46">
        <f>IF((O55*[1]Genanskaffelsespriser!$D125-(2009-O$3)/$C55*[1]Genanskaffelsespriser!$D125*O55)&lt;0,0,(O55*[1]Genanskaffelsespriser!$D125-(2009-O$3)/$C55*[1]Genanskaffelsespriser!$D125*O55))</f>
        <v>1207501.8648000001</v>
      </c>
      <c r="AM55" s="46">
        <f>IF((P55*[1]Genanskaffelsespriser!$D125-(2009-P$3)/$C55*[1]Genanskaffelsespriser!$D125*P55)&lt;0,0,(P55*[1]Genanskaffelsespriser!$D125-(2009-P$3)/$C55*[1]Genanskaffelsespriser!$D125*P55))</f>
        <v>754946.68480000016</v>
      </c>
      <c r="AN55" s="46">
        <f>IF((Q55*[1]Genanskaffelsespriser!$D125-(2009-Q$3)/$C55*[1]Genanskaffelsespriser!$D125*Q55)&lt;0,0,(Q55*[1]Genanskaffelsespriser!$D125-(2009-Q$3)/$C55*[1]Genanskaffelsespriser!$D125*Q55))</f>
        <v>82703.585066666667</v>
      </c>
      <c r="AO55" s="46">
        <f>IF((R55*[1]Genanskaffelsespriser!$D125-(2009-R$3)/$C55*[1]Genanskaffelsespriser!$D125*R55)&lt;0,0,(R55*[1]Genanskaffelsespriser!$D125-(2009-R$3)/$C55*[1]Genanskaffelsespriser!$D125*R55))</f>
        <v>755764.23999999964</v>
      </c>
      <c r="AP55" s="46">
        <f>IF((S55*[1]Genanskaffelsespriser!$D125-(2009-S$3)/$C55*[1]Genanskaffelsespriser!$D125*S55)&lt;0,0,(S55*[1]Genanskaffelsespriser!$D125-(2009-S$3)/$C55*[1]Genanskaffelsespriser!$D125*S55))</f>
        <v>1573695.0151999998</v>
      </c>
      <c r="AQ55" s="46">
        <f>IF((T55*[1]Genanskaffelsespriser!$D125-(2009-T$3)/$C55*[1]Genanskaffelsespriser!$D125*T55)&lt;0,0,(T55*[1]Genanskaffelsespriser!$D125-(2009-T$3)/$C55*[1]Genanskaffelsespriser!$D125*T55))</f>
        <v>1020158.8320000003</v>
      </c>
      <c r="AR55" s="46">
        <f>IF((U55*[1]Genanskaffelsespriser!$D125-(2009-U$3)/$C55*[1]Genanskaffelsespriser!$D125*U55)&lt;0,0,(U55*[1]Genanskaffelsespriser!$D125-(2009-U$3)/$C55*[1]Genanskaffelsespriser!$D125*U55))</f>
        <v>78609.628533333336</v>
      </c>
      <c r="AS55" s="46">
        <f>IF((V55*[1]Genanskaffelsespriser!$D125-(2009-V$3)/$C55*[1]Genanskaffelsespriser!$D125*V55)&lt;0,0,(V55*[1]Genanskaffelsespriser!$D125-(2009-V$3)/$C55*[1]Genanskaffelsespriser!$D125*V55))</f>
        <v>892822.02239999967</v>
      </c>
      <c r="AT55" s="46">
        <f>IF((W55*[1]Genanskaffelsespriser!$D125-(2009-W$3)/$C55*[1]Genanskaffelsespriser!$D125*W55)&lt;0,0,(W55*[1]Genanskaffelsespriser!$D125-(2009-W$3)/$C55*[1]Genanskaffelsespriser!$D125*W55))</f>
        <v>345162.37653333333</v>
      </c>
      <c r="AU55" s="46">
        <f>IF((X55*[1]Genanskaffelsespriser!$D125-(2009-X$3)/$C55*[1]Genanskaffelsespriser!$D125*X55)&lt;0,0,(X55*[1]Genanskaffelsespriser!$D125-(2009-X$3)/$C55*[1]Genanskaffelsespriser!$D125*X55))</f>
        <v>112542.3376</v>
      </c>
      <c r="AV55" s="46">
        <f>IF((Y55*[1]Genanskaffelsespriser!$D125-(2009-Y$3)/$C55*[1]Genanskaffelsespriser!$D125*Y55)&lt;0,0,(Y55*[1]Genanskaffelsespriser!$D125-(2009-Y$3)/$C55*[1]Genanskaffelsespriser!$D125*Y55))</f>
        <v>15674.119999999997</v>
      </c>
      <c r="AW55" s="47">
        <f t="shared" ref="AW55:AW78" si="27">+SUM(AA55:AV55)</f>
        <v>7122461.9928000001</v>
      </c>
      <c r="AX55" s="46">
        <f>VLOOKUP(D$3,[1]Prisindeks!$A$1:$B$111,2,FALSE)/100*AA55</f>
        <v>0</v>
      </c>
      <c r="AY55" s="46">
        <f>VLOOKUP(E$3,[1]Prisindeks!$A$1:$B$111,2,FALSE)/100*AB55</f>
        <v>0</v>
      </c>
      <c r="AZ55" s="46">
        <f>VLOOKUP(F$3,[1]Prisindeks!$A$1:$B$111,2,FALSE)/100*AC55</f>
        <v>0</v>
      </c>
      <c r="BA55" s="46">
        <f>VLOOKUP(G$3,[1]Prisindeks!$A$1:$B$111,2,FALSE)/100*AD55</f>
        <v>14.705952046628978</v>
      </c>
      <c r="BB55" s="46">
        <f>VLOOKUP(H$3,[1]Prisindeks!$A$1:$B$111,2,FALSE)/100*AE55</f>
        <v>0</v>
      </c>
      <c r="BC55" s="46">
        <f>VLOOKUP(I$3,[1]Prisindeks!$A$1:$B$111,2,FALSE)/100*AF55</f>
        <v>0</v>
      </c>
      <c r="BD55" s="46">
        <f>VLOOKUP(J$3,[1]Prisindeks!$A$1:$B$111,2,FALSE)/100*AG55</f>
        <v>2913.8566840804287</v>
      </c>
      <c r="BE55" s="46">
        <f>VLOOKUP(K$3,[1]Prisindeks!$A$1:$B$111,2,FALSE)/100*AH55</f>
        <v>0</v>
      </c>
      <c r="BF55" s="46">
        <f>VLOOKUP(L$3,[1]Prisindeks!$A$1:$B$111,2,FALSE)/100*AI55</f>
        <v>14111.031244289377</v>
      </c>
      <c r="BG55" s="46">
        <f>VLOOKUP(M$3,[1]Prisindeks!$A$1:$B$111,2,FALSE)/100*AJ55</f>
        <v>15136.072052944291</v>
      </c>
      <c r="BH55" s="46">
        <f>VLOOKUP(N$3,[1]Prisindeks!$A$1:$B$111,2,FALSE)/100*AK55</f>
        <v>140174.35321053182</v>
      </c>
      <c r="BI55" s="46">
        <f>VLOOKUP(O$3,[1]Prisindeks!$A$1:$B$111,2,FALSE)/100*AL55</f>
        <v>974399.3729977021</v>
      </c>
      <c r="BJ55" s="46">
        <f>VLOOKUP(P$3,[1]Prisindeks!$A$1:$B$111,2,FALSE)/100*AM55</f>
        <v>670517.24840242171</v>
      </c>
      <c r="BK55" s="46">
        <f>VLOOKUP(Q$3,[1]Prisindeks!$A$1:$B$111,2,FALSE)/100*AN55</f>
        <v>74855.42151962388</v>
      </c>
      <c r="BL55" s="46">
        <f>VLOOKUP(R$3,[1]Prisindeks!$A$1:$B$111,2,FALSE)/100*AO55</f>
        <v>696363.91930460418</v>
      </c>
      <c r="BM55" s="46">
        <f>VLOOKUP(S$3,[1]Prisindeks!$A$1:$B$111,2,FALSE)/100*AP55</f>
        <v>1459288.9355518413</v>
      </c>
      <c r="BN55" s="46">
        <f>VLOOKUP(T$3,[1]Prisindeks!$A$1:$B$111,2,FALSE)/100*AQ55</f>
        <v>954152.44531624054</v>
      </c>
      <c r="BO55" s="46">
        <f>VLOOKUP(U$3,[1]Prisindeks!$A$1:$B$111,2,FALSE)/100*AR55</f>
        <v>76059.762137837533</v>
      </c>
      <c r="BP55" s="46">
        <f>VLOOKUP(V$3,[1]Prisindeks!$A$1:$B$111,2,FALSE)/100*AS55</f>
        <v>887183.35619884916</v>
      </c>
      <c r="BQ55" s="46">
        <f>VLOOKUP(W$3,[1]Prisindeks!$A$1:$B$111,2,FALSE)/100*AT55</f>
        <v>355917.84245134942</v>
      </c>
      <c r="BR55" s="46">
        <f>VLOOKUP(X$3,[1]Prisindeks!$A$1:$B$111,2,FALSE)/100*AU55</f>
        <v>120678.48463852874</v>
      </c>
      <c r="BS55" s="46">
        <f>VLOOKUP(Y$3,[1]Prisindeks!$A$1:$B$111,2,FALSE)/100*AV55</f>
        <v>15674.119999999997</v>
      </c>
      <c r="BT55" s="47">
        <f t="shared" ref="BT55:BT78" si="28">+SUM(AX55:BS55)</f>
        <v>6457440.9276628923</v>
      </c>
      <c r="BU55" s="48">
        <f t="shared" ref="BU55:CJ70" si="29">(AX55+AA55)/2</f>
        <v>0</v>
      </c>
      <c r="BV55" s="48">
        <f t="shared" si="29"/>
        <v>0</v>
      </c>
      <c r="BW55" s="48">
        <f t="shared" si="29"/>
        <v>0</v>
      </c>
      <c r="BX55" s="48">
        <f t="shared" si="29"/>
        <v>310.4147093566466</v>
      </c>
      <c r="BY55" s="48">
        <f t="shared" si="29"/>
        <v>0</v>
      </c>
      <c r="BZ55" s="48">
        <f t="shared" si="29"/>
        <v>0</v>
      </c>
      <c r="CA55" s="48">
        <f t="shared" si="29"/>
        <v>15610.565275373545</v>
      </c>
      <c r="CB55" s="48">
        <f t="shared" si="29"/>
        <v>0</v>
      </c>
      <c r="CC55" s="48">
        <f t="shared" si="29"/>
        <v>22026.779622144688</v>
      </c>
      <c r="CD55" s="48">
        <f t="shared" si="29"/>
        <v>20305.109093138813</v>
      </c>
      <c r="CE55" s="48">
        <f t="shared" si="29"/>
        <v>169362.78380526591</v>
      </c>
      <c r="CF55" s="48">
        <f t="shared" si="29"/>
        <v>1090950.6188988511</v>
      </c>
      <c r="CG55" s="48">
        <f t="shared" si="29"/>
        <v>712731.96660121088</v>
      </c>
      <c r="CH55" s="48">
        <f t="shared" si="29"/>
        <v>78779.503293145273</v>
      </c>
      <c r="CI55" s="48">
        <f t="shared" si="29"/>
        <v>726064.07965230197</v>
      </c>
      <c r="CJ55" s="48">
        <f t="shared" si="29"/>
        <v>1516491.9753759205</v>
      </c>
      <c r="CK55" s="48">
        <f t="shared" ref="CK55:CP78" si="30">(BN55+AQ55)/2</f>
        <v>987155.63865812041</v>
      </c>
      <c r="CL55" s="48">
        <f t="shared" si="30"/>
        <v>77334.695335585435</v>
      </c>
      <c r="CM55" s="48">
        <f t="shared" si="30"/>
        <v>890002.68929942441</v>
      </c>
      <c r="CN55" s="48">
        <f t="shared" si="30"/>
        <v>350540.10949234141</v>
      </c>
      <c r="CO55" s="48">
        <f t="shared" si="30"/>
        <v>116610.41111926438</v>
      </c>
      <c r="CP55" s="48">
        <f t="shared" si="30"/>
        <v>15674.119999999997</v>
      </c>
      <c r="CQ55" s="49">
        <f t="shared" ref="CQ55:CQ78" si="31">+AVERAGE(AW55,BT55)</f>
        <v>6789951.4602314457</v>
      </c>
      <c r="CR55" s="48">
        <f t="shared" si="17"/>
        <v>7398.93</v>
      </c>
    </row>
    <row r="56" spans="1:96" outlineLevel="1" x14ac:dyDescent="0.25">
      <c r="A56" s="50" t="s">
        <v>55</v>
      </c>
      <c r="B56" s="51" t="s">
        <v>54</v>
      </c>
      <c r="C56" s="52">
        <f>[1]Genanskaffelsespriser!E126</f>
        <v>75</v>
      </c>
      <c r="D56" s="53">
        <v>0</v>
      </c>
      <c r="E56" s="53">
        <v>0</v>
      </c>
      <c r="F56" s="53">
        <v>0</v>
      </c>
      <c r="G56" s="53">
        <v>77.280000000000655</v>
      </c>
      <c r="H56" s="53">
        <v>0</v>
      </c>
      <c r="I56" s="53">
        <v>0</v>
      </c>
      <c r="J56" s="53">
        <v>99.02</v>
      </c>
      <c r="K56" s="53">
        <v>667.07</v>
      </c>
      <c r="L56" s="53">
        <v>135.80000000000001</v>
      </c>
      <c r="M56" s="53">
        <v>1002.9300000000001</v>
      </c>
      <c r="N56" s="53">
        <v>1855.7600000000016</v>
      </c>
      <c r="O56" s="53">
        <v>2461.5599999999995</v>
      </c>
      <c r="P56" s="53">
        <v>463.11</v>
      </c>
      <c r="Q56" s="53">
        <v>129.79</v>
      </c>
      <c r="R56" s="53">
        <v>1052.0000000000002</v>
      </c>
      <c r="S56" s="53">
        <v>1836.8400000000001</v>
      </c>
      <c r="T56" s="53">
        <v>276.44999999999993</v>
      </c>
      <c r="U56" s="53">
        <v>8.34</v>
      </c>
      <c r="V56" s="53">
        <v>1152.2799999999997</v>
      </c>
      <c r="W56" s="53">
        <v>745.42</v>
      </c>
      <c r="X56" s="53">
        <v>228.58999999999997</v>
      </c>
      <c r="Y56" s="53">
        <v>66.599999999999994</v>
      </c>
      <c r="Z56" s="56"/>
      <c r="AA56" s="57">
        <f>IF((D56*[1]Genanskaffelsespriser!$D126-(2009-D$3)/$C56*[1]Genanskaffelsespriser!$D126*D56)&lt;0,0,(D56*[1]Genanskaffelsespriser!$D126-(2009-D$3)/$C56*[1]Genanskaffelsespriser!$D126*D56))</f>
        <v>0</v>
      </c>
      <c r="AB56" s="58">
        <f>IF((E56*[1]Genanskaffelsespriser!$D126-(2009-E$3)/$C56*[1]Genanskaffelsespriser!$D126*E56)&lt;0,0,(E56*[1]Genanskaffelsespriser!$D126-(2009-E$3)/$C56*[1]Genanskaffelsespriser!$D126*E56))</f>
        <v>0</v>
      </c>
      <c r="AC56" s="58">
        <f>IF((F56*[1]Genanskaffelsespriser!$D126-(2009-F$3)/$C56*[1]Genanskaffelsespriser!$D126*F56)&lt;0,0,(F56*[1]Genanskaffelsespriser!$D126-(2009-F$3)/$C56*[1]Genanskaffelsespriser!$D126*F56))</f>
        <v>0</v>
      </c>
      <c r="AD56" s="58">
        <f>IF((G56*[1]Genanskaffelsespriser!$D126-(2009-G$3)/$C56*[1]Genanskaffelsespriser!$D126*G56)&lt;0,0,(G56*[1]Genanskaffelsespriser!$D126-(2009-G$3)/$C56*[1]Genanskaffelsespriser!$D126*G56))</f>
        <v>1540.4480000000185</v>
      </c>
      <c r="AE56" s="58">
        <f>IF((H56*[1]Genanskaffelsespriser!$D126-(2009-H$3)/$C56*[1]Genanskaffelsespriser!$D126*H56)&lt;0,0,(H56*[1]Genanskaffelsespriser!$D126-(2009-H$3)/$C56*[1]Genanskaffelsespriser!$D126*H56))</f>
        <v>0</v>
      </c>
      <c r="AF56" s="58">
        <f>IF((I56*[1]Genanskaffelsespriser!$D126-(2009-I$3)/$C56*[1]Genanskaffelsespriser!$D126*I56)&lt;0,0,(I56*[1]Genanskaffelsespriser!$D126-(2009-I$3)/$C56*[1]Genanskaffelsespriser!$D126*I56))</f>
        <v>0</v>
      </c>
      <c r="AG56" s="58">
        <f>IF((J56*[1]Genanskaffelsespriser!$D126-(2009-J$3)/$C56*[1]Genanskaffelsespriser!$D126*J56)&lt;0,0,(J56*[1]Genanskaffelsespriser!$D126-(2009-J$3)/$C56*[1]Genanskaffelsespriser!$D126*J56))</f>
        <v>61187.758666666661</v>
      </c>
      <c r="AH56" s="58">
        <f>IF((K56*[1]Genanskaffelsespriser!$D126-(2009-K$3)/$C56*[1]Genanskaffelsespriser!$D126*K56)&lt;0,0,(K56*[1]Genanskaffelsespriser!$D126-(2009-K$3)/$C56*[1]Genanskaffelsespriser!$D126*K56))</f>
        <v>545174.07533333334</v>
      </c>
      <c r="AI56" s="58">
        <f>IF((L56*[1]Genanskaffelsespriser!$D126-(2009-L$3)/$C56*[1]Genanskaffelsespriser!$D126*L56)&lt;0,0,(L56*[1]Genanskaffelsespriser!$D126-(2009-L$3)/$C56*[1]Genanskaffelsespriser!$D126*L56))</f>
        <v>129933.44000000003</v>
      </c>
      <c r="AJ56" s="58">
        <f>IF((M56*[1]Genanskaffelsespriser!$D126-(2009-M$3)/$C56*[1]Genanskaffelsespriser!$D126*M56)&lt;0,0,(M56*[1]Genanskaffelsespriser!$D126-(2009-M$3)/$C56*[1]Genanskaffelsespriser!$D126*M56))</f>
        <v>1059562.1140000001</v>
      </c>
      <c r="AK56" s="58">
        <f>IF((N56*[1]Genanskaffelsespriser!$D126-(2009-N$3)/$C56*[1]Genanskaffelsespriser!$D126*N56)&lt;0,0,(N56*[1]Genanskaffelsespriser!$D126-(2009-N$3)/$C56*[1]Genanskaffelsespriser!$D126*N56))</f>
        <v>2145505.9946666686</v>
      </c>
      <c r="AL56" s="58">
        <f>IF((O56*[1]Genanskaffelsespriser!$D126-(2009-O$3)/$C56*[1]Genanskaffelsespriser!$D126*O56)&lt;0,0,(O56*[1]Genanskaffelsespriser!$D126-(2009-O$3)/$C56*[1]Genanskaffelsespriser!$D126*O56))</f>
        <v>3091227.0479999995</v>
      </c>
      <c r="AM56" s="58">
        <f>IF((P56*[1]Genanskaffelsespriser!$D126-(2009-P$3)/$C56*[1]Genanskaffelsespriser!$D126*P56)&lt;0,0,(P56*[1]Genanskaffelsespriser!$D126-(2009-P$3)/$C56*[1]Genanskaffelsespriser!$D126*P56))</f>
        <v>609267.51600000006</v>
      </c>
      <c r="AN56" s="58">
        <f>IF((Q56*[1]Genanskaffelsespriser!$D126-(2009-Q$3)/$C56*[1]Genanskaffelsespriser!$D126*Q56)&lt;0,0,(Q56*[1]Genanskaffelsespriser!$D126-(2009-Q$3)/$C56*[1]Genanskaffelsespriser!$D126*Q56))</f>
        <v>173338.87133333331</v>
      </c>
      <c r="AO56" s="58">
        <f>IF((R56*[1]Genanskaffelsespriser!$D126-(2009-R$3)/$C56*[1]Genanskaffelsespriser!$D126*R56)&lt;0,0,(R56*[1]Genanskaffelsespriser!$D126-(2009-R$3)/$C56*[1]Genanskaffelsespriser!$D126*R56))</f>
        <v>1425950.9333333336</v>
      </c>
      <c r="AP56" s="58">
        <f>IF((S56*[1]Genanskaffelsespriser!$D126-(2009-S$3)/$C56*[1]Genanskaffelsespriser!$D126*S56)&lt;0,0,(S56*[1]Genanskaffelsespriser!$D126-(2009-S$3)/$C56*[1]Genanskaffelsespriser!$D126*S56))</f>
        <v>2526389.736</v>
      </c>
      <c r="AQ56" s="58">
        <f>IF((T56*[1]Genanskaffelsespriser!$D126-(2009-T$3)/$C56*[1]Genanskaffelsespriser!$D126*T56)&lt;0,0,(T56*[1]Genanskaffelsespriser!$D126-(2009-T$3)/$C56*[1]Genanskaffelsespriser!$D126*T56))</f>
        <v>385739.89999999991</v>
      </c>
      <c r="AR56" s="58">
        <f>IF((U56*[1]Genanskaffelsespriser!$D126-(2009-U$3)/$C56*[1]Genanskaffelsespriser!$D126*U56)&lt;0,0,(U56*[1]Genanskaffelsespriser!$D126-(2009-U$3)/$C56*[1]Genanskaffelsespriser!$D126*U56))</f>
        <v>11803.323999999999</v>
      </c>
      <c r="AS56" s="58">
        <f>IF((V56*[1]Genanskaffelsespriser!$D126-(2009-V$3)/$C56*[1]Genanskaffelsespriser!$D126*V56)&lt;0,0,(V56*[1]Genanskaffelsespriser!$D126-(2009-V$3)/$C56*[1]Genanskaffelsespriser!$D126*V56))</f>
        <v>1653752.2559999996</v>
      </c>
      <c r="AT56" s="58">
        <f>IF((W56*[1]Genanskaffelsespriser!$D126-(2009-W$3)/$C56*[1]Genanskaffelsespriser!$D126*W56)&lt;0,0,(W56*[1]Genanskaffelsespriser!$D126-(2009-W$3)/$C56*[1]Genanskaffelsespriser!$D126*W56))</f>
        <v>1084685.4893333332</v>
      </c>
      <c r="AU56" s="58">
        <f>IF((X56*[1]Genanskaffelsespriser!$D126-(2009-X$3)/$C56*[1]Genanskaffelsespriser!$D126*X56)&lt;0,0,(X56*[1]Genanskaffelsespriser!$D126-(2009-X$3)/$C56*[1]Genanskaffelsespriser!$D126*X56))</f>
        <v>337185.48933333333</v>
      </c>
      <c r="AV56" s="58">
        <f>IF((Y56*[1]Genanskaffelsespriser!$D126-(2009-Y$3)/$C56*[1]Genanskaffelsespriser!$D126*Y56)&lt;0,0,(Y56*[1]Genanskaffelsespriser!$D126-(2009-Y$3)/$C56*[1]Genanskaffelsespriser!$D126*Y56))</f>
        <v>99566.999999999985</v>
      </c>
      <c r="AW56" s="59">
        <f t="shared" si="27"/>
        <v>15341811.394000001</v>
      </c>
      <c r="AX56" s="58">
        <f>VLOOKUP(D$3,[1]Prisindeks!$A$1:$B$111,2,FALSE)/100*AA56</f>
        <v>0</v>
      </c>
      <c r="AY56" s="58">
        <f>VLOOKUP(E$3,[1]Prisindeks!$A$1:$B$111,2,FALSE)/100*AB56</f>
        <v>0</v>
      </c>
      <c r="AZ56" s="58">
        <f>VLOOKUP(F$3,[1]Prisindeks!$A$1:$B$111,2,FALSE)/100*AC56</f>
        <v>0</v>
      </c>
      <c r="BA56" s="58">
        <f>VLOOKUP(G$3,[1]Prisindeks!$A$1:$B$111,2,FALSE)/100*AD56</f>
        <v>37.374818274086316</v>
      </c>
      <c r="BB56" s="58">
        <f>VLOOKUP(H$3,[1]Prisindeks!$A$1:$B$111,2,FALSE)/100*AE56</f>
        <v>0</v>
      </c>
      <c r="BC56" s="58">
        <f>VLOOKUP(I$3,[1]Prisindeks!$A$1:$B$111,2,FALSE)/100*AF56</f>
        <v>0</v>
      </c>
      <c r="BD56" s="58">
        <f>VLOOKUP(J$3,[1]Prisindeks!$A$1:$B$111,2,FALSE)/100*AG56</f>
        <v>6298.4645011936555</v>
      </c>
      <c r="BE56" s="58">
        <f>VLOOKUP(K$3,[1]Prisindeks!$A$1:$B$111,2,FALSE)/100*AH56</f>
        <v>118601.07224122361</v>
      </c>
      <c r="BF56" s="58">
        <f>VLOOKUP(L$3,[1]Prisindeks!$A$1:$B$111,2,FALSE)/100*AI56</f>
        <v>61233.802019588984</v>
      </c>
      <c r="BG56" s="58">
        <f>VLOOKUP(M$3,[1]Prisindeks!$A$1:$B$111,2,FALSE)/100*AJ56</f>
        <v>629564.12427455233</v>
      </c>
      <c r="BH56" s="58">
        <f>VLOOKUP(N$3,[1]Prisindeks!$A$1:$B$111,2,FALSE)/100*AK56</f>
        <v>1514696.9310690805</v>
      </c>
      <c r="BI56" s="58">
        <f>VLOOKUP(O$3,[1]Prisindeks!$A$1:$B$111,2,FALSE)/100*AL56</f>
        <v>2494480.3690747367</v>
      </c>
      <c r="BJ56" s="58">
        <f>VLOOKUP(P$3,[1]Prisindeks!$A$1:$B$111,2,FALSE)/100*AM56</f>
        <v>541130.10440932575</v>
      </c>
      <c r="BK56" s="58">
        <f>VLOOKUP(Q$3,[1]Prisindeks!$A$1:$B$111,2,FALSE)/100*AN56</f>
        <v>156889.86479767703</v>
      </c>
      <c r="BL56" s="58">
        <f>VLOOKUP(R$3,[1]Prisindeks!$A$1:$B$111,2,FALSE)/100*AO56</f>
        <v>1313876.3758815303</v>
      </c>
      <c r="BM56" s="58">
        <f>VLOOKUP(S$3,[1]Prisindeks!$A$1:$B$111,2,FALSE)/100*AP56</f>
        <v>2342723.6872628671</v>
      </c>
      <c r="BN56" s="58">
        <f>VLOOKUP(T$3,[1]Prisindeks!$A$1:$B$111,2,FALSE)/100*AQ56</f>
        <v>360781.73054629</v>
      </c>
      <c r="BO56" s="58">
        <f>VLOOKUP(U$3,[1]Prisindeks!$A$1:$B$111,2,FALSE)/100*AR56</f>
        <v>11420.458697310178</v>
      </c>
      <c r="BP56" s="58">
        <f>VLOOKUP(V$3,[1]Prisindeks!$A$1:$B$111,2,FALSE)/100*AS56</f>
        <v>1643307.8933868138</v>
      </c>
      <c r="BQ56" s="58">
        <f>VLOOKUP(W$3,[1]Prisindeks!$A$1:$B$111,2,FALSE)/100*AT56</f>
        <v>1118484.9373770703</v>
      </c>
      <c r="BR56" s="58">
        <f>VLOOKUP(X$3,[1]Prisindeks!$A$1:$B$111,2,FALSE)/100*AU56</f>
        <v>361562.01090715092</v>
      </c>
      <c r="BS56" s="58">
        <f>VLOOKUP(Y$3,[1]Prisindeks!$A$1:$B$111,2,FALSE)/100*AV56</f>
        <v>99566.999999999985</v>
      </c>
      <c r="BT56" s="59">
        <f t="shared" si="28"/>
        <v>12774656.201264685</v>
      </c>
      <c r="BU56" s="48">
        <f t="shared" si="29"/>
        <v>0</v>
      </c>
      <c r="BV56" s="48">
        <f t="shared" si="29"/>
        <v>0</v>
      </c>
      <c r="BW56" s="48">
        <f t="shared" si="29"/>
        <v>0</v>
      </c>
      <c r="BX56" s="48">
        <f t="shared" si="29"/>
        <v>788.91140913705237</v>
      </c>
      <c r="BY56" s="48">
        <f t="shared" si="29"/>
        <v>0</v>
      </c>
      <c r="BZ56" s="48">
        <f t="shared" si="29"/>
        <v>0</v>
      </c>
      <c r="CA56" s="48">
        <f t="shared" si="29"/>
        <v>33743.111583930156</v>
      </c>
      <c r="CB56" s="48">
        <f t="shared" si="29"/>
        <v>331887.5737872785</v>
      </c>
      <c r="CC56" s="48">
        <f t="shared" si="29"/>
        <v>95583.6210097945</v>
      </c>
      <c r="CD56" s="48">
        <f t="shared" si="29"/>
        <v>844563.1191372762</v>
      </c>
      <c r="CE56" s="48">
        <f t="shared" si="29"/>
        <v>1830101.4628678747</v>
      </c>
      <c r="CF56" s="48">
        <f t="shared" si="29"/>
        <v>2792853.7085373681</v>
      </c>
      <c r="CG56" s="48">
        <f t="shared" si="29"/>
        <v>575198.81020466285</v>
      </c>
      <c r="CH56" s="48">
        <f t="shared" si="29"/>
        <v>165114.36806550517</v>
      </c>
      <c r="CI56" s="48">
        <f t="shared" si="29"/>
        <v>1369913.654607432</v>
      </c>
      <c r="CJ56" s="48">
        <f t="shared" si="29"/>
        <v>2434556.7116314336</v>
      </c>
      <c r="CK56" s="48">
        <f t="shared" si="30"/>
        <v>373260.81527314498</v>
      </c>
      <c r="CL56" s="48">
        <f t="shared" si="30"/>
        <v>11611.891348655088</v>
      </c>
      <c r="CM56" s="48">
        <f t="shared" si="30"/>
        <v>1648530.0746934067</v>
      </c>
      <c r="CN56" s="48">
        <f t="shared" si="30"/>
        <v>1101585.2133552018</v>
      </c>
      <c r="CO56" s="48">
        <f t="shared" si="30"/>
        <v>349373.75012024213</v>
      </c>
      <c r="CP56" s="48">
        <f t="shared" si="30"/>
        <v>99566.999999999985</v>
      </c>
      <c r="CQ56" s="49">
        <f t="shared" si="31"/>
        <v>14058233.797632344</v>
      </c>
      <c r="CR56" s="48">
        <f t="shared" si="17"/>
        <v>12258.840000000004</v>
      </c>
    </row>
    <row r="57" spans="1:96" outlineLevel="1" x14ac:dyDescent="0.25">
      <c r="A57" s="50" t="s">
        <v>56</v>
      </c>
      <c r="B57" s="51" t="s">
        <v>54</v>
      </c>
      <c r="C57" s="52">
        <f>[1]Genanskaffelsespriser!E127</f>
        <v>75</v>
      </c>
      <c r="D57" s="53">
        <v>0</v>
      </c>
      <c r="E57" s="53">
        <v>0</v>
      </c>
      <c r="F57" s="53">
        <v>0</v>
      </c>
      <c r="G57" s="53">
        <v>3.6200000000000045</v>
      </c>
      <c r="H57" s="53">
        <v>0</v>
      </c>
      <c r="I57" s="53">
        <v>0</v>
      </c>
      <c r="J57" s="53">
        <v>1080.8400000000001</v>
      </c>
      <c r="K57" s="53">
        <v>734.34</v>
      </c>
      <c r="L57" s="53">
        <v>660.47</v>
      </c>
      <c r="M57" s="53">
        <v>857.70999999999981</v>
      </c>
      <c r="N57" s="53">
        <v>1543.2200000000005</v>
      </c>
      <c r="O57" s="53">
        <v>2128.15</v>
      </c>
      <c r="P57" s="53">
        <v>1581.46</v>
      </c>
      <c r="Q57" s="53">
        <v>88.67</v>
      </c>
      <c r="R57" s="53">
        <v>1257.8599999999997</v>
      </c>
      <c r="S57" s="53">
        <v>737.61</v>
      </c>
      <c r="T57" s="53">
        <v>108.19</v>
      </c>
      <c r="U57" s="53">
        <v>28.36</v>
      </c>
      <c r="V57" s="53">
        <v>823.67</v>
      </c>
      <c r="W57" s="53">
        <v>4.08</v>
      </c>
      <c r="X57" s="53">
        <v>99.62</v>
      </c>
      <c r="Y57" s="53">
        <v>0</v>
      </c>
      <c r="Z57" s="56"/>
      <c r="AA57" s="57">
        <f>IF((D57*[1]Genanskaffelsespriser!$D127-(2009-D$3)/$C57*[1]Genanskaffelsespriser!$D127*D57)&lt;0,0,(D57*[1]Genanskaffelsespriser!$D127-(2009-D$3)/$C57*[1]Genanskaffelsespriser!$D127*D57))</f>
        <v>0</v>
      </c>
      <c r="AB57" s="58">
        <f>IF((E57*[1]Genanskaffelsespriser!$D127-(2009-E$3)/$C57*[1]Genanskaffelsespriser!$D127*E57)&lt;0,0,(E57*[1]Genanskaffelsespriser!$D127-(2009-E$3)/$C57*[1]Genanskaffelsespriser!$D127*E57))</f>
        <v>0</v>
      </c>
      <c r="AC57" s="58">
        <f>IF((F57*[1]Genanskaffelsespriser!$D127-(2009-F$3)/$C57*[1]Genanskaffelsespriser!$D127*F57)&lt;0,0,(F57*[1]Genanskaffelsespriser!$D127-(2009-F$3)/$C57*[1]Genanskaffelsespriser!$D127*F57))</f>
        <v>0</v>
      </c>
      <c r="AD57" s="58">
        <f>IF((G57*[1]Genanskaffelsespriser!$D127-(2009-G$3)/$C57*[1]Genanskaffelsespriser!$D127*G57)&lt;0,0,(G57*[1]Genanskaffelsespriser!$D127-(2009-G$3)/$C57*[1]Genanskaffelsespriser!$D127*G57))</f>
        <v>105.80053333333308</v>
      </c>
      <c r="AE57" s="58">
        <f>IF((H57*[1]Genanskaffelsespriser!$D127-(2009-H$3)/$C57*[1]Genanskaffelsespriser!$D127*H57)&lt;0,0,(H57*[1]Genanskaffelsespriser!$D127-(2009-H$3)/$C57*[1]Genanskaffelsespriser!$D127*H57))</f>
        <v>0</v>
      </c>
      <c r="AF57" s="58">
        <f>IF((I57*[1]Genanskaffelsespriser!$D127-(2009-I$3)/$C57*[1]Genanskaffelsespriser!$D127*I57)&lt;0,0,(I57*[1]Genanskaffelsespriser!$D127-(2009-I$3)/$C57*[1]Genanskaffelsespriser!$D127*I57))</f>
        <v>0</v>
      </c>
      <c r="AG57" s="58">
        <f>IF((J57*[1]Genanskaffelsespriser!$D127-(2009-J$3)/$C57*[1]Genanskaffelsespriser!$D127*J57)&lt;0,0,(J57*[1]Genanskaffelsespriser!$D127-(2009-J$3)/$C57*[1]Genanskaffelsespriser!$D127*J57))</f>
        <v>979269.86239999998</v>
      </c>
      <c r="AH57" s="58">
        <f>IF((K57*[1]Genanskaffelsespriser!$D127-(2009-K$3)/$C57*[1]Genanskaffelsespriser!$D127*K57)&lt;0,0,(K57*[1]Genanskaffelsespriser!$D127-(2009-K$3)/$C57*[1]Genanskaffelsespriser!$D127*K57))</f>
        <v>879954.72640000004</v>
      </c>
      <c r="AI57" s="58">
        <f>IF((L57*[1]Genanskaffelsespriser!$D127-(2009-L$3)/$C57*[1]Genanskaffelsespriser!$D127*L57)&lt;0,0,(L57*[1]Genanskaffelsespriser!$D127-(2009-L$3)/$C57*[1]Genanskaffelsespriser!$D127*L57))</f>
        <v>926560.15359999996</v>
      </c>
      <c r="AJ57" s="58">
        <f>IF((M57*[1]Genanskaffelsespriser!$D127-(2009-M$3)/$C57*[1]Genanskaffelsespriser!$D127*M57)&lt;0,0,(M57*[1]Genanskaffelsespriser!$D127-(2009-M$3)/$C57*[1]Genanskaffelsespriser!$D127*M57))</f>
        <v>1328604.2261333331</v>
      </c>
      <c r="AK57" s="58">
        <f>IF((N57*[1]Genanskaffelsespriser!$D127-(2009-N$3)/$C57*[1]Genanskaffelsespriser!$D127*N57)&lt;0,0,(N57*[1]Genanskaffelsespriser!$D127-(2009-N$3)/$C57*[1]Genanskaffelsespriser!$D127*N57))</f>
        <v>2615984.2389333341</v>
      </c>
      <c r="AL57" s="58">
        <f>IF((O57*[1]Genanskaffelsespriser!$D127-(2009-O$3)/$C57*[1]Genanskaffelsespriser!$D127*O57)&lt;0,0,(O57*[1]Genanskaffelsespriser!$D127-(2009-O$3)/$C57*[1]Genanskaffelsespriser!$D127*O57))</f>
        <v>3918520.0319999997</v>
      </c>
      <c r="AM57" s="58">
        <f>IF((P57*[1]Genanskaffelsespriser!$D127-(2009-P$3)/$C57*[1]Genanskaffelsespriser!$D127*P57)&lt;0,0,(P57*[1]Genanskaffelsespriser!$D127-(2009-P$3)/$C57*[1]Genanskaffelsespriser!$D127*P57))</f>
        <v>3050573.0816000002</v>
      </c>
      <c r="AN57" s="58">
        <f>IF((Q57*[1]Genanskaffelsespriser!$D127-(2009-Q$3)/$C57*[1]Genanskaffelsespriser!$D127*Q57)&lt;0,0,(Q57*[1]Genanskaffelsespriser!$D127-(2009-Q$3)/$C57*[1]Genanskaffelsespriser!$D127*Q57))</f>
        <v>173632.41173333334</v>
      </c>
      <c r="AO57" s="58">
        <f>IF((R57*[1]Genanskaffelsespriser!$D127-(2009-R$3)/$C57*[1]Genanskaffelsespriser!$D127*R57)&lt;0,0,(R57*[1]Genanskaffelsespriser!$D127-(2009-R$3)/$C57*[1]Genanskaffelsespriser!$D127*R57))</f>
        <v>2499887.7354666661</v>
      </c>
      <c r="AP57" s="58">
        <f>IF((S57*[1]Genanskaffelsespriser!$D127-(2009-S$3)/$C57*[1]Genanskaffelsespriser!$D127*S57)&lt;0,0,(S57*[1]Genanskaffelsespriser!$D127-(2009-S$3)/$C57*[1]Genanskaffelsespriser!$D127*S57))</f>
        <v>1487493.8304000001</v>
      </c>
      <c r="AQ57" s="58">
        <f>IF((T57*[1]Genanskaffelsespriser!$D127-(2009-T$3)/$C57*[1]Genanskaffelsespriser!$D127*T57)&lt;0,0,(T57*[1]Genanskaffelsespriser!$D127-(2009-T$3)/$C57*[1]Genanskaffelsespriser!$D127*T57))</f>
        <v>221342.31466666664</v>
      </c>
      <c r="AR57" s="58">
        <f>IF((U57*[1]Genanskaffelsespriser!$D127-(2009-U$3)/$C57*[1]Genanskaffelsespriser!$D127*U57)&lt;0,0,(U57*[1]Genanskaffelsespriser!$D127-(2009-U$3)/$C57*[1]Genanskaffelsespriser!$D127*U57))</f>
        <v>58849.64693333333</v>
      </c>
      <c r="AS57" s="58">
        <f>IF((V57*[1]Genanskaffelsespriser!$D127-(2009-V$3)/$C57*[1]Genanskaffelsespriser!$D127*V57)&lt;0,0,(V57*[1]Genanskaffelsespriser!$D127-(2009-V$3)/$C57*[1]Genanskaffelsespriser!$D127*V57))</f>
        <v>1733265.2544</v>
      </c>
      <c r="AT57" s="58">
        <f>IF((W57*[1]Genanskaffelsespriser!$D127-(2009-W$3)/$C57*[1]Genanskaffelsespriser!$D127*W57)&lt;0,0,(W57*[1]Genanskaffelsespriser!$D127-(2009-W$3)/$C57*[1]Genanskaffelsespriser!$D127*W57))</f>
        <v>8704.8703999999998</v>
      </c>
      <c r="AU57" s="58">
        <f>IF((X57*[1]Genanskaffelsespriser!$D127-(2009-X$3)/$C57*[1]Genanskaffelsespriser!$D127*X57)&lt;0,0,(X57*[1]Genanskaffelsespriser!$D127-(2009-X$3)/$C57*[1]Genanskaffelsespriser!$D127*X57))</f>
        <v>215455.47946666667</v>
      </c>
      <c r="AV57" s="58">
        <f>IF((Y57*[1]Genanskaffelsespriser!$D127-(2009-Y$3)/$C57*[1]Genanskaffelsespriser!$D127*Y57)&lt;0,0,(Y57*[1]Genanskaffelsespriser!$D127-(2009-Y$3)/$C57*[1]Genanskaffelsespriser!$D127*Y57))</f>
        <v>0</v>
      </c>
      <c r="AW57" s="59">
        <f t="shared" si="27"/>
        <v>20098203.665066663</v>
      </c>
      <c r="AX57" s="58">
        <f>VLOOKUP(D$3,[1]Prisindeks!$A$1:$B$111,2,FALSE)/100*AA57</f>
        <v>0</v>
      </c>
      <c r="AY57" s="58">
        <f>VLOOKUP(E$3,[1]Prisindeks!$A$1:$B$111,2,FALSE)/100*AB57</f>
        <v>0</v>
      </c>
      <c r="AZ57" s="58">
        <f>VLOOKUP(F$3,[1]Prisindeks!$A$1:$B$111,2,FALSE)/100*AC57</f>
        <v>0</v>
      </c>
      <c r="BA57" s="58">
        <f>VLOOKUP(G$3,[1]Prisindeks!$A$1:$B$111,2,FALSE)/100*AD57</f>
        <v>2.5669647444345336</v>
      </c>
      <c r="BB57" s="58">
        <f>VLOOKUP(H$3,[1]Prisindeks!$A$1:$B$111,2,FALSE)/100*AE57</f>
        <v>0</v>
      </c>
      <c r="BC57" s="58">
        <f>VLOOKUP(I$3,[1]Prisindeks!$A$1:$B$111,2,FALSE)/100*AF57</f>
        <v>0</v>
      </c>
      <c r="BD57" s="58">
        <f>VLOOKUP(J$3,[1]Prisindeks!$A$1:$B$111,2,FALSE)/100*AG57</f>
        <v>100802.78473699493</v>
      </c>
      <c r="BE57" s="58">
        <f>VLOOKUP(K$3,[1]Prisindeks!$A$1:$B$111,2,FALSE)/100*AH57</f>
        <v>191431.65237811796</v>
      </c>
      <c r="BF57" s="58">
        <f>VLOOKUP(L$3,[1]Prisindeks!$A$1:$B$111,2,FALSE)/100*AI57</f>
        <v>436660.5009825211</v>
      </c>
      <c r="BG57" s="58">
        <f>VLOOKUP(M$3,[1]Prisindeks!$A$1:$B$111,2,FALSE)/100*AJ57</f>
        <v>789421.91786700778</v>
      </c>
      <c r="BH57" s="58">
        <f>VLOOKUP(N$3,[1]Prisindeks!$A$1:$B$111,2,FALSE)/100*AK57</f>
        <v>1846847.926916661</v>
      </c>
      <c r="BI57" s="58">
        <f>VLOOKUP(O$3,[1]Prisindeks!$A$1:$B$111,2,FALSE)/100*AL57</f>
        <v>3162068.3773371633</v>
      </c>
      <c r="BJ57" s="58">
        <f>VLOOKUP(P$3,[1]Prisindeks!$A$1:$B$111,2,FALSE)/100*AM57</f>
        <v>2709412.3464716058</v>
      </c>
      <c r="BK57" s="58">
        <f>VLOOKUP(Q$3,[1]Prisindeks!$A$1:$B$111,2,FALSE)/100*AN57</f>
        <v>157155.54965713419</v>
      </c>
      <c r="BL57" s="58">
        <f>VLOOKUP(R$3,[1]Prisindeks!$A$1:$B$111,2,FALSE)/100*AO57</f>
        <v>2303405.6510679573</v>
      </c>
      <c r="BM57" s="58">
        <f>VLOOKUP(S$3,[1]Prisindeks!$A$1:$B$111,2,FALSE)/100*AP57</f>
        <v>1379354.4920954562</v>
      </c>
      <c r="BN57" s="58">
        <f>VLOOKUP(T$3,[1]Prisindeks!$A$1:$B$111,2,FALSE)/100*AQ57</f>
        <v>207021.00904926215</v>
      </c>
      <c r="BO57" s="58">
        <f>VLOOKUP(U$3,[1]Prisindeks!$A$1:$B$111,2,FALSE)/100*AR57</f>
        <v>56940.736537726152</v>
      </c>
      <c r="BP57" s="58">
        <f>VLOOKUP(V$3,[1]Prisindeks!$A$1:$B$111,2,FALSE)/100*AS57</f>
        <v>1722318.7231066274</v>
      </c>
      <c r="BQ57" s="58">
        <f>VLOOKUP(W$3,[1]Prisindeks!$A$1:$B$111,2,FALSE)/100*AT57</f>
        <v>8976.1193635987456</v>
      </c>
      <c r="BR57" s="58">
        <f>VLOOKUP(X$3,[1]Prisindeks!$A$1:$B$111,2,FALSE)/100*AU57</f>
        <v>231031.6395019058</v>
      </c>
      <c r="BS57" s="58">
        <f>VLOOKUP(Y$3,[1]Prisindeks!$A$1:$B$111,2,FALSE)/100*AV57</f>
        <v>0</v>
      </c>
      <c r="BT57" s="59">
        <f t="shared" si="28"/>
        <v>15302851.994034482</v>
      </c>
      <c r="BU57" s="48">
        <f t="shared" si="29"/>
        <v>0</v>
      </c>
      <c r="BV57" s="48">
        <f t="shared" si="29"/>
        <v>0</v>
      </c>
      <c r="BW57" s="48">
        <f t="shared" si="29"/>
        <v>0</v>
      </c>
      <c r="BX57" s="48">
        <f t="shared" si="29"/>
        <v>54.183749038883803</v>
      </c>
      <c r="BY57" s="48">
        <f t="shared" si="29"/>
        <v>0</v>
      </c>
      <c r="BZ57" s="48">
        <f t="shared" si="29"/>
        <v>0</v>
      </c>
      <c r="CA57" s="48">
        <f t="shared" si="29"/>
        <v>540036.32356849744</v>
      </c>
      <c r="CB57" s="48">
        <f t="shared" si="29"/>
        <v>535693.18938905897</v>
      </c>
      <c r="CC57" s="48">
        <f t="shared" si="29"/>
        <v>681610.32729126047</v>
      </c>
      <c r="CD57" s="48">
        <f t="shared" si="29"/>
        <v>1059013.0720001704</v>
      </c>
      <c r="CE57" s="48">
        <f t="shared" si="29"/>
        <v>2231416.0829249974</v>
      </c>
      <c r="CF57" s="48">
        <f t="shared" si="29"/>
        <v>3540294.2046685815</v>
      </c>
      <c r="CG57" s="48">
        <f t="shared" si="29"/>
        <v>2879992.714035803</v>
      </c>
      <c r="CH57" s="48">
        <f t="shared" si="29"/>
        <v>165393.98069523377</v>
      </c>
      <c r="CI57" s="48">
        <f t="shared" si="29"/>
        <v>2401646.6932673119</v>
      </c>
      <c r="CJ57" s="48">
        <f t="shared" si="29"/>
        <v>1433424.1612477282</v>
      </c>
      <c r="CK57" s="48">
        <f t="shared" si="30"/>
        <v>214181.66185796441</v>
      </c>
      <c r="CL57" s="48">
        <f t="shared" si="30"/>
        <v>57895.191735529741</v>
      </c>
      <c r="CM57" s="48">
        <f t="shared" si="30"/>
        <v>1727791.9887533137</v>
      </c>
      <c r="CN57" s="48">
        <f t="shared" si="30"/>
        <v>8840.4948817993718</v>
      </c>
      <c r="CO57" s="48">
        <f t="shared" si="30"/>
        <v>223243.55948428623</v>
      </c>
      <c r="CP57" s="48">
        <f t="shared" si="30"/>
        <v>0</v>
      </c>
      <c r="CQ57" s="49">
        <f t="shared" si="31"/>
        <v>17700527.829550572</v>
      </c>
      <c r="CR57" s="48">
        <f t="shared" si="17"/>
        <v>11737.870000000003</v>
      </c>
    </row>
    <row r="58" spans="1:96" outlineLevel="1" x14ac:dyDescent="0.25">
      <c r="A58" s="50" t="s">
        <v>57</v>
      </c>
      <c r="B58" s="51" t="s">
        <v>54</v>
      </c>
      <c r="C58" s="52">
        <f>[1]Genanskaffelsespriser!E128</f>
        <v>75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147.68</v>
      </c>
      <c r="L58" s="53">
        <v>0</v>
      </c>
      <c r="M58" s="53">
        <v>144.97999999999999</v>
      </c>
      <c r="N58" s="53">
        <v>0</v>
      </c>
      <c r="O58" s="53">
        <v>120.65</v>
      </c>
      <c r="P58" s="53">
        <v>67.739999999999995</v>
      </c>
      <c r="Q58" s="53">
        <v>0</v>
      </c>
      <c r="R58" s="53">
        <v>445.16</v>
      </c>
      <c r="S58" s="53">
        <v>192.08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6"/>
      <c r="AA58" s="57">
        <f>IF((D58*[1]Genanskaffelsespriser!$D128-(2009-D$3)/$C58*[1]Genanskaffelsespriser!$D128*D58)&lt;0,0,(D58*[1]Genanskaffelsespriser!$D128-(2009-D$3)/$C58*[1]Genanskaffelsespriser!$D128*D58))</f>
        <v>0</v>
      </c>
      <c r="AB58" s="58">
        <f>IF((E58*[1]Genanskaffelsespriser!$D128-(2009-E$3)/$C58*[1]Genanskaffelsespriser!$D128*E58)&lt;0,0,(E58*[1]Genanskaffelsespriser!$D128-(2009-E$3)/$C58*[1]Genanskaffelsespriser!$D128*E58))</f>
        <v>0</v>
      </c>
      <c r="AC58" s="58">
        <f>IF((F58*[1]Genanskaffelsespriser!$D128-(2009-F$3)/$C58*[1]Genanskaffelsespriser!$D128*F58)&lt;0,0,(F58*[1]Genanskaffelsespriser!$D128-(2009-F$3)/$C58*[1]Genanskaffelsespriser!$D128*F58))</f>
        <v>0</v>
      </c>
      <c r="AD58" s="58">
        <f>IF((G58*[1]Genanskaffelsespriser!$D128-(2009-G$3)/$C58*[1]Genanskaffelsespriser!$D128*G58)&lt;0,0,(G58*[1]Genanskaffelsespriser!$D128-(2009-G$3)/$C58*[1]Genanskaffelsespriser!$D128*G58))</f>
        <v>0</v>
      </c>
      <c r="AE58" s="58">
        <f>IF((H58*[1]Genanskaffelsespriser!$D128-(2009-H$3)/$C58*[1]Genanskaffelsespriser!$D128*H58)&lt;0,0,(H58*[1]Genanskaffelsespriser!$D128-(2009-H$3)/$C58*[1]Genanskaffelsespriser!$D128*H58))</f>
        <v>0</v>
      </c>
      <c r="AF58" s="58">
        <f>IF((I58*[1]Genanskaffelsespriser!$D128-(2009-I$3)/$C58*[1]Genanskaffelsespriser!$D128*I58)&lt;0,0,(I58*[1]Genanskaffelsespriser!$D128-(2009-I$3)/$C58*[1]Genanskaffelsespriser!$D128*I58))</f>
        <v>0</v>
      </c>
      <c r="AG58" s="58">
        <f>IF((J58*[1]Genanskaffelsespriser!$D128-(2009-J$3)/$C58*[1]Genanskaffelsespriser!$D128*J58)&lt;0,0,(J58*[1]Genanskaffelsespriser!$D128-(2009-J$3)/$C58*[1]Genanskaffelsespriser!$D128*J58))</f>
        <v>0</v>
      </c>
      <c r="AH58" s="58">
        <f>IF((K58*[1]Genanskaffelsespriser!$D128-(2009-K$3)/$C58*[1]Genanskaffelsespriser!$D128*K58)&lt;0,0,(K58*[1]Genanskaffelsespriser!$D128-(2009-K$3)/$C58*[1]Genanskaffelsespriser!$D128*K58))</f>
        <v>304600.8298666667</v>
      </c>
      <c r="AI58" s="58">
        <f>IF((L58*[1]Genanskaffelsespriser!$D128-(2009-L$3)/$C58*[1]Genanskaffelsespriser!$D128*L58)&lt;0,0,(L58*[1]Genanskaffelsespriser!$D128-(2009-L$3)/$C58*[1]Genanskaffelsespriser!$D128*L58))</f>
        <v>0</v>
      </c>
      <c r="AJ58" s="58">
        <f>IF((M58*[1]Genanskaffelsespriser!$D128-(2009-M$3)/$C58*[1]Genanskaffelsespriser!$D128*M58)&lt;0,0,(M58*[1]Genanskaffelsespriser!$D128-(2009-M$3)/$C58*[1]Genanskaffelsespriser!$D128*M58))</f>
        <v>386553.40826666658</v>
      </c>
      <c r="AK58" s="58">
        <f>IF((N58*[1]Genanskaffelsespriser!$D128-(2009-N$3)/$C58*[1]Genanskaffelsespriser!$D128*N58)&lt;0,0,(N58*[1]Genanskaffelsespriser!$D128-(2009-N$3)/$C58*[1]Genanskaffelsespriser!$D128*N58))</f>
        <v>0</v>
      </c>
      <c r="AL58" s="58">
        <f>IF((O58*[1]Genanskaffelsespriser!$D128-(2009-O$3)/$C58*[1]Genanskaffelsespriser!$D128*O58)&lt;0,0,(O58*[1]Genanskaffelsespriser!$D128-(2009-O$3)/$C58*[1]Genanskaffelsespriser!$D128*O58))</f>
        <v>382378.45799999998</v>
      </c>
      <c r="AM58" s="58">
        <f>IF((P58*[1]Genanskaffelsespriser!$D128-(2009-P$3)/$C58*[1]Genanskaffelsespriser!$D128*P58)&lt;0,0,(P58*[1]Genanskaffelsespriser!$D128-(2009-P$3)/$C58*[1]Genanskaffelsespriser!$D128*P58))</f>
        <v>224913.0576</v>
      </c>
      <c r="AN58" s="58">
        <f>IF((Q58*[1]Genanskaffelsespriser!$D128-(2009-Q$3)/$C58*[1]Genanskaffelsespriser!$D128*Q58)&lt;0,0,(Q58*[1]Genanskaffelsespriser!$D128-(2009-Q$3)/$C58*[1]Genanskaffelsespriser!$D128*Q58))</f>
        <v>0</v>
      </c>
      <c r="AO58" s="58">
        <f>IF((R58*[1]Genanskaffelsespriser!$D128-(2009-R$3)/$C58*[1]Genanskaffelsespriser!$D128*R58)&lt;0,0,(R58*[1]Genanskaffelsespriser!$D128-(2009-R$3)/$C58*[1]Genanskaffelsespriser!$D128*R58))</f>
        <v>1522827.0698666668</v>
      </c>
      <c r="AP58" s="58">
        <f>IF((S58*[1]Genanskaffelsespriser!$D128-(2009-S$3)/$C58*[1]Genanskaffelsespriser!$D128*S58)&lt;0,0,(S58*[1]Genanskaffelsespriser!$D128-(2009-S$3)/$C58*[1]Genanskaffelsespriser!$D128*S58))</f>
        <v>666740.41280000005</v>
      </c>
      <c r="AQ58" s="58">
        <f>IF((T58*[1]Genanskaffelsespriser!$D128-(2009-T$3)/$C58*[1]Genanskaffelsespriser!$D128*T58)&lt;0,0,(T58*[1]Genanskaffelsespriser!$D128-(2009-T$3)/$C58*[1]Genanskaffelsespriser!$D128*T58))</f>
        <v>0</v>
      </c>
      <c r="AR58" s="58">
        <f>IF((U58*[1]Genanskaffelsespriser!$D128-(2009-U$3)/$C58*[1]Genanskaffelsespriser!$D128*U58)&lt;0,0,(U58*[1]Genanskaffelsespriser!$D128-(2009-U$3)/$C58*[1]Genanskaffelsespriser!$D128*U58))</f>
        <v>0</v>
      </c>
      <c r="AS58" s="58">
        <f>IF((V58*[1]Genanskaffelsespriser!$D128-(2009-V$3)/$C58*[1]Genanskaffelsespriser!$D128*V58)&lt;0,0,(V58*[1]Genanskaffelsespriser!$D128-(2009-V$3)/$C58*[1]Genanskaffelsespriser!$D128*V58))</f>
        <v>0</v>
      </c>
      <c r="AT58" s="58">
        <f>IF((W58*[1]Genanskaffelsespriser!$D128-(2009-W$3)/$C58*[1]Genanskaffelsespriser!$D128*W58)&lt;0,0,(W58*[1]Genanskaffelsespriser!$D128-(2009-W$3)/$C58*[1]Genanskaffelsespriser!$D128*W58))</f>
        <v>0</v>
      </c>
      <c r="AU58" s="58">
        <f>IF((X58*[1]Genanskaffelsespriser!$D128-(2009-X$3)/$C58*[1]Genanskaffelsespriser!$D128*X58)&lt;0,0,(X58*[1]Genanskaffelsespriser!$D128-(2009-X$3)/$C58*[1]Genanskaffelsespriser!$D128*X58))</f>
        <v>0</v>
      </c>
      <c r="AV58" s="58">
        <f>IF((Y58*[1]Genanskaffelsespriser!$D128-(2009-Y$3)/$C58*[1]Genanskaffelsespriser!$D128*Y58)&lt;0,0,(Y58*[1]Genanskaffelsespriser!$D128-(2009-Y$3)/$C58*[1]Genanskaffelsespriser!$D128*Y58))</f>
        <v>0</v>
      </c>
      <c r="AW58" s="59">
        <f t="shared" si="27"/>
        <v>3488013.2363999998</v>
      </c>
      <c r="AX58" s="58">
        <f>VLOOKUP(D$3,[1]Prisindeks!$A$1:$B$111,2,FALSE)/100*AA58</f>
        <v>0</v>
      </c>
      <c r="AY58" s="58">
        <f>VLOOKUP(E$3,[1]Prisindeks!$A$1:$B$111,2,FALSE)/100*AB58</f>
        <v>0</v>
      </c>
      <c r="AZ58" s="58">
        <f>VLOOKUP(F$3,[1]Prisindeks!$A$1:$B$111,2,FALSE)/100*AC58</f>
        <v>0</v>
      </c>
      <c r="BA58" s="58">
        <f>VLOOKUP(G$3,[1]Prisindeks!$A$1:$B$111,2,FALSE)/100*AD58</f>
        <v>0</v>
      </c>
      <c r="BB58" s="58">
        <f>VLOOKUP(H$3,[1]Prisindeks!$A$1:$B$111,2,FALSE)/100*AE58</f>
        <v>0</v>
      </c>
      <c r="BC58" s="58">
        <f>VLOOKUP(I$3,[1]Prisindeks!$A$1:$B$111,2,FALSE)/100*AF58</f>
        <v>0</v>
      </c>
      <c r="BD58" s="58">
        <f>VLOOKUP(J$3,[1]Prisindeks!$A$1:$B$111,2,FALSE)/100*AG58</f>
        <v>0</v>
      </c>
      <c r="BE58" s="58">
        <f>VLOOKUP(K$3,[1]Prisindeks!$A$1:$B$111,2,FALSE)/100*AH58</f>
        <v>66265.045720790833</v>
      </c>
      <c r="BF58" s="58">
        <f>VLOOKUP(L$3,[1]Prisindeks!$A$1:$B$111,2,FALSE)/100*AI58</f>
        <v>0</v>
      </c>
      <c r="BG58" s="58">
        <f>VLOOKUP(M$3,[1]Prisindeks!$A$1:$B$111,2,FALSE)/100*AJ58</f>
        <v>229679.93546128945</v>
      </c>
      <c r="BH58" s="58">
        <f>VLOOKUP(N$3,[1]Prisindeks!$A$1:$B$111,2,FALSE)/100*AK58</f>
        <v>0</v>
      </c>
      <c r="BI58" s="58">
        <f>VLOOKUP(O$3,[1]Prisindeks!$A$1:$B$111,2,FALSE)/100*AL58</f>
        <v>308562.1153758968</v>
      </c>
      <c r="BJ58" s="58">
        <f>VLOOKUP(P$3,[1]Prisindeks!$A$1:$B$111,2,FALSE)/100*AM58</f>
        <v>199759.91357810827</v>
      </c>
      <c r="BK58" s="58">
        <f>VLOOKUP(Q$3,[1]Prisindeks!$A$1:$B$111,2,FALSE)/100*AN58</f>
        <v>0</v>
      </c>
      <c r="BL58" s="58">
        <f>VLOOKUP(R$3,[1]Prisindeks!$A$1:$B$111,2,FALSE)/100*AO58</f>
        <v>1403138.4004031455</v>
      </c>
      <c r="BM58" s="58">
        <f>VLOOKUP(S$3,[1]Prisindeks!$A$1:$B$111,2,FALSE)/100*AP58</f>
        <v>618269.04062516429</v>
      </c>
      <c r="BN58" s="58">
        <f>VLOOKUP(T$3,[1]Prisindeks!$A$1:$B$111,2,FALSE)/100*AQ58</f>
        <v>0</v>
      </c>
      <c r="BO58" s="58">
        <f>VLOOKUP(U$3,[1]Prisindeks!$A$1:$B$111,2,FALSE)/100*AR58</f>
        <v>0</v>
      </c>
      <c r="BP58" s="58">
        <f>VLOOKUP(V$3,[1]Prisindeks!$A$1:$B$111,2,FALSE)/100*AS58</f>
        <v>0</v>
      </c>
      <c r="BQ58" s="58">
        <f>VLOOKUP(W$3,[1]Prisindeks!$A$1:$B$111,2,FALSE)/100*AT58</f>
        <v>0</v>
      </c>
      <c r="BR58" s="58">
        <f>VLOOKUP(X$3,[1]Prisindeks!$A$1:$B$111,2,FALSE)/100*AU58</f>
        <v>0</v>
      </c>
      <c r="BS58" s="58">
        <f>VLOOKUP(Y$3,[1]Prisindeks!$A$1:$B$111,2,FALSE)/100*AV58</f>
        <v>0</v>
      </c>
      <c r="BT58" s="59">
        <f t="shared" si="28"/>
        <v>2825674.4511643951</v>
      </c>
      <c r="BU58" s="48">
        <f t="shared" si="29"/>
        <v>0</v>
      </c>
      <c r="BV58" s="48">
        <f t="shared" si="29"/>
        <v>0</v>
      </c>
      <c r="BW58" s="48">
        <f t="shared" si="29"/>
        <v>0</v>
      </c>
      <c r="BX58" s="48">
        <f t="shared" si="29"/>
        <v>0</v>
      </c>
      <c r="BY58" s="48">
        <f t="shared" si="29"/>
        <v>0</v>
      </c>
      <c r="BZ58" s="48">
        <f t="shared" si="29"/>
        <v>0</v>
      </c>
      <c r="CA58" s="48">
        <f t="shared" si="29"/>
        <v>0</v>
      </c>
      <c r="CB58" s="48">
        <f t="shared" si="29"/>
        <v>185432.93779372878</v>
      </c>
      <c r="CC58" s="48">
        <f t="shared" si="29"/>
        <v>0</v>
      </c>
      <c r="CD58" s="48">
        <f t="shared" si="29"/>
        <v>308116.67186397803</v>
      </c>
      <c r="CE58" s="48">
        <f t="shared" si="29"/>
        <v>0</v>
      </c>
      <c r="CF58" s="48">
        <f t="shared" si="29"/>
        <v>345470.28668794839</v>
      </c>
      <c r="CG58" s="48">
        <f t="shared" si="29"/>
        <v>212336.48558905412</v>
      </c>
      <c r="CH58" s="48">
        <f t="shared" si="29"/>
        <v>0</v>
      </c>
      <c r="CI58" s="48">
        <f t="shared" si="29"/>
        <v>1462982.7351349061</v>
      </c>
      <c r="CJ58" s="48">
        <f t="shared" si="29"/>
        <v>642504.72671258217</v>
      </c>
      <c r="CK58" s="48">
        <f t="shared" si="30"/>
        <v>0</v>
      </c>
      <c r="CL58" s="48">
        <f t="shared" si="30"/>
        <v>0</v>
      </c>
      <c r="CM58" s="48">
        <f t="shared" si="30"/>
        <v>0</v>
      </c>
      <c r="CN58" s="48">
        <f t="shared" si="30"/>
        <v>0</v>
      </c>
      <c r="CO58" s="48">
        <f t="shared" si="30"/>
        <v>0</v>
      </c>
      <c r="CP58" s="48">
        <f t="shared" si="30"/>
        <v>0</v>
      </c>
      <c r="CQ58" s="49">
        <f t="shared" si="31"/>
        <v>3156843.8437821977</v>
      </c>
      <c r="CR58" s="48">
        <f t="shared" si="17"/>
        <v>1118.29</v>
      </c>
    </row>
    <row r="59" spans="1:96" outlineLevel="1" x14ac:dyDescent="0.25">
      <c r="A59" s="50" t="s">
        <v>58</v>
      </c>
      <c r="B59" s="51" t="s">
        <v>54</v>
      </c>
      <c r="C59" s="52">
        <f>[1]Genanskaffelsespriser!E129</f>
        <v>75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6"/>
      <c r="AA59" s="57">
        <f>IF((D59*[1]Genanskaffelsespriser!$D129-(2009-D$3)/$C59*[1]Genanskaffelsespriser!$D129*D59)&lt;0,0,(D59*[1]Genanskaffelsespriser!$D129-(2009-D$3)/$C59*[1]Genanskaffelsespriser!$D129*D59))</f>
        <v>0</v>
      </c>
      <c r="AB59" s="58">
        <f>IF((E59*[1]Genanskaffelsespriser!$D129-(2009-E$3)/$C59*[1]Genanskaffelsespriser!$D129*E59)&lt;0,0,(E59*[1]Genanskaffelsespriser!$D129-(2009-E$3)/$C59*[1]Genanskaffelsespriser!$D129*E59))</f>
        <v>0</v>
      </c>
      <c r="AC59" s="58">
        <f>IF((F59*[1]Genanskaffelsespriser!$D129-(2009-F$3)/$C59*[1]Genanskaffelsespriser!$D129*F59)&lt;0,0,(F59*[1]Genanskaffelsespriser!$D129-(2009-F$3)/$C59*[1]Genanskaffelsespriser!$D129*F59))</f>
        <v>0</v>
      </c>
      <c r="AD59" s="58">
        <f>IF((G59*[1]Genanskaffelsespriser!$D129-(2009-G$3)/$C59*[1]Genanskaffelsespriser!$D129*G59)&lt;0,0,(G59*[1]Genanskaffelsespriser!$D129-(2009-G$3)/$C59*[1]Genanskaffelsespriser!$D129*G59))</f>
        <v>0</v>
      </c>
      <c r="AE59" s="58">
        <f>IF((H59*[1]Genanskaffelsespriser!$D129-(2009-H$3)/$C59*[1]Genanskaffelsespriser!$D129*H59)&lt;0,0,(H59*[1]Genanskaffelsespriser!$D129-(2009-H$3)/$C59*[1]Genanskaffelsespriser!$D129*H59))</f>
        <v>0</v>
      </c>
      <c r="AF59" s="58">
        <f>IF((I59*[1]Genanskaffelsespriser!$D129-(2009-I$3)/$C59*[1]Genanskaffelsespriser!$D129*I59)&lt;0,0,(I59*[1]Genanskaffelsespriser!$D129-(2009-I$3)/$C59*[1]Genanskaffelsespriser!$D129*I59))</f>
        <v>0</v>
      </c>
      <c r="AG59" s="58">
        <f>IF((J59*[1]Genanskaffelsespriser!$D129-(2009-J$3)/$C59*[1]Genanskaffelsespriser!$D129*J59)&lt;0,0,(J59*[1]Genanskaffelsespriser!$D129-(2009-J$3)/$C59*[1]Genanskaffelsespriser!$D129*J59))</f>
        <v>0</v>
      </c>
      <c r="AH59" s="58">
        <f>IF((K59*[1]Genanskaffelsespriser!$D129-(2009-K$3)/$C59*[1]Genanskaffelsespriser!$D129*K59)&lt;0,0,(K59*[1]Genanskaffelsespriser!$D129-(2009-K$3)/$C59*[1]Genanskaffelsespriser!$D129*K59))</f>
        <v>0</v>
      </c>
      <c r="AI59" s="58">
        <f>IF((L59*[1]Genanskaffelsespriser!$D129-(2009-L$3)/$C59*[1]Genanskaffelsespriser!$D129*L59)&lt;0,0,(L59*[1]Genanskaffelsespriser!$D129-(2009-L$3)/$C59*[1]Genanskaffelsespriser!$D129*L59))</f>
        <v>0</v>
      </c>
      <c r="AJ59" s="58">
        <f>IF((M59*[1]Genanskaffelsespriser!$D129-(2009-M$3)/$C59*[1]Genanskaffelsespriser!$D129*M59)&lt;0,0,(M59*[1]Genanskaffelsespriser!$D129-(2009-M$3)/$C59*[1]Genanskaffelsespriser!$D129*M59))</f>
        <v>0</v>
      </c>
      <c r="AK59" s="58">
        <f>IF((N59*[1]Genanskaffelsespriser!$D129-(2009-N$3)/$C59*[1]Genanskaffelsespriser!$D129*N59)&lt;0,0,(N59*[1]Genanskaffelsespriser!$D129-(2009-N$3)/$C59*[1]Genanskaffelsespriser!$D129*N59))</f>
        <v>0</v>
      </c>
      <c r="AL59" s="58">
        <f>IF((O59*[1]Genanskaffelsespriser!$D129-(2009-O$3)/$C59*[1]Genanskaffelsespriser!$D129*O59)&lt;0,0,(O59*[1]Genanskaffelsespriser!$D129-(2009-O$3)/$C59*[1]Genanskaffelsespriser!$D129*O59))</f>
        <v>0</v>
      </c>
      <c r="AM59" s="58">
        <f>IF((P59*[1]Genanskaffelsespriser!$D129-(2009-P$3)/$C59*[1]Genanskaffelsespriser!$D129*P59)&lt;0,0,(P59*[1]Genanskaffelsespriser!$D129-(2009-P$3)/$C59*[1]Genanskaffelsespriser!$D129*P59))</f>
        <v>0</v>
      </c>
      <c r="AN59" s="58">
        <f>IF((Q59*[1]Genanskaffelsespriser!$D129-(2009-Q$3)/$C59*[1]Genanskaffelsespriser!$D129*Q59)&lt;0,0,(Q59*[1]Genanskaffelsespriser!$D129-(2009-Q$3)/$C59*[1]Genanskaffelsespriser!$D129*Q59))</f>
        <v>0</v>
      </c>
      <c r="AO59" s="58">
        <f>IF((R59*[1]Genanskaffelsespriser!$D129-(2009-R$3)/$C59*[1]Genanskaffelsespriser!$D129*R59)&lt;0,0,(R59*[1]Genanskaffelsespriser!$D129-(2009-R$3)/$C59*[1]Genanskaffelsespriser!$D129*R59))</f>
        <v>0</v>
      </c>
      <c r="AP59" s="58">
        <f>IF((S59*[1]Genanskaffelsespriser!$D129-(2009-S$3)/$C59*[1]Genanskaffelsespriser!$D129*S59)&lt;0,0,(S59*[1]Genanskaffelsespriser!$D129-(2009-S$3)/$C59*[1]Genanskaffelsespriser!$D129*S59))</f>
        <v>0</v>
      </c>
      <c r="AQ59" s="58">
        <f>IF((T59*[1]Genanskaffelsespriser!$D129-(2009-T$3)/$C59*[1]Genanskaffelsespriser!$D129*T59)&lt;0,0,(T59*[1]Genanskaffelsespriser!$D129-(2009-T$3)/$C59*[1]Genanskaffelsespriser!$D129*T59))</f>
        <v>0</v>
      </c>
      <c r="AR59" s="58">
        <f>IF((U59*[1]Genanskaffelsespriser!$D129-(2009-U$3)/$C59*[1]Genanskaffelsespriser!$D129*U59)&lt;0,0,(U59*[1]Genanskaffelsespriser!$D129-(2009-U$3)/$C59*[1]Genanskaffelsespriser!$D129*U59))</f>
        <v>0</v>
      </c>
      <c r="AS59" s="58">
        <f>IF((V59*[1]Genanskaffelsespriser!$D129-(2009-V$3)/$C59*[1]Genanskaffelsespriser!$D129*V59)&lt;0,0,(V59*[1]Genanskaffelsespriser!$D129-(2009-V$3)/$C59*[1]Genanskaffelsespriser!$D129*V59))</f>
        <v>0</v>
      </c>
      <c r="AT59" s="58">
        <f>IF((W59*[1]Genanskaffelsespriser!$D129-(2009-W$3)/$C59*[1]Genanskaffelsespriser!$D129*W59)&lt;0,0,(W59*[1]Genanskaffelsespriser!$D129-(2009-W$3)/$C59*[1]Genanskaffelsespriser!$D129*W59))</f>
        <v>0</v>
      </c>
      <c r="AU59" s="58">
        <f>IF((X59*[1]Genanskaffelsespriser!$D129-(2009-X$3)/$C59*[1]Genanskaffelsespriser!$D129*X59)&lt;0,0,(X59*[1]Genanskaffelsespriser!$D129-(2009-X$3)/$C59*[1]Genanskaffelsespriser!$D129*X59))</f>
        <v>0</v>
      </c>
      <c r="AV59" s="58">
        <f>IF((Y59*[1]Genanskaffelsespriser!$D129-(2009-Y$3)/$C59*[1]Genanskaffelsespriser!$D129*Y59)&lt;0,0,(Y59*[1]Genanskaffelsespriser!$D129-(2009-Y$3)/$C59*[1]Genanskaffelsespriser!$D129*Y59))</f>
        <v>0</v>
      </c>
      <c r="AW59" s="59">
        <f t="shared" si="27"/>
        <v>0</v>
      </c>
      <c r="AX59" s="58">
        <f>VLOOKUP(D$3,[1]Prisindeks!$A$1:$B$111,2,FALSE)/100*AA59</f>
        <v>0</v>
      </c>
      <c r="AY59" s="58">
        <f>VLOOKUP(E$3,[1]Prisindeks!$A$1:$B$111,2,FALSE)/100*AB59</f>
        <v>0</v>
      </c>
      <c r="AZ59" s="58">
        <f>VLOOKUP(F$3,[1]Prisindeks!$A$1:$B$111,2,FALSE)/100*AC59</f>
        <v>0</v>
      </c>
      <c r="BA59" s="58">
        <f>VLOOKUP(G$3,[1]Prisindeks!$A$1:$B$111,2,FALSE)/100*AD59</f>
        <v>0</v>
      </c>
      <c r="BB59" s="58">
        <f>VLOOKUP(H$3,[1]Prisindeks!$A$1:$B$111,2,FALSE)/100*AE59</f>
        <v>0</v>
      </c>
      <c r="BC59" s="58">
        <f>VLOOKUP(I$3,[1]Prisindeks!$A$1:$B$111,2,FALSE)/100*AF59</f>
        <v>0</v>
      </c>
      <c r="BD59" s="58">
        <f>VLOOKUP(J$3,[1]Prisindeks!$A$1:$B$111,2,FALSE)/100*AG59</f>
        <v>0</v>
      </c>
      <c r="BE59" s="58">
        <f>VLOOKUP(K$3,[1]Prisindeks!$A$1:$B$111,2,FALSE)/100*AH59</f>
        <v>0</v>
      </c>
      <c r="BF59" s="58">
        <f>VLOOKUP(L$3,[1]Prisindeks!$A$1:$B$111,2,FALSE)/100*AI59</f>
        <v>0</v>
      </c>
      <c r="BG59" s="58">
        <f>VLOOKUP(M$3,[1]Prisindeks!$A$1:$B$111,2,FALSE)/100*AJ59</f>
        <v>0</v>
      </c>
      <c r="BH59" s="58">
        <f>VLOOKUP(N$3,[1]Prisindeks!$A$1:$B$111,2,FALSE)/100*AK59</f>
        <v>0</v>
      </c>
      <c r="BI59" s="58">
        <f>VLOOKUP(O$3,[1]Prisindeks!$A$1:$B$111,2,FALSE)/100*AL59</f>
        <v>0</v>
      </c>
      <c r="BJ59" s="58">
        <f>VLOOKUP(P$3,[1]Prisindeks!$A$1:$B$111,2,FALSE)/100*AM59</f>
        <v>0</v>
      </c>
      <c r="BK59" s="58">
        <f>VLOOKUP(Q$3,[1]Prisindeks!$A$1:$B$111,2,FALSE)/100*AN59</f>
        <v>0</v>
      </c>
      <c r="BL59" s="58">
        <f>VLOOKUP(R$3,[1]Prisindeks!$A$1:$B$111,2,FALSE)/100*AO59</f>
        <v>0</v>
      </c>
      <c r="BM59" s="58">
        <f>VLOOKUP(S$3,[1]Prisindeks!$A$1:$B$111,2,FALSE)/100*AP59</f>
        <v>0</v>
      </c>
      <c r="BN59" s="58">
        <f>VLOOKUP(T$3,[1]Prisindeks!$A$1:$B$111,2,FALSE)/100*AQ59</f>
        <v>0</v>
      </c>
      <c r="BO59" s="58">
        <f>VLOOKUP(U$3,[1]Prisindeks!$A$1:$B$111,2,FALSE)/100*AR59</f>
        <v>0</v>
      </c>
      <c r="BP59" s="58">
        <f>VLOOKUP(V$3,[1]Prisindeks!$A$1:$B$111,2,FALSE)/100*AS59</f>
        <v>0</v>
      </c>
      <c r="BQ59" s="58">
        <f>VLOOKUP(W$3,[1]Prisindeks!$A$1:$B$111,2,FALSE)/100*AT59</f>
        <v>0</v>
      </c>
      <c r="BR59" s="58">
        <f>VLOOKUP(X$3,[1]Prisindeks!$A$1:$B$111,2,FALSE)/100*AU59</f>
        <v>0</v>
      </c>
      <c r="BS59" s="58">
        <f>VLOOKUP(Y$3,[1]Prisindeks!$A$1:$B$111,2,FALSE)/100*AV59</f>
        <v>0</v>
      </c>
      <c r="BT59" s="59">
        <f t="shared" si="28"/>
        <v>0</v>
      </c>
      <c r="BU59" s="48">
        <f t="shared" si="29"/>
        <v>0</v>
      </c>
      <c r="BV59" s="48">
        <f t="shared" si="29"/>
        <v>0</v>
      </c>
      <c r="BW59" s="48">
        <f t="shared" si="29"/>
        <v>0</v>
      </c>
      <c r="BX59" s="48">
        <f t="shared" si="29"/>
        <v>0</v>
      </c>
      <c r="BY59" s="48">
        <f t="shared" si="29"/>
        <v>0</v>
      </c>
      <c r="BZ59" s="48">
        <f t="shared" si="29"/>
        <v>0</v>
      </c>
      <c r="CA59" s="48">
        <f t="shared" si="29"/>
        <v>0</v>
      </c>
      <c r="CB59" s="48">
        <f t="shared" si="29"/>
        <v>0</v>
      </c>
      <c r="CC59" s="48">
        <f t="shared" si="29"/>
        <v>0</v>
      </c>
      <c r="CD59" s="48">
        <f t="shared" si="29"/>
        <v>0</v>
      </c>
      <c r="CE59" s="48">
        <f t="shared" si="29"/>
        <v>0</v>
      </c>
      <c r="CF59" s="48">
        <f t="shared" si="29"/>
        <v>0</v>
      </c>
      <c r="CG59" s="48">
        <f t="shared" si="29"/>
        <v>0</v>
      </c>
      <c r="CH59" s="48">
        <f t="shared" si="29"/>
        <v>0</v>
      </c>
      <c r="CI59" s="48">
        <f t="shared" si="29"/>
        <v>0</v>
      </c>
      <c r="CJ59" s="48">
        <f t="shared" si="29"/>
        <v>0</v>
      </c>
      <c r="CK59" s="48">
        <f t="shared" si="30"/>
        <v>0</v>
      </c>
      <c r="CL59" s="48">
        <f t="shared" si="30"/>
        <v>0</v>
      </c>
      <c r="CM59" s="48">
        <f t="shared" si="30"/>
        <v>0</v>
      </c>
      <c r="CN59" s="48">
        <f t="shared" si="30"/>
        <v>0</v>
      </c>
      <c r="CO59" s="48">
        <f t="shared" si="30"/>
        <v>0</v>
      </c>
      <c r="CP59" s="48">
        <f t="shared" si="30"/>
        <v>0</v>
      </c>
      <c r="CQ59" s="49">
        <f t="shared" si="31"/>
        <v>0</v>
      </c>
      <c r="CR59" s="48">
        <f t="shared" si="17"/>
        <v>0</v>
      </c>
    </row>
    <row r="60" spans="1:96" outlineLevel="1" x14ac:dyDescent="0.25">
      <c r="A60" s="50" t="s">
        <v>13</v>
      </c>
      <c r="B60" s="51" t="s">
        <v>54</v>
      </c>
      <c r="C60" s="52">
        <f>[1]Genanskaffelsespriser!E130</f>
        <v>100</v>
      </c>
      <c r="D60" s="53">
        <v>152.49</v>
      </c>
      <c r="E60" s="53">
        <v>3.33</v>
      </c>
      <c r="F60" s="53">
        <v>2.13</v>
      </c>
      <c r="G60" s="53">
        <v>72.05</v>
      </c>
      <c r="H60" s="111">
        <v>99.54</v>
      </c>
      <c r="I60" s="53">
        <v>581</v>
      </c>
      <c r="J60" s="111">
        <v>115.27000000000001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2.9</v>
      </c>
      <c r="Y60" s="53">
        <v>0</v>
      </c>
      <c r="Z60" s="56"/>
      <c r="AA60" s="57">
        <f>IF((D60*[1]Genanskaffelsespriser!$D130-(2009-D$3)/$C60*[1]Genanskaffelsespriser!$D130*D60)&lt;0,0,(D60*[1]Genanskaffelsespriser!$D130-(2009-D$3)/$C60*[1]Genanskaffelsespriser!$D130*D60))</f>
        <v>0</v>
      </c>
      <c r="AB60" s="58">
        <f>IF((E60*[1]Genanskaffelsespriser!$D130-(2009-E$3)/$C60*[1]Genanskaffelsespriser!$D130*E60)&lt;0,0,(E60*[1]Genanskaffelsespriser!$D130-(2009-E$3)/$C60*[1]Genanskaffelsespriser!$D130*E60))</f>
        <v>289.3104000000003</v>
      </c>
      <c r="AC60" s="58">
        <f>IF((F60*[1]Genanskaffelsespriser!$D130-(2009-F$3)/$C60*[1]Genanskaffelsespriser!$D130*F60)&lt;0,0,(F60*[1]Genanskaffelsespriser!$D130-(2009-F$3)/$C60*[1]Genanskaffelsespriser!$D130*F60))</f>
        <v>493.47839999999997</v>
      </c>
      <c r="AD60" s="58">
        <f>IF((G60*[1]Genanskaffelsespriser!$D130-(2009-G$3)/$C60*[1]Genanskaffelsespriser!$D130*G60)&lt;0,0,(G60*[1]Genanskaffelsespriser!$D130-(2009-G$3)/$C60*[1]Genanskaffelsespriser!$D130*G60))</f>
        <v>27125.384000000005</v>
      </c>
      <c r="AE60" s="58">
        <f>IF((H60*[1]Genanskaffelsespriser!$D130-(2009-H$3)/$C60*[1]Genanskaffelsespriser!$D130*H60)&lt;0,0,(H60*[1]Genanskaffelsespriser!$D130-(2009-H$3)/$C60*[1]Genanskaffelsespriser!$D130*H60))</f>
        <v>51888.211200000005</v>
      </c>
      <c r="AF60" s="58">
        <f>IF((I60*[1]Genanskaffelsespriser!$D130-(2009-I$3)/$C60*[1]Genanskaffelsespriser!$D130*I60)&lt;0,0,(I60*[1]Genanskaffelsespriser!$D130-(2009-I$3)/$C60*[1]Genanskaffelsespriser!$D130*I60))</f>
        <v>386992.48</v>
      </c>
      <c r="AG60" s="58">
        <f>IF((J60*[1]Genanskaffelsespriser!$D130-(2009-J$3)/$C60*[1]Genanskaffelsespriser!$D130*J60)&lt;0,0,(J60*[1]Genanskaffelsespriser!$D130-(2009-J$3)/$C60*[1]Genanskaffelsespriser!$D130*J60))</f>
        <v>93470.137600000016</v>
      </c>
      <c r="AH60" s="58">
        <f>IF((K60*[1]Genanskaffelsespriser!$D130-(2009-K$3)/$C60*[1]Genanskaffelsespriser!$D130*K60)&lt;0,0,(K60*[1]Genanskaffelsespriser!$D130-(2009-K$3)/$C60*[1]Genanskaffelsespriser!$D130*K60))</f>
        <v>0</v>
      </c>
      <c r="AI60" s="58">
        <f>IF((L60*[1]Genanskaffelsespriser!$D130-(2009-L$3)/$C60*[1]Genanskaffelsespriser!$D130*L60)&lt;0,0,(L60*[1]Genanskaffelsespriser!$D130-(2009-L$3)/$C60*[1]Genanskaffelsespriser!$D130*L60))</f>
        <v>0</v>
      </c>
      <c r="AJ60" s="58">
        <f>IF((M60*[1]Genanskaffelsespriser!$D130-(2009-M$3)/$C60*[1]Genanskaffelsespriser!$D130*M60)&lt;0,0,(M60*[1]Genanskaffelsespriser!$D130-(2009-M$3)/$C60*[1]Genanskaffelsespriser!$D130*M60))</f>
        <v>0</v>
      </c>
      <c r="AK60" s="58">
        <f>IF((N60*[1]Genanskaffelsespriser!$D130-(2009-N$3)/$C60*[1]Genanskaffelsespriser!$D130*N60)&lt;0,0,(N60*[1]Genanskaffelsespriser!$D130-(2009-N$3)/$C60*[1]Genanskaffelsespriser!$D130*N60))</f>
        <v>0</v>
      </c>
      <c r="AL60" s="58">
        <f>IF((O60*[1]Genanskaffelsespriser!$D130-(2009-O$3)/$C60*[1]Genanskaffelsespriser!$D130*O60)&lt;0,0,(O60*[1]Genanskaffelsespriser!$D130-(2009-O$3)/$C60*[1]Genanskaffelsespriser!$D130*O60))</f>
        <v>0</v>
      </c>
      <c r="AM60" s="58">
        <f>IF((P60*[1]Genanskaffelsespriser!$D130-(2009-P$3)/$C60*[1]Genanskaffelsespriser!$D130*P60)&lt;0,0,(P60*[1]Genanskaffelsespriser!$D130-(2009-P$3)/$C60*[1]Genanskaffelsespriser!$D130*P60))</f>
        <v>0</v>
      </c>
      <c r="AN60" s="58">
        <f>IF((Q60*[1]Genanskaffelsespriser!$D130-(2009-Q$3)/$C60*[1]Genanskaffelsespriser!$D130*Q60)&lt;0,0,(Q60*[1]Genanskaffelsespriser!$D130-(2009-Q$3)/$C60*[1]Genanskaffelsespriser!$D130*Q60))</f>
        <v>0</v>
      </c>
      <c r="AO60" s="58">
        <f>IF((R60*[1]Genanskaffelsespriser!$D130-(2009-R$3)/$C60*[1]Genanskaffelsespriser!$D130*R60)&lt;0,0,(R60*[1]Genanskaffelsespriser!$D130-(2009-R$3)/$C60*[1]Genanskaffelsespriser!$D130*R60))</f>
        <v>0</v>
      </c>
      <c r="AP60" s="58">
        <f>IF((S60*[1]Genanskaffelsespriser!$D130-(2009-S$3)/$C60*[1]Genanskaffelsespriser!$D130*S60)&lt;0,0,(S60*[1]Genanskaffelsespriser!$D130-(2009-S$3)/$C60*[1]Genanskaffelsespriser!$D130*S60))</f>
        <v>0</v>
      </c>
      <c r="AQ60" s="58">
        <f>IF((T60*[1]Genanskaffelsespriser!$D130-(2009-T$3)/$C60*[1]Genanskaffelsespriser!$D130*T60)&lt;0,0,(T60*[1]Genanskaffelsespriser!$D130-(2009-T$3)/$C60*[1]Genanskaffelsespriser!$D130*T60))</f>
        <v>0</v>
      </c>
      <c r="AR60" s="58">
        <f>IF((U60*[1]Genanskaffelsespriser!$D130-(2009-U$3)/$C60*[1]Genanskaffelsespriser!$D130*U60)&lt;0,0,(U60*[1]Genanskaffelsespriser!$D130-(2009-U$3)/$C60*[1]Genanskaffelsespriser!$D130*U60))</f>
        <v>0</v>
      </c>
      <c r="AS60" s="58">
        <f>IF((V60*[1]Genanskaffelsespriser!$D130-(2009-V$3)/$C60*[1]Genanskaffelsespriser!$D130*V60)&lt;0,0,(V60*[1]Genanskaffelsespriser!$D130-(2009-V$3)/$C60*[1]Genanskaffelsespriser!$D130*V60))</f>
        <v>0</v>
      </c>
      <c r="AT60" s="58">
        <f>IF((W60*[1]Genanskaffelsespriser!$D130-(2009-W$3)/$C60*[1]Genanskaffelsespriser!$D130*W60)&lt;0,0,(W60*[1]Genanskaffelsespriser!$D130-(2009-W$3)/$C60*[1]Genanskaffelsespriser!$D130*W60))</f>
        <v>0</v>
      </c>
      <c r="AU60" s="58">
        <f>IF((X60*[1]Genanskaffelsespriser!$D130-(2009-X$3)/$C60*[1]Genanskaffelsespriser!$D130*X60)&lt;0,0,(X60*[1]Genanskaffelsespriser!$D130-(2009-X$3)/$C60*[1]Genanskaffelsespriser!$D130*X60))</f>
        <v>4157.2079999999996</v>
      </c>
      <c r="AV60" s="58">
        <f>IF((Y60*[1]Genanskaffelsespriser!$D130-(2009-Y$3)/$C60*[1]Genanskaffelsespriser!$D130*Y60)&lt;0,0,(Y60*[1]Genanskaffelsespriser!$D130-(2009-Y$3)/$C60*[1]Genanskaffelsespriser!$D130*Y60))</f>
        <v>0</v>
      </c>
      <c r="AW60" s="59">
        <f t="shared" si="27"/>
        <v>564416.20960000006</v>
      </c>
      <c r="AX60" s="58">
        <f>VLOOKUP(D$3,[1]Prisindeks!$A$1:$B$111,2,FALSE)/100*AA60</f>
        <v>0</v>
      </c>
      <c r="AY60" s="58">
        <f>VLOOKUP(E$3,[1]Prisindeks!$A$1:$B$111,2,FALSE)/100*AB60</f>
        <v>7.3632278723498255</v>
      </c>
      <c r="AZ60" s="58">
        <f>VLOOKUP(F$3,[1]Prisindeks!$A$1:$B$111,2,FALSE)/100*AC60</f>
        <v>16.169750157811151</v>
      </c>
      <c r="BA60" s="58">
        <f>VLOOKUP(G$3,[1]Prisindeks!$A$1:$B$111,2,FALSE)/100*AD60</f>
        <v>658.12432332334276</v>
      </c>
      <c r="BB60" s="58">
        <f>VLOOKUP(H$3,[1]Prisindeks!$A$1:$B$111,2,FALSE)/100*AE60</f>
        <v>2442.5044447100577</v>
      </c>
      <c r="BC60" s="58">
        <f>VLOOKUP(I$3,[1]Prisindeks!$A$1:$B$111,2,FALSE)/100*AF60</f>
        <v>28878.422810936339</v>
      </c>
      <c r="BD60" s="58">
        <f>VLOOKUP(J$3,[1]Prisindeks!$A$1:$B$111,2,FALSE)/100*AG60</f>
        <v>9621.505288377286</v>
      </c>
      <c r="BE60" s="58">
        <f>VLOOKUP(K$3,[1]Prisindeks!$A$1:$B$111,2,FALSE)/100*AH60</f>
        <v>0</v>
      </c>
      <c r="BF60" s="58">
        <f>VLOOKUP(L$3,[1]Prisindeks!$A$1:$B$111,2,FALSE)/100*AI60</f>
        <v>0</v>
      </c>
      <c r="BG60" s="58">
        <f>VLOOKUP(M$3,[1]Prisindeks!$A$1:$B$111,2,FALSE)/100*AJ60</f>
        <v>0</v>
      </c>
      <c r="BH60" s="58">
        <f>VLOOKUP(N$3,[1]Prisindeks!$A$1:$B$111,2,FALSE)/100*AK60</f>
        <v>0</v>
      </c>
      <c r="BI60" s="58">
        <f>VLOOKUP(O$3,[1]Prisindeks!$A$1:$B$111,2,FALSE)/100*AL60</f>
        <v>0</v>
      </c>
      <c r="BJ60" s="58">
        <f>VLOOKUP(P$3,[1]Prisindeks!$A$1:$B$111,2,FALSE)/100*AM60</f>
        <v>0</v>
      </c>
      <c r="BK60" s="58">
        <f>VLOOKUP(Q$3,[1]Prisindeks!$A$1:$B$111,2,FALSE)/100*AN60</f>
        <v>0</v>
      </c>
      <c r="BL60" s="58">
        <f>VLOOKUP(R$3,[1]Prisindeks!$A$1:$B$111,2,FALSE)/100*AO60</f>
        <v>0</v>
      </c>
      <c r="BM60" s="58">
        <f>VLOOKUP(S$3,[1]Prisindeks!$A$1:$B$111,2,FALSE)/100*AP60</f>
        <v>0</v>
      </c>
      <c r="BN60" s="58">
        <f>VLOOKUP(T$3,[1]Prisindeks!$A$1:$B$111,2,FALSE)/100*AQ60</f>
        <v>0</v>
      </c>
      <c r="BO60" s="58">
        <f>VLOOKUP(U$3,[1]Prisindeks!$A$1:$B$111,2,FALSE)/100*AR60</f>
        <v>0</v>
      </c>
      <c r="BP60" s="58">
        <f>VLOOKUP(V$3,[1]Prisindeks!$A$1:$B$111,2,FALSE)/100*AS60</f>
        <v>0</v>
      </c>
      <c r="BQ60" s="58">
        <f>VLOOKUP(W$3,[1]Prisindeks!$A$1:$B$111,2,FALSE)/100*AT60</f>
        <v>0</v>
      </c>
      <c r="BR60" s="58">
        <f>VLOOKUP(X$3,[1]Prisindeks!$A$1:$B$111,2,FALSE)/100*AU60</f>
        <v>4457.7496119750822</v>
      </c>
      <c r="BS60" s="58">
        <f>VLOOKUP(Y$3,[1]Prisindeks!$A$1:$B$111,2,FALSE)/100*AV60</f>
        <v>0</v>
      </c>
      <c r="BT60" s="59">
        <f t="shared" si="28"/>
        <v>46081.839457352267</v>
      </c>
      <c r="BU60" s="48">
        <f t="shared" si="29"/>
        <v>0</v>
      </c>
      <c r="BV60" s="48">
        <f t="shared" si="29"/>
        <v>148.33681393617508</v>
      </c>
      <c r="BW60" s="48">
        <f t="shared" si="29"/>
        <v>254.82407507890557</v>
      </c>
      <c r="BX60" s="48">
        <f t="shared" si="29"/>
        <v>13891.754161661675</v>
      </c>
      <c r="BY60" s="48">
        <f t="shared" si="29"/>
        <v>27165.357822355032</v>
      </c>
      <c r="BZ60" s="48">
        <f t="shared" si="29"/>
        <v>207935.45140546816</v>
      </c>
      <c r="CA60" s="48">
        <f t="shared" si="29"/>
        <v>51545.821444188652</v>
      </c>
      <c r="CB60" s="48">
        <f t="shared" si="29"/>
        <v>0</v>
      </c>
      <c r="CC60" s="48">
        <f t="shared" si="29"/>
        <v>0</v>
      </c>
      <c r="CD60" s="48">
        <f t="shared" si="29"/>
        <v>0</v>
      </c>
      <c r="CE60" s="48">
        <f t="shared" si="29"/>
        <v>0</v>
      </c>
      <c r="CF60" s="48">
        <f t="shared" si="29"/>
        <v>0</v>
      </c>
      <c r="CG60" s="48">
        <f t="shared" si="29"/>
        <v>0</v>
      </c>
      <c r="CH60" s="48">
        <f t="shared" si="29"/>
        <v>0</v>
      </c>
      <c r="CI60" s="48">
        <f t="shared" si="29"/>
        <v>0</v>
      </c>
      <c r="CJ60" s="48">
        <f t="shared" si="29"/>
        <v>0</v>
      </c>
      <c r="CK60" s="48">
        <f t="shared" si="30"/>
        <v>0</v>
      </c>
      <c r="CL60" s="48">
        <f t="shared" si="30"/>
        <v>0</v>
      </c>
      <c r="CM60" s="48">
        <f t="shared" si="30"/>
        <v>0</v>
      </c>
      <c r="CN60" s="48">
        <f t="shared" si="30"/>
        <v>0</v>
      </c>
      <c r="CO60" s="48">
        <f t="shared" si="30"/>
        <v>4307.4788059875409</v>
      </c>
      <c r="CP60" s="48">
        <f t="shared" si="30"/>
        <v>0</v>
      </c>
      <c r="CQ60" s="49">
        <f t="shared" si="31"/>
        <v>305249.02452867618</v>
      </c>
      <c r="CR60" s="48">
        <f t="shared" si="17"/>
        <v>1028.71</v>
      </c>
    </row>
    <row r="61" spans="1:96" outlineLevel="1" x14ac:dyDescent="0.25">
      <c r="A61" s="50" t="s">
        <v>14</v>
      </c>
      <c r="B61" s="51" t="s">
        <v>54</v>
      </c>
      <c r="C61" s="52">
        <f>[1]Genanskaffelsespriser!E131</f>
        <v>100</v>
      </c>
      <c r="D61" s="53">
        <v>456.59</v>
      </c>
      <c r="E61" s="53">
        <v>198.12</v>
      </c>
      <c r="F61" s="53">
        <v>1642.4799999999998</v>
      </c>
      <c r="G61" s="53">
        <v>2186.9799999999996</v>
      </c>
      <c r="H61" s="111">
        <v>268.89999999999998</v>
      </c>
      <c r="I61" s="53">
        <v>1264.44</v>
      </c>
      <c r="J61" s="53">
        <v>0</v>
      </c>
      <c r="K61" s="53">
        <v>0</v>
      </c>
      <c r="L61" s="53">
        <v>0</v>
      </c>
      <c r="M61" s="53">
        <v>0</v>
      </c>
      <c r="N61" s="53">
        <v>1.8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6"/>
      <c r="AA61" s="57">
        <f>IF((D61*[1]Genanskaffelsespriser!$D131-(2009-D$3)/$C61*[1]Genanskaffelsespriser!$D131*D61)&lt;0,0,(D61*[1]Genanskaffelsespriser!$D131-(2009-D$3)/$C61*[1]Genanskaffelsespriser!$D131*D61))</f>
        <v>0</v>
      </c>
      <c r="AB61" s="58">
        <f>IF((E61*[1]Genanskaffelsespriser!$D131-(2009-E$3)/$C61*[1]Genanskaffelsespriser!$D131*E61)&lt;0,0,(E61*[1]Genanskaffelsespriser!$D131-(2009-E$3)/$C61*[1]Genanskaffelsespriser!$D131*E61))</f>
        <v>20683.728000000003</v>
      </c>
      <c r="AC61" s="58">
        <f>IF((F61*[1]Genanskaffelsespriser!$D131-(2009-F$3)/$C61*[1]Genanskaffelsespriser!$D131*F61)&lt;0,0,(F61*[1]Genanskaffelsespriser!$D131-(2009-F$3)/$C61*[1]Genanskaffelsespriser!$D131*F61))</f>
        <v>457266.43200000003</v>
      </c>
      <c r="AD61" s="58">
        <f>IF((G61*[1]Genanskaffelsespriser!$D131-(2009-G$3)/$C61*[1]Genanskaffelsespriser!$D131*G61)&lt;0,0,(G61*[1]Genanskaffelsespriser!$D131-(2009-G$3)/$C61*[1]Genanskaffelsespriser!$D131*G61))</f>
        <v>989389.75199999986</v>
      </c>
      <c r="AE61" s="58">
        <f>IF((H61*[1]Genanskaffelsespriser!$D131-(2009-H$3)/$C61*[1]Genanskaffelsespriser!$D131*H61)&lt;0,0,(H61*[1]Genanskaffelsespriser!$D131-(2009-H$3)/$C61*[1]Genanskaffelsespriser!$D131*H61))</f>
        <v>168438.9599999999</v>
      </c>
      <c r="AF61" s="58">
        <f>IF((I61*[1]Genanskaffelsespriser!$D131-(2009-I$3)/$C61*[1]Genanskaffelsespriser!$D131*I61)&lt;0,0,(I61*[1]Genanskaffelsespriser!$D131-(2009-I$3)/$C61*[1]Genanskaffelsespriser!$D131*I61))</f>
        <v>1012057.7760000001</v>
      </c>
      <c r="AG61" s="58">
        <f>IF((J61*[1]Genanskaffelsespriser!$D131-(2009-J$3)/$C61*[1]Genanskaffelsespriser!$D131*J61)&lt;0,0,(J61*[1]Genanskaffelsespriser!$D131-(2009-J$3)/$C61*[1]Genanskaffelsespriser!$D131*J61))</f>
        <v>0</v>
      </c>
      <c r="AH61" s="58">
        <f>IF((K61*[1]Genanskaffelsespriser!$D131-(2009-K$3)/$C61*[1]Genanskaffelsespriser!$D131*K61)&lt;0,0,(K61*[1]Genanskaffelsespriser!$D131-(2009-K$3)/$C61*[1]Genanskaffelsespriser!$D131*K61))</f>
        <v>0</v>
      </c>
      <c r="AI61" s="58">
        <f>IF((L61*[1]Genanskaffelsespriser!$D131-(2009-L$3)/$C61*[1]Genanskaffelsespriser!$D131*L61)&lt;0,0,(L61*[1]Genanskaffelsespriser!$D131-(2009-L$3)/$C61*[1]Genanskaffelsespriser!$D131*L61))</f>
        <v>0</v>
      </c>
      <c r="AJ61" s="58">
        <f>IF((M61*[1]Genanskaffelsespriser!$D131-(2009-M$3)/$C61*[1]Genanskaffelsespriser!$D131*M61)&lt;0,0,(M61*[1]Genanskaffelsespriser!$D131-(2009-M$3)/$C61*[1]Genanskaffelsespriser!$D131*M61))</f>
        <v>0</v>
      </c>
      <c r="AK61" s="58">
        <f>IF((N61*[1]Genanskaffelsespriser!$D131-(2009-N$3)/$C61*[1]Genanskaffelsespriser!$D131*N61)&lt;0,0,(N61*[1]Genanskaffelsespriser!$D131-(2009-N$3)/$C61*[1]Genanskaffelsespriser!$D131*N61))</f>
        <v>2599.56</v>
      </c>
      <c r="AL61" s="58">
        <f>IF((O61*[1]Genanskaffelsespriser!$D131-(2009-O$3)/$C61*[1]Genanskaffelsespriser!$D131*O61)&lt;0,0,(O61*[1]Genanskaffelsespriser!$D131-(2009-O$3)/$C61*[1]Genanskaffelsespriser!$D131*O61))</f>
        <v>0</v>
      </c>
      <c r="AM61" s="58">
        <f>IF((P61*[1]Genanskaffelsespriser!$D131-(2009-P$3)/$C61*[1]Genanskaffelsespriser!$D131*P61)&lt;0,0,(P61*[1]Genanskaffelsespriser!$D131-(2009-P$3)/$C61*[1]Genanskaffelsespriser!$D131*P61))</f>
        <v>0</v>
      </c>
      <c r="AN61" s="58">
        <f>IF((Q61*[1]Genanskaffelsespriser!$D131-(2009-Q$3)/$C61*[1]Genanskaffelsespriser!$D131*Q61)&lt;0,0,(Q61*[1]Genanskaffelsespriser!$D131-(2009-Q$3)/$C61*[1]Genanskaffelsespriser!$D131*Q61))</f>
        <v>0</v>
      </c>
      <c r="AO61" s="58">
        <f>IF((R61*[1]Genanskaffelsespriser!$D131-(2009-R$3)/$C61*[1]Genanskaffelsespriser!$D131*R61)&lt;0,0,(R61*[1]Genanskaffelsespriser!$D131-(2009-R$3)/$C61*[1]Genanskaffelsespriser!$D131*R61))</f>
        <v>0</v>
      </c>
      <c r="AP61" s="58">
        <f>IF((S61*[1]Genanskaffelsespriser!$D131-(2009-S$3)/$C61*[1]Genanskaffelsespriser!$D131*S61)&lt;0,0,(S61*[1]Genanskaffelsespriser!$D131-(2009-S$3)/$C61*[1]Genanskaffelsespriser!$D131*S61))</f>
        <v>0</v>
      </c>
      <c r="AQ61" s="58">
        <f>IF((T61*[1]Genanskaffelsespriser!$D131-(2009-T$3)/$C61*[1]Genanskaffelsespriser!$D131*T61)&lt;0,0,(T61*[1]Genanskaffelsespriser!$D131-(2009-T$3)/$C61*[1]Genanskaffelsespriser!$D131*T61))</f>
        <v>0</v>
      </c>
      <c r="AR61" s="58">
        <f>IF((U61*[1]Genanskaffelsespriser!$D131-(2009-U$3)/$C61*[1]Genanskaffelsespriser!$D131*U61)&lt;0,0,(U61*[1]Genanskaffelsespriser!$D131-(2009-U$3)/$C61*[1]Genanskaffelsespriser!$D131*U61))</f>
        <v>0</v>
      </c>
      <c r="AS61" s="58">
        <f>IF((V61*[1]Genanskaffelsespriser!$D131-(2009-V$3)/$C61*[1]Genanskaffelsespriser!$D131*V61)&lt;0,0,(V61*[1]Genanskaffelsespriser!$D131-(2009-V$3)/$C61*[1]Genanskaffelsespriser!$D131*V61))</f>
        <v>0</v>
      </c>
      <c r="AT61" s="58">
        <f>IF((W61*[1]Genanskaffelsespriser!$D131-(2009-W$3)/$C61*[1]Genanskaffelsespriser!$D131*W61)&lt;0,0,(W61*[1]Genanskaffelsespriser!$D131-(2009-W$3)/$C61*[1]Genanskaffelsespriser!$D131*W61))</f>
        <v>0</v>
      </c>
      <c r="AU61" s="58">
        <f>IF((X61*[1]Genanskaffelsespriser!$D131-(2009-X$3)/$C61*[1]Genanskaffelsespriser!$D131*X61)&lt;0,0,(X61*[1]Genanskaffelsespriser!$D131-(2009-X$3)/$C61*[1]Genanskaffelsespriser!$D131*X61))</f>
        <v>0</v>
      </c>
      <c r="AV61" s="58">
        <f>IF((Y61*[1]Genanskaffelsespriser!$D131-(2009-Y$3)/$C61*[1]Genanskaffelsespriser!$D131*Y61)&lt;0,0,(Y61*[1]Genanskaffelsespriser!$D131-(2009-Y$3)/$C61*[1]Genanskaffelsespriser!$D131*Y61))</f>
        <v>0</v>
      </c>
      <c r="AW61" s="59">
        <f t="shared" si="27"/>
        <v>2650436.2080000001</v>
      </c>
      <c r="AX61" s="58">
        <f>VLOOKUP(D$3,[1]Prisindeks!$A$1:$B$111,2,FALSE)/100*AA61</f>
        <v>0</v>
      </c>
      <c r="AY61" s="58">
        <f>VLOOKUP(E$3,[1]Prisindeks!$A$1:$B$111,2,FALSE)/100*AB61</f>
        <v>526.42076646294902</v>
      </c>
      <c r="AZ61" s="58">
        <f>VLOOKUP(F$3,[1]Prisindeks!$A$1:$B$111,2,FALSE)/100*AC61</f>
        <v>14983.196753887796</v>
      </c>
      <c r="BA61" s="58">
        <f>VLOOKUP(G$3,[1]Prisindeks!$A$1:$B$111,2,FALSE)/100*AD61</f>
        <v>24004.875324089408</v>
      </c>
      <c r="BB61" s="58">
        <f>VLOOKUP(H$3,[1]Prisindeks!$A$1:$B$111,2,FALSE)/100*AE61</f>
        <v>7928.831982212163</v>
      </c>
      <c r="BC61" s="58">
        <f>VLOOKUP(I$3,[1]Prisindeks!$A$1:$B$111,2,FALSE)/100*AF61</f>
        <v>75522.481378511293</v>
      </c>
      <c r="BD61" s="58">
        <f>VLOOKUP(J$3,[1]Prisindeks!$A$1:$B$111,2,FALSE)/100*AG61</f>
        <v>0</v>
      </c>
      <c r="BE61" s="58">
        <f>VLOOKUP(K$3,[1]Prisindeks!$A$1:$B$111,2,FALSE)/100*AH61</f>
        <v>0</v>
      </c>
      <c r="BF61" s="58">
        <f>VLOOKUP(L$3,[1]Prisindeks!$A$1:$B$111,2,FALSE)/100*AI61</f>
        <v>0</v>
      </c>
      <c r="BG61" s="58">
        <f>VLOOKUP(M$3,[1]Prisindeks!$A$1:$B$111,2,FALSE)/100*AJ61</f>
        <v>0</v>
      </c>
      <c r="BH61" s="58">
        <f>VLOOKUP(N$3,[1]Prisindeks!$A$1:$B$111,2,FALSE)/100*AK61</f>
        <v>1835.2526461906652</v>
      </c>
      <c r="BI61" s="58">
        <f>VLOOKUP(O$3,[1]Prisindeks!$A$1:$B$111,2,FALSE)/100*AL61</f>
        <v>0</v>
      </c>
      <c r="BJ61" s="58">
        <f>VLOOKUP(P$3,[1]Prisindeks!$A$1:$B$111,2,FALSE)/100*AM61</f>
        <v>0</v>
      </c>
      <c r="BK61" s="58">
        <f>VLOOKUP(Q$3,[1]Prisindeks!$A$1:$B$111,2,FALSE)/100*AN61</f>
        <v>0</v>
      </c>
      <c r="BL61" s="58">
        <f>VLOOKUP(R$3,[1]Prisindeks!$A$1:$B$111,2,FALSE)/100*AO61</f>
        <v>0</v>
      </c>
      <c r="BM61" s="58">
        <f>VLOOKUP(S$3,[1]Prisindeks!$A$1:$B$111,2,FALSE)/100*AP61</f>
        <v>0</v>
      </c>
      <c r="BN61" s="58">
        <f>VLOOKUP(T$3,[1]Prisindeks!$A$1:$B$111,2,FALSE)/100*AQ61</f>
        <v>0</v>
      </c>
      <c r="BO61" s="58">
        <f>VLOOKUP(U$3,[1]Prisindeks!$A$1:$B$111,2,FALSE)/100*AR61</f>
        <v>0</v>
      </c>
      <c r="BP61" s="58">
        <f>VLOOKUP(V$3,[1]Prisindeks!$A$1:$B$111,2,FALSE)/100*AS61</f>
        <v>0</v>
      </c>
      <c r="BQ61" s="58">
        <f>VLOOKUP(W$3,[1]Prisindeks!$A$1:$B$111,2,FALSE)/100*AT61</f>
        <v>0</v>
      </c>
      <c r="BR61" s="58">
        <f>VLOOKUP(X$3,[1]Prisindeks!$A$1:$B$111,2,FALSE)/100*AU61</f>
        <v>0</v>
      </c>
      <c r="BS61" s="58">
        <f>VLOOKUP(Y$3,[1]Prisindeks!$A$1:$B$111,2,FALSE)/100*AV61</f>
        <v>0</v>
      </c>
      <c r="BT61" s="59">
        <f t="shared" si="28"/>
        <v>124801.05885135428</v>
      </c>
      <c r="BU61" s="48">
        <f t="shared" si="29"/>
        <v>0</v>
      </c>
      <c r="BV61" s="48">
        <f t="shared" si="29"/>
        <v>10605.074383231477</v>
      </c>
      <c r="BW61" s="48">
        <f t="shared" si="29"/>
        <v>236124.81437694392</v>
      </c>
      <c r="BX61" s="48">
        <f t="shared" si="29"/>
        <v>506697.31366204465</v>
      </c>
      <c r="BY61" s="48">
        <f t="shared" si="29"/>
        <v>88183.895991106037</v>
      </c>
      <c r="BZ61" s="48">
        <f t="shared" si="29"/>
        <v>543790.12868925568</v>
      </c>
      <c r="CA61" s="48">
        <f t="shared" si="29"/>
        <v>0</v>
      </c>
      <c r="CB61" s="48">
        <f t="shared" si="29"/>
        <v>0</v>
      </c>
      <c r="CC61" s="48">
        <f t="shared" si="29"/>
        <v>0</v>
      </c>
      <c r="CD61" s="48">
        <f t="shared" si="29"/>
        <v>0</v>
      </c>
      <c r="CE61" s="48">
        <f t="shared" si="29"/>
        <v>2217.4063230953325</v>
      </c>
      <c r="CF61" s="48">
        <f t="shared" si="29"/>
        <v>0</v>
      </c>
      <c r="CG61" s="48">
        <f t="shared" si="29"/>
        <v>0</v>
      </c>
      <c r="CH61" s="48">
        <f t="shared" si="29"/>
        <v>0</v>
      </c>
      <c r="CI61" s="48">
        <f t="shared" si="29"/>
        <v>0</v>
      </c>
      <c r="CJ61" s="48">
        <f t="shared" si="29"/>
        <v>0</v>
      </c>
      <c r="CK61" s="48">
        <f t="shared" si="30"/>
        <v>0</v>
      </c>
      <c r="CL61" s="48">
        <f t="shared" si="30"/>
        <v>0</v>
      </c>
      <c r="CM61" s="48">
        <f t="shared" si="30"/>
        <v>0</v>
      </c>
      <c r="CN61" s="48">
        <f t="shared" si="30"/>
        <v>0</v>
      </c>
      <c r="CO61" s="48">
        <f t="shared" si="30"/>
        <v>0</v>
      </c>
      <c r="CP61" s="48">
        <f t="shared" si="30"/>
        <v>0</v>
      </c>
      <c r="CQ61" s="49">
        <f t="shared" si="31"/>
        <v>1387618.6334256772</v>
      </c>
      <c r="CR61" s="48">
        <f t="shared" si="17"/>
        <v>6019.3099999999986</v>
      </c>
    </row>
    <row r="62" spans="1:96" outlineLevel="1" x14ac:dyDescent="0.25">
      <c r="A62" s="50" t="s">
        <v>8</v>
      </c>
      <c r="B62" s="51" t="s">
        <v>54</v>
      </c>
      <c r="C62" s="52">
        <f>[1]Genanskaffelsespriser!E132</f>
        <v>100</v>
      </c>
      <c r="D62" s="53">
        <v>523.82000000000005</v>
      </c>
      <c r="E62" s="53">
        <v>45.21</v>
      </c>
      <c r="F62" s="53">
        <v>45.08</v>
      </c>
      <c r="G62" s="111">
        <v>459.07999999999993</v>
      </c>
      <c r="H62" s="111">
        <v>132.91</v>
      </c>
      <c r="I62" s="111">
        <v>1261.2000000000003</v>
      </c>
      <c r="J62" s="53">
        <v>0</v>
      </c>
      <c r="K62" s="53">
        <v>0</v>
      </c>
      <c r="L62" s="53">
        <v>0</v>
      </c>
      <c r="M62" s="53">
        <v>0</v>
      </c>
      <c r="N62" s="53">
        <v>4.2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6"/>
      <c r="AA62" s="57">
        <f>IF((D62*[1]Genanskaffelsespriser!$D132-(2009-D$3)/$C62*[1]Genanskaffelsespriser!$D132*D62)&lt;0,0,(D62*[1]Genanskaffelsespriser!$D132-(2009-D$3)/$C62*[1]Genanskaffelsespriser!$D132*D62))</f>
        <v>0</v>
      </c>
      <c r="AB62" s="58">
        <f>IF((E62*[1]Genanskaffelsespriser!$D132-(2009-E$3)/$C62*[1]Genanskaffelsespriser!$D132*E62)&lt;0,0,(E62*[1]Genanskaffelsespriser!$D132-(2009-E$3)/$C62*[1]Genanskaffelsespriser!$D132*E62))</f>
        <v>5883.6294000000053</v>
      </c>
      <c r="AC62" s="58">
        <f>IF((F62*[1]Genanskaffelsespriser!$D132-(2009-F$3)/$C62*[1]Genanskaffelsespriser!$D132*F62)&lt;0,0,(F62*[1]Genanskaffelsespriser!$D132-(2009-F$3)/$C62*[1]Genanskaffelsespriser!$D132*F62))</f>
        <v>15644.56319999999</v>
      </c>
      <c r="AD62" s="58">
        <f>IF((G62*[1]Genanskaffelsespriser!$D132-(2009-G$3)/$C62*[1]Genanskaffelsespriser!$D132*G62)&lt;0,0,(G62*[1]Genanskaffelsespriser!$D132-(2009-G$3)/$C62*[1]Genanskaffelsespriser!$D132*G62))</f>
        <v>258893.57519999996</v>
      </c>
      <c r="AE62" s="58">
        <f>IF((H62*[1]Genanskaffelsespriser!$D132-(2009-H$3)/$C62*[1]Genanskaffelsespriser!$D132*H62)&lt;0,0,(H62*[1]Genanskaffelsespriser!$D132-(2009-H$3)/$C62*[1]Genanskaffelsespriser!$D132*H62))</f>
        <v>103781.44439999998</v>
      </c>
      <c r="AF62" s="58">
        <f>IF((I62*[1]Genanskaffelsespriser!$D132-(2009-I$3)/$C62*[1]Genanskaffelsespriser!$D132*I62)&lt;0,0,(I62*[1]Genanskaffelsespriser!$D132-(2009-I$3)/$C62*[1]Genanskaffelsespriser!$D132*I62))</f>
        <v>1258349.6880000005</v>
      </c>
      <c r="AG62" s="58">
        <f>IF((J62*[1]Genanskaffelsespriser!$D132-(2009-J$3)/$C62*[1]Genanskaffelsespriser!$D132*J62)&lt;0,0,(J62*[1]Genanskaffelsespriser!$D132-(2009-J$3)/$C62*[1]Genanskaffelsespriser!$D132*J62))</f>
        <v>0</v>
      </c>
      <c r="AH62" s="58">
        <f>IF((K62*[1]Genanskaffelsespriser!$D132-(2009-K$3)/$C62*[1]Genanskaffelsespriser!$D132*K62)&lt;0,0,(K62*[1]Genanskaffelsespriser!$D132-(2009-K$3)/$C62*[1]Genanskaffelsespriser!$D132*K62))</f>
        <v>0</v>
      </c>
      <c r="AI62" s="58">
        <f>IF((L62*[1]Genanskaffelsespriser!$D132-(2009-L$3)/$C62*[1]Genanskaffelsespriser!$D132*L62)&lt;0,0,(L62*[1]Genanskaffelsespriser!$D132-(2009-L$3)/$C62*[1]Genanskaffelsespriser!$D132*L62))</f>
        <v>0</v>
      </c>
      <c r="AJ62" s="58">
        <f>IF((M62*[1]Genanskaffelsespriser!$D132-(2009-M$3)/$C62*[1]Genanskaffelsespriser!$D132*M62)&lt;0,0,(M62*[1]Genanskaffelsespriser!$D132-(2009-M$3)/$C62*[1]Genanskaffelsespriser!$D132*M62))</f>
        <v>0</v>
      </c>
      <c r="AK62" s="58">
        <f>IF((N62*[1]Genanskaffelsespriser!$D132-(2009-N$3)/$C62*[1]Genanskaffelsespriser!$D132*N62)&lt;0,0,(N62*[1]Genanskaffelsespriser!$D132-(2009-N$3)/$C62*[1]Genanskaffelsespriser!$D132*N62))</f>
        <v>7561.1340000000009</v>
      </c>
      <c r="AL62" s="58">
        <f>IF((O62*[1]Genanskaffelsespriser!$D132-(2009-O$3)/$C62*[1]Genanskaffelsespriser!$D132*O62)&lt;0,0,(O62*[1]Genanskaffelsespriser!$D132-(2009-O$3)/$C62*[1]Genanskaffelsespriser!$D132*O62))</f>
        <v>0</v>
      </c>
      <c r="AM62" s="58">
        <f>IF((P62*[1]Genanskaffelsespriser!$D132-(2009-P$3)/$C62*[1]Genanskaffelsespriser!$D132*P62)&lt;0,0,(P62*[1]Genanskaffelsespriser!$D132-(2009-P$3)/$C62*[1]Genanskaffelsespriser!$D132*P62))</f>
        <v>0</v>
      </c>
      <c r="AN62" s="58">
        <f>IF((Q62*[1]Genanskaffelsespriser!$D132-(2009-Q$3)/$C62*[1]Genanskaffelsespriser!$D132*Q62)&lt;0,0,(Q62*[1]Genanskaffelsespriser!$D132-(2009-Q$3)/$C62*[1]Genanskaffelsespriser!$D132*Q62))</f>
        <v>0</v>
      </c>
      <c r="AO62" s="58">
        <f>IF((R62*[1]Genanskaffelsespriser!$D132-(2009-R$3)/$C62*[1]Genanskaffelsespriser!$D132*R62)&lt;0,0,(R62*[1]Genanskaffelsespriser!$D132-(2009-R$3)/$C62*[1]Genanskaffelsespriser!$D132*R62))</f>
        <v>0</v>
      </c>
      <c r="AP62" s="58">
        <f>IF((S62*[1]Genanskaffelsespriser!$D132-(2009-S$3)/$C62*[1]Genanskaffelsespriser!$D132*S62)&lt;0,0,(S62*[1]Genanskaffelsespriser!$D132-(2009-S$3)/$C62*[1]Genanskaffelsespriser!$D132*S62))</f>
        <v>0</v>
      </c>
      <c r="AQ62" s="58">
        <f>IF((T62*[1]Genanskaffelsespriser!$D132-(2009-T$3)/$C62*[1]Genanskaffelsespriser!$D132*T62)&lt;0,0,(T62*[1]Genanskaffelsespriser!$D132-(2009-T$3)/$C62*[1]Genanskaffelsespriser!$D132*T62))</f>
        <v>0</v>
      </c>
      <c r="AR62" s="58">
        <f>IF((U62*[1]Genanskaffelsespriser!$D132-(2009-U$3)/$C62*[1]Genanskaffelsespriser!$D132*U62)&lt;0,0,(U62*[1]Genanskaffelsespriser!$D132-(2009-U$3)/$C62*[1]Genanskaffelsespriser!$D132*U62))</f>
        <v>0</v>
      </c>
      <c r="AS62" s="58">
        <f>IF((V62*[1]Genanskaffelsespriser!$D132-(2009-V$3)/$C62*[1]Genanskaffelsespriser!$D132*V62)&lt;0,0,(V62*[1]Genanskaffelsespriser!$D132-(2009-V$3)/$C62*[1]Genanskaffelsespriser!$D132*V62))</f>
        <v>0</v>
      </c>
      <c r="AT62" s="58">
        <f>IF((W62*[1]Genanskaffelsespriser!$D132-(2009-W$3)/$C62*[1]Genanskaffelsespriser!$D132*W62)&lt;0,0,(W62*[1]Genanskaffelsespriser!$D132-(2009-W$3)/$C62*[1]Genanskaffelsespriser!$D132*W62))</f>
        <v>0</v>
      </c>
      <c r="AU62" s="58">
        <f>IF((X62*[1]Genanskaffelsespriser!$D132-(2009-X$3)/$C62*[1]Genanskaffelsespriser!$D132*X62)&lt;0,0,(X62*[1]Genanskaffelsespriser!$D132-(2009-X$3)/$C62*[1]Genanskaffelsespriser!$D132*X62))</f>
        <v>0</v>
      </c>
      <c r="AV62" s="58">
        <f>IF((Y62*[1]Genanskaffelsespriser!$D132-(2009-Y$3)/$C62*[1]Genanskaffelsespriser!$D132*Y62)&lt;0,0,(Y62*[1]Genanskaffelsespriser!$D132-(2009-Y$3)/$C62*[1]Genanskaffelsespriser!$D132*Y62))</f>
        <v>0</v>
      </c>
      <c r="AW62" s="59">
        <f t="shared" si="27"/>
        <v>1650114.0342000006</v>
      </c>
      <c r="AX62" s="58">
        <f>VLOOKUP(D$3,[1]Prisindeks!$A$1:$B$111,2,FALSE)/100*AA62</f>
        <v>0</v>
      </c>
      <c r="AY62" s="58">
        <f>VLOOKUP(E$3,[1]Prisindeks!$A$1:$B$111,2,FALSE)/100*AB62</f>
        <v>149.74402575454209</v>
      </c>
      <c r="AZ62" s="58">
        <f>VLOOKUP(F$3,[1]Prisindeks!$A$1:$B$111,2,FALSE)/100*AC62</f>
        <v>512.62360879845278</v>
      </c>
      <c r="BA62" s="58">
        <f>VLOOKUP(G$3,[1]Prisindeks!$A$1:$B$111,2,FALSE)/100*AD62</f>
        <v>6281.3547263058426</v>
      </c>
      <c r="BB62" s="58">
        <f>VLOOKUP(H$3,[1]Prisindeks!$A$1:$B$111,2,FALSE)/100*AE62</f>
        <v>4885.2452871882706</v>
      </c>
      <c r="BC62" s="58">
        <f>VLOOKUP(I$3,[1]Prisindeks!$A$1:$B$111,2,FALSE)/100*AF62</f>
        <v>93901.448250554749</v>
      </c>
      <c r="BD62" s="58">
        <f>VLOOKUP(J$3,[1]Prisindeks!$A$1:$B$111,2,FALSE)/100*AG62</f>
        <v>0</v>
      </c>
      <c r="BE62" s="58">
        <f>VLOOKUP(K$3,[1]Prisindeks!$A$1:$B$111,2,FALSE)/100*AH62</f>
        <v>0</v>
      </c>
      <c r="BF62" s="58">
        <f>VLOOKUP(L$3,[1]Prisindeks!$A$1:$B$111,2,FALSE)/100*AI62</f>
        <v>0</v>
      </c>
      <c r="BG62" s="58">
        <f>VLOOKUP(M$3,[1]Prisindeks!$A$1:$B$111,2,FALSE)/100*AJ62</f>
        <v>0</v>
      </c>
      <c r="BH62" s="58">
        <f>VLOOKUP(N$3,[1]Prisindeks!$A$1:$B$111,2,FALSE)/100*AK62</f>
        <v>5338.0538174545736</v>
      </c>
      <c r="BI62" s="58">
        <f>VLOOKUP(O$3,[1]Prisindeks!$A$1:$B$111,2,FALSE)/100*AL62</f>
        <v>0</v>
      </c>
      <c r="BJ62" s="58">
        <f>VLOOKUP(P$3,[1]Prisindeks!$A$1:$B$111,2,FALSE)/100*AM62</f>
        <v>0</v>
      </c>
      <c r="BK62" s="58">
        <f>VLOOKUP(Q$3,[1]Prisindeks!$A$1:$B$111,2,FALSE)/100*AN62</f>
        <v>0</v>
      </c>
      <c r="BL62" s="58">
        <f>VLOOKUP(R$3,[1]Prisindeks!$A$1:$B$111,2,FALSE)/100*AO62</f>
        <v>0</v>
      </c>
      <c r="BM62" s="58">
        <f>VLOOKUP(S$3,[1]Prisindeks!$A$1:$B$111,2,FALSE)/100*AP62</f>
        <v>0</v>
      </c>
      <c r="BN62" s="58">
        <f>VLOOKUP(T$3,[1]Prisindeks!$A$1:$B$111,2,FALSE)/100*AQ62</f>
        <v>0</v>
      </c>
      <c r="BO62" s="58">
        <f>VLOOKUP(U$3,[1]Prisindeks!$A$1:$B$111,2,FALSE)/100*AR62</f>
        <v>0</v>
      </c>
      <c r="BP62" s="58">
        <f>VLOOKUP(V$3,[1]Prisindeks!$A$1:$B$111,2,FALSE)/100*AS62</f>
        <v>0</v>
      </c>
      <c r="BQ62" s="58">
        <f>VLOOKUP(W$3,[1]Prisindeks!$A$1:$B$111,2,FALSE)/100*AT62</f>
        <v>0</v>
      </c>
      <c r="BR62" s="58">
        <f>VLOOKUP(X$3,[1]Prisindeks!$A$1:$B$111,2,FALSE)/100*AU62</f>
        <v>0</v>
      </c>
      <c r="BS62" s="58">
        <f>VLOOKUP(Y$3,[1]Prisindeks!$A$1:$B$111,2,FALSE)/100*AV62</f>
        <v>0</v>
      </c>
      <c r="BT62" s="59">
        <f t="shared" si="28"/>
        <v>111068.46971605644</v>
      </c>
      <c r="BU62" s="48">
        <f t="shared" si="29"/>
        <v>0</v>
      </c>
      <c r="BV62" s="48">
        <f t="shared" si="29"/>
        <v>3016.6867128772737</v>
      </c>
      <c r="BW62" s="48">
        <f t="shared" si="29"/>
        <v>8078.5934043992211</v>
      </c>
      <c r="BX62" s="48">
        <f t="shared" si="29"/>
        <v>132587.46496315289</v>
      </c>
      <c r="BY62" s="48">
        <f t="shared" si="29"/>
        <v>54333.344843594125</v>
      </c>
      <c r="BZ62" s="48">
        <f t="shared" si="29"/>
        <v>676125.56812527764</v>
      </c>
      <c r="CA62" s="48">
        <f t="shared" si="29"/>
        <v>0</v>
      </c>
      <c r="CB62" s="48">
        <f t="shared" si="29"/>
        <v>0</v>
      </c>
      <c r="CC62" s="48">
        <f t="shared" si="29"/>
        <v>0</v>
      </c>
      <c r="CD62" s="48">
        <f t="shared" si="29"/>
        <v>0</v>
      </c>
      <c r="CE62" s="48">
        <f t="shared" si="29"/>
        <v>6449.5939087272873</v>
      </c>
      <c r="CF62" s="48">
        <f t="shared" si="29"/>
        <v>0</v>
      </c>
      <c r="CG62" s="48">
        <f t="shared" si="29"/>
        <v>0</v>
      </c>
      <c r="CH62" s="48">
        <f t="shared" si="29"/>
        <v>0</v>
      </c>
      <c r="CI62" s="48">
        <f t="shared" si="29"/>
        <v>0</v>
      </c>
      <c r="CJ62" s="48">
        <f t="shared" si="29"/>
        <v>0</v>
      </c>
      <c r="CK62" s="48">
        <f t="shared" si="30"/>
        <v>0</v>
      </c>
      <c r="CL62" s="48">
        <f t="shared" si="30"/>
        <v>0</v>
      </c>
      <c r="CM62" s="48">
        <f t="shared" si="30"/>
        <v>0</v>
      </c>
      <c r="CN62" s="48">
        <f t="shared" si="30"/>
        <v>0</v>
      </c>
      <c r="CO62" s="48">
        <f t="shared" si="30"/>
        <v>0</v>
      </c>
      <c r="CP62" s="48">
        <f t="shared" si="30"/>
        <v>0</v>
      </c>
      <c r="CQ62" s="49">
        <f t="shared" si="31"/>
        <v>880591.25195802853</v>
      </c>
      <c r="CR62" s="48">
        <f t="shared" si="17"/>
        <v>2471.5</v>
      </c>
    </row>
    <row r="63" spans="1:96" outlineLevel="1" x14ac:dyDescent="0.25">
      <c r="A63" s="50" t="s">
        <v>59</v>
      </c>
      <c r="B63" s="51" t="s">
        <v>54</v>
      </c>
      <c r="C63" s="52">
        <f>[1]Genanskaffelsespriser!E133</f>
        <v>100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6"/>
      <c r="AA63" s="57">
        <f>IF((D63*[1]Genanskaffelsespriser!$D133-(2009-D$3)/$C63*[1]Genanskaffelsespriser!$D133*D63)&lt;0,0,(D63*[1]Genanskaffelsespriser!$D133-(2009-D$3)/$C63*[1]Genanskaffelsespriser!$D133*D63))</f>
        <v>0</v>
      </c>
      <c r="AB63" s="58">
        <f>IF((E63*[1]Genanskaffelsespriser!$D133-(2009-E$3)/$C63*[1]Genanskaffelsespriser!$D133*E63)&lt;0,0,(E63*[1]Genanskaffelsespriser!$D133-(2009-E$3)/$C63*[1]Genanskaffelsespriser!$D133*E63))</f>
        <v>0</v>
      </c>
      <c r="AC63" s="58">
        <f>IF((F63*[1]Genanskaffelsespriser!$D133-(2009-F$3)/$C63*[1]Genanskaffelsespriser!$D133*F63)&lt;0,0,(F63*[1]Genanskaffelsespriser!$D133-(2009-F$3)/$C63*[1]Genanskaffelsespriser!$D133*F63))</f>
        <v>0</v>
      </c>
      <c r="AD63" s="58">
        <f>IF((G63*[1]Genanskaffelsespriser!$D133-(2009-G$3)/$C63*[1]Genanskaffelsespriser!$D133*G63)&lt;0,0,(G63*[1]Genanskaffelsespriser!$D133-(2009-G$3)/$C63*[1]Genanskaffelsespriser!$D133*G63))</f>
        <v>0</v>
      </c>
      <c r="AE63" s="58">
        <f>IF((H63*[1]Genanskaffelsespriser!$D133-(2009-H$3)/$C63*[1]Genanskaffelsespriser!$D133*H63)&lt;0,0,(H63*[1]Genanskaffelsespriser!$D133-(2009-H$3)/$C63*[1]Genanskaffelsespriser!$D133*H63))</f>
        <v>0</v>
      </c>
      <c r="AF63" s="58">
        <f>IF((I63*[1]Genanskaffelsespriser!$D133-(2009-I$3)/$C63*[1]Genanskaffelsespriser!$D133*I63)&lt;0,0,(I63*[1]Genanskaffelsespriser!$D133-(2009-I$3)/$C63*[1]Genanskaffelsespriser!$D133*I63))</f>
        <v>0</v>
      </c>
      <c r="AG63" s="58">
        <f>IF((J63*[1]Genanskaffelsespriser!$D133-(2009-J$3)/$C63*[1]Genanskaffelsespriser!$D133*J63)&lt;0,0,(J63*[1]Genanskaffelsespriser!$D133-(2009-J$3)/$C63*[1]Genanskaffelsespriser!$D133*J63))</f>
        <v>0</v>
      </c>
      <c r="AH63" s="58">
        <f>IF((K63*[1]Genanskaffelsespriser!$D133-(2009-K$3)/$C63*[1]Genanskaffelsespriser!$D133*K63)&lt;0,0,(K63*[1]Genanskaffelsespriser!$D133-(2009-K$3)/$C63*[1]Genanskaffelsespriser!$D133*K63))</f>
        <v>0</v>
      </c>
      <c r="AI63" s="58">
        <f>IF((L63*[1]Genanskaffelsespriser!$D133-(2009-L$3)/$C63*[1]Genanskaffelsespriser!$D133*L63)&lt;0,0,(L63*[1]Genanskaffelsespriser!$D133-(2009-L$3)/$C63*[1]Genanskaffelsespriser!$D133*L63))</f>
        <v>0</v>
      </c>
      <c r="AJ63" s="58">
        <f>IF((M63*[1]Genanskaffelsespriser!$D133-(2009-M$3)/$C63*[1]Genanskaffelsespriser!$D133*M63)&lt;0,0,(M63*[1]Genanskaffelsespriser!$D133-(2009-M$3)/$C63*[1]Genanskaffelsespriser!$D133*M63))</f>
        <v>0</v>
      </c>
      <c r="AK63" s="58">
        <f>IF((N63*[1]Genanskaffelsespriser!$D133-(2009-N$3)/$C63*[1]Genanskaffelsespriser!$D133*N63)&lt;0,0,(N63*[1]Genanskaffelsespriser!$D133-(2009-N$3)/$C63*[1]Genanskaffelsespriser!$D133*N63))</f>
        <v>0</v>
      </c>
      <c r="AL63" s="58">
        <f>IF((O63*[1]Genanskaffelsespriser!$D133-(2009-O$3)/$C63*[1]Genanskaffelsespriser!$D133*O63)&lt;0,0,(O63*[1]Genanskaffelsespriser!$D133-(2009-O$3)/$C63*[1]Genanskaffelsespriser!$D133*O63))</f>
        <v>0</v>
      </c>
      <c r="AM63" s="58">
        <f>IF((P63*[1]Genanskaffelsespriser!$D133-(2009-P$3)/$C63*[1]Genanskaffelsespriser!$D133*P63)&lt;0,0,(P63*[1]Genanskaffelsespriser!$D133-(2009-P$3)/$C63*[1]Genanskaffelsespriser!$D133*P63))</f>
        <v>0</v>
      </c>
      <c r="AN63" s="58">
        <f>IF((Q63*[1]Genanskaffelsespriser!$D133-(2009-Q$3)/$C63*[1]Genanskaffelsespriser!$D133*Q63)&lt;0,0,(Q63*[1]Genanskaffelsespriser!$D133-(2009-Q$3)/$C63*[1]Genanskaffelsespriser!$D133*Q63))</f>
        <v>0</v>
      </c>
      <c r="AO63" s="58">
        <f>IF((R63*[1]Genanskaffelsespriser!$D133-(2009-R$3)/$C63*[1]Genanskaffelsespriser!$D133*R63)&lt;0,0,(R63*[1]Genanskaffelsespriser!$D133-(2009-R$3)/$C63*[1]Genanskaffelsespriser!$D133*R63))</f>
        <v>0</v>
      </c>
      <c r="AP63" s="58">
        <f>IF((S63*[1]Genanskaffelsespriser!$D133-(2009-S$3)/$C63*[1]Genanskaffelsespriser!$D133*S63)&lt;0,0,(S63*[1]Genanskaffelsespriser!$D133-(2009-S$3)/$C63*[1]Genanskaffelsespriser!$D133*S63))</f>
        <v>0</v>
      </c>
      <c r="AQ63" s="58">
        <f>IF((T63*[1]Genanskaffelsespriser!$D133-(2009-T$3)/$C63*[1]Genanskaffelsespriser!$D133*T63)&lt;0,0,(T63*[1]Genanskaffelsespriser!$D133-(2009-T$3)/$C63*[1]Genanskaffelsespriser!$D133*T63))</f>
        <v>0</v>
      </c>
      <c r="AR63" s="58">
        <f>IF((U63*[1]Genanskaffelsespriser!$D133-(2009-U$3)/$C63*[1]Genanskaffelsespriser!$D133*U63)&lt;0,0,(U63*[1]Genanskaffelsespriser!$D133-(2009-U$3)/$C63*[1]Genanskaffelsespriser!$D133*U63))</f>
        <v>0</v>
      </c>
      <c r="AS63" s="58">
        <f>IF((V63*[1]Genanskaffelsespriser!$D133-(2009-V$3)/$C63*[1]Genanskaffelsespriser!$D133*V63)&lt;0,0,(V63*[1]Genanskaffelsespriser!$D133-(2009-V$3)/$C63*[1]Genanskaffelsespriser!$D133*V63))</f>
        <v>0</v>
      </c>
      <c r="AT63" s="58">
        <f>IF((W63*[1]Genanskaffelsespriser!$D133-(2009-W$3)/$C63*[1]Genanskaffelsespriser!$D133*W63)&lt;0,0,(W63*[1]Genanskaffelsespriser!$D133-(2009-W$3)/$C63*[1]Genanskaffelsespriser!$D133*W63))</f>
        <v>0</v>
      </c>
      <c r="AU63" s="58">
        <f>IF((X63*[1]Genanskaffelsespriser!$D133-(2009-X$3)/$C63*[1]Genanskaffelsespriser!$D133*X63)&lt;0,0,(X63*[1]Genanskaffelsespriser!$D133-(2009-X$3)/$C63*[1]Genanskaffelsespriser!$D133*X63))</f>
        <v>0</v>
      </c>
      <c r="AV63" s="58">
        <f>IF((Y63*[1]Genanskaffelsespriser!$D133-(2009-Y$3)/$C63*[1]Genanskaffelsespriser!$D133*Y63)&lt;0,0,(Y63*[1]Genanskaffelsespriser!$D133-(2009-Y$3)/$C63*[1]Genanskaffelsespriser!$D133*Y63))</f>
        <v>0</v>
      </c>
      <c r="AW63" s="59">
        <f t="shared" si="27"/>
        <v>0</v>
      </c>
      <c r="AX63" s="58">
        <f>VLOOKUP(D$3,[1]Prisindeks!$A$1:$B$111,2,FALSE)/100*AA63</f>
        <v>0</v>
      </c>
      <c r="AY63" s="58">
        <f>VLOOKUP(E$3,[1]Prisindeks!$A$1:$B$111,2,FALSE)/100*AB63</f>
        <v>0</v>
      </c>
      <c r="AZ63" s="58">
        <f>VLOOKUP(F$3,[1]Prisindeks!$A$1:$B$111,2,FALSE)/100*AC63</f>
        <v>0</v>
      </c>
      <c r="BA63" s="58">
        <f>VLOOKUP(G$3,[1]Prisindeks!$A$1:$B$111,2,FALSE)/100*AD63</f>
        <v>0</v>
      </c>
      <c r="BB63" s="58">
        <f>VLOOKUP(H$3,[1]Prisindeks!$A$1:$B$111,2,FALSE)/100*AE63</f>
        <v>0</v>
      </c>
      <c r="BC63" s="58">
        <f>VLOOKUP(I$3,[1]Prisindeks!$A$1:$B$111,2,FALSE)/100*AF63</f>
        <v>0</v>
      </c>
      <c r="BD63" s="58">
        <f>VLOOKUP(J$3,[1]Prisindeks!$A$1:$B$111,2,FALSE)/100*AG63</f>
        <v>0</v>
      </c>
      <c r="BE63" s="58">
        <f>VLOOKUP(K$3,[1]Prisindeks!$A$1:$B$111,2,FALSE)/100*AH63</f>
        <v>0</v>
      </c>
      <c r="BF63" s="58">
        <f>VLOOKUP(L$3,[1]Prisindeks!$A$1:$B$111,2,FALSE)/100*AI63</f>
        <v>0</v>
      </c>
      <c r="BG63" s="58">
        <f>VLOOKUP(M$3,[1]Prisindeks!$A$1:$B$111,2,FALSE)/100*AJ63</f>
        <v>0</v>
      </c>
      <c r="BH63" s="58">
        <f>VLOOKUP(N$3,[1]Prisindeks!$A$1:$B$111,2,FALSE)/100*AK63</f>
        <v>0</v>
      </c>
      <c r="BI63" s="58">
        <f>VLOOKUP(O$3,[1]Prisindeks!$A$1:$B$111,2,FALSE)/100*AL63</f>
        <v>0</v>
      </c>
      <c r="BJ63" s="58">
        <f>VLOOKUP(P$3,[1]Prisindeks!$A$1:$B$111,2,FALSE)/100*AM63</f>
        <v>0</v>
      </c>
      <c r="BK63" s="58">
        <f>VLOOKUP(Q$3,[1]Prisindeks!$A$1:$B$111,2,FALSE)/100*AN63</f>
        <v>0</v>
      </c>
      <c r="BL63" s="58">
        <f>VLOOKUP(R$3,[1]Prisindeks!$A$1:$B$111,2,FALSE)/100*AO63</f>
        <v>0</v>
      </c>
      <c r="BM63" s="58">
        <f>VLOOKUP(S$3,[1]Prisindeks!$A$1:$B$111,2,FALSE)/100*AP63</f>
        <v>0</v>
      </c>
      <c r="BN63" s="58">
        <f>VLOOKUP(T$3,[1]Prisindeks!$A$1:$B$111,2,FALSE)/100*AQ63</f>
        <v>0</v>
      </c>
      <c r="BO63" s="58">
        <f>VLOOKUP(U$3,[1]Prisindeks!$A$1:$B$111,2,FALSE)/100*AR63</f>
        <v>0</v>
      </c>
      <c r="BP63" s="58">
        <f>VLOOKUP(V$3,[1]Prisindeks!$A$1:$B$111,2,FALSE)/100*AS63</f>
        <v>0</v>
      </c>
      <c r="BQ63" s="58">
        <f>VLOOKUP(W$3,[1]Prisindeks!$A$1:$B$111,2,FALSE)/100*AT63</f>
        <v>0</v>
      </c>
      <c r="BR63" s="58">
        <f>VLOOKUP(X$3,[1]Prisindeks!$A$1:$B$111,2,FALSE)/100*AU63</f>
        <v>0</v>
      </c>
      <c r="BS63" s="58">
        <f>VLOOKUP(Y$3,[1]Prisindeks!$A$1:$B$111,2,FALSE)/100*AV63</f>
        <v>0</v>
      </c>
      <c r="BT63" s="59">
        <f t="shared" si="28"/>
        <v>0</v>
      </c>
      <c r="BU63" s="48">
        <f t="shared" si="29"/>
        <v>0</v>
      </c>
      <c r="BV63" s="48">
        <f t="shared" si="29"/>
        <v>0</v>
      </c>
      <c r="BW63" s="48">
        <f t="shared" si="29"/>
        <v>0</v>
      </c>
      <c r="BX63" s="48">
        <f t="shared" si="29"/>
        <v>0</v>
      </c>
      <c r="BY63" s="48">
        <f t="shared" si="29"/>
        <v>0</v>
      </c>
      <c r="BZ63" s="48">
        <f t="shared" si="29"/>
        <v>0</v>
      </c>
      <c r="CA63" s="48">
        <f t="shared" si="29"/>
        <v>0</v>
      </c>
      <c r="CB63" s="48">
        <f t="shared" si="29"/>
        <v>0</v>
      </c>
      <c r="CC63" s="48">
        <f t="shared" si="29"/>
        <v>0</v>
      </c>
      <c r="CD63" s="48">
        <f t="shared" si="29"/>
        <v>0</v>
      </c>
      <c r="CE63" s="48">
        <f t="shared" si="29"/>
        <v>0</v>
      </c>
      <c r="CF63" s="48">
        <f t="shared" si="29"/>
        <v>0</v>
      </c>
      <c r="CG63" s="48">
        <f t="shared" si="29"/>
        <v>0</v>
      </c>
      <c r="CH63" s="48">
        <f t="shared" si="29"/>
        <v>0</v>
      </c>
      <c r="CI63" s="48">
        <f t="shared" si="29"/>
        <v>0</v>
      </c>
      <c r="CJ63" s="48">
        <f t="shared" si="29"/>
        <v>0</v>
      </c>
      <c r="CK63" s="48">
        <f t="shared" si="30"/>
        <v>0</v>
      </c>
      <c r="CL63" s="48">
        <f t="shared" si="30"/>
        <v>0</v>
      </c>
      <c r="CM63" s="48">
        <f t="shared" si="30"/>
        <v>0</v>
      </c>
      <c r="CN63" s="48">
        <f t="shared" si="30"/>
        <v>0</v>
      </c>
      <c r="CO63" s="48">
        <f t="shared" si="30"/>
        <v>0</v>
      </c>
      <c r="CP63" s="48">
        <f t="shared" si="30"/>
        <v>0</v>
      </c>
      <c r="CQ63" s="49">
        <f t="shared" si="31"/>
        <v>0</v>
      </c>
      <c r="CR63" s="48">
        <f t="shared" si="17"/>
        <v>0</v>
      </c>
    </row>
    <row r="64" spans="1:96" outlineLevel="1" x14ac:dyDescent="0.25">
      <c r="A64" s="50" t="s">
        <v>60</v>
      </c>
      <c r="B64" s="51" t="s">
        <v>54</v>
      </c>
      <c r="C64" s="52">
        <f>[1]Genanskaffelsespriser!E134</f>
        <v>100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6"/>
      <c r="AA64" s="57">
        <f>IF((D64*[1]Genanskaffelsespriser!$D134-(2009-D$3)/$C64*[1]Genanskaffelsespriser!$D134*D64)&lt;0,0,(D64*[1]Genanskaffelsespriser!$D134-(2009-D$3)/$C64*[1]Genanskaffelsespriser!$D134*D64))</f>
        <v>0</v>
      </c>
      <c r="AB64" s="58">
        <f>IF((E64*[1]Genanskaffelsespriser!$D134-(2009-E$3)/$C64*[1]Genanskaffelsespriser!$D134*E64)&lt;0,0,(E64*[1]Genanskaffelsespriser!$D134-(2009-E$3)/$C64*[1]Genanskaffelsespriser!$D134*E64))</f>
        <v>0</v>
      </c>
      <c r="AC64" s="58">
        <f>IF((F64*[1]Genanskaffelsespriser!$D134-(2009-F$3)/$C64*[1]Genanskaffelsespriser!$D134*F64)&lt;0,0,(F64*[1]Genanskaffelsespriser!$D134-(2009-F$3)/$C64*[1]Genanskaffelsespriser!$D134*F64))</f>
        <v>0</v>
      </c>
      <c r="AD64" s="58">
        <f>IF((G64*[1]Genanskaffelsespriser!$D134-(2009-G$3)/$C64*[1]Genanskaffelsespriser!$D134*G64)&lt;0,0,(G64*[1]Genanskaffelsespriser!$D134-(2009-G$3)/$C64*[1]Genanskaffelsespriser!$D134*G64))</f>
        <v>0</v>
      </c>
      <c r="AE64" s="58">
        <f>IF((H64*[1]Genanskaffelsespriser!$D134-(2009-H$3)/$C64*[1]Genanskaffelsespriser!$D134*H64)&lt;0,0,(H64*[1]Genanskaffelsespriser!$D134-(2009-H$3)/$C64*[1]Genanskaffelsespriser!$D134*H64))</f>
        <v>0</v>
      </c>
      <c r="AF64" s="58">
        <f>IF((I64*[1]Genanskaffelsespriser!$D134-(2009-I$3)/$C64*[1]Genanskaffelsespriser!$D134*I64)&lt;0,0,(I64*[1]Genanskaffelsespriser!$D134-(2009-I$3)/$C64*[1]Genanskaffelsespriser!$D134*I64))</f>
        <v>0</v>
      </c>
      <c r="AG64" s="58">
        <f>IF((J64*[1]Genanskaffelsespriser!$D134-(2009-J$3)/$C64*[1]Genanskaffelsespriser!$D134*J64)&lt;0,0,(J64*[1]Genanskaffelsespriser!$D134-(2009-J$3)/$C64*[1]Genanskaffelsespriser!$D134*J64))</f>
        <v>0</v>
      </c>
      <c r="AH64" s="58">
        <f>IF((K64*[1]Genanskaffelsespriser!$D134-(2009-K$3)/$C64*[1]Genanskaffelsespriser!$D134*K64)&lt;0,0,(K64*[1]Genanskaffelsespriser!$D134-(2009-K$3)/$C64*[1]Genanskaffelsespriser!$D134*K64))</f>
        <v>0</v>
      </c>
      <c r="AI64" s="58">
        <f>IF((L64*[1]Genanskaffelsespriser!$D134-(2009-L$3)/$C64*[1]Genanskaffelsespriser!$D134*L64)&lt;0,0,(L64*[1]Genanskaffelsespriser!$D134-(2009-L$3)/$C64*[1]Genanskaffelsespriser!$D134*L64))</f>
        <v>0</v>
      </c>
      <c r="AJ64" s="58">
        <f>IF((M64*[1]Genanskaffelsespriser!$D134-(2009-M$3)/$C64*[1]Genanskaffelsespriser!$D134*M64)&lt;0,0,(M64*[1]Genanskaffelsespriser!$D134-(2009-M$3)/$C64*[1]Genanskaffelsespriser!$D134*M64))</f>
        <v>0</v>
      </c>
      <c r="AK64" s="58">
        <f>IF((N64*[1]Genanskaffelsespriser!$D134-(2009-N$3)/$C64*[1]Genanskaffelsespriser!$D134*N64)&lt;0,0,(N64*[1]Genanskaffelsespriser!$D134-(2009-N$3)/$C64*[1]Genanskaffelsespriser!$D134*N64))</f>
        <v>0</v>
      </c>
      <c r="AL64" s="58">
        <f>IF((O64*[1]Genanskaffelsespriser!$D134-(2009-O$3)/$C64*[1]Genanskaffelsespriser!$D134*O64)&lt;0,0,(O64*[1]Genanskaffelsespriser!$D134-(2009-O$3)/$C64*[1]Genanskaffelsespriser!$D134*O64))</f>
        <v>0</v>
      </c>
      <c r="AM64" s="58">
        <f>IF((P64*[1]Genanskaffelsespriser!$D134-(2009-P$3)/$C64*[1]Genanskaffelsespriser!$D134*P64)&lt;0,0,(P64*[1]Genanskaffelsespriser!$D134-(2009-P$3)/$C64*[1]Genanskaffelsespriser!$D134*P64))</f>
        <v>0</v>
      </c>
      <c r="AN64" s="58">
        <f>IF((Q64*[1]Genanskaffelsespriser!$D134-(2009-Q$3)/$C64*[1]Genanskaffelsespriser!$D134*Q64)&lt;0,0,(Q64*[1]Genanskaffelsespriser!$D134-(2009-Q$3)/$C64*[1]Genanskaffelsespriser!$D134*Q64))</f>
        <v>0</v>
      </c>
      <c r="AO64" s="58">
        <f>IF((R64*[1]Genanskaffelsespriser!$D134-(2009-R$3)/$C64*[1]Genanskaffelsespriser!$D134*R64)&lt;0,0,(R64*[1]Genanskaffelsespriser!$D134-(2009-R$3)/$C64*[1]Genanskaffelsespriser!$D134*R64))</f>
        <v>0</v>
      </c>
      <c r="AP64" s="58">
        <f>IF((S64*[1]Genanskaffelsespriser!$D134-(2009-S$3)/$C64*[1]Genanskaffelsespriser!$D134*S64)&lt;0,0,(S64*[1]Genanskaffelsespriser!$D134-(2009-S$3)/$C64*[1]Genanskaffelsespriser!$D134*S64))</f>
        <v>0</v>
      </c>
      <c r="AQ64" s="58">
        <f>IF((T64*[1]Genanskaffelsespriser!$D134-(2009-T$3)/$C64*[1]Genanskaffelsespriser!$D134*T64)&lt;0,0,(T64*[1]Genanskaffelsespriser!$D134-(2009-T$3)/$C64*[1]Genanskaffelsespriser!$D134*T64))</f>
        <v>0</v>
      </c>
      <c r="AR64" s="58">
        <f>IF((U64*[1]Genanskaffelsespriser!$D134-(2009-U$3)/$C64*[1]Genanskaffelsespriser!$D134*U64)&lt;0,0,(U64*[1]Genanskaffelsespriser!$D134-(2009-U$3)/$C64*[1]Genanskaffelsespriser!$D134*U64))</f>
        <v>0</v>
      </c>
      <c r="AS64" s="58">
        <f>IF((V64*[1]Genanskaffelsespriser!$D134-(2009-V$3)/$C64*[1]Genanskaffelsespriser!$D134*V64)&lt;0,0,(V64*[1]Genanskaffelsespriser!$D134-(2009-V$3)/$C64*[1]Genanskaffelsespriser!$D134*V64))</f>
        <v>0</v>
      </c>
      <c r="AT64" s="58">
        <f>IF((W64*[1]Genanskaffelsespriser!$D134-(2009-W$3)/$C64*[1]Genanskaffelsespriser!$D134*W64)&lt;0,0,(W64*[1]Genanskaffelsespriser!$D134-(2009-W$3)/$C64*[1]Genanskaffelsespriser!$D134*W64))</f>
        <v>0</v>
      </c>
      <c r="AU64" s="58">
        <f>IF((X64*[1]Genanskaffelsespriser!$D134-(2009-X$3)/$C64*[1]Genanskaffelsespriser!$D134*X64)&lt;0,0,(X64*[1]Genanskaffelsespriser!$D134-(2009-X$3)/$C64*[1]Genanskaffelsespriser!$D134*X64))</f>
        <v>0</v>
      </c>
      <c r="AV64" s="58">
        <f>IF((Y64*[1]Genanskaffelsespriser!$D134-(2009-Y$3)/$C64*[1]Genanskaffelsespriser!$D134*Y64)&lt;0,0,(Y64*[1]Genanskaffelsespriser!$D134-(2009-Y$3)/$C64*[1]Genanskaffelsespriser!$D134*Y64))</f>
        <v>0</v>
      </c>
      <c r="AW64" s="59">
        <f t="shared" si="27"/>
        <v>0</v>
      </c>
      <c r="AX64" s="58">
        <f>VLOOKUP(D$3,[1]Prisindeks!$A$1:$B$111,2,FALSE)/100*AA64</f>
        <v>0</v>
      </c>
      <c r="AY64" s="58">
        <f>VLOOKUP(E$3,[1]Prisindeks!$A$1:$B$111,2,FALSE)/100*AB64</f>
        <v>0</v>
      </c>
      <c r="AZ64" s="58">
        <f>VLOOKUP(F$3,[1]Prisindeks!$A$1:$B$111,2,FALSE)/100*AC64</f>
        <v>0</v>
      </c>
      <c r="BA64" s="58">
        <f>VLOOKUP(G$3,[1]Prisindeks!$A$1:$B$111,2,FALSE)/100*AD64</f>
        <v>0</v>
      </c>
      <c r="BB64" s="58">
        <f>VLOOKUP(H$3,[1]Prisindeks!$A$1:$B$111,2,FALSE)/100*AE64</f>
        <v>0</v>
      </c>
      <c r="BC64" s="58">
        <f>VLOOKUP(I$3,[1]Prisindeks!$A$1:$B$111,2,FALSE)/100*AF64</f>
        <v>0</v>
      </c>
      <c r="BD64" s="58">
        <f>VLOOKUP(J$3,[1]Prisindeks!$A$1:$B$111,2,FALSE)/100*AG64</f>
        <v>0</v>
      </c>
      <c r="BE64" s="58">
        <f>VLOOKUP(K$3,[1]Prisindeks!$A$1:$B$111,2,FALSE)/100*AH64</f>
        <v>0</v>
      </c>
      <c r="BF64" s="58">
        <f>VLOOKUP(L$3,[1]Prisindeks!$A$1:$B$111,2,FALSE)/100*AI64</f>
        <v>0</v>
      </c>
      <c r="BG64" s="58">
        <f>VLOOKUP(M$3,[1]Prisindeks!$A$1:$B$111,2,FALSE)/100*AJ64</f>
        <v>0</v>
      </c>
      <c r="BH64" s="58">
        <f>VLOOKUP(N$3,[1]Prisindeks!$A$1:$B$111,2,FALSE)/100*AK64</f>
        <v>0</v>
      </c>
      <c r="BI64" s="58">
        <f>VLOOKUP(O$3,[1]Prisindeks!$A$1:$B$111,2,FALSE)/100*AL64</f>
        <v>0</v>
      </c>
      <c r="BJ64" s="58">
        <f>VLOOKUP(P$3,[1]Prisindeks!$A$1:$B$111,2,FALSE)/100*AM64</f>
        <v>0</v>
      </c>
      <c r="BK64" s="58">
        <f>VLOOKUP(Q$3,[1]Prisindeks!$A$1:$B$111,2,FALSE)/100*AN64</f>
        <v>0</v>
      </c>
      <c r="BL64" s="58">
        <f>VLOOKUP(R$3,[1]Prisindeks!$A$1:$B$111,2,FALSE)/100*AO64</f>
        <v>0</v>
      </c>
      <c r="BM64" s="58">
        <f>VLOOKUP(S$3,[1]Prisindeks!$A$1:$B$111,2,FALSE)/100*AP64</f>
        <v>0</v>
      </c>
      <c r="BN64" s="58">
        <f>VLOOKUP(T$3,[1]Prisindeks!$A$1:$B$111,2,FALSE)/100*AQ64</f>
        <v>0</v>
      </c>
      <c r="BO64" s="58">
        <f>VLOOKUP(U$3,[1]Prisindeks!$A$1:$B$111,2,FALSE)/100*AR64</f>
        <v>0</v>
      </c>
      <c r="BP64" s="58">
        <f>VLOOKUP(V$3,[1]Prisindeks!$A$1:$B$111,2,FALSE)/100*AS64</f>
        <v>0</v>
      </c>
      <c r="BQ64" s="58">
        <f>VLOOKUP(W$3,[1]Prisindeks!$A$1:$B$111,2,FALSE)/100*AT64</f>
        <v>0</v>
      </c>
      <c r="BR64" s="58">
        <f>VLOOKUP(X$3,[1]Prisindeks!$A$1:$B$111,2,FALSE)/100*AU64</f>
        <v>0</v>
      </c>
      <c r="BS64" s="58">
        <f>VLOOKUP(Y$3,[1]Prisindeks!$A$1:$B$111,2,FALSE)/100*AV64</f>
        <v>0</v>
      </c>
      <c r="BT64" s="59">
        <f t="shared" si="28"/>
        <v>0</v>
      </c>
      <c r="BU64" s="48">
        <f t="shared" si="29"/>
        <v>0</v>
      </c>
      <c r="BV64" s="48">
        <f t="shared" si="29"/>
        <v>0</v>
      </c>
      <c r="BW64" s="48">
        <f t="shared" si="29"/>
        <v>0</v>
      </c>
      <c r="BX64" s="48">
        <f t="shared" si="29"/>
        <v>0</v>
      </c>
      <c r="BY64" s="48">
        <f t="shared" si="29"/>
        <v>0</v>
      </c>
      <c r="BZ64" s="48">
        <f t="shared" si="29"/>
        <v>0</v>
      </c>
      <c r="CA64" s="48">
        <f t="shared" si="29"/>
        <v>0</v>
      </c>
      <c r="CB64" s="48">
        <f t="shared" si="29"/>
        <v>0</v>
      </c>
      <c r="CC64" s="48">
        <f t="shared" si="29"/>
        <v>0</v>
      </c>
      <c r="CD64" s="48">
        <f t="shared" si="29"/>
        <v>0</v>
      </c>
      <c r="CE64" s="48">
        <f t="shared" si="29"/>
        <v>0</v>
      </c>
      <c r="CF64" s="48">
        <f t="shared" si="29"/>
        <v>0</v>
      </c>
      <c r="CG64" s="48">
        <f t="shared" si="29"/>
        <v>0</v>
      </c>
      <c r="CH64" s="48">
        <f t="shared" si="29"/>
        <v>0</v>
      </c>
      <c r="CI64" s="48">
        <f t="shared" si="29"/>
        <v>0</v>
      </c>
      <c r="CJ64" s="48">
        <f t="shared" si="29"/>
        <v>0</v>
      </c>
      <c r="CK64" s="48">
        <f t="shared" si="30"/>
        <v>0</v>
      </c>
      <c r="CL64" s="48">
        <f t="shared" si="30"/>
        <v>0</v>
      </c>
      <c r="CM64" s="48">
        <f t="shared" si="30"/>
        <v>0</v>
      </c>
      <c r="CN64" s="48">
        <f t="shared" si="30"/>
        <v>0</v>
      </c>
      <c r="CO64" s="48">
        <f t="shared" si="30"/>
        <v>0</v>
      </c>
      <c r="CP64" s="48">
        <f t="shared" si="30"/>
        <v>0</v>
      </c>
      <c r="CQ64" s="49">
        <f t="shared" si="31"/>
        <v>0</v>
      </c>
      <c r="CR64" s="48">
        <f t="shared" si="17"/>
        <v>0</v>
      </c>
    </row>
    <row r="65" spans="1:96" outlineLevel="1" x14ac:dyDescent="0.25">
      <c r="A65" s="50" t="s">
        <v>61</v>
      </c>
      <c r="B65" s="51" t="s">
        <v>54</v>
      </c>
      <c r="C65" s="52">
        <f>[1]Genanskaffelsespriser!E135</f>
        <v>75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6"/>
      <c r="AA65" s="57">
        <f>IF((D65*[1]Genanskaffelsespriser!$D135-(2009-D$3)/$C65*[1]Genanskaffelsespriser!$D135*D65)&lt;0,0,(D65*[1]Genanskaffelsespriser!$D135-(2009-D$3)/$C65*[1]Genanskaffelsespriser!$D135*D65))</f>
        <v>0</v>
      </c>
      <c r="AB65" s="58">
        <f>IF((E65*[1]Genanskaffelsespriser!$D135-(2009-E$3)/$C65*[1]Genanskaffelsespriser!$D135*E65)&lt;0,0,(E65*[1]Genanskaffelsespriser!$D135-(2009-E$3)/$C65*[1]Genanskaffelsespriser!$D135*E65))</f>
        <v>0</v>
      </c>
      <c r="AC65" s="58">
        <f>IF((F65*[1]Genanskaffelsespriser!$D135-(2009-F$3)/$C65*[1]Genanskaffelsespriser!$D135*F65)&lt;0,0,(F65*[1]Genanskaffelsespriser!$D135-(2009-F$3)/$C65*[1]Genanskaffelsespriser!$D135*F65))</f>
        <v>0</v>
      </c>
      <c r="AD65" s="58">
        <f>IF((G65*[1]Genanskaffelsespriser!$D135-(2009-G$3)/$C65*[1]Genanskaffelsespriser!$D135*G65)&lt;0,0,(G65*[1]Genanskaffelsespriser!$D135-(2009-G$3)/$C65*[1]Genanskaffelsespriser!$D135*G65))</f>
        <v>0</v>
      </c>
      <c r="AE65" s="58">
        <f>IF((H65*[1]Genanskaffelsespriser!$D135-(2009-H$3)/$C65*[1]Genanskaffelsespriser!$D135*H65)&lt;0,0,(H65*[1]Genanskaffelsespriser!$D135-(2009-H$3)/$C65*[1]Genanskaffelsespriser!$D135*H65))</f>
        <v>0</v>
      </c>
      <c r="AF65" s="58">
        <f>IF((I65*[1]Genanskaffelsespriser!$D135-(2009-I$3)/$C65*[1]Genanskaffelsespriser!$D135*I65)&lt;0,0,(I65*[1]Genanskaffelsespriser!$D135-(2009-I$3)/$C65*[1]Genanskaffelsespriser!$D135*I65))</f>
        <v>0</v>
      </c>
      <c r="AG65" s="58">
        <f>IF((J65*[1]Genanskaffelsespriser!$D135-(2009-J$3)/$C65*[1]Genanskaffelsespriser!$D135*J65)&lt;0,0,(J65*[1]Genanskaffelsespriser!$D135-(2009-J$3)/$C65*[1]Genanskaffelsespriser!$D135*J65))</f>
        <v>0</v>
      </c>
      <c r="AH65" s="58">
        <f>IF((K65*[1]Genanskaffelsespriser!$D135-(2009-K$3)/$C65*[1]Genanskaffelsespriser!$D135*K65)&lt;0,0,(K65*[1]Genanskaffelsespriser!$D135-(2009-K$3)/$C65*[1]Genanskaffelsespriser!$D135*K65))</f>
        <v>0</v>
      </c>
      <c r="AI65" s="58">
        <f>IF((L65*[1]Genanskaffelsespriser!$D135-(2009-L$3)/$C65*[1]Genanskaffelsespriser!$D135*L65)&lt;0,0,(L65*[1]Genanskaffelsespriser!$D135-(2009-L$3)/$C65*[1]Genanskaffelsespriser!$D135*L65))</f>
        <v>0</v>
      </c>
      <c r="AJ65" s="58">
        <f>IF((M65*[1]Genanskaffelsespriser!$D135-(2009-M$3)/$C65*[1]Genanskaffelsespriser!$D135*M65)&lt;0,0,(M65*[1]Genanskaffelsespriser!$D135-(2009-M$3)/$C65*[1]Genanskaffelsespriser!$D135*M65))</f>
        <v>0</v>
      </c>
      <c r="AK65" s="58">
        <f>IF((N65*[1]Genanskaffelsespriser!$D135-(2009-N$3)/$C65*[1]Genanskaffelsespriser!$D135*N65)&lt;0,0,(N65*[1]Genanskaffelsespriser!$D135-(2009-N$3)/$C65*[1]Genanskaffelsespriser!$D135*N65))</f>
        <v>0</v>
      </c>
      <c r="AL65" s="58">
        <f>IF((O65*[1]Genanskaffelsespriser!$D135-(2009-O$3)/$C65*[1]Genanskaffelsespriser!$D135*O65)&lt;0,0,(O65*[1]Genanskaffelsespriser!$D135-(2009-O$3)/$C65*[1]Genanskaffelsespriser!$D135*O65))</f>
        <v>0</v>
      </c>
      <c r="AM65" s="58">
        <f>IF((P65*[1]Genanskaffelsespriser!$D135-(2009-P$3)/$C65*[1]Genanskaffelsespriser!$D135*P65)&lt;0,0,(P65*[1]Genanskaffelsespriser!$D135-(2009-P$3)/$C65*[1]Genanskaffelsespriser!$D135*P65))</f>
        <v>0</v>
      </c>
      <c r="AN65" s="58">
        <f>IF((Q65*[1]Genanskaffelsespriser!$D135-(2009-Q$3)/$C65*[1]Genanskaffelsespriser!$D135*Q65)&lt;0,0,(Q65*[1]Genanskaffelsespriser!$D135-(2009-Q$3)/$C65*[1]Genanskaffelsespriser!$D135*Q65))</f>
        <v>0</v>
      </c>
      <c r="AO65" s="58">
        <f>IF((R65*[1]Genanskaffelsespriser!$D135-(2009-R$3)/$C65*[1]Genanskaffelsespriser!$D135*R65)&lt;0,0,(R65*[1]Genanskaffelsespriser!$D135-(2009-R$3)/$C65*[1]Genanskaffelsespriser!$D135*R65))</f>
        <v>0</v>
      </c>
      <c r="AP65" s="58">
        <f>IF((S65*[1]Genanskaffelsespriser!$D135-(2009-S$3)/$C65*[1]Genanskaffelsespriser!$D135*S65)&lt;0,0,(S65*[1]Genanskaffelsespriser!$D135-(2009-S$3)/$C65*[1]Genanskaffelsespriser!$D135*S65))</f>
        <v>0</v>
      </c>
      <c r="AQ65" s="58">
        <f>IF((T65*[1]Genanskaffelsespriser!$D135-(2009-T$3)/$C65*[1]Genanskaffelsespriser!$D135*T65)&lt;0,0,(T65*[1]Genanskaffelsespriser!$D135-(2009-T$3)/$C65*[1]Genanskaffelsespriser!$D135*T65))</f>
        <v>0</v>
      </c>
      <c r="AR65" s="58">
        <f>IF((U65*[1]Genanskaffelsespriser!$D135-(2009-U$3)/$C65*[1]Genanskaffelsespriser!$D135*U65)&lt;0,0,(U65*[1]Genanskaffelsespriser!$D135-(2009-U$3)/$C65*[1]Genanskaffelsespriser!$D135*U65))</f>
        <v>0</v>
      </c>
      <c r="AS65" s="58">
        <f>IF((V65*[1]Genanskaffelsespriser!$D135-(2009-V$3)/$C65*[1]Genanskaffelsespriser!$D135*V65)&lt;0,0,(V65*[1]Genanskaffelsespriser!$D135-(2009-V$3)/$C65*[1]Genanskaffelsespriser!$D135*V65))</f>
        <v>0</v>
      </c>
      <c r="AT65" s="58">
        <f>IF((W65*[1]Genanskaffelsespriser!$D135-(2009-W$3)/$C65*[1]Genanskaffelsespriser!$D135*W65)&lt;0,0,(W65*[1]Genanskaffelsespriser!$D135-(2009-W$3)/$C65*[1]Genanskaffelsespriser!$D135*W65))</f>
        <v>0</v>
      </c>
      <c r="AU65" s="58">
        <f>IF((X65*[1]Genanskaffelsespriser!$D135-(2009-X$3)/$C65*[1]Genanskaffelsespriser!$D135*X65)&lt;0,0,(X65*[1]Genanskaffelsespriser!$D135-(2009-X$3)/$C65*[1]Genanskaffelsespriser!$D135*X65))</f>
        <v>0</v>
      </c>
      <c r="AV65" s="58">
        <f>IF((Y65*[1]Genanskaffelsespriser!$D135-(2009-Y$3)/$C65*[1]Genanskaffelsespriser!$D135*Y65)&lt;0,0,(Y65*[1]Genanskaffelsespriser!$D135-(2009-Y$3)/$C65*[1]Genanskaffelsespriser!$D135*Y65))</f>
        <v>0</v>
      </c>
      <c r="AW65" s="59">
        <f t="shared" si="27"/>
        <v>0</v>
      </c>
      <c r="AX65" s="58">
        <f>VLOOKUP(D$3,[1]Prisindeks!$A$1:$B$111,2,FALSE)/100*AA65</f>
        <v>0</v>
      </c>
      <c r="AY65" s="58">
        <f>VLOOKUP(E$3,[1]Prisindeks!$A$1:$B$111,2,FALSE)/100*AB65</f>
        <v>0</v>
      </c>
      <c r="AZ65" s="58">
        <f>VLOOKUP(F$3,[1]Prisindeks!$A$1:$B$111,2,FALSE)/100*AC65</f>
        <v>0</v>
      </c>
      <c r="BA65" s="58">
        <f>VLOOKUP(G$3,[1]Prisindeks!$A$1:$B$111,2,FALSE)/100*AD65</f>
        <v>0</v>
      </c>
      <c r="BB65" s="58">
        <f>VLOOKUP(H$3,[1]Prisindeks!$A$1:$B$111,2,FALSE)/100*AE65</f>
        <v>0</v>
      </c>
      <c r="BC65" s="58">
        <f>VLOOKUP(I$3,[1]Prisindeks!$A$1:$B$111,2,FALSE)/100*AF65</f>
        <v>0</v>
      </c>
      <c r="BD65" s="58">
        <f>VLOOKUP(J$3,[1]Prisindeks!$A$1:$B$111,2,FALSE)/100*AG65</f>
        <v>0</v>
      </c>
      <c r="BE65" s="58">
        <f>VLOOKUP(K$3,[1]Prisindeks!$A$1:$B$111,2,FALSE)/100*AH65</f>
        <v>0</v>
      </c>
      <c r="BF65" s="58">
        <f>VLOOKUP(L$3,[1]Prisindeks!$A$1:$B$111,2,FALSE)/100*AI65</f>
        <v>0</v>
      </c>
      <c r="BG65" s="58">
        <f>VLOOKUP(M$3,[1]Prisindeks!$A$1:$B$111,2,FALSE)/100*AJ65</f>
        <v>0</v>
      </c>
      <c r="BH65" s="58">
        <f>VLOOKUP(N$3,[1]Prisindeks!$A$1:$B$111,2,FALSE)/100*AK65</f>
        <v>0</v>
      </c>
      <c r="BI65" s="58">
        <f>VLOOKUP(O$3,[1]Prisindeks!$A$1:$B$111,2,FALSE)/100*AL65</f>
        <v>0</v>
      </c>
      <c r="BJ65" s="58">
        <f>VLOOKUP(P$3,[1]Prisindeks!$A$1:$B$111,2,FALSE)/100*AM65</f>
        <v>0</v>
      </c>
      <c r="BK65" s="58">
        <f>VLOOKUP(Q$3,[1]Prisindeks!$A$1:$B$111,2,FALSE)/100*AN65</f>
        <v>0</v>
      </c>
      <c r="BL65" s="58">
        <f>VLOOKUP(R$3,[1]Prisindeks!$A$1:$B$111,2,FALSE)/100*AO65</f>
        <v>0</v>
      </c>
      <c r="BM65" s="58">
        <f>VLOOKUP(S$3,[1]Prisindeks!$A$1:$B$111,2,FALSE)/100*AP65</f>
        <v>0</v>
      </c>
      <c r="BN65" s="58">
        <f>VLOOKUP(T$3,[1]Prisindeks!$A$1:$B$111,2,FALSE)/100*AQ65</f>
        <v>0</v>
      </c>
      <c r="BO65" s="58">
        <f>VLOOKUP(U$3,[1]Prisindeks!$A$1:$B$111,2,FALSE)/100*AR65</f>
        <v>0</v>
      </c>
      <c r="BP65" s="58">
        <f>VLOOKUP(V$3,[1]Prisindeks!$A$1:$B$111,2,FALSE)/100*AS65</f>
        <v>0</v>
      </c>
      <c r="BQ65" s="58">
        <f>VLOOKUP(W$3,[1]Prisindeks!$A$1:$B$111,2,FALSE)/100*AT65</f>
        <v>0</v>
      </c>
      <c r="BR65" s="58">
        <f>VLOOKUP(X$3,[1]Prisindeks!$A$1:$B$111,2,FALSE)/100*AU65</f>
        <v>0</v>
      </c>
      <c r="BS65" s="58">
        <f>VLOOKUP(Y$3,[1]Prisindeks!$A$1:$B$111,2,FALSE)/100*AV65</f>
        <v>0</v>
      </c>
      <c r="BT65" s="59">
        <f t="shared" si="28"/>
        <v>0</v>
      </c>
      <c r="BU65" s="48">
        <f t="shared" si="29"/>
        <v>0</v>
      </c>
      <c r="BV65" s="48">
        <f t="shared" si="29"/>
        <v>0</v>
      </c>
      <c r="BW65" s="48">
        <f t="shared" si="29"/>
        <v>0</v>
      </c>
      <c r="BX65" s="48">
        <f t="shared" si="29"/>
        <v>0</v>
      </c>
      <c r="BY65" s="48">
        <f t="shared" si="29"/>
        <v>0</v>
      </c>
      <c r="BZ65" s="48">
        <f t="shared" si="29"/>
        <v>0</v>
      </c>
      <c r="CA65" s="48">
        <f t="shared" si="29"/>
        <v>0</v>
      </c>
      <c r="CB65" s="48">
        <f t="shared" si="29"/>
        <v>0</v>
      </c>
      <c r="CC65" s="48">
        <f t="shared" si="29"/>
        <v>0</v>
      </c>
      <c r="CD65" s="48">
        <f t="shared" si="29"/>
        <v>0</v>
      </c>
      <c r="CE65" s="48">
        <f t="shared" si="29"/>
        <v>0</v>
      </c>
      <c r="CF65" s="48">
        <f t="shared" si="29"/>
        <v>0</v>
      </c>
      <c r="CG65" s="48">
        <f t="shared" si="29"/>
        <v>0</v>
      </c>
      <c r="CH65" s="48">
        <f t="shared" si="29"/>
        <v>0</v>
      </c>
      <c r="CI65" s="48">
        <f t="shared" si="29"/>
        <v>0</v>
      </c>
      <c r="CJ65" s="48">
        <f t="shared" si="29"/>
        <v>0</v>
      </c>
      <c r="CK65" s="48">
        <f t="shared" si="30"/>
        <v>0</v>
      </c>
      <c r="CL65" s="48">
        <f t="shared" si="30"/>
        <v>0</v>
      </c>
      <c r="CM65" s="48">
        <f t="shared" si="30"/>
        <v>0</v>
      </c>
      <c r="CN65" s="48">
        <f t="shared" si="30"/>
        <v>0</v>
      </c>
      <c r="CO65" s="48">
        <f t="shared" si="30"/>
        <v>0</v>
      </c>
      <c r="CP65" s="48">
        <f t="shared" si="30"/>
        <v>0</v>
      </c>
      <c r="CQ65" s="49">
        <f t="shared" si="31"/>
        <v>0</v>
      </c>
      <c r="CR65" s="48">
        <f t="shared" si="17"/>
        <v>0</v>
      </c>
    </row>
    <row r="66" spans="1:96" outlineLevel="1" x14ac:dyDescent="0.25">
      <c r="A66" s="50" t="s">
        <v>62</v>
      </c>
      <c r="B66" s="51" t="s">
        <v>54</v>
      </c>
      <c r="C66" s="52">
        <f>[1]Genanskaffelsespriser!E136</f>
        <v>75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17.25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6"/>
      <c r="AA66" s="57">
        <f>IF((D66*[1]Genanskaffelsespriser!$D136-(2009-D$3)/$C66*[1]Genanskaffelsespriser!$D136*D66)&lt;0,0,(D66*[1]Genanskaffelsespriser!$D136-(2009-D$3)/$C66*[1]Genanskaffelsespriser!$D136*D66))</f>
        <v>0</v>
      </c>
      <c r="AB66" s="58">
        <f>IF((E66*[1]Genanskaffelsespriser!$D136-(2009-E$3)/$C66*[1]Genanskaffelsespriser!$D136*E66)&lt;0,0,(E66*[1]Genanskaffelsespriser!$D136-(2009-E$3)/$C66*[1]Genanskaffelsespriser!$D136*E66))</f>
        <v>0</v>
      </c>
      <c r="AC66" s="58">
        <f>IF((F66*[1]Genanskaffelsespriser!$D136-(2009-F$3)/$C66*[1]Genanskaffelsespriser!$D136*F66)&lt;0,0,(F66*[1]Genanskaffelsespriser!$D136-(2009-F$3)/$C66*[1]Genanskaffelsespriser!$D136*F66))</f>
        <v>0</v>
      </c>
      <c r="AD66" s="58">
        <f>IF((G66*[1]Genanskaffelsespriser!$D136-(2009-G$3)/$C66*[1]Genanskaffelsespriser!$D136*G66)&lt;0,0,(G66*[1]Genanskaffelsespriser!$D136-(2009-G$3)/$C66*[1]Genanskaffelsespriser!$D136*G66))</f>
        <v>0</v>
      </c>
      <c r="AE66" s="58">
        <f>IF((H66*[1]Genanskaffelsespriser!$D136-(2009-H$3)/$C66*[1]Genanskaffelsespriser!$D136*H66)&lt;0,0,(H66*[1]Genanskaffelsespriser!$D136-(2009-H$3)/$C66*[1]Genanskaffelsespriser!$D136*H66))</f>
        <v>0</v>
      </c>
      <c r="AF66" s="58">
        <f>IF((I66*[1]Genanskaffelsespriser!$D136-(2009-I$3)/$C66*[1]Genanskaffelsespriser!$D136*I66)&lt;0,0,(I66*[1]Genanskaffelsespriser!$D136-(2009-I$3)/$C66*[1]Genanskaffelsespriser!$D136*I66))</f>
        <v>7592.760000000002</v>
      </c>
      <c r="AG66" s="58">
        <f>IF((J66*[1]Genanskaffelsespriser!$D136-(2009-J$3)/$C66*[1]Genanskaffelsespriser!$D136*J66)&lt;0,0,(J66*[1]Genanskaffelsespriser!$D136-(2009-J$3)/$C66*[1]Genanskaffelsespriser!$D136*J66))</f>
        <v>0</v>
      </c>
      <c r="AH66" s="58">
        <f>IF((K66*[1]Genanskaffelsespriser!$D136-(2009-K$3)/$C66*[1]Genanskaffelsespriser!$D136*K66)&lt;0,0,(K66*[1]Genanskaffelsespriser!$D136-(2009-K$3)/$C66*[1]Genanskaffelsespriser!$D136*K66))</f>
        <v>0</v>
      </c>
      <c r="AI66" s="58">
        <f>IF((L66*[1]Genanskaffelsespriser!$D136-(2009-L$3)/$C66*[1]Genanskaffelsespriser!$D136*L66)&lt;0,0,(L66*[1]Genanskaffelsespriser!$D136-(2009-L$3)/$C66*[1]Genanskaffelsespriser!$D136*L66))</f>
        <v>0</v>
      </c>
      <c r="AJ66" s="58">
        <f>IF((M66*[1]Genanskaffelsespriser!$D136-(2009-M$3)/$C66*[1]Genanskaffelsespriser!$D136*M66)&lt;0,0,(M66*[1]Genanskaffelsespriser!$D136-(2009-M$3)/$C66*[1]Genanskaffelsespriser!$D136*M66))</f>
        <v>0</v>
      </c>
      <c r="AK66" s="58">
        <f>IF((N66*[1]Genanskaffelsespriser!$D136-(2009-N$3)/$C66*[1]Genanskaffelsespriser!$D136*N66)&lt;0,0,(N66*[1]Genanskaffelsespriser!$D136-(2009-N$3)/$C66*[1]Genanskaffelsespriser!$D136*N66))</f>
        <v>0</v>
      </c>
      <c r="AL66" s="58">
        <f>IF((O66*[1]Genanskaffelsespriser!$D136-(2009-O$3)/$C66*[1]Genanskaffelsespriser!$D136*O66)&lt;0,0,(O66*[1]Genanskaffelsespriser!$D136-(2009-O$3)/$C66*[1]Genanskaffelsespriser!$D136*O66))</f>
        <v>0</v>
      </c>
      <c r="AM66" s="58">
        <f>IF((P66*[1]Genanskaffelsespriser!$D136-(2009-P$3)/$C66*[1]Genanskaffelsespriser!$D136*P66)&lt;0,0,(P66*[1]Genanskaffelsespriser!$D136-(2009-P$3)/$C66*[1]Genanskaffelsespriser!$D136*P66))</f>
        <v>0</v>
      </c>
      <c r="AN66" s="58">
        <f>IF((Q66*[1]Genanskaffelsespriser!$D136-(2009-Q$3)/$C66*[1]Genanskaffelsespriser!$D136*Q66)&lt;0,0,(Q66*[1]Genanskaffelsespriser!$D136-(2009-Q$3)/$C66*[1]Genanskaffelsespriser!$D136*Q66))</f>
        <v>0</v>
      </c>
      <c r="AO66" s="58">
        <f>IF((R66*[1]Genanskaffelsespriser!$D136-(2009-R$3)/$C66*[1]Genanskaffelsespriser!$D136*R66)&lt;0,0,(R66*[1]Genanskaffelsespriser!$D136-(2009-R$3)/$C66*[1]Genanskaffelsespriser!$D136*R66))</f>
        <v>0</v>
      </c>
      <c r="AP66" s="58">
        <f>IF((S66*[1]Genanskaffelsespriser!$D136-(2009-S$3)/$C66*[1]Genanskaffelsespriser!$D136*S66)&lt;0,0,(S66*[1]Genanskaffelsespriser!$D136-(2009-S$3)/$C66*[1]Genanskaffelsespriser!$D136*S66))</f>
        <v>0</v>
      </c>
      <c r="AQ66" s="58">
        <f>IF((T66*[1]Genanskaffelsespriser!$D136-(2009-T$3)/$C66*[1]Genanskaffelsespriser!$D136*T66)&lt;0,0,(T66*[1]Genanskaffelsespriser!$D136-(2009-T$3)/$C66*[1]Genanskaffelsespriser!$D136*T66))</f>
        <v>0</v>
      </c>
      <c r="AR66" s="58">
        <f>IF((U66*[1]Genanskaffelsespriser!$D136-(2009-U$3)/$C66*[1]Genanskaffelsespriser!$D136*U66)&lt;0,0,(U66*[1]Genanskaffelsespriser!$D136-(2009-U$3)/$C66*[1]Genanskaffelsespriser!$D136*U66))</f>
        <v>0</v>
      </c>
      <c r="AS66" s="58">
        <f>IF((V66*[1]Genanskaffelsespriser!$D136-(2009-V$3)/$C66*[1]Genanskaffelsespriser!$D136*V66)&lt;0,0,(V66*[1]Genanskaffelsespriser!$D136-(2009-V$3)/$C66*[1]Genanskaffelsespriser!$D136*V66))</f>
        <v>0</v>
      </c>
      <c r="AT66" s="58">
        <f>IF((W66*[1]Genanskaffelsespriser!$D136-(2009-W$3)/$C66*[1]Genanskaffelsespriser!$D136*W66)&lt;0,0,(W66*[1]Genanskaffelsespriser!$D136-(2009-W$3)/$C66*[1]Genanskaffelsespriser!$D136*W66))</f>
        <v>0</v>
      </c>
      <c r="AU66" s="58">
        <f>IF((X66*[1]Genanskaffelsespriser!$D136-(2009-X$3)/$C66*[1]Genanskaffelsespriser!$D136*X66)&lt;0,0,(X66*[1]Genanskaffelsespriser!$D136-(2009-X$3)/$C66*[1]Genanskaffelsespriser!$D136*X66))</f>
        <v>0</v>
      </c>
      <c r="AV66" s="58">
        <f>IF((Y66*[1]Genanskaffelsespriser!$D136-(2009-Y$3)/$C66*[1]Genanskaffelsespriser!$D136*Y66)&lt;0,0,(Y66*[1]Genanskaffelsespriser!$D136-(2009-Y$3)/$C66*[1]Genanskaffelsespriser!$D136*Y66))</f>
        <v>0</v>
      </c>
      <c r="AW66" s="59">
        <f t="shared" si="27"/>
        <v>7592.760000000002</v>
      </c>
      <c r="AX66" s="58">
        <f>VLOOKUP(D$3,[1]Prisindeks!$A$1:$B$111,2,FALSE)/100*AA66</f>
        <v>0</v>
      </c>
      <c r="AY66" s="58">
        <f>VLOOKUP(E$3,[1]Prisindeks!$A$1:$B$111,2,FALSE)/100*AB66</f>
        <v>0</v>
      </c>
      <c r="AZ66" s="58">
        <f>VLOOKUP(F$3,[1]Prisindeks!$A$1:$B$111,2,FALSE)/100*AC66</f>
        <v>0</v>
      </c>
      <c r="BA66" s="58">
        <f>VLOOKUP(G$3,[1]Prisindeks!$A$1:$B$111,2,FALSE)/100*AD66</f>
        <v>0</v>
      </c>
      <c r="BB66" s="58">
        <f>VLOOKUP(H$3,[1]Prisindeks!$A$1:$B$111,2,FALSE)/100*AE66</f>
        <v>0</v>
      </c>
      <c r="BC66" s="58">
        <f>VLOOKUP(I$3,[1]Prisindeks!$A$1:$B$111,2,FALSE)/100*AF66</f>
        <v>566.59223347690136</v>
      </c>
      <c r="BD66" s="58">
        <f>VLOOKUP(J$3,[1]Prisindeks!$A$1:$B$111,2,FALSE)/100*AG66</f>
        <v>0</v>
      </c>
      <c r="BE66" s="58">
        <f>VLOOKUP(K$3,[1]Prisindeks!$A$1:$B$111,2,FALSE)/100*AH66</f>
        <v>0</v>
      </c>
      <c r="BF66" s="58">
        <f>VLOOKUP(L$3,[1]Prisindeks!$A$1:$B$111,2,FALSE)/100*AI66</f>
        <v>0</v>
      </c>
      <c r="BG66" s="58">
        <f>VLOOKUP(M$3,[1]Prisindeks!$A$1:$B$111,2,FALSE)/100*AJ66</f>
        <v>0</v>
      </c>
      <c r="BH66" s="58">
        <f>VLOOKUP(N$3,[1]Prisindeks!$A$1:$B$111,2,FALSE)/100*AK66</f>
        <v>0</v>
      </c>
      <c r="BI66" s="58">
        <f>VLOOKUP(O$3,[1]Prisindeks!$A$1:$B$111,2,FALSE)/100*AL66</f>
        <v>0</v>
      </c>
      <c r="BJ66" s="58">
        <f>VLOOKUP(P$3,[1]Prisindeks!$A$1:$B$111,2,FALSE)/100*AM66</f>
        <v>0</v>
      </c>
      <c r="BK66" s="58">
        <f>VLOOKUP(Q$3,[1]Prisindeks!$A$1:$B$111,2,FALSE)/100*AN66</f>
        <v>0</v>
      </c>
      <c r="BL66" s="58">
        <f>VLOOKUP(R$3,[1]Prisindeks!$A$1:$B$111,2,FALSE)/100*AO66</f>
        <v>0</v>
      </c>
      <c r="BM66" s="58">
        <f>VLOOKUP(S$3,[1]Prisindeks!$A$1:$B$111,2,FALSE)/100*AP66</f>
        <v>0</v>
      </c>
      <c r="BN66" s="58">
        <f>VLOOKUP(T$3,[1]Prisindeks!$A$1:$B$111,2,FALSE)/100*AQ66</f>
        <v>0</v>
      </c>
      <c r="BO66" s="58">
        <f>VLOOKUP(U$3,[1]Prisindeks!$A$1:$B$111,2,FALSE)/100*AR66</f>
        <v>0</v>
      </c>
      <c r="BP66" s="58">
        <f>VLOOKUP(V$3,[1]Prisindeks!$A$1:$B$111,2,FALSE)/100*AS66</f>
        <v>0</v>
      </c>
      <c r="BQ66" s="58">
        <f>VLOOKUP(W$3,[1]Prisindeks!$A$1:$B$111,2,FALSE)/100*AT66</f>
        <v>0</v>
      </c>
      <c r="BR66" s="58">
        <f>VLOOKUP(X$3,[1]Prisindeks!$A$1:$B$111,2,FALSE)/100*AU66</f>
        <v>0</v>
      </c>
      <c r="BS66" s="58">
        <f>VLOOKUP(Y$3,[1]Prisindeks!$A$1:$B$111,2,FALSE)/100*AV66</f>
        <v>0</v>
      </c>
      <c r="BT66" s="59">
        <f t="shared" si="28"/>
        <v>566.59223347690136</v>
      </c>
      <c r="BU66" s="48">
        <f t="shared" si="29"/>
        <v>0</v>
      </c>
      <c r="BV66" s="48">
        <f t="shared" si="29"/>
        <v>0</v>
      </c>
      <c r="BW66" s="48">
        <f t="shared" si="29"/>
        <v>0</v>
      </c>
      <c r="BX66" s="48">
        <f t="shared" si="29"/>
        <v>0</v>
      </c>
      <c r="BY66" s="48">
        <f t="shared" si="29"/>
        <v>0</v>
      </c>
      <c r="BZ66" s="48">
        <f t="shared" si="29"/>
        <v>4079.6761167384516</v>
      </c>
      <c r="CA66" s="48">
        <f t="shared" si="29"/>
        <v>0</v>
      </c>
      <c r="CB66" s="48">
        <f t="shared" si="29"/>
        <v>0</v>
      </c>
      <c r="CC66" s="48">
        <f t="shared" si="29"/>
        <v>0</v>
      </c>
      <c r="CD66" s="48">
        <f t="shared" si="29"/>
        <v>0</v>
      </c>
      <c r="CE66" s="48">
        <f t="shared" si="29"/>
        <v>0</v>
      </c>
      <c r="CF66" s="48">
        <f t="shared" si="29"/>
        <v>0</v>
      </c>
      <c r="CG66" s="48">
        <f t="shared" si="29"/>
        <v>0</v>
      </c>
      <c r="CH66" s="48">
        <f t="shared" si="29"/>
        <v>0</v>
      </c>
      <c r="CI66" s="48">
        <f t="shared" si="29"/>
        <v>0</v>
      </c>
      <c r="CJ66" s="48">
        <f t="shared" si="29"/>
        <v>0</v>
      </c>
      <c r="CK66" s="48">
        <f t="shared" si="30"/>
        <v>0</v>
      </c>
      <c r="CL66" s="48">
        <f t="shared" si="30"/>
        <v>0</v>
      </c>
      <c r="CM66" s="48">
        <f t="shared" si="30"/>
        <v>0</v>
      </c>
      <c r="CN66" s="48">
        <f t="shared" si="30"/>
        <v>0</v>
      </c>
      <c r="CO66" s="48">
        <f t="shared" si="30"/>
        <v>0</v>
      </c>
      <c r="CP66" s="48">
        <f t="shared" si="30"/>
        <v>0</v>
      </c>
      <c r="CQ66" s="49">
        <f t="shared" si="31"/>
        <v>4079.6761167384516</v>
      </c>
      <c r="CR66" s="48">
        <f t="shared" si="17"/>
        <v>17.25</v>
      </c>
    </row>
    <row r="67" spans="1:96" outlineLevel="1" x14ac:dyDescent="0.25">
      <c r="A67" s="50" t="s">
        <v>16</v>
      </c>
      <c r="B67" s="51" t="s">
        <v>54</v>
      </c>
      <c r="C67" s="52">
        <f>[1]Genanskaffelsespriser!E137</f>
        <v>75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111">
        <v>109.91999999999999</v>
      </c>
      <c r="J67" s="53">
        <v>158.35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6"/>
      <c r="AA67" s="57">
        <f>IF((D67*[1]Genanskaffelsespriser!$D137-(2009-D$3)/$C67*[1]Genanskaffelsespriser!$D137*D67)&lt;0,0,(D67*[1]Genanskaffelsespriser!$D137-(2009-D$3)/$C67*[1]Genanskaffelsespriser!$D137*D67))</f>
        <v>0</v>
      </c>
      <c r="AB67" s="58">
        <f>IF((E67*[1]Genanskaffelsespriser!$D137-(2009-E$3)/$C67*[1]Genanskaffelsespriser!$D137*E67)&lt;0,0,(E67*[1]Genanskaffelsespriser!$D137-(2009-E$3)/$C67*[1]Genanskaffelsespriser!$D137*E67))</f>
        <v>0</v>
      </c>
      <c r="AC67" s="58">
        <f>IF((F67*[1]Genanskaffelsespriser!$D137-(2009-F$3)/$C67*[1]Genanskaffelsespriser!$D137*F67)&lt;0,0,(F67*[1]Genanskaffelsespriser!$D137-(2009-F$3)/$C67*[1]Genanskaffelsespriser!$D137*F67))</f>
        <v>0</v>
      </c>
      <c r="AD67" s="58">
        <f>IF((G67*[1]Genanskaffelsespriser!$D137-(2009-G$3)/$C67*[1]Genanskaffelsespriser!$D137*G67)&lt;0,0,(G67*[1]Genanskaffelsespriser!$D137-(2009-G$3)/$C67*[1]Genanskaffelsespriser!$D137*G67))</f>
        <v>0</v>
      </c>
      <c r="AE67" s="58">
        <f>IF((H67*[1]Genanskaffelsespriser!$D137-(2009-H$3)/$C67*[1]Genanskaffelsespriser!$D137*H67)&lt;0,0,(H67*[1]Genanskaffelsespriser!$D137-(2009-H$3)/$C67*[1]Genanskaffelsespriser!$D137*H67))</f>
        <v>0</v>
      </c>
      <c r="AF67" s="58">
        <f>IF((I67*[1]Genanskaffelsespriser!$D137-(2009-I$3)/$C67*[1]Genanskaffelsespriser!$D137*I67)&lt;0,0,(I67*[1]Genanskaffelsespriser!$D137-(2009-I$3)/$C67*[1]Genanskaffelsespriser!$D137*I67))</f>
        <v>60508.761599999998</v>
      </c>
      <c r="AG67" s="58">
        <f>IF((J67*[1]Genanskaffelsespriser!$D137-(2009-J$3)/$C67*[1]Genanskaffelsespriser!$D137*J67)&lt;0,0,(J67*[1]Genanskaffelsespriser!$D137-(2009-J$3)/$C67*[1]Genanskaffelsespriser!$D137*J67))</f>
        <v>128677.3213333333</v>
      </c>
      <c r="AH67" s="58">
        <f>IF((K67*[1]Genanskaffelsespriser!$D137-(2009-K$3)/$C67*[1]Genanskaffelsespriser!$D137*K67)&lt;0,0,(K67*[1]Genanskaffelsespriser!$D137-(2009-K$3)/$C67*[1]Genanskaffelsespriser!$D137*K67))</f>
        <v>0</v>
      </c>
      <c r="AI67" s="58">
        <f>IF((L67*[1]Genanskaffelsespriser!$D137-(2009-L$3)/$C67*[1]Genanskaffelsespriser!$D137*L67)&lt;0,0,(L67*[1]Genanskaffelsespriser!$D137-(2009-L$3)/$C67*[1]Genanskaffelsespriser!$D137*L67))</f>
        <v>0</v>
      </c>
      <c r="AJ67" s="58">
        <f>IF((M67*[1]Genanskaffelsespriser!$D137-(2009-M$3)/$C67*[1]Genanskaffelsespriser!$D137*M67)&lt;0,0,(M67*[1]Genanskaffelsespriser!$D137-(2009-M$3)/$C67*[1]Genanskaffelsespriser!$D137*M67))</f>
        <v>0</v>
      </c>
      <c r="AK67" s="58">
        <f>IF((N67*[1]Genanskaffelsespriser!$D137-(2009-N$3)/$C67*[1]Genanskaffelsespriser!$D137*N67)&lt;0,0,(N67*[1]Genanskaffelsespriser!$D137-(2009-N$3)/$C67*[1]Genanskaffelsespriser!$D137*N67))</f>
        <v>0</v>
      </c>
      <c r="AL67" s="58">
        <f>IF((O67*[1]Genanskaffelsespriser!$D137-(2009-O$3)/$C67*[1]Genanskaffelsespriser!$D137*O67)&lt;0,0,(O67*[1]Genanskaffelsespriser!$D137-(2009-O$3)/$C67*[1]Genanskaffelsespriser!$D137*O67))</f>
        <v>0</v>
      </c>
      <c r="AM67" s="58">
        <f>IF((P67*[1]Genanskaffelsespriser!$D137-(2009-P$3)/$C67*[1]Genanskaffelsespriser!$D137*P67)&lt;0,0,(P67*[1]Genanskaffelsespriser!$D137-(2009-P$3)/$C67*[1]Genanskaffelsespriser!$D137*P67))</f>
        <v>0</v>
      </c>
      <c r="AN67" s="58">
        <f>IF((Q67*[1]Genanskaffelsespriser!$D137-(2009-Q$3)/$C67*[1]Genanskaffelsespriser!$D137*Q67)&lt;0,0,(Q67*[1]Genanskaffelsespriser!$D137-(2009-Q$3)/$C67*[1]Genanskaffelsespriser!$D137*Q67))</f>
        <v>0</v>
      </c>
      <c r="AO67" s="58">
        <f>IF((R67*[1]Genanskaffelsespriser!$D137-(2009-R$3)/$C67*[1]Genanskaffelsespriser!$D137*R67)&lt;0,0,(R67*[1]Genanskaffelsespriser!$D137-(2009-R$3)/$C67*[1]Genanskaffelsespriser!$D137*R67))</f>
        <v>0</v>
      </c>
      <c r="AP67" s="58">
        <f>IF((S67*[1]Genanskaffelsespriser!$D137-(2009-S$3)/$C67*[1]Genanskaffelsespriser!$D137*S67)&lt;0,0,(S67*[1]Genanskaffelsespriser!$D137-(2009-S$3)/$C67*[1]Genanskaffelsespriser!$D137*S67))</f>
        <v>0</v>
      </c>
      <c r="AQ67" s="58">
        <f>IF((T67*[1]Genanskaffelsespriser!$D137-(2009-T$3)/$C67*[1]Genanskaffelsespriser!$D137*T67)&lt;0,0,(T67*[1]Genanskaffelsespriser!$D137-(2009-T$3)/$C67*[1]Genanskaffelsespriser!$D137*T67))</f>
        <v>0</v>
      </c>
      <c r="AR67" s="58">
        <f>IF((U67*[1]Genanskaffelsespriser!$D137-(2009-U$3)/$C67*[1]Genanskaffelsespriser!$D137*U67)&lt;0,0,(U67*[1]Genanskaffelsespriser!$D137-(2009-U$3)/$C67*[1]Genanskaffelsespriser!$D137*U67))</f>
        <v>0</v>
      </c>
      <c r="AS67" s="58">
        <f>IF((V67*[1]Genanskaffelsespriser!$D137-(2009-V$3)/$C67*[1]Genanskaffelsespriser!$D137*V67)&lt;0,0,(V67*[1]Genanskaffelsespriser!$D137-(2009-V$3)/$C67*[1]Genanskaffelsespriser!$D137*V67))</f>
        <v>0</v>
      </c>
      <c r="AT67" s="58">
        <f>IF((W67*[1]Genanskaffelsespriser!$D137-(2009-W$3)/$C67*[1]Genanskaffelsespriser!$D137*W67)&lt;0,0,(W67*[1]Genanskaffelsespriser!$D137-(2009-W$3)/$C67*[1]Genanskaffelsespriser!$D137*W67))</f>
        <v>0</v>
      </c>
      <c r="AU67" s="58">
        <f>IF((X67*[1]Genanskaffelsespriser!$D137-(2009-X$3)/$C67*[1]Genanskaffelsespriser!$D137*X67)&lt;0,0,(X67*[1]Genanskaffelsespriser!$D137-(2009-X$3)/$C67*[1]Genanskaffelsespriser!$D137*X67))</f>
        <v>0</v>
      </c>
      <c r="AV67" s="58">
        <f>IF((Y67*[1]Genanskaffelsespriser!$D137-(2009-Y$3)/$C67*[1]Genanskaffelsespriser!$D137*Y67)&lt;0,0,(Y67*[1]Genanskaffelsespriser!$D137-(2009-Y$3)/$C67*[1]Genanskaffelsespriser!$D137*Y67))</f>
        <v>0</v>
      </c>
      <c r="AW67" s="59">
        <f t="shared" si="27"/>
        <v>189186.08293333329</v>
      </c>
      <c r="AX67" s="58">
        <f>VLOOKUP(D$3,[1]Prisindeks!$A$1:$B$111,2,FALSE)/100*AA67</f>
        <v>0</v>
      </c>
      <c r="AY67" s="58">
        <f>VLOOKUP(E$3,[1]Prisindeks!$A$1:$B$111,2,FALSE)/100*AB67</f>
        <v>0</v>
      </c>
      <c r="AZ67" s="58">
        <f>VLOOKUP(F$3,[1]Prisindeks!$A$1:$B$111,2,FALSE)/100*AC67</f>
        <v>0</v>
      </c>
      <c r="BA67" s="58">
        <f>VLOOKUP(G$3,[1]Prisindeks!$A$1:$B$111,2,FALSE)/100*AD67</f>
        <v>0</v>
      </c>
      <c r="BB67" s="58">
        <f>VLOOKUP(H$3,[1]Prisindeks!$A$1:$B$111,2,FALSE)/100*AE67</f>
        <v>0</v>
      </c>
      <c r="BC67" s="58">
        <f>VLOOKUP(I$3,[1]Prisindeks!$A$1:$B$111,2,FALSE)/100*AF67</f>
        <v>4515.3270194060333</v>
      </c>
      <c r="BD67" s="58">
        <f>VLOOKUP(J$3,[1]Prisindeks!$A$1:$B$111,2,FALSE)/100*AG67</f>
        <v>13245.615760202856</v>
      </c>
      <c r="BE67" s="58">
        <f>VLOOKUP(K$3,[1]Prisindeks!$A$1:$B$111,2,FALSE)/100*AH67</f>
        <v>0</v>
      </c>
      <c r="BF67" s="58">
        <f>VLOOKUP(L$3,[1]Prisindeks!$A$1:$B$111,2,FALSE)/100*AI67</f>
        <v>0</v>
      </c>
      <c r="BG67" s="58">
        <f>VLOOKUP(M$3,[1]Prisindeks!$A$1:$B$111,2,FALSE)/100*AJ67</f>
        <v>0</v>
      </c>
      <c r="BH67" s="58">
        <f>VLOOKUP(N$3,[1]Prisindeks!$A$1:$B$111,2,FALSE)/100*AK67</f>
        <v>0</v>
      </c>
      <c r="BI67" s="58">
        <f>VLOOKUP(O$3,[1]Prisindeks!$A$1:$B$111,2,FALSE)/100*AL67</f>
        <v>0</v>
      </c>
      <c r="BJ67" s="58">
        <f>VLOOKUP(P$3,[1]Prisindeks!$A$1:$B$111,2,FALSE)/100*AM67</f>
        <v>0</v>
      </c>
      <c r="BK67" s="58">
        <f>VLOOKUP(Q$3,[1]Prisindeks!$A$1:$B$111,2,FALSE)/100*AN67</f>
        <v>0</v>
      </c>
      <c r="BL67" s="58">
        <f>VLOOKUP(R$3,[1]Prisindeks!$A$1:$B$111,2,FALSE)/100*AO67</f>
        <v>0</v>
      </c>
      <c r="BM67" s="58">
        <f>VLOOKUP(S$3,[1]Prisindeks!$A$1:$B$111,2,FALSE)/100*AP67</f>
        <v>0</v>
      </c>
      <c r="BN67" s="58">
        <f>VLOOKUP(T$3,[1]Prisindeks!$A$1:$B$111,2,FALSE)/100*AQ67</f>
        <v>0</v>
      </c>
      <c r="BO67" s="58">
        <f>VLOOKUP(U$3,[1]Prisindeks!$A$1:$B$111,2,FALSE)/100*AR67</f>
        <v>0</v>
      </c>
      <c r="BP67" s="58">
        <f>VLOOKUP(V$3,[1]Prisindeks!$A$1:$B$111,2,FALSE)/100*AS67</f>
        <v>0</v>
      </c>
      <c r="BQ67" s="58">
        <f>VLOOKUP(W$3,[1]Prisindeks!$A$1:$B$111,2,FALSE)/100*AT67</f>
        <v>0</v>
      </c>
      <c r="BR67" s="58">
        <f>VLOOKUP(X$3,[1]Prisindeks!$A$1:$B$111,2,FALSE)/100*AU67</f>
        <v>0</v>
      </c>
      <c r="BS67" s="58">
        <f>VLOOKUP(Y$3,[1]Prisindeks!$A$1:$B$111,2,FALSE)/100*AV67</f>
        <v>0</v>
      </c>
      <c r="BT67" s="59">
        <f t="shared" si="28"/>
        <v>17760.942779608889</v>
      </c>
      <c r="BU67" s="48">
        <f t="shared" si="29"/>
        <v>0</v>
      </c>
      <c r="BV67" s="48">
        <f t="shared" si="29"/>
        <v>0</v>
      </c>
      <c r="BW67" s="48">
        <f t="shared" si="29"/>
        <v>0</v>
      </c>
      <c r="BX67" s="48">
        <f t="shared" si="29"/>
        <v>0</v>
      </c>
      <c r="BY67" s="48">
        <f t="shared" si="29"/>
        <v>0</v>
      </c>
      <c r="BZ67" s="48">
        <f t="shared" si="29"/>
        <v>32512.044309703015</v>
      </c>
      <c r="CA67" s="48">
        <f t="shared" si="29"/>
        <v>70961.468546768083</v>
      </c>
      <c r="CB67" s="48">
        <f t="shared" si="29"/>
        <v>0</v>
      </c>
      <c r="CC67" s="48">
        <f t="shared" si="29"/>
        <v>0</v>
      </c>
      <c r="CD67" s="48">
        <f t="shared" si="29"/>
        <v>0</v>
      </c>
      <c r="CE67" s="48">
        <f t="shared" si="29"/>
        <v>0</v>
      </c>
      <c r="CF67" s="48">
        <f t="shared" si="29"/>
        <v>0</v>
      </c>
      <c r="CG67" s="48">
        <f t="shared" si="29"/>
        <v>0</v>
      </c>
      <c r="CH67" s="48">
        <f t="shared" si="29"/>
        <v>0</v>
      </c>
      <c r="CI67" s="48">
        <f t="shared" si="29"/>
        <v>0</v>
      </c>
      <c r="CJ67" s="48">
        <f t="shared" si="29"/>
        <v>0</v>
      </c>
      <c r="CK67" s="48">
        <f t="shared" si="30"/>
        <v>0</v>
      </c>
      <c r="CL67" s="48">
        <f t="shared" si="30"/>
        <v>0</v>
      </c>
      <c r="CM67" s="48">
        <f t="shared" si="30"/>
        <v>0</v>
      </c>
      <c r="CN67" s="48">
        <f t="shared" si="30"/>
        <v>0</v>
      </c>
      <c r="CO67" s="48">
        <f t="shared" si="30"/>
        <v>0</v>
      </c>
      <c r="CP67" s="48">
        <f t="shared" si="30"/>
        <v>0</v>
      </c>
      <c r="CQ67" s="49">
        <f t="shared" si="31"/>
        <v>103473.51285647109</v>
      </c>
      <c r="CR67" s="48">
        <f t="shared" si="17"/>
        <v>268.27</v>
      </c>
    </row>
    <row r="68" spans="1:96" outlineLevel="1" x14ac:dyDescent="0.25">
      <c r="A68" s="50" t="s">
        <v>17</v>
      </c>
      <c r="B68" s="51" t="s">
        <v>54</v>
      </c>
      <c r="C68" s="52">
        <f>[1]Genanskaffelsespriser!E138</f>
        <v>75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111">
        <v>354.93</v>
      </c>
      <c r="J68" s="53">
        <v>136.63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6"/>
      <c r="AA68" s="57">
        <f>IF((D68*[1]Genanskaffelsespriser!$D138-(2009-D$3)/$C68*[1]Genanskaffelsespriser!$D138*D68)&lt;0,0,(D68*[1]Genanskaffelsespriser!$D138-(2009-D$3)/$C68*[1]Genanskaffelsespriser!$D138*D68))</f>
        <v>0</v>
      </c>
      <c r="AB68" s="58">
        <f>IF((E68*[1]Genanskaffelsespriser!$D138-(2009-E$3)/$C68*[1]Genanskaffelsespriser!$D138*E68)&lt;0,0,(E68*[1]Genanskaffelsespriser!$D138-(2009-E$3)/$C68*[1]Genanskaffelsespriser!$D138*E68))</f>
        <v>0</v>
      </c>
      <c r="AC68" s="58">
        <f>IF((F68*[1]Genanskaffelsespriser!$D138-(2009-F$3)/$C68*[1]Genanskaffelsespriser!$D138*F68)&lt;0,0,(F68*[1]Genanskaffelsespriser!$D138-(2009-F$3)/$C68*[1]Genanskaffelsespriser!$D138*F68))</f>
        <v>0</v>
      </c>
      <c r="AD68" s="58">
        <f>IF((G68*[1]Genanskaffelsespriser!$D138-(2009-G$3)/$C68*[1]Genanskaffelsespriser!$D138*G68)&lt;0,0,(G68*[1]Genanskaffelsespriser!$D138-(2009-G$3)/$C68*[1]Genanskaffelsespriser!$D138*G68))</f>
        <v>0</v>
      </c>
      <c r="AE68" s="58">
        <f>IF((H68*[1]Genanskaffelsespriser!$D138-(2009-H$3)/$C68*[1]Genanskaffelsespriser!$D138*H68)&lt;0,0,(H68*[1]Genanskaffelsespriser!$D138-(2009-H$3)/$C68*[1]Genanskaffelsespriser!$D138*H68))</f>
        <v>0</v>
      </c>
      <c r="AF68" s="58">
        <f>IF((I68*[1]Genanskaffelsespriser!$D138-(2009-I$3)/$C68*[1]Genanskaffelsespriser!$D138*I68)&lt;0,0,(I68*[1]Genanskaffelsespriser!$D138-(2009-I$3)/$C68*[1]Genanskaffelsespriser!$D138*I68))</f>
        <v>386092.85400000005</v>
      </c>
      <c r="AG68" s="58">
        <f>IF((J68*[1]Genanskaffelsespriser!$D138-(2009-J$3)/$C68*[1]Genanskaffelsespriser!$D138*J68)&lt;0,0,(J68*[1]Genanskaffelsespriser!$D138-(2009-J$3)/$C68*[1]Genanskaffelsespriser!$D138*J68))</f>
        <v>219400.45399999997</v>
      </c>
      <c r="AH68" s="58">
        <f>IF((K68*[1]Genanskaffelsespriser!$D138-(2009-K$3)/$C68*[1]Genanskaffelsespriser!$D138*K68)&lt;0,0,(K68*[1]Genanskaffelsespriser!$D138-(2009-K$3)/$C68*[1]Genanskaffelsespriser!$D138*K68))</f>
        <v>0</v>
      </c>
      <c r="AI68" s="58">
        <f>IF((L68*[1]Genanskaffelsespriser!$D138-(2009-L$3)/$C68*[1]Genanskaffelsespriser!$D138*L68)&lt;0,0,(L68*[1]Genanskaffelsespriser!$D138-(2009-L$3)/$C68*[1]Genanskaffelsespriser!$D138*L68))</f>
        <v>0</v>
      </c>
      <c r="AJ68" s="58">
        <f>IF((M68*[1]Genanskaffelsespriser!$D138-(2009-M$3)/$C68*[1]Genanskaffelsespriser!$D138*M68)&lt;0,0,(M68*[1]Genanskaffelsespriser!$D138-(2009-M$3)/$C68*[1]Genanskaffelsespriser!$D138*M68))</f>
        <v>0</v>
      </c>
      <c r="AK68" s="58">
        <f>IF((N68*[1]Genanskaffelsespriser!$D138-(2009-N$3)/$C68*[1]Genanskaffelsespriser!$D138*N68)&lt;0,0,(N68*[1]Genanskaffelsespriser!$D138-(2009-N$3)/$C68*[1]Genanskaffelsespriser!$D138*N68))</f>
        <v>0</v>
      </c>
      <c r="AL68" s="58">
        <f>IF((O68*[1]Genanskaffelsespriser!$D138-(2009-O$3)/$C68*[1]Genanskaffelsespriser!$D138*O68)&lt;0,0,(O68*[1]Genanskaffelsespriser!$D138-(2009-O$3)/$C68*[1]Genanskaffelsespriser!$D138*O68))</f>
        <v>0</v>
      </c>
      <c r="AM68" s="58">
        <f>IF((P68*[1]Genanskaffelsespriser!$D138-(2009-P$3)/$C68*[1]Genanskaffelsespriser!$D138*P68)&lt;0,0,(P68*[1]Genanskaffelsespriser!$D138-(2009-P$3)/$C68*[1]Genanskaffelsespriser!$D138*P68))</f>
        <v>0</v>
      </c>
      <c r="AN68" s="58">
        <f>IF((Q68*[1]Genanskaffelsespriser!$D138-(2009-Q$3)/$C68*[1]Genanskaffelsespriser!$D138*Q68)&lt;0,0,(Q68*[1]Genanskaffelsespriser!$D138-(2009-Q$3)/$C68*[1]Genanskaffelsespriser!$D138*Q68))</f>
        <v>0</v>
      </c>
      <c r="AO68" s="58">
        <f>IF((R68*[1]Genanskaffelsespriser!$D138-(2009-R$3)/$C68*[1]Genanskaffelsespriser!$D138*R68)&lt;0,0,(R68*[1]Genanskaffelsespriser!$D138-(2009-R$3)/$C68*[1]Genanskaffelsespriser!$D138*R68))</f>
        <v>0</v>
      </c>
      <c r="AP68" s="58">
        <f>IF((S68*[1]Genanskaffelsespriser!$D138-(2009-S$3)/$C68*[1]Genanskaffelsespriser!$D138*S68)&lt;0,0,(S68*[1]Genanskaffelsespriser!$D138-(2009-S$3)/$C68*[1]Genanskaffelsespriser!$D138*S68))</f>
        <v>0</v>
      </c>
      <c r="AQ68" s="58">
        <f>IF((T68*[1]Genanskaffelsespriser!$D138-(2009-T$3)/$C68*[1]Genanskaffelsespriser!$D138*T68)&lt;0,0,(T68*[1]Genanskaffelsespriser!$D138-(2009-T$3)/$C68*[1]Genanskaffelsespriser!$D138*T68))</f>
        <v>0</v>
      </c>
      <c r="AR68" s="58">
        <f>IF((U68*[1]Genanskaffelsespriser!$D138-(2009-U$3)/$C68*[1]Genanskaffelsespriser!$D138*U68)&lt;0,0,(U68*[1]Genanskaffelsespriser!$D138-(2009-U$3)/$C68*[1]Genanskaffelsespriser!$D138*U68))</f>
        <v>0</v>
      </c>
      <c r="AS68" s="58">
        <f>IF((V68*[1]Genanskaffelsespriser!$D138-(2009-V$3)/$C68*[1]Genanskaffelsespriser!$D138*V68)&lt;0,0,(V68*[1]Genanskaffelsespriser!$D138-(2009-V$3)/$C68*[1]Genanskaffelsespriser!$D138*V68))</f>
        <v>0</v>
      </c>
      <c r="AT68" s="58">
        <f>IF((W68*[1]Genanskaffelsespriser!$D138-(2009-W$3)/$C68*[1]Genanskaffelsespriser!$D138*W68)&lt;0,0,(W68*[1]Genanskaffelsespriser!$D138-(2009-W$3)/$C68*[1]Genanskaffelsespriser!$D138*W68))</f>
        <v>0</v>
      </c>
      <c r="AU68" s="58">
        <f>IF((X68*[1]Genanskaffelsespriser!$D138-(2009-X$3)/$C68*[1]Genanskaffelsespriser!$D138*X68)&lt;0,0,(X68*[1]Genanskaffelsespriser!$D138-(2009-X$3)/$C68*[1]Genanskaffelsespriser!$D138*X68))</f>
        <v>0</v>
      </c>
      <c r="AV68" s="58">
        <f>IF((Y68*[1]Genanskaffelsespriser!$D138-(2009-Y$3)/$C68*[1]Genanskaffelsespriser!$D138*Y68)&lt;0,0,(Y68*[1]Genanskaffelsespriser!$D138-(2009-Y$3)/$C68*[1]Genanskaffelsespriser!$D138*Y68))</f>
        <v>0</v>
      </c>
      <c r="AW68" s="59">
        <f t="shared" si="27"/>
        <v>605493.30799999996</v>
      </c>
      <c r="AX68" s="58">
        <f>VLOOKUP(D$3,[1]Prisindeks!$A$1:$B$111,2,FALSE)/100*AA68</f>
        <v>0</v>
      </c>
      <c r="AY68" s="58">
        <f>VLOOKUP(E$3,[1]Prisindeks!$A$1:$B$111,2,FALSE)/100*AB68</f>
        <v>0</v>
      </c>
      <c r="AZ68" s="58">
        <f>VLOOKUP(F$3,[1]Prisindeks!$A$1:$B$111,2,FALSE)/100*AC68</f>
        <v>0</v>
      </c>
      <c r="BA68" s="58">
        <f>VLOOKUP(G$3,[1]Prisindeks!$A$1:$B$111,2,FALSE)/100*AD68</f>
        <v>0</v>
      </c>
      <c r="BB68" s="58">
        <f>VLOOKUP(H$3,[1]Prisindeks!$A$1:$B$111,2,FALSE)/100*AE68</f>
        <v>0</v>
      </c>
      <c r="BC68" s="58">
        <f>VLOOKUP(I$3,[1]Prisindeks!$A$1:$B$111,2,FALSE)/100*AF68</f>
        <v>28811.290291979618</v>
      </c>
      <c r="BD68" s="58">
        <f>VLOOKUP(J$3,[1]Prisindeks!$A$1:$B$111,2,FALSE)/100*AG68</f>
        <v>22584.353491241429</v>
      </c>
      <c r="BE68" s="58">
        <f>VLOOKUP(K$3,[1]Prisindeks!$A$1:$B$111,2,FALSE)/100*AH68</f>
        <v>0</v>
      </c>
      <c r="BF68" s="58">
        <f>VLOOKUP(L$3,[1]Prisindeks!$A$1:$B$111,2,FALSE)/100*AI68</f>
        <v>0</v>
      </c>
      <c r="BG68" s="58">
        <f>VLOOKUP(M$3,[1]Prisindeks!$A$1:$B$111,2,FALSE)/100*AJ68</f>
        <v>0</v>
      </c>
      <c r="BH68" s="58">
        <f>VLOOKUP(N$3,[1]Prisindeks!$A$1:$B$111,2,FALSE)/100*AK68</f>
        <v>0</v>
      </c>
      <c r="BI68" s="58">
        <f>VLOOKUP(O$3,[1]Prisindeks!$A$1:$B$111,2,FALSE)/100*AL68</f>
        <v>0</v>
      </c>
      <c r="BJ68" s="58">
        <f>VLOOKUP(P$3,[1]Prisindeks!$A$1:$B$111,2,FALSE)/100*AM68</f>
        <v>0</v>
      </c>
      <c r="BK68" s="58">
        <f>VLOOKUP(Q$3,[1]Prisindeks!$A$1:$B$111,2,FALSE)/100*AN68</f>
        <v>0</v>
      </c>
      <c r="BL68" s="58">
        <f>VLOOKUP(R$3,[1]Prisindeks!$A$1:$B$111,2,FALSE)/100*AO68</f>
        <v>0</v>
      </c>
      <c r="BM68" s="58">
        <f>VLOOKUP(S$3,[1]Prisindeks!$A$1:$B$111,2,FALSE)/100*AP68</f>
        <v>0</v>
      </c>
      <c r="BN68" s="58">
        <f>VLOOKUP(T$3,[1]Prisindeks!$A$1:$B$111,2,FALSE)/100*AQ68</f>
        <v>0</v>
      </c>
      <c r="BO68" s="58">
        <f>VLOOKUP(U$3,[1]Prisindeks!$A$1:$B$111,2,FALSE)/100*AR68</f>
        <v>0</v>
      </c>
      <c r="BP68" s="58">
        <f>VLOOKUP(V$3,[1]Prisindeks!$A$1:$B$111,2,FALSE)/100*AS68</f>
        <v>0</v>
      </c>
      <c r="BQ68" s="58">
        <f>VLOOKUP(W$3,[1]Prisindeks!$A$1:$B$111,2,FALSE)/100*AT68</f>
        <v>0</v>
      </c>
      <c r="BR68" s="58">
        <f>VLOOKUP(X$3,[1]Prisindeks!$A$1:$B$111,2,FALSE)/100*AU68</f>
        <v>0</v>
      </c>
      <c r="BS68" s="58">
        <f>VLOOKUP(Y$3,[1]Prisindeks!$A$1:$B$111,2,FALSE)/100*AV68</f>
        <v>0</v>
      </c>
      <c r="BT68" s="59">
        <f t="shared" si="28"/>
        <v>51395.64378322105</v>
      </c>
      <c r="BU68" s="48">
        <f t="shared" si="29"/>
        <v>0</v>
      </c>
      <c r="BV68" s="48">
        <f t="shared" si="29"/>
        <v>0</v>
      </c>
      <c r="BW68" s="48">
        <f t="shared" si="29"/>
        <v>0</v>
      </c>
      <c r="BX68" s="48">
        <f t="shared" si="29"/>
        <v>0</v>
      </c>
      <c r="BY68" s="48">
        <f t="shared" si="29"/>
        <v>0</v>
      </c>
      <c r="BZ68" s="48">
        <f t="shared" si="29"/>
        <v>207452.07214598983</v>
      </c>
      <c r="CA68" s="48">
        <f t="shared" si="29"/>
        <v>120992.4037456207</v>
      </c>
      <c r="CB68" s="48">
        <f t="shared" si="29"/>
        <v>0</v>
      </c>
      <c r="CC68" s="48">
        <f t="shared" si="29"/>
        <v>0</v>
      </c>
      <c r="CD68" s="48">
        <f t="shared" si="29"/>
        <v>0</v>
      </c>
      <c r="CE68" s="48">
        <f t="shared" si="29"/>
        <v>0</v>
      </c>
      <c r="CF68" s="48">
        <f t="shared" si="29"/>
        <v>0</v>
      </c>
      <c r="CG68" s="48">
        <f t="shared" si="29"/>
        <v>0</v>
      </c>
      <c r="CH68" s="48">
        <f t="shared" si="29"/>
        <v>0</v>
      </c>
      <c r="CI68" s="48">
        <f t="shared" si="29"/>
        <v>0</v>
      </c>
      <c r="CJ68" s="48">
        <f t="shared" si="29"/>
        <v>0</v>
      </c>
      <c r="CK68" s="48">
        <f t="shared" si="30"/>
        <v>0</v>
      </c>
      <c r="CL68" s="48">
        <f t="shared" si="30"/>
        <v>0</v>
      </c>
      <c r="CM68" s="48">
        <f t="shared" si="30"/>
        <v>0</v>
      </c>
      <c r="CN68" s="48">
        <f t="shared" si="30"/>
        <v>0</v>
      </c>
      <c r="CO68" s="48">
        <f t="shared" si="30"/>
        <v>0</v>
      </c>
      <c r="CP68" s="48">
        <f t="shared" si="30"/>
        <v>0</v>
      </c>
      <c r="CQ68" s="49">
        <f t="shared" si="31"/>
        <v>328444.47589161049</v>
      </c>
      <c r="CR68" s="48">
        <f t="shared" si="17"/>
        <v>491.56</v>
      </c>
    </row>
    <row r="69" spans="1:96" outlineLevel="1" x14ac:dyDescent="0.25">
      <c r="A69" s="50" t="s">
        <v>63</v>
      </c>
      <c r="B69" s="51" t="s">
        <v>54</v>
      </c>
      <c r="C69" s="52">
        <f>[1]Genanskaffelsespriser!E139</f>
        <v>75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6"/>
      <c r="AA69" s="57">
        <f>IF((D69*[1]Genanskaffelsespriser!$D139-(2009-D$3)/$C69*[1]Genanskaffelsespriser!$D139*D69)&lt;0,0,(D69*[1]Genanskaffelsespriser!$D139-(2009-D$3)/$C69*[1]Genanskaffelsespriser!$D139*D69))</f>
        <v>0</v>
      </c>
      <c r="AB69" s="58">
        <f>IF((E69*[1]Genanskaffelsespriser!$D139-(2009-E$3)/$C69*[1]Genanskaffelsespriser!$D139*E69)&lt;0,0,(E69*[1]Genanskaffelsespriser!$D139-(2009-E$3)/$C69*[1]Genanskaffelsespriser!$D139*E69))</f>
        <v>0</v>
      </c>
      <c r="AC69" s="58">
        <f>IF((F69*[1]Genanskaffelsespriser!$D139-(2009-F$3)/$C69*[1]Genanskaffelsespriser!$D139*F69)&lt;0,0,(F69*[1]Genanskaffelsespriser!$D139-(2009-F$3)/$C69*[1]Genanskaffelsespriser!$D139*F69))</f>
        <v>0</v>
      </c>
      <c r="AD69" s="58">
        <f>IF((G69*[1]Genanskaffelsespriser!$D139-(2009-G$3)/$C69*[1]Genanskaffelsespriser!$D139*G69)&lt;0,0,(G69*[1]Genanskaffelsespriser!$D139-(2009-G$3)/$C69*[1]Genanskaffelsespriser!$D139*G69))</f>
        <v>0</v>
      </c>
      <c r="AE69" s="58">
        <f>IF((H69*[1]Genanskaffelsespriser!$D139-(2009-H$3)/$C69*[1]Genanskaffelsespriser!$D139*H69)&lt;0,0,(H69*[1]Genanskaffelsespriser!$D139-(2009-H$3)/$C69*[1]Genanskaffelsespriser!$D139*H69))</f>
        <v>0</v>
      </c>
      <c r="AF69" s="58">
        <f>IF((I69*[1]Genanskaffelsespriser!$D139-(2009-I$3)/$C69*[1]Genanskaffelsespriser!$D139*I69)&lt;0,0,(I69*[1]Genanskaffelsespriser!$D139-(2009-I$3)/$C69*[1]Genanskaffelsespriser!$D139*I69))</f>
        <v>0</v>
      </c>
      <c r="AG69" s="58">
        <f>IF((J69*[1]Genanskaffelsespriser!$D139-(2009-J$3)/$C69*[1]Genanskaffelsespriser!$D139*J69)&lt;0,0,(J69*[1]Genanskaffelsespriser!$D139-(2009-J$3)/$C69*[1]Genanskaffelsespriser!$D139*J69))</f>
        <v>0</v>
      </c>
      <c r="AH69" s="58">
        <f>IF((K69*[1]Genanskaffelsespriser!$D139-(2009-K$3)/$C69*[1]Genanskaffelsespriser!$D139*K69)&lt;0,0,(K69*[1]Genanskaffelsespriser!$D139-(2009-K$3)/$C69*[1]Genanskaffelsespriser!$D139*K69))</f>
        <v>0</v>
      </c>
      <c r="AI69" s="58">
        <f>IF((L69*[1]Genanskaffelsespriser!$D139-(2009-L$3)/$C69*[1]Genanskaffelsespriser!$D139*L69)&lt;0,0,(L69*[1]Genanskaffelsespriser!$D139-(2009-L$3)/$C69*[1]Genanskaffelsespriser!$D139*L69))</f>
        <v>0</v>
      </c>
      <c r="AJ69" s="58">
        <f>IF((M69*[1]Genanskaffelsespriser!$D139-(2009-M$3)/$C69*[1]Genanskaffelsespriser!$D139*M69)&lt;0,0,(M69*[1]Genanskaffelsespriser!$D139-(2009-M$3)/$C69*[1]Genanskaffelsespriser!$D139*M69))</f>
        <v>0</v>
      </c>
      <c r="AK69" s="58">
        <f>IF((N69*[1]Genanskaffelsespriser!$D139-(2009-N$3)/$C69*[1]Genanskaffelsespriser!$D139*N69)&lt;0,0,(N69*[1]Genanskaffelsespriser!$D139-(2009-N$3)/$C69*[1]Genanskaffelsespriser!$D139*N69))</f>
        <v>0</v>
      </c>
      <c r="AL69" s="58">
        <f>IF((O69*[1]Genanskaffelsespriser!$D139-(2009-O$3)/$C69*[1]Genanskaffelsespriser!$D139*O69)&lt;0,0,(O69*[1]Genanskaffelsespriser!$D139-(2009-O$3)/$C69*[1]Genanskaffelsespriser!$D139*O69))</f>
        <v>0</v>
      </c>
      <c r="AM69" s="58">
        <f>IF((P69*[1]Genanskaffelsespriser!$D139-(2009-P$3)/$C69*[1]Genanskaffelsespriser!$D139*P69)&lt;0,0,(P69*[1]Genanskaffelsespriser!$D139-(2009-P$3)/$C69*[1]Genanskaffelsespriser!$D139*P69))</f>
        <v>0</v>
      </c>
      <c r="AN69" s="58">
        <f>IF((Q69*[1]Genanskaffelsespriser!$D139-(2009-Q$3)/$C69*[1]Genanskaffelsespriser!$D139*Q69)&lt;0,0,(Q69*[1]Genanskaffelsespriser!$D139-(2009-Q$3)/$C69*[1]Genanskaffelsespriser!$D139*Q69))</f>
        <v>0</v>
      </c>
      <c r="AO69" s="58">
        <f>IF((R69*[1]Genanskaffelsespriser!$D139-(2009-R$3)/$C69*[1]Genanskaffelsespriser!$D139*R69)&lt;0,0,(R69*[1]Genanskaffelsespriser!$D139-(2009-R$3)/$C69*[1]Genanskaffelsespriser!$D139*R69))</f>
        <v>0</v>
      </c>
      <c r="AP69" s="58">
        <f>IF((S69*[1]Genanskaffelsespriser!$D139-(2009-S$3)/$C69*[1]Genanskaffelsespriser!$D139*S69)&lt;0,0,(S69*[1]Genanskaffelsespriser!$D139-(2009-S$3)/$C69*[1]Genanskaffelsespriser!$D139*S69))</f>
        <v>0</v>
      </c>
      <c r="AQ69" s="58">
        <f>IF((T69*[1]Genanskaffelsespriser!$D139-(2009-T$3)/$C69*[1]Genanskaffelsespriser!$D139*T69)&lt;0,0,(T69*[1]Genanskaffelsespriser!$D139-(2009-T$3)/$C69*[1]Genanskaffelsespriser!$D139*T69))</f>
        <v>0</v>
      </c>
      <c r="AR69" s="58">
        <f>IF((U69*[1]Genanskaffelsespriser!$D139-(2009-U$3)/$C69*[1]Genanskaffelsespriser!$D139*U69)&lt;0,0,(U69*[1]Genanskaffelsespriser!$D139-(2009-U$3)/$C69*[1]Genanskaffelsespriser!$D139*U69))</f>
        <v>0</v>
      </c>
      <c r="AS69" s="58">
        <f>IF((V69*[1]Genanskaffelsespriser!$D139-(2009-V$3)/$C69*[1]Genanskaffelsespriser!$D139*V69)&lt;0,0,(V69*[1]Genanskaffelsespriser!$D139-(2009-V$3)/$C69*[1]Genanskaffelsespriser!$D139*V69))</f>
        <v>0</v>
      </c>
      <c r="AT69" s="58">
        <f>IF((W69*[1]Genanskaffelsespriser!$D139-(2009-W$3)/$C69*[1]Genanskaffelsespriser!$D139*W69)&lt;0,0,(W69*[1]Genanskaffelsespriser!$D139-(2009-W$3)/$C69*[1]Genanskaffelsespriser!$D139*W69))</f>
        <v>0</v>
      </c>
      <c r="AU69" s="58">
        <f>IF((X69*[1]Genanskaffelsespriser!$D139-(2009-X$3)/$C69*[1]Genanskaffelsespriser!$D139*X69)&lt;0,0,(X69*[1]Genanskaffelsespriser!$D139-(2009-X$3)/$C69*[1]Genanskaffelsespriser!$D139*X69))</f>
        <v>0</v>
      </c>
      <c r="AV69" s="58">
        <f>IF((Y69*[1]Genanskaffelsespriser!$D139-(2009-Y$3)/$C69*[1]Genanskaffelsespriser!$D139*Y69)&lt;0,0,(Y69*[1]Genanskaffelsespriser!$D139-(2009-Y$3)/$C69*[1]Genanskaffelsespriser!$D139*Y69))</f>
        <v>0</v>
      </c>
      <c r="AW69" s="59">
        <f t="shared" si="27"/>
        <v>0</v>
      </c>
      <c r="AX69" s="58">
        <f>VLOOKUP(D$3,[1]Prisindeks!$A$1:$B$111,2,FALSE)/100*AA69</f>
        <v>0</v>
      </c>
      <c r="AY69" s="58">
        <f>VLOOKUP(E$3,[1]Prisindeks!$A$1:$B$111,2,FALSE)/100*AB69</f>
        <v>0</v>
      </c>
      <c r="AZ69" s="58">
        <f>VLOOKUP(F$3,[1]Prisindeks!$A$1:$B$111,2,FALSE)/100*AC69</f>
        <v>0</v>
      </c>
      <c r="BA69" s="58">
        <f>VLOOKUP(G$3,[1]Prisindeks!$A$1:$B$111,2,FALSE)/100*AD69</f>
        <v>0</v>
      </c>
      <c r="BB69" s="58">
        <f>VLOOKUP(H$3,[1]Prisindeks!$A$1:$B$111,2,FALSE)/100*AE69</f>
        <v>0</v>
      </c>
      <c r="BC69" s="58">
        <f>VLOOKUP(I$3,[1]Prisindeks!$A$1:$B$111,2,FALSE)/100*AF69</f>
        <v>0</v>
      </c>
      <c r="BD69" s="58">
        <f>VLOOKUP(J$3,[1]Prisindeks!$A$1:$B$111,2,FALSE)/100*AG69</f>
        <v>0</v>
      </c>
      <c r="BE69" s="58">
        <f>VLOOKUP(K$3,[1]Prisindeks!$A$1:$B$111,2,FALSE)/100*AH69</f>
        <v>0</v>
      </c>
      <c r="BF69" s="58">
        <f>VLOOKUP(L$3,[1]Prisindeks!$A$1:$B$111,2,FALSE)/100*AI69</f>
        <v>0</v>
      </c>
      <c r="BG69" s="58">
        <f>VLOOKUP(M$3,[1]Prisindeks!$A$1:$B$111,2,FALSE)/100*AJ69</f>
        <v>0</v>
      </c>
      <c r="BH69" s="58">
        <f>VLOOKUP(N$3,[1]Prisindeks!$A$1:$B$111,2,FALSE)/100*AK69</f>
        <v>0</v>
      </c>
      <c r="BI69" s="58">
        <f>VLOOKUP(O$3,[1]Prisindeks!$A$1:$B$111,2,FALSE)/100*AL69</f>
        <v>0</v>
      </c>
      <c r="BJ69" s="58">
        <f>VLOOKUP(P$3,[1]Prisindeks!$A$1:$B$111,2,FALSE)/100*AM69</f>
        <v>0</v>
      </c>
      <c r="BK69" s="58">
        <f>VLOOKUP(Q$3,[1]Prisindeks!$A$1:$B$111,2,FALSE)/100*AN69</f>
        <v>0</v>
      </c>
      <c r="BL69" s="58">
        <f>VLOOKUP(R$3,[1]Prisindeks!$A$1:$B$111,2,FALSE)/100*AO69</f>
        <v>0</v>
      </c>
      <c r="BM69" s="58">
        <f>VLOOKUP(S$3,[1]Prisindeks!$A$1:$B$111,2,FALSE)/100*AP69</f>
        <v>0</v>
      </c>
      <c r="BN69" s="58">
        <f>VLOOKUP(T$3,[1]Prisindeks!$A$1:$B$111,2,FALSE)/100*AQ69</f>
        <v>0</v>
      </c>
      <c r="BO69" s="58">
        <f>VLOOKUP(U$3,[1]Prisindeks!$A$1:$B$111,2,FALSE)/100*AR69</f>
        <v>0</v>
      </c>
      <c r="BP69" s="58">
        <f>VLOOKUP(V$3,[1]Prisindeks!$A$1:$B$111,2,FALSE)/100*AS69</f>
        <v>0</v>
      </c>
      <c r="BQ69" s="58">
        <f>VLOOKUP(W$3,[1]Prisindeks!$A$1:$B$111,2,FALSE)/100*AT69</f>
        <v>0</v>
      </c>
      <c r="BR69" s="58">
        <f>VLOOKUP(X$3,[1]Prisindeks!$A$1:$B$111,2,FALSE)/100*AU69</f>
        <v>0</v>
      </c>
      <c r="BS69" s="58">
        <f>VLOOKUP(Y$3,[1]Prisindeks!$A$1:$B$111,2,FALSE)/100*AV69</f>
        <v>0</v>
      </c>
      <c r="BT69" s="59">
        <f t="shared" si="28"/>
        <v>0</v>
      </c>
      <c r="BU69" s="48">
        <f t="shared" si="29"/>
        <v>0</v>
      </c>
      <c r="BV69" s="48">
        <f t="shared" si="29"/>
        <v>0</v>
      </c>
      <c r="BW69" s="48">
        <f t="shared" si="29"/>
        <v>0</v>
      </c>
      <c r="BX69" s="48">
        <f t="shared" si="29"/>
        <v>0</v>
      </c>
      <c r="BY69" s="48">
        <f t="shared" si="29"/>
        <v>0</v>
      </c>
      <c r="BZ69" s="48">
        <f t="shared" si="29"/>
        <v>0</v>
      </c>
      <c r="CA69" s="48">
        <f t="shared" si="29"/>
        <v>0</v>
      </c>
      <c r="CB69" s="48">
        <f t="shared" si="29"/>
        <v>0</v>
      </c>
      <c r="CC69" s="48">
        <f t="shared" si="29"/>
        <v>0</v>
      </c>
      <c r="CD69" s="48">
        <f t="shared" si="29"/>
        <v>0</v>
      </c>
      <c r="CE69" s="48">
        <f t="shared" si="29"/>
        <v>0</v>
      </c>
      <c r="CF69" s="48">
        <f t="shared" si="29"/>
        <v>0</v>
      </c>
      <c r="CG69" s="48">
        <f t="shared" si="29"/>
        <v>0</v>
      </c>
      <c r="CH69" s="48">
        <f t="shared" si="29"/>
        <v>0</v>
      </c>
      <c r="CI69" s="48">
        <f t="shared" si="29"/>
        <v>0</v>
      </c>
      <c r="CJ69" s="48">
        <f t="shared" si="29"/>
        <v>0</v>
      </c>
      <c r="CK69" s="48">
        <f t="shared" si="30"/>
        <v>0</v>
      </c>
      <c r="CL69" s="48">
        <f t="shared" si="30"/>
        <v>0</v>
      </c>
      <c r="CM69" s="48">
        <f t="shared" si="30"/>
        <v>0</v>
      </c>
      <c r="CN69" s="48">
        <f t="shared" si="30"/>
        <v>0</v>
      </c>
      <c r="CO69" s="48">
        <f t="shared" si="30"/>
        <v>0</v>
      </c>
      <c r="CP69" s="48">
        <f t="shared" si="30"/>
        <v>0</v>
      </c>
      <c r="CQ69" s="49">
        <f t="shared" si="31"/>
        <v>0</v>
      </c>
      <c r="CR69" s="48">
        <f t="shared" si="17"/>
        <v>0</v>
      </c>
    </row>
    <row r="70" spans="1:96" outlineLevel="1" x14ac:dyDescent="0.25">
      <c r="A70" s="50" t="s">
        <v>64</v>
      </c>
      <c r="B70" s="51" t="s">
        <v>65</v>
      </c>
      <c r="C70" s="52">
        <f>[1]Genanskaffelsespriser!E140</f>
        <v>50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6"/>
      <c r="AA70" s="57">
        <f>IF((D70*[1]Genanskaffelsespriser!$D140-(2009-D$3)/($C70+D71)*[1]Genanskaffelsespriser!$D140*D70)&lt;0,0,(D70*[1]Genanskaffelsespriser!$D140-(2009-D$3)/($C70+D71)*[1]Genanskaffelsespriser!$D140*D70))</f>
        <v>0</v>
      </c>
      <c r="AB70" s="58">
        <f>IF((E70*[1]Genanskaffelsespriser!$D140-(2009-E$3)/($C70+E71)*[1]Genanskaffelsespriser!$D140*E70)&lt;0,0,(E70*[1]Genanskaffelsespriser!$D140-(2009-E$3)/($C70+E71)*[1]Genanskaffelsespriser!$D140*E70))</f>
        <v>0</v>
      </c>
      <c r="AC70" s="58">
        <f>IF((F70*[1]Genanskaffelsespriser!$D140-(2009-F$3)/($C70+F71)*[1]Genanskaffelsespriser!$D140*F70)&lt;0,0,(F70*[1]Genanskaffelsespriser!$D140-(2009-F$3)/($C70+F71)*[1]Genanskaffelsespriser!$D140*F70))</f>
        <v>0</v>
      </c>
      <c r="AD70" s="58">
        <f>IF((G70*[1]Genanskaffelsespriser!$D140-(2009-G$3)/($C70+G71)*[1]Genanskaffelsespriser!$D140*G70)&lt;0,0,(G70*[1]Genanskaffelsespriser!$D140-(2009-G$3)/($C70+G71)*[1]Genanskaffelsespriser!$D140*G70))</f>
        <v>0</v>
      </c>
      <c r="AE70" s="58">
        <f>IF((H70*[1]Genanskaffelsespriser!$D140-(2009-H$3)/($C70+H71)*[1]Genanskaffelsespriser!$D140*H70)&lt;0,0,(H70*[1]Genanskaffelsespriser!$D140-(2009-H$3)/($C70+H71)*[1]Genanskaffelsespriser!$D140*H70))</f>
        <v>0</v>
      </c>
      <c r="AF70" s="58">
        <f>IF((I70*[1]Genanskaffelsespriser!$D140-(2009-I$3)/($C70+I71)*[1]Genanskaffelsespriser!$D140*I70)&lt;0,0,(I70*[1]Genanskaffelsespriser!$D140-(2009-I$3)/($C70+I71)*[1]Genanskaffelsespriser!$D140*I70))</f>
        <v>0</v>
      </c>
      <c r="AG70" s="58">
        <f>IF((J70*[1]Genanskaffelsespriser!$D140-(2009-J$3)/($C70+J71)*[1]Genanskaffelsespriser!$D140*J70)&lt;0,0,(J70*[1]Genanskaffelsespriser!$D140-(2009-J$3)/($C70+J71)*[1]Genanskaffelsespriser!$D140*J70))</f>
        <v>0</v>
      </c>
      <c r="AH70" s="58">
        <f>IF((K70*[1]Genanskaffelsespriser!$D140-(2009-K$3)/($C70+K71)*[1]Genanskaffelsespriser!$D140*K70)&lt;0,0,(K70*[1]Genanskaffelsespriser!$D140-(2009-K$3)/($C70+K71)*[1]Genanskaffelsespriser!$D140*K70))</f>
        <v>0</v>
      </c>
      <c r="AI70" s="58">
        <f>IF((L70*[1]Genanskaffelsespriser!$D140-(2009-L$3)/($C70+L71)*[1]Genanskaffelsespriser!$D140*L70)&lt;0,0,(L70*[1]Genanskaffelsespriser!$D140-(2009-L$3)/($C70+L71)*[1]Genanskaffelsespriser!$D140*L70))</f>
        <v>0</v>
      </c>
      <c r="AJ70" s="58">
        <f>IF((M70*[1]Genanskaffelsespriser!$D140-(2009-M$3)/($C70+M71)*[1]Genanskaffelsespriser!$D140*M70)&lt;0,0,(M70*[1]Genanskaffelsespriser!$D140-(2009-M$3)/($C70+M71)*[1]Genanskaffelsespriser!$D140*M70))</f>
        <v>0</v>
      </c>
      <c r="AK70" s="58">
        <f>IF((N70*[1]Genanskaffelsespriser!$D140-(2009-N$3)/($C70+N71)*[1]Genanskaffelsespriser!$D140*N70)&lt;0,0,(N70*[1]Genanskaffelsespriser!$D140-(2009-N$3)/($C70+N71)*[1]Genanskaffelsespriser!$D140*N70))</f>
        <v>0</v>
      </c>
      <c r="AL70" s="58">
        <f>IF((O70*[1]Genanskaffelsespriser!$D140-(2009-O$3)/($C70+O71)*[1]Genanskaffelsespriser!$D140*O70)&lt;0,0,(O70*[1]Genanskaffelsespriser!$D140-(2009-O$3)/($C70+O71)*[1]Genanskaffelsespriser!$D140*O70))</f>
        <v>0</v>
      </c>
      <c r="AM70" s="58">
        <f>IF((P70*[1]Genanskaffelsespriser!$D140-(2009-P$3)/($C70+P71)*[1]Genanskaffelsespriser!$D140*P70)&lt;0,0,(P70*[1]Genanskaffelsespriser!$D140-(2009-P$3)/($C70+P71)*[1]Genanskaffelsespriser!$D140*P70))</f>
        <v>0</v>
      </c>
      <c r="AN70" s="58">
        <f>IF((Q70*[1]Genanskaffelsespriser!$D140-(2009-Q$3)/($C70+Q71)*[1]Genanskaffelsespriser!$D140*Q70)&lt;0,0,(Q70*[1]Genanskaffelsespriser!$D140-(2009-Q$3)/($C70+Q71)*[1]Genanskaffelsespriser!$D140*Q70))</f>
        <v>0</v>
      </c>
      <c r="AO70" s="58">
        <f>IF((R70*[1]Genanskaffelsespriser!$D140-(2009-R$3)/($C70+R71)*[1]Genanskaffelsespriser!$D140*R70)&lt;0,0,(R70*[1]Genanskaffelsespriser!$D140-(2009-R$3)/($C70+R71)*[1]Genanskaffelsespriser!$D140*R70))</f>
        <v>0</v>
      </c>
      <c r="AP70" s="58">
        <f>IF((S70*[1]Genanskaffelsespriser!$D140-(2009-S$3)/($C70+S71)*[1]Genanskaffelsespriser!$D140*S70)&lt;0,0,(S70*[1]Genanskaffelsespriser!$D140-(2009-S$3)/($C70+S71)*[1]Genanskaffelsespriser!$D140*S70))</f>
        <v>0</v>
      </c>
      <c r="AQ70" s="58">
        <f>IF((T70*[1]Genanskaffelsespriser!$D140-(2009-T$3)/($C70+T71)*[1]Genanskaffelsespriser!$D140*T70)&lt;0,0,(T70*[1]Genanskaffelsespriser!$D140-(2009-T$3)/($C70+T71)*[1]Genanskaffelsespriser!$D140*T70))</f>
        <v>0</v>
      </c>
      <c r="AR70" s="58">
        <f>IF((U70*[1]Genanskaffelsespriser!$D140-(2009-U$3)/($C70+U71)*[1]Genanskaffelsespriser!$D140*U70)&lt;0,0,(U70*[1]Genanskaffelsespriser!$D140-(2009-U$3)/($C70+U71)*[1]Genanskaffelsespriser!$D140*U70))</f>
        <v>0</v>
      </c>
      <c r="AS70" s="58">
        <f>IF((V70*[1]Genanskaffelsespriser!$D140-(2009-V$3)/($C70+V71)*[1]Genanskaffelsespriser!$D140*V70)&lt;0,0,(V70*[1]Genanskaffelsespriser!$D140-(2009-V$3)/($C70+V71)*[1]Genanskaffelsespriser!$D140*V70))</f>
        <v>0</v>
      </c>
      <c r="AT70" s="58">
        <f>IF((W70*[1]Genanskaffelsespriser!$D140-(2009-W$3)/($C70+W71)*[1]Genanskaffelsespriser!$D140*W70)&lt;0,0,(W70*[1]Genanskaffelsespriser!$D140-(2009-W$3)/($C70+W71)*[1]Genanskaffelsespriser!$D140*W70))</f>
        <v>0</v>
      </c>
      <c r="AU70" s="58">
        <f>IF((X70*[1]Genanskaffelsespriser!$D140-(2009-X$3)/($C70+X71)*[1]Genanskaffelsespriser!$D140*X70)&lt;0,0,(X70*[1]Genanskaffelsespriser!$D140-(2009-X$3)/($C70+X71)*[1]Genanskaffelsespriser!$D140*X70))</f>
        <v>0</v>
      </c>
      <c r="AV70" s="58">
        <f>IF((Y70*[1]Genanskaffelsespriser!$D140-(2009-Y$3)/($C70+Y71)*[1]Genanskaffelsespriser!$D140*Y70)&lt;0,0,(Y70*[1]Genanskaffelsespriser!$D140-(2009-Y$3)/($C70+Y71)*[1]Genanskaffelsespriser!$D140*Y70))</f>
        <v>0</v>
      </c>
      <c r="AW70" s="59">
        <f t="shared" si="27"/>
        <v>0</v>
      </c>
      <c r="AX70" s="58">
        <f>VLOOKUP(D$3,[1]Prisindeks!$A$1:$B$111,2,FALSE)/100*AA70</f>
        <v>0</v>
      </c>
      <c r="AY70" s="58">
        <f>VLOOKUP(E$3,[1]Prisindeks!$A$1:$B$111,2,FALSE)/100*AB70</f>
        <v>0</v>
      </c>
      <c r="AZ70" s="58">
        <f>VLOOKUP(F$3,[1]Prisindeks!$A$1:$B$111,2,FALSE)/100*AC70</f>
        <v>0</v>
      </c>
      <c r="BA70" s="58">
        <f>VLOOKUP(G$3,[1]Prisindeks!$A$1:$B$111,2,FALSE)/100*AD70</f>
        <v>0</v>
      </c>
      <c r="BB70" s="58">
        <f>VLOOKUP(H$3,[1]Prisindeks!$A$1:$B$111,2,FALSE)/100*AE70</f>
        <v>0</v>
      </c>
      <c r="BC70" s="58">
        <f>VLOOKUP(I$3,[1]Prisindeks!$A$1:$B$111,2,FALSE)/100*AF70</f>
        <v>0</v>
      </c>
      <c r="BD70" s="58">
        <f>VLOOKUP(J$3,[1]Prisindeks!$A$1:$B$111,2,FALSE)/100*AG70</f>
        <v>0</v>
      </c>
      <c r="BE70" s="58">
        <f>VLOOKUP(K$3,[1]Prisindeks!$A$1:$B$111,2,FALSE)/100*AH70</f>
        <v>0</v>
      </c>
      <c r="BF70" s="58">
        <f>VLOOKUP(L$3,[1]Prisindeks!$A$1:$B$111,2,FALSE)/100*AI70</f>
        <v>0</v>
      </c>
      <c r="BG70" s="58">
        <f>VLOOKUP(M$3,[1]Prisindeks!$A$1:$B$111,2,FALSE)/100*AJ70</f>
        <v>0</v>
      </c>
      <c r="BH70" s="58">
        <f>VLOOKUP(N$3,[1]Prisindeks!$A$1:$B$111,2,FALSE)/100*AK70</f>
        <v>0</v>
      </c>
      <c r="BI70" s="58">
        <f>VLOOKUP(O$3,[1]Prisindeks!$A$1:$B$111,2,FALSE)/100*AL70</f>
        <v>0</v>
      </c>
      <c r="BJ70" s="58">
        <f>VLOOKUP(P$3,[1]Prisindeks!$A$1:$B$111,2,FALSE)/100*AM70</f>
        <v>0</v>
      </c>
      <c r="BK70" s="58">
        <f>VLOOKUP(Q$3,[1]Prisindeks!$A$1:$B$111,2,FALSE)/100*AN70</f>
        <v>0</v>
      </c>
      <c r="BL70" s="58">
        <f>VLOOKUP(R$3,[1]Prisindeks!$A$1:$B$111,2,FALSE)/100*AO70</f>
        <v>0</v>
      </c>
      <c r="BM70" s="58">
        <f>VLOOKUP(S$3,[1]Prisindeks!$A$1:$B$111,2,FALSE)/100*AP70</f>
        <v>0</v>
      </c>
      <c r="BN70" s="58">
        <f>VLOOKUP(T$3,[1]Prisindeks!$A$1:$B$111,2,FALSE)/100*AQ70</f>
        <v>0</v>
      </c>
      <c r="BO70" s="58">
        <f>VLOOKUP(U$3,[1]Prisindeks!$A$1:$B$111,2,FALSE)/100*AR70</f>
        <v>0</v>
      </c>
      <c r="BP70" s="58">
        <f>VLOOKUP(V$3,[1]Prisindeks!$A$1:$B$111,2,FALSE)/100*AS70</f>
        <v>0</v>
      </c>
      <c r="BQ70" s="58">
        <f>VLOOKUP(W$3,[1]Prisindeks!$A$1:$B$111,2,FALSE)/100*AT70</f>
        <v>0</v>
      </c>
      <c r="BR70" s="58">
        <f>VLOOKUP(X$3,[1]Prisindeks!$A$1:$B$111,2,FALSE)/100*AU70</f>
        <v>0</v>
      </c>
      <c r="BS70" s="58">
        <f>VLOOKUP(Y$3,[1]Prisindeks!$A$1:$B$111,2,FALSE)/100*AV70</f>
        <v>0</v>
      </c>
      <c r="BT70" s="59">
        <f t="shared" si="28"/>
        <v>0</v>
      </c>
      <c r="BU70" s="48">
        <f t="shared" si="29"/>
        <v>0</v>
      </c>
      <c r="BV70" s="48">
        <f t="shared" si="29"/>
        <v>0</v>
      </c>
      <c r="BW70" s="48">
        <f t="shared" si="29"/>
        <v>0</v>
      </c>
      <c r="BX70" s="48">
        <f t="shared" si="29"/>
        <v>0</v>
      </c>
      <c r="BY70" s="48">
        <f t="shared" si="29"/>
        <v>0</v>
      </c>
      <c r="BZ70" s="48">
        <f t="shared" si="29"/>
        <v>0</v>
      </c>
      <c r="CA70" s="48">
        <f t="shared" si="29"/>
        <v>0</v>
      </c>
      <c r="CB70" s="48">
        <f t="shared" si="29"/>
        <v>0</v>
      </c>
      <c r="CC70" s="48">
        <f t="shared" si="29"/>
        <v>0</v>
      </c>
      <c r="CD70" s="48">
        <f t="shared" si="29"/>
        <v>0</v>
      </c>
      <c r="CE70" s="48">
        <f t="shared" si="29"/>
        <v>0</v>
      </c>
      <c r="CF70" s="48">
        <f t="shared" si="29"/>
        <v>0</v>
      </c>
      <c r="CG70" s="48">
        <f t="shared" si="29"/>
        <v>0</v>
      </c>
      <c r="CH70" s="48">
        <f t="shared" si="29"/>
        <v>0</v>
      </c>
      <c r="CI70" s="48">
        <f t="shared" si="29"/>
        <v>0</v>
      </c>
      <c r="CJ70" s="48">
        <f t="shared" ref="CJ70:CJ78" si="32">(BM70+AP70)/2</f>
        <v>0</v>
      </c>
      <c r="CK70" s="48">
        <f t="shared" si="30"/>
        <v>0</v>
      </c>
      <c r="CL70" s="48">
        <f t="shared" si="30"/>
        <v>0</v>
      </c>
      <c r="CM70" s="48">
        <f t="shared" si="30"/>
        <v>0</v>
      </c>
      <c r="CN70" s="48">
        <f t="shared" si="30"/>
        <v>0</v>
      </c>
      <c r="CO70" s="48">
        <f t="shared" si="30"/>
        <v>0</v>
      </c>
      <c r="CP70" s="48">
        <f t="shared" si="30"/>
        <v>0</v>
      </c>
      <c r="CQ70" s="49">
        <f t="shared" si="31"/>
        <v>0</v>
      </c>
      <c r="CR70" s="48">
        <f t="shared" si="17"/>
        <v>0</v>
      </c>
    </row>
    <row r="71" spans="1:96" outlineLevel="1" x14ac:dyDescent="0.25">
      <c r="A71" s="60" t="s">
        <v>66</v>
      </c>
      <c r="B71" s="51" t="s">
        <v>67</v>
      </c>
      <c r="C71" s="61" t="s">
        <v>68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49"/>
      <c r="CR71" s="48"/>
    </row>
    <row r="72" spans="1:96" outlineLevel="1" x14ac:dyDescent="0.25">
      <c r="A72" s="50" t="s">
        <v>69</v>
      </c>
      <c r="B72" s="51" t="s">
        <v>65</v>
      </c>
      <c r="C72" s="52">
        <f>[1]Genanskaffelsespriser!E141</f>
        <v>15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6"/>
      <c r="AA72" s="57">
        <f>IF((D72*[1]Genanskaffelsespriser!$D141-(2009-D$3)/$C72*[1]Genanskaffelsespriser!$D141*D72)&lt;0,0,(D72*[1]Genanskaffelsespriser!$D141-(2009-D$3)/$C72*[1]Genanskaffelsespriser!$D141*D72))</f>
        <v>0</v>
      </c>
      <c r="AB72" s="58">
        <f>IF((E72*[1]Genanskaffelsespriser!$D141-(2009-E$3)/$C72*[1]Genanskaffelsespriser!$D141*E72)&lt;0,0,(E72*[1]Genanskaffelsespriser!$D141-(2009-E$3)/$C72*[1]Genanskaffelsespriser!$D141*E72))</f>
        <v>0</v>
      </c>
      <c r="AC72" s="58">
        <f>IF((F72*[1]Genanskaffelsespriser!$D141-(2009-F$3)/$C72*[1]Genanskaffelsespriser!$D141*F72)&lt;0,0,(F72*[1]Genanskaffelsespriser!$D141-(2009-F$3)/$C72*[1]Genanskaffelsespriser!$D141*F72))</f>
        <v>0</v>
      </c>
      <c r="AD72" s="58">
        <f>IF((G72*[1]Genanskaffelsespriser!$D141-(2009-G$3)/$C72*[1]Genanskaffelsespriser!$D141*G72)&lt;0,0,(G72*[1]Genanskaffelsespriser!$D141-(2009-G$3)/$C72*[1]Genanskaffelsespriser!$D141*G72))</f>
        <v>0</v>
      </c>
      <c r="AE72" s="58">
        <f>IF((H72*[1]Genanskaffelsespriser!$D141-(2009-H$3)/$C72*[1]Genanskaffelsespriser!$D141*H72)&lt;0,0,(H72*[1]Genanskaffelsespriser!$D141-(2009-H$3)/$C72*[1]Genanskaffelsespriser!$D141*H72))</f>
        <v>0</v>
      </c>
      <c r="AF72" s="58">
        <f>IF((I72*[1]Genanskaffelsespriser!$D141-(2009-I$3)/$C72*[1]Genanskaffelsespriser!$D141*I72)&lt;0,0,(I72*[1]Genanskaffelsespriser!$D141-(2009-I$3)/$C72*[1]Genanskaffelsespriser!$D141*I72))</f>
        <v>0</v>
      </c>
      <c r="AG72" s="58">
        <f>IF((J72*[1]Genanskaffelsespriser!$D141-(2009-J$3)/$C72*[1]Genanskaffelsespriser!$D141*J72)&lt;0,0,(J72*[1]Genanskaffelsespriser!$D141-(2009-J$3)/$C72*[1]Genanskaffelsespriser!$D141*J72))</f>
        <v>0</v>
      </c>
      <c r="AH72" s="58">
        <f>IF((K72*[1]Genanskaffelsespriser!$D141-(2009-K$3)/$C72*[1]Genanskaffelsespriser!$D141*K72)&lt;0,0,(K72*[1]Genanskaffelsespriser!$D141-(2009-K$3)/$C72*[1]Genanskaffelsespriser!$D141*K72))</f>
        <v>0</v>
      </c>
      <c r="AI72" s="58">
        <f>IF((L72*[1]Genanskaffelsespriser!$D141-(2009-L$3)/$C72*[1]Genanskaffelsespriser!$D141*L72)&lt;0,0,(L72*[1]Genanskaffelsespriser!$D141-(2009-L$3)/$C72*[1]Genanskaffelsespriser!$D141*L72))</f>
        <v>0</v>
      </c>
      <c r="AJ72" s="58">
        <f>IF((M72*[1]Genanskaffelsespriser!$D141-(2009-M$3)/$C72*[1]Genanskaffelsespriser!$D141*M72)&lt;0,0,(M72*[1]Genanskaffelsespriser!$D141-(2009-M$3)/$C72*[1]Genanskaffelsespriser!$D141*M72))</f>
        <v>0</v>
      </c>
      <c r="AK72" s="58">
        <f>IF((N72*[1]Genanskaffelsespriser!$D141-(2009-N$3)/$C72*[1]Genanskaffelsespriser!$D141*N72)&lt;0,0,(N72*[1]Genanskaffelsespriser!$D141-(2009-N$3)/$C72*[1]Genanskaffelsespriser!$D141*N72))</f>
        <v>0</v>
      </c>
      <c r="AL72" s="58">
        <f>IF((O72*[1]Genanskaffelsespriser!$D141-(2009-O$3)/$C72*[1]Genanskaffelsespriser!$D141*O72)&lt;0,0,(O72*[1]Genanskaffelsespriser!$D141-(2009-O$3)/$C72*[1]Genanskaffelsespriser!$D141*O72))</f>
        <v>0</v>
      </c>
      <c r="AM72" s="58">
        <f>IF((P72*[1]Genanskaffelsespriser!$D141-(2009-P$3)/$C72*[1]Genanskaffelsespriser!$D141*P72)&lt;0,0,(P72*[1]Genanskaffelsespriser!$D141-(2009-P$3)/$C72*[1]Genanskaffelsespriser!$D141*P72))</f>
        <v>0</v>
      </c>
      <c r="AN72" s="58">
        <f>IF((Q72*[1]Genanskaffelsespriser!$D141-(2009-Q$3)/$C72*[1]Genanskaffelsespriser!$D141*Q72)&lt;0,0,(Q72*[1]Genanskaffelsespriser!$D141-(2009-Q$3)/$C72*[1]Genanskaffelsespriser!$D141*Q72))</f>
        <v>0</v>
      </c>
      <c r="AO72" s="58">
        <f>IF((R72*[1]Genanskaffelsespriser!$D141-(2009-R$3)/$C72*[1]Genanskaffelsespriser!$D141*R72)&lt;0,0,(R72*[1]Genanskaffelsespriser!$D141-(2009-R$3)/$C72*[1]Genanskaffelsespriser!$D141*R72))</f>
        <v>0</v>
      </c>
      <c r="AP72" s="58">
        <f>IF((S72*[1]Genanskaffelsespriser!$D141-(2009-S$3)/$C72*[1]Genanskaffelsespriser!$D141*S72)&lt;0,0,(S72*[1]Genanskaffelsespriser!$D141-(2009-S$3)/$C72*[1]Genanskaffelsespriser!$D141*S72))</f>
        <v>0</v>
      </c>
      <c r="AQ72" s="58">
        <f>IF((T72*[1]Genanskaffelsespriser!$D141-(2009-T$3)/$C72*[1]Genanskaffelsespriser!$D141*T72)&lt;0,0,(T72*[1]Genanskaffelsespriser!$D141-(2009-T$3)/$C72*[1]Genanskaffelsespriser!$D141*T72))</f>
        <v>0</v>
      </c>
      <c r="AR72" s="58">
        <f>IF((U72*[1]Genanskaffelsespriser!$D141-(2009-U$3)/$C72*[1]Genanskaffelsespriser!$D141*U72)&lt;0,0,(U72*[1]Genanskaffelsespriser!$D141-(2009-U$3)/$C72*[1]Genanskaffelsespriser!$D141*U72))</f>
        <v>0</v>
      </c>
      <c r="AS72" s="58">
        <f>IF((V72*[1]Genanskaffelsespriser!$D141-(2009-V$3)/$C72*[1]Genanskaffelsespriser!$D141*V72)&lt;0,0,(V72*[1]Genanskaffelsespriser!$D141-(2009-V$3)/$C72*[1]Genanskaffelsespriser!$D141*V72))</f>
        <v>0</v>
      </c>
      <c r="AT72" s="58">
        <f>IF((W72*[1]Genanskaffelsespriser!$D141-(2009-W$3)/$C72*[1]Genanskaffelsespriser!$D141*W72)&lt;0,0,(W72*[1]Genanskaffelsespriser!$D141-(2009-W$3)/$C72*[1]Genanskaffelsespriser!$D141*W72))</f>
        <v>0</v>
      </c>
      <c r="AU72" s="58">
        <f>IF((X72*[1]Genanskaffelsespriser!$D141-(2009-X$3)/$C72*[1]Genanskaffelsespriser!$D141*X72)&lt;0,0,(X72*[1]Genanskaffelsespriser!$D141-(2009-X$3)/$C72*[1]Genanskaffelsespriser!$D141*X72))</f>
        <v>0</v>
      </c>
      <c r="AV72" s="58">
        <f>IF((Y72*[1]Genanskaffelsespriser!$D141-(2009-Y$3)/$C72*[1]Genanskaffelsespriser!$D141*Y72)&lt;0,0,(Y72*[1]Genanskaffelsespriser!$D141-(2009-Y$3)/$C72*[1]Genanskaffelsespriser!$D141*Y72))</f>
        <v>0</v>
      </c>
      <c r="AW72" s="59">
        <f t="shared" si="27"/>
        <v>0</v>
      </c>
      <c r="AX72" s="58">
        <f>VLOOKUP(D$3,[1]Prisindeks!$A$1:$B$111,2,FALSE)/100*AA72</f>
        <v>0</v>
      </c>
      <c r="AY72" s="58">
        <f>VLOOKUP(E$3,[1]Prisindeks!$A$1:$B$111,2,FALSE)/100*AB72</f>
        <v>0</v>
      </c>
      <c r="AZ72" s="58">
        <f>VLOOKUP(F$3,[1]Prisindeks!$A$1:$B$111,2,FALSE)/100*AC72</f>
        <v>0</v>
      </c>
      <c r="BA72" s="58">
        <f>VLOOKUP(G$3,[1]Prisindeks!$A$1:$B$111,2,FALSE)/100*AD72</f>
        <v>0</v>
      </c>
      <c r="BB72" s="58">
        <f>VLOOKUP(H$3,[1]Prisindeks!$A$1:$B$111,2,FALSE)/100*AE72</f>
        <v>0</v>
      </c>
      <c r="BC72" s="58">
        <f>VLOOKUP(I$3,[1]Prisindeks!$A$1:$B$111,2,FALSE)/100*AF72</f>
        <v>0</v>
      </c>
      <c r="BD72" s="58">
        <f>VLOOKUP(J$3,[1]Prisindeks!$A$1:$B$111,2,FALSE)/100*AG72</f>
        <v>0</v>
      </c>
      <c r="BE72" s="58">
        <f>VLOOKUP(K$3,[1]Prisindeks!$A$1:$B$111,2,FALSE)/100*AH72</f>
        <v>0</v>
      </c>
      <c r="BF72" s="58">
        <f>VLOOKUP(L$3,[1]Prisindeks!$A$1:$B$111,2,FALSE)/100*AI72</f>
        <v>0</v>
      </c>
      <c r="BG72" s="58">
        <f>VLOOKUP(M$3,[1]Prisindeks!$A$1:$B$111,2,FALSE)/100*AJ72</f>
        <v>0</v>
      </c>
      <c r="BH72" s="58">
        <f>VLOOKUP(N$3,[1]Prisindeks!$A$1:$B$111,2,FALSE)/100*AK72</f>
        <v>0</v>
      </c>
      <c r="BI72" s="58">
        <f>VLOOKUP(O$3,[1]Prisindeks!$A$1:$B$111,2,FALSE)/100*AL72</f>
        <v>0</v>
      </c>
      <c r="BJ72" s="58">
        <f>VLOOKUP(P$3,[1]Prisindeks!$A$1:$B$111,2,FALSE)/100*AM72</f>
        <v>0</v>
      </c>
      <c r="BK72" s="58">
        <f>VLOOKUP(Q$3,[1]Prisindeks!$A$1:$B$111,2,FALSE)/100*AN72</f>
        <v>0</v>
      </c>
      <c r="BL72" s="58">
        <f>VLOOKUP(R$3,[1]Prisindeks!$A$1:$B$111,2,FALSE)/100*AO72</f>
        <v>0</v>
      </c>
      <c r="BM72" s="58">
        <f>VLOOKUP(S$3,[1]Prisindeks!$A$1:$B$111,2,FALSE)/100*AP72</f>
        <v>0</v>
      </c>
      <c r="BN72" s="58">
        <f>VLOOKUP(T$3,[1]Prisindeks!$A$1:$B$111,2,FALSE)/100*AQ72</f>
        <v>0</v>
      </c>
      <c r="BO72" s="58">
        <f>VLOOKUP(U$3,[1]Prisindeks!$A$1:$B$111,2,FALSE)/100*AR72</f>
        <v>0</v>
      </c>
      <c r="BP72" s="58">
        <f>VLOOKUP(V$3,[1]Prisindeks!$A$1:$B$111,2,FALSE)/100*AS72</f>
        <v>0</v>
      </c>
      <c r="BQ72" s="58">
        <f>VLOOKUP(W$3,[1]Prisindeks!$A$1:$B$111,2,FALSE)/100*AT72</f>
        <v>0</v>
      </c>
      <c r="BR72" s="58">
        <f>VLOOKUP(X$3,[1]Prisindeks!$A$1:$B$111,2,FALSE)/100*AU72</f>
        <v>0</v>
      </c>
      <c r="BS72" s="58">
        <f>VLOOKUP(Y$3,[1]Prisindeks!$A$1:$B$111,2,FALSE)/100*AV72</f>
        <v>0</v>
      </c>
      <c r="BT72" s="59">
        <f t="shared" si="28"/>
        <v>0</v>
      </c>
      <c r="BU72" s="48">
        <f t="shared" ref="BU72:CI78" si="33">(AX72+AA72)/2</f>
        <v>0</v>
      </c>
      <c r="BV72" s="48">
        <f t="shared" si="33"/>
        <v>0</v>
      </c>
      <c r="BW72" s="48">
        <f t="shared" si="33"/>
        <v>0</v>
      </c>
      <c r="BX72" s="48">
        <f t="shared" si="33"/>
        <v>0</v>
      </c>
      <c r="BY72" s="48">
        <f t="shared" si="33"/>
        <v>0</v>
      </c>
      <c r="BZ72" s="48">
        <f t="shared" si="33"/>
        <v>0</v>
      </c>
      <c r="CA72" s="48">
        <f t="shared" si="33"/>
        <v>0</v>
      </c>
      <c r="CB72" s="48">
        <f t="shared" si="33"/>
        <v>0</v>
      </c>
      <c r="CC72" s="48">
        <f t="shared" si="33"/>
        <v>0</v>
      </c>
      <c r="CD72" s="48">
        <f t="shared" si="33"/>
        <v>0</v>
      </c>
      <c r="CE72" s="48">
        <f t="shared" si="33"/>
        <v>0</v>
      </c>
      <c r="CF72" s="48">
        <f t="shared" si="33"/>
        <v>0</v>
      </c>
      <c r="CG72" s="48">
        <f t="shared" si="33"/>
        <v>0</v>
      </c>
      <c r="CH72" s="48">
        <f t="shared" si="33"/>
        <v>0</v>
      </c>
      <c r="CI72" s="48">
        <f t="shared" si="33"/>
        <v>0</v>
      </c>
      <c r="CJ72" s="48">
        <f t="shared" si="32"/>
        <v>0</v>
      </c>
      <c r="CK72" s="48">
        <f t="shared" si="30"/>
        <v>0</v>
      </c>
      <c r="CL72" s="48">
        <f t="shared" si="30"/>
        <v>0</v>
      </c>
      <c r="CM72" s="48">
        <f t="shared" si="30"/>
        <v>0</v>
      </c>
      <c r="CN72" s="48">
        <f t="shared" si="30"/>
        <v>0</v>
      </c>
      <c r="CO72" s="48">
        <f t="shared" si="30"/>
        <v>0</v>
      </c>
      <c r="CP72" s="48">
        <f t="shared" si="30"/>
        <v>0</v>
      </c>
      <c r="CQ72" s="49">
        <f t="shared" si="31"/>
        <v>0</v>
      </c>
      <c r="CR72" s="48">
        <f t="shared" si="17"/>
        <v>0</v>
      </c>
    </row>
    <row r="73" spans="1:96" outlineLevel="1" x14ac:dyDescent="0.25">
      <c r="A73" s="50" t="s">
        <v>70</v>
      </c>
      <c r="B73" s="51" t="s">
        <v>65</v>
      </c>
      <c r="C73" s="52">
        <f>[1]Genanskaffelsespriser!E142</f>
        <v>50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6"/>
      <c r="AA73" s="57">
        <f>IF((D73*[1]Genanskaffelsespriser!$D142-(2009-D$3)/($C73+D74)*[1]Genanskaffelsespriser!$D142*D73)&lt;0,0,(D73*[1]Genanskaffelsespriser!$D142-(2009-D$3)/($C73+D74)*[1]Genanskaffelsespriser!$D142*D73))</f>
        <v>0</v>
      </c>
      <c r="AB73" s="58">
        <f>IF((E73*[1]Genanskaffelsespriser!$D142-(2009-E$3)/($C73+E74)*[1]Genanskaffelsespriser!$D142*E73)&lt;0,0,(E73*[1]Genanskaffelsespriser!$D142-(2009-E$3)/($C73+E74)*[1]Genanskaffelsespriser!$D142*E73))</f>
        <v>0</v>
      </c>
      <c r="AC73" s="58">
        <f>IF((F73*[1]Genanskaffelsespriser!$D142-(2009-F$3)/($C73+F74)*[1]Genanskaffelsespriser!$D142*F73)&lt;0,0,(F73*[1]Genanskaffelsespriser!$D142-(2009-F$3)/($C73+F74)*[1]Genanskaffelsespriser!$D142*F73))</f>
        <v>0</v>
      </c>
      <c r="AD73" s="58">
        <f>IF((G73*[1]Genanskaffelsespriser!$D142-(2009-G$3)/($C73+G74)*[1]Genanskaffelsespriser!$D142*G73)&lt;0,0,(G73*[1]Genanskaffelsespriser!$D142-(2009-G$3)/($C73+G74)*[1]Genanskaffelsespriser!$D142*G73))</f>
        <v>0</v>
      </c>
      <c r="AE73" s="58">
        <f>IF((H73*[1]Genanskaffelsespriser!$D142-(2009-H$3)/($C73+H74)*[1]Genanskaffelsespriser!$D142*H73)&lt;0,0,(H73*[1]Genanskaffelsespriser!$D142-(2009-H$3)/($C73+H74)*[1]Genanskaffelsespriser!$D142*H73))</f>
        <v>0</v>
      </c>
      <c r="AF73" s="58">
        <f>IF((I73*[1]Genanskaffelsespriser!$D142-(2009-I$3)/($C73+I74)*[1]Genanskaffelsespriser!$D142*I73)&lt;0,0,(I73*[1]Genanskaffelsespriser!$D142-(2009-I$3)/($C73+I74)*[1]Genanskaffelsespriser!$D142*I73))</f>
        <v>0</v>
      </c>
      <c r="AG73" s="58">
        <f>IF((J73*[1]Genanskaffelsespriser!$D142-(2009-J$3)/($C73+J74)*[1]Genanskaffelsespriser!$D142*J73)&lt;0,0,(J73*[1]Genanskaffelsespriser!$D142-(2009-J$3)/($C73+J74)*[1]Genanskaffelsespriser!$D142*J73))</f>
        <v>0</v>
      </c>
      <c r="AH73" s="58">
        <f>IF((K73*[1]Genanskaffelsespriser!$D142-(2009-K$3)/($C73+K74)*[1]Genanskaffelsespriser!$D142*K73)&lt;0,0,(K73*[1]Genanskaffelsespriser!$D142-(2009-K$3)/($C73+K74)*[1]Genanskaffelsespriser!$D142*K73))</f>
        <v>0</v>
      </c>
      <c r="AI73" s="58">
        <f>IF((L73*[1]Genanskaffelsespriser!$D142-(2009-L$3)/($C73+L74)*[1]Genanskaffelsespriser!$D142*L73)&lt;0,0,(L73*[1]Genanskaffelsespriser!$D142-(2009-L$3)/($C73+L74)*[1]Genanskaffelsespriser!$D142*L73))</f>
        <v>0</v>
      </c>
      <c r="AJ73" s="58">
        <f>IF((M73*[1]Genanskaffelsespriser!$D142-(2009-M$3)/($C73+M74)*[1]Genanskaffelsespriser!$D142*M73)&lt;0,0,(M73*[1]Genanskaffelsespriser!$D142-(2009-M$3)/($C73+M74)*[1]Genanskaffelsespriser!$D142*M73))</f>
        <v>0</v>
      </c>
      <c r="AK73" s="58">
        <f>IF((N73*[1]Genanskaffelsespriser!$D142-(2009-N$3)/($C73+N74)*[1]Genanskaffelsespriser!$D142*N73)&lt;0,0,(N73*[1]Genanskaffelsespriser!$D142-(2009-N$3)/($C73+N74)*[1]Genanskaffelsespriser!$D142*N73))</f>
        <v>0</v>
      </c>
      <c r="AL73" s="58">
        <f>IF((O73*[1]Genanskaffelsespriser!$D142-(2009-O$3)/($C73+O74)*[1]Genanskaffelsespriser!$D142*O73)&lt;0,0,(O73*[1]Genanskaffelsespriser!$D142-(2009-O$3)/($C73+O74)*[1]Genanskaffelsespriser!$D142*O73))</f>
        <v>0</v>
      </c>
      <c r="AM73" s="58">
        <f>IF((P73*[1]Genanskaffelsespriser!$D142-(2009-P$3)/($C73+P74)*[1]Genanskaffelsespriser!$D142*P73)&lt;0,0,(P73*[1]Genanskaffelsespriser!$D142-(2009-P$3)/($C73+P74)*[1]Genanskaffelsespriser!$D142*P73))</f>
        <v>0</v>
      </c>
      <c r="AN73" s="58">
        <f>IF((Q73*[1]Genanskaffelsespriser!$D142-(2009-Q$3)/($C73+Q74)*[1]Genanskaffelsespriser!$D142*Q73)&lt;0,0,(Q73*[1]Genanskaffelsespriser!$D142-(2009-Q$3)/($C73+Q74)*[1]Genanskaffelsespriser!$D142*Q73))</f>
        <v>0</v>
      </c>
      <c r="AO73" s="58">
        <f>IF((R73*[1]Genanskaffelsespriser!$D142-(2009-R$3)/($C73+R74)*[1]Genanskaffelsespriser!$D142*R73)&lt;0,0,(R73*[1]Genanskaffelsespriser!$D142-(2009-R$3)/($C73+R74)*[1]Genanskaffelsespriser!$D142*R73))</f>
        <v>0</v>
      </c>
      <c r="AP73" s="58">
        <f>IF((S73*[1]Genanskaffelsespriser!$D142-(2009-S$3)/($C73+S74)*[1]Genanskaffelsespriser!$D142*S73)&lt;0,0,(S73*[1]Genanskaffelsespriser!$D142-(2009-S$3)/($C73+S74)*[1]Genanskaffelsespriser!$D142*S73))</f>
        <v>0</v>
      </c>
      <c r="AQ73" s="58">
        <f>IF((T73*[1]Genanskaffelsespriser!$D142-(2009-T$3)/($C73+T74)*[1]Genanskaffelsespriser!$D142*T73)&lt;0,0,(T73*[1]Genanskaffelsespriser!$D142-(2009-T$3)/($C73+T74)*[1]Genanskaffelsespriser!$D142*T73))</f>
        <v>0</v>
      </c>
      <c r="AR73" s="58">
        <f>IF((U73*[1]Genanskaffelsespriser!$D142-(2009-U$3)/($C73+U74)*[1]Genanskaffelsespriser!$D142*U73)&lt;0,0,(U73*[1]Genanskaffelsespriser!$D142-(2009-U$3)/($C73+U74)*[1]Genanskaffelsespriser!$D142*U73))</f>
        <v>0</v>
      </c>
      <c r="AS73" s="58">
        <f>IF((V73*[1]Genanskaffelsespriser!$D142-(2009-V$3)/($C73+V74)*[1]Genanskaffelsespriser!$D142*V73)&lt;0,0,(V73*[1]Genanskaffelsespriser!$D142-(2009-V$3)/($C73+V74)*[1]Genanskaffelsespriser!$D142*V73))</f>
        <v>0</v>
      </c>
      <c r="AT73" s="58">
        <f>IF((W73*[1]Genanskaffelsespriser!$D142-(2009-W$3)/($C73+W74)*[1]Genanskaffelsespriser!$D142*W73)&lt;0,0,(W73*[1]Genanskaffelsespriser!$D142-(2009-W$3)/($C73+W74)*[1]Genanskaffelsespriser!$D142*W73))</f>
        <v>0</v>
      </c>
      <c r="AU73" s="58">
        <f>IF((X73*[1]Genanskaffelsespriser!$D142-(2009-X$3)/($C73+X74)*[1]Genanskaffelsespriser!$D142*X73)&lt;0,0,(X73*[1]Genanskaffelsespriser!$D142-(2009-X$3)/($C73+X74)*[1]Genanskaffelsespriser!$D142*X73))</f>
        <v>0</v>
      </c>
      <c r="AV73" s="58">
        <f>IF((Y73*[1]Genanskaffelsespriser!$D142-(2009-Y$3)/($C73+Y74)*[1]Genanskaffelsespriser!$D142*Y73)&lt;0,0,(Y73*[1]Genanskaffelsespriser!$D142-(2009-Y$3)/($C73+Y74)*[1]Genanskaffelsespriser!$D142*Y73))</f>
        <v>0</v>
      </c>
      <c r="AW73" s="59">
        <f t="shared" si="27"/>
        <v>0</v>
      </c>
      <c r="AX73" s="58">
        <f>VLOOKUP(D$3,[1]Prisindeks!$A$1:$B$111,2,FALSE)/100*AA73</f>
        <v>0</v>
      </c>
      <c r="AY73" s="58">
        <f>VLOOKUP(E$3,[1]Prisindeks!$A$1:$B$111,2,FALSE)/100*AB73</f>
        <v>0</v>
      </c>
      <c r="AZ73" s="58">
        <f>VLOOKUP(F$3,[1]Prisindeks!$A$1:$B$111,2,FALSE)/100*AC73</f>
        <v>0</v>
      </c>
      <c r="BA73" s="58">
        <f>VLOOKUP(G$3,[1]Prisindeks!$A$1:$B$111,2,FALSE)/100*AD73</f>
        <v>0</v>
      </c>
      <c r="BB73" s="58">
        <f>VLOOKUP(H$3,[1]Prisindeks!$A$1:$B$111,2,FALSE)/100*AE73</f>
        <v>0</v>
      </c>
      <c r="BC73" s="58">
        <f>VLOOKUP(I$3,[1]Prisindeks!$A$1:$B$111,2,FALSE)/100*AF73</f>
        <v>0</v>
      </c>
      <c r="BD73" s="58">
        <f>VLOOKUP(J$3,[1]Prisindeks!$A$1:$B$111,2,FALSE)/100*AG73</f>
        <v>0</v>
      </c>
      <c r="BE73" s="58">
        <f>VLOOKUP(K$3,[1]Prisindeks!$A$1:$B$111,2,FALSE)/100*AH73</f>
        <v>0</v>
      </c>
      <c r="BF73" s="58">
        <f>VLOOKUP(L$3,[1]Prisindeks!$A$1:$B$111,2,FALSE)/100*AI73</f>
        <v>0</v>
      </c>
      <c r="BG73" s="58">
        <f>VLOOKUP(M$3,[1]Prisindeks!$A$1:$B$111,2,FALSE)/100*AJ73</f>
        <v>0</v>
      </c>
      <c r="BH73" s="58">
        <f>VLOOKUP(N$3,[1]Prisindeks!$A$1:$B$111,2,FALSE)/100*AK73</f>
        <v>0</v>
      </c>
      <c r="BI73" s="58">
        <f>VLOOKUP(O$3,[1]Prisindeks!$A$1:$B$111,2,FALSE)/100*AL73</f>
        <v>0</v>
      </c>
      <c r="BJ73" s="58">
        <f>VLOOKUP(P$3,[1]Prisindeks!$A$1:$B$111,2,FALSE)/100*AM73</f>
        <v>0</v>
      </c>
      <c r="BK73" s="58">
        <f>VLOOKUP(Q$3,[1]Prisindeks!$A$1:$B$111,2,FALSE)/100*AN73</f>
        <v>0</v>
      </c>
      <c r="BL73" s="58">
        <f>VLOOKUP(R$3,[1]Prisindeks!$A$1:$B$111,2,FALSE)/100*AO73</f>
        <v>0</v>
      </c>
      <c r="BM73" s="58">
        <f>VLOOKUP(S$3,[1]Prisindeks!$A$1:$B$111,2,FALSE)/100*AP73</f>
        <v>0</v>
      </c>
      <c r="BN73" s="58">
        <f>VLOOKUP(T$3,[1]Prisindeks!$A$1:$B$111,2,FALSE)/100*AQ73</f>
        <v>0</v>
      </c>
      <c r="BO73" s="58">
        <f>VLOOKUP(U$3,[1]Prisindeks!$A$1:$B$111,2,FALSE)/100*AR73</f>
        <v>0</v>
      </c>
      <c r="BP73" s="58">
        <f>VLOOKUP(V$3,[1]Prisindeks!$A$1:$B$111,2,FALSE)/100*AS73</f>
        <v>0</v>
      </c>
      <c r="BQ73" s="58">
        <f>VLOOKUP(W$3,[1]Prisindeks!$A$1:$B$111,2,FALSE)/100*AT73</f>
        <v>0</v>
      </c>
      <c r="BR73" s="58">
        <f>VLOOKUP(X$3,[1]Prisindeks!$A$1:$B$111,2,FALSE)/100*AU73</f>
        <v>0</v>
      </c>
      <c r="BS73" s="58">
        <f>VLOOKUP(Y$3,[1]Prisindeks!$A$1:$B$111,2,FALSE)/100*AV73</f>
        <v>0</v>
      </c>
      <c r="BT73" s="59">
        <f t="shared" si="28"/>
        <v>0</v>
      </c>
      <c r="BU73" s="48">
        <f t="shared" si="33"/>
        <v>0</v>
      </c>
      <c r="BV73" s="48">
        <f t="shared" si="33"/>
        <v>0</v>
      </c>
      <c r="BW73" s="48">
        <f t="shared" si="33"/>
        <v>0</v>
      </c>
      <c r="BX73" s="48">
        <f t="shared" si="33"/>
        <v>0</v>
      </c>
      <c r="BY73" s="48">
        <f t="shared" si="33"/>
        <v>0</v>
      </c>
      <c r="BZ73" s="48">
        <f t="shared" si="33"/>
        <v>0</v>
      </c>
      <c r="CA73" s="48">
        <f t="shared" si="33"/>
        <v>0</v>
      </c>
      <c r="CB73" s="48">
        <f t="shared" si="33"/>
        <v>0</v>
      </c>
      <c r="CC73" s="48">
        <f t="shared" si="33"/>
        <v>0</v>
      </c>
      <c r="CD73" s="48">
        <f t="shared" si="33"/>
        <v>0</v>
      </c>
      <c r="CE73" s="48">
        <f t="shared" si="33"/>
        <v>0</v>
      </c>
      <c r="CF73" s="48">
        <f t="shared" si="33"/>
        <v>0</v>
      </c>
      <c r="CG73" s="48">
        <f t="shared" si="33"/>
        <v>0</v>
      </c>
      <c r="CH73" s="48">
        <f t="shared" si="33"/>
        <v>0</v>
      </c>
      <c r="CI73" s="48">
        <f t="shared" si="33"/>
        <v>0</v>
      </c>
      <c r="CJ73" s="48">
        <f t="shared" si="32"/>
        <v>0</v>
      </c>
      <c r="CK73" s="48">
        <f t="shared" si="30"/>
        <v>0</v>
      </c>
      <c r="CL73" s="48">
        <f t="shared" si="30"/>
        <v>0</v>
      </c>
      <c r="CM73" s="48">
        <f t="shared" si="30"/>
        <v>0</v>
      </c>
      <c r="CN73" s="48">
        <f t="shared" si="30"/>
        <v>0</v>
      </c>
      <c r="CO73" s="48">
        <f t="shared" si="30"/>
        <v>0</v>
      </c>
      <c r="CP73" s="48">
        <f t="shared" si="30"/>
        <v>0</v>
      </c>
      <c r="CQ73" s="49">
        <f t="shared" si="31"/>
        <v>0</v>
      </c>
      <c r="CR73" s="48">
        <f t="shared" si="17"/>
        <v>0</v>
      </c>
    </row>
    <row r="74" spans="1:96" outlineLevel="1" x14ac:dyDescent="0.25">
      <c r="A74" s="60" t="s">
        <v>66</v>
      </c>
      <c r="B74" s="51" t="s">
        <v>67</v>
      </c>
      <c r="C74" s="61" t="s">
        <v>68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49"/>
      <c r="CR74" s="48"/>
    </row>
    <row r="75" spans="1:96" outlineLevel="1" x14ac:dyDescent="0.25">
      <c r="A75" s="50" t="s">
        <v>71</v>
      </c>
      <c r="B75" s="51" t="s">
        <v>65</v>
      </c>
      <c r="C75" s="52">
        <f>[1]Genanskaffelsespriser!E143</f>
        <v>15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6"/>
      <c r="AA75" s="57">
        <f>IF((D75*[1]Genanskaffelsespriser!$D143-(2009-D$3)/$C75*[1]Genanskaffelsespriser!$D143*D75)&lt;0,0,(D75*[1]Genanskaffelsespriser!$D143-(2009-D$3)/$C75*[1]Genanskaffelsespriser!$D143*D75))</f>
        <v>0</v>
      </c>
      <c r="AB75" s="58">
        <f>IF((E75*[1]Genanskaffelsespriser!$D143-(2009-E$3)/$C75*[1]Genanskaffelsespriser!$D143*E75)&lt;0,0,(E75*[1]Genanskaffelsespriser!$D143-(2009-E$3)/$C75*[1]Genanskaffelsespriser!$D143*E75))</f>
        <v>0</v>
      </c>
      <c r="AC75" s="58">
        <f>IF((F75*[1]Genanskaffelsespriser!$D143-(2009-F$3)/$C75*[1]Genanskaffelsespriser!$D143*F75)&lt;0,0,(F75*[1]Genanskaffelsespriser!$D143-(2009-F$3)/$C75*[1]Genanskaffelsespriser!$D143*F75))</f>
        <v>0</v>
      </c>
      <c r="AD75" s="58">
        <f>IF((G75*[1]Genanskaffelsespriser!$D143-(2009-G$3)/$C75*[1]Genanskaffelsespriser!$D143*G75)&lt;0,0,(G75*[1]Genanskaffelsespriser!$D143-(2009-G$3)/$C75*[1]Genanskaffelsespriser!$D143*G75))</f>
        <v>0</v>
      </c>
      <c r="AE75" s="58">
        <f>IF((H75*[1]Genanskaffelsespriser!$D143-(2009-H$3)/$C75*[1]Genanskaffelsespriser!$D143*H75)&lt;0,0,(H75*[1]Genanskaffelsespriser!$D143-(2009-H$3)/$C75*[1]Genanskaffelsespriser!$D143*H75))</f>
        <v>0</v>
      </c>
      <c r="AF75" s="58">
        <f>IF((I75*[1]Genanskaffelsespriser!$D143-(2009-I$3)/$C75*[1]Genanskaffelsespriser!$D143*I75)&lt;0,0,(I75*[1]Genanskaffelsespriser!$D143-(2009-I$3)/$C75*[1]Genanskaffelsespriser!$D143*I75))</f>
        <v>0</v>
      </c>
      <c r="AG75" s="58">
        <f>IF((J75*[1]Genanskaffelsespriser!$D143-(2009-J$3)/$C75*[1]Genanskaffelsespriser!$D143*J75)&lt;0,0,(J75*[1]Genanskaffelsespriser!$D143-(2009-J$3)/$C75*[1]Genanskaffelsespriser!$D143*J75))</f>
        <v>0</v>
      </c>
      <c r="AH75" s="58">
        <f>IF((K75*[1]Genanskaffelsespriser!$D143-(2009-K$3)/$C75*[1]Genanskaffelsespriser!$D143*K75)&lt;0,0,(K75*[1]Genanskaffelsespriser!$D143-(2009-K$3)/$C75*[1]Genanskaffelsespriser!$D143*K75))</f>
        <v>0</v>
      </c>
      <c r="AI75" s="58">
        <f>IF((L75*[1]Genanskaffelsespriser!$D143-(2009-L$3)/$C75*[1]Genanskaffelsespriser!$D143*L75)&lt;0,0,(L75*[1]Genanskaffelsespriser!$D143-(2009-L$3)/$C75*[1]Genanskaffelsespriser!$D143*L75))</f>
        <v>0</v>
      </c>
      <c r="AJ75" s="58">
        <f>IF((M75*[1]Genanskaffelsespriser!$D143-(2009-M$3)/$C75*[1]Genanskaffelsespriser!$D143*M75)&lt;0,0,(M75*[1]Genanskaffelsespriser!$D143-(2009-M$3)/$C75*[1]Genanskaffelsespriser!$D143*M75))</f>
        <v>0</v>
      </c>
      <c r="AK75" s="58">
        <f>IF((N75*[1]Genanskaffelsespriser!$D143-(2009-N$3)/$C75*[1]Genanskaffelsespriser!$D143*N75)&lt;0,0,(N75*[1]Genanskaffelsespriser!$D143-(2009-N$3)/$C75*[1]Genanskaffelsespriser!$D143*N75))</f>
        <v>0</v>
      </c>
      <c r="AL75" s="58">
        <f>IF((O75*[1]Genanskaffelsespriser!$D143-(2009-O$3)/$C75*[1]Genanskaffelsespriser!$D143*O75)&lt;0,0,(O75*[1]Genanskaffelsespriser!$D143-(2009-O$3)/$C75*[1]Genanskaffelsespriser!$D143*O75))</f>
        <v>0</v>
      </c>
      <c r="AM75" s="58">
        <f>IF((P75*[1]Genanskaffelsespriser!$D143-(2009-P$3)/$C75*[1]Genanskaffelsespriser!$D143*P75)&lt;0,0,(P75*[1]Genanskaffelsespriser!$D143-(2009-P$3)/$C75*[1]Genanskaffelsespriser!$D143*P75))</f>
        <v>0</v>
      </c>
      <c r="AN75" s="58">
        <f>IF((Q75*[1]Genanskaffelsespriser!$D143-(2009-Q$3)/$C75*[1]Genanskaffelsespriser!$D143*Q75)&lt;0,0,(Q75*[1]Genanskaffelsespriser!$D143-(2009-Q$3)/$C75*[1]Genanskaffelsespriser!$D143*Q75))</f>
        <v>0</v>
      </c>
      <c r="AO75" s="58">
        <f>IF((R75*[1]Genanskaffelsespriser!$D143-(2009-R$3)/$C75*[1]Genanskaffelsespriser!$D143*R75)&lt;0,0,(R75*[1]Genanskaffelsespriser!$D143-(2009-R$3)/$C75*[1]Genanskaffelsespriser!$D143*R75))</f>
        <v>0</v>
      </c>
      <c r="AP75" s="58">
        <f>IF((S75*[1]Genanskaffelsespriser!$D143-(2009-S$3)/$C75*[1]Genanskaffelsespriser!$D143*S75)&lt;0,0,(S75*[1]Genanskaffelsespriser!$D143-(2009-S$3)/$C75*[1]Genanskaffelsespriser!$D143*S75))</f>
        <v>0</v>
      </c>
      <c r="AQ75" s="58">
        <f>IF((T75*[1]Genanskaffelsespriser!$D143-(2009-T$3)/$C75*[1]Genanskaffelsespriser!$D143*T75)&lt;0,0,(T75*[1]Genanskaffelsespriser!$D143-(2009-T$3)/$C75*[1]Genanskaffelsespriser!$D143*T75))</f>
        <v>0</v>
      </c>
      <c r="AR75" s="58">
        <f>IF((U75*[1]Genanskaffelsespriser!$D143-(2009-U$3)/$C75*[1]Genanskaffelsespriser!$D143*U75)&lt;0,0,(U75*[1]Genanskaffelsespriser!$D143-(2009-U$3)/$C75*[1]Genanskaffelsespriser!$D143*U75))</f>
        <v>0</v>
      </c>
      <c r="AS75" s="58">
        <f>IF((V75*[1]Genanskaffelsespriser!$D143-(2009-V$3)/$C75*[1]Genanskaffelsespriser!$D143*V75)&lt;0,0,(V75*[1]Genanskaffelsespriser!$D143-(2009-V$3)/$C75*[1]Genanskaffelsespriser!$D143*V75))</f>
        <v>0</v>
      </c>
      <c r="AT75" s="58">
        <f>IF((W75*[1]Genanskaffelsespriser!$D143-(2009-W$3)/$C75*[1]Genanskaffelsespriser!$D143*W75)&lt;0,0,(W75*[1]Genanskaffelsespriser!$D143-(2009-W$3)/$C75*[1]Genanskaffelsespriser!$D143*W75))</f>
        <v>0</v>
      </c>
      <c r="AU75" s="58">
        <f>IF((X75*[1]Genanskaffelsespriser!$D143-(2009-X$3)/$C75*[1]Genanskaffelsespriser!$D143*X75)&lt;0,0,(X75*[1]Genanskaffelsespriser!$D143-(2009-X$3)/$C75*[1]Genanskaffelsespriser!$D143*X75))</f>
        <v>0</v>
      </c>
      <c r="AV75" s="58">
        <f>IF((Y75*[1]Genanskaffelsespriser!$D143-(2009-Y$3)/$C75*[1]Genanskaffelsespriser!$D143*Y75)&lt;0,0,(Y75*[1]Genanskaffelsespriser!$D143-(2009-Y$3)/$C75*[1]Genanskaffelsespriser!$D143*Y75))</f>
        <v>0</v>
      </c>
      <c r="AW75" s="59">
        <f t="shared" si="27"/>
        <v>0</v>
      </c>
      <c r="AX75" s="58">
        <f>VLOOKUP(D$3,[1]Prisindeks!$A$1:$B$111,2,FALSE)/100*AA75</f>
        <v>0</v>
      </c>
      <c r="AY75" s="58">
        <f>VLOOKUP(E$3,[1]Prisindeks!$A$1:$B$111,2,FALSE)/100*AB75</f>
        <v>0</v>
      </c>
      <c r="AZ75" s="58">
        <f>VLOOKUP(F$3,[1]Prisindeks!$A$1:$B$111,2,FALSE)/100*AC75</f>
        <v>0</v>
      </c>
      <c r="BA75" s="58">
        <f>VLOOKUP(G$3,[1]Prisindeks!$A$1:$B$111,2,FALSE)/100*AD75</f>
        <v>0</v>
      </c>
      <c r="BB75" s="58">
        <f>VLOOKUP(H$3,[1]Prisindeks!$A$1:$B$111,2,FALSE)/100*AE75</f>
        <v>0</v>
      </c>
      <c r="BC75" s="58">
        <f>VLOOKUP(I$3,[1]Prisindeks!$A$1:$B$111,2,FALSE)/100*AF75</f>
        <v>0</v>
      </c>
      <c r="BD75" s="58">
        <f>VLOOKUP(J$3,[1]Prisindeks!$A$1:$B$111,2,FALSE)/100*AG75</f>
        <v>0</v>
      </c>
      <c r="BE75" s="58">
        <f>VLOOKUP(K$3,[1]Prisindeks!$A$1:$B$111,2,FALSE)/100*AH75</f>
        <v>0</v>
      </c>
      <c r="BF75" s="58">
        <f>VLOOKUP(L$3,[1]Prisindeks!$A$1:$B$111,2,FALSE)/100*AI75</f>
        <v>0</v>
      </c>
      <c r="BG75" s="58">
        <f>VLOOKUP(M$3,[1]Prisindeks!$A$1:$B$111,2,FALSE)/100*AJ75</f>
        <v>0</v>
      </c>
      <c r="BH75" s="58">
        <f>VLOOKUP(N$3,[1]Prisindeks!$A$1:$B$111,2,FALSE)/100*AK75</f>
        <v>0</v>
      </c>
      <c r="BI75" s="58">
        <f>VLOOKUP(O$3,[1]Prisindeks!$A$1:$B$111,2,FALSE)/100*AL75</f>
        <v>0</v>
      </c>
      <c r="BJ75" s="58">
        <f>VLOOKUP(P$3,[1]Prisindeks!$A$1:$B$111,2,FALSE)/100*AM75</f>
        <v>0</v>
      </c>
      <c r="BK75" s="58">
        <f>VLOOKUP(Q$3,[1]Prisindeks!$A$1:$B$111,2,FALSE)/100*AN75</f>
        <v>0</v>
      </c>
      <c r="BL75" s="58">
        <f>VLOOKUP(R$3,[1]Prisindeks!$A$1:$B$111,2,FALSE)/100*AO75</f>
        <v>0</v>
      </c>
      <c r="BM75" s="58">
        <f>VLOOKUP(S$3,[1]Prisindeks!$A$1:$B$111,2,FALSE)/100*AP75</f>
        <v>0</v>
      </c>
      <c r="BN75" s="58">
        <f>VLOOKUP(T$3,[1]Prisindeks!$A$1:$B$111,2,FALSE)/100*AQ75</f>
        <v>0</v>
      </c>
      <c r="BO75" s="58">
        <f>VLOOKUP(U$3,[1]Prisindeks!$A$1:$B$111,2,FALSE)/100*AR75</f>
        <v>0</v>
      </c>
      <c r="BP75" s="58">
        <f>VLOOKUP(V$3,[1]Prisindeks!$A$1:$B$111,2,FALSE)/100*AS75</f>
        <v>0</v>
      </c>
      <c r="BQ75" s="58">
        <f>VLOOKUP(W$3,[1]Prisindeks!$A$1:$B$111,2,FALSE)/100*AT75</f>
        <v>0</v>
      </c>
      <c r="BR75" s="58">
        <f>VLOOKUP(X$3,[1]Prisindeks!$A$1:$B$111,2,FALSE)/100*AU75</f>
        <v>0</v>
      </c>
      <c r="BS75" s="58">
        <f>VLOOKUP(Y$3,[1]Prisindeks!$A$1:$B$111,2,FALSE)/100*AV75</f>
        <v>0</v>
      </c>
      <c r="BT75" s="59">
        <f t="shared" si="28"/>
        <v>0</v>
      </c>
      <c r="BU75" s="48">
        <f t="shared" si="33"/>
        <v>0</v>
      </c>
      <c r="BV75" s="48">
        <f t="shared" si="33"/>
        <v>0</v>
      </c>
      <c r="BW75" s="48">
        <f t="shared" si="33"/>
        <v>0</v>
      </c>
      <c r="BX75" s="48">
        <f t="shared" si="33"/>
        <v>0</v>
      </c>
      <c r="BY75" s="48">
        <f t="shared" si="33"/>
        <v>0</v>
      </c>
      <c r="BZ75" s="48">
        <f t="shared" si="33"/>
        <v>0</v>
      </c>
      <c r="CA75" s="48">
        <f t="shared" si="33"/>
        <v>0</v>
      </c>
      <c r="CB75" s="48">
        <f t="shared" si="33"/>
        <v>0</v>
      </c>
      <c r="CC75" s="48">
        <f t="shared" si="33"/>
        <v>0</v>
      </c>
      <c r="CD75" s="48">
        <f t="shared" si="33"/>
        <v>0</v>
      </c>
      <c r="CE75" s="48">
        <f t="shared" si="33"/>
        <v>0</v>
      </c>
      <c r="CF75" s="48">
        <f t="shared" si="33"/>
        <v>0</v>
      </c>
      <c r="CG75" s="48">
        <f t="shared" si="33"/>
        <v>0</v>
      </c>
      <c r="CH75" s="48">
        <f t="shared" si="33"/>
        <v>0</v>
      </c>
      <c r="CI75" s="48">
        <f t="shared" si="33"/>
        <v>0</v>
      </c>
      <c r="CJ75" s="48">
        <f t="shared" si="32"/>
        <v>0</v>
      </c>
      <c r="CK75" s="48">
        <f t="shared" si="30"/>
        <v>0</v>
      </c>
      <c r="CL75" s="48">
        <f t="shared" si="30"/>
        <v>0</v>
      </c>
      <c r="CM75" s="48">
        <f t="shared" si="30"/>
        <v>0</v>
      </c>
      <c r="CN75" s="48">
        <f t="shared" si="30"/>
        <v>0</v>
      </c>
      <c r="CO75" s="48">
        <f t="shared" si="30"/>
        <v>0</v>
      </c>
      <c r="CP75" s="48">
        <f t="shared" si="30"/>
        <v>0</v>
      </c>
      <c r="CQ75" s="49">
        <f t="shared" si="31"/>
        <v>0</v>
      </c>
      <c r="CR75" s="48">
        <f t="shared" si="17"/>
        <v>0</v>
      </c>
    </row>
    <row r="76" spans="1:96" outlineLevel="1" x14ac:dyDescent="0.25">
      <c r="A76" s="50" t="s">
        <v>72</v>
      </c>
      <c r="B76" s="51" t="s">
        <v>65</v>
      </c>
      <c r="C76" s="52">
        <f>[1]Genanskaffelsespriser!E144</f>
        <v>75</v>
      </c>
      <c r="D76" s="62">
        <v>29</v>
      </c>
      <c r="E76" s="62">
        <v>6</v>
      </c>
      <c r="F76" s="62">
        <v>43</v>
      </c>
      <c r="G76" s="62">
        <f>17+73</f>
        <v>90</v>
      </c>
      <c r="H76" s="62">
        <v>13</v>
      </c>
      <c r="I76" s="62">
        <v>92</v>
      </c>
      <c r="J76" s="62">
        <f>2+43</f>
        <v>45</v>
      </c>
      <c r="K76" s="62">
        <v>40</v>
      </c>
      <c r="L76" s="62">
        <f>414-414+22</f>
        <v>22</v>
      </c>
      <c r="M76" s="62">
        <f>1+53</f>
        <v>54</v>
      </c>
      <c r="N76" s="53">
        <v>140</v>
      </c>
      <c r="O76" s="53">
        <v>301</v>
      </c>
      <c r="P76" s="53">
        <v>158</v>
      </c>
      <c r="Q76" s="53">
        <v>10</v>
      </c>
      <c r="R76" s="53">
        <v>138</v>
      </c>
      <c r="S76" s="53">
        <v>144</v>
      </c>
      <c r="T76" s="53">
        <v>80</v>
      </c>
      <c r="U76" s="53">
        <v>3</v>
      </c>
      <c r="V76" s="53">
        <v>237</v>
      </c>
      <c r="W76" s="53">
        <v>136</v>
      </c>
      <c r="X76" s="53">
        <v>34</v>
      </c>
      <c r="Y76" s="53">
        <v>6</v>
      </c>
      <c r="Z76" s="56"/>
      <c r="AA76" s="57">
        <f>IF((D76*[1]Genanskaffelsespriser!$D144-(2009-D$3)/($C76+D77)*[1]Genanskaffelsespriser!$D144*D76)&lt;0,0,(D76*[1]Genanskaffelsespriser!$D144-(2009-D$3)/($C76+D77)*[1]Genanskaffelsespriser!$D144*D76))</f>
        <v>0</v>
      </c>
      <c r="AB76" s="58">
        <f>IF((E76*[1]Genanskaffelsespriser!$D144-(2009-E$3)/($C76+E77)*[1]Genanskaffelsespriser!$D144*E76)&lt;0,0,(E76*[1]Genanskaffelsespriser!$D144-(2009-E$3)/($C76+E77)*[1]Genanskaffelsespriser!$D144*E76))</f>
        <v>0</v>
      </c>
      <c r="AC76" s="58">
        <f>IF((F76*[1]Genanskaffelsespriser!$D144-(2009-F$3)/($C76+F77)*[1]Genanskaffelsespriser!$D144*F76)&lt;0,0,(F76*[1]Genanskaffelsespriser!$D144-(2009-F$3)/($C76+F77)*[1]Genanskaffelsespriser!$D144*F76))</f>
        <v>0</v>
      </c>
      <c r="AD76" s="58">
        <f>IF((G76*[1]Genanskaffelsespriser!$D144-(2009-G$3)/($C76+G77)*[1]Genanskaffelsespriser!$D144*G76)&lt;0,0,(G76*[1]Genanskaffelsespriser!$D144-(2009-G$3)/($C76+G77)*[1]Genanskaffelsespriser!$D144*G76))</f>
        <v>7366.8000000000466</v>
      </c>
      <c r="AE76" s="58">
        <f>IF((H76*[1]Genanskaffelsespriser!$D144-(2009-H$3)/($C76+H77)*[1]Genanskaffelsespriser!$D144*H76)&lt;0,0,(H76*[1]Genanskaffelsespriser!$D144-(2009-H$3)/($C76+H77)*[1]Genanskaffelsespriser!$D144*H76))</f>
        <v>11705.026666666658</v>
      </c>
      <c r="AF76" s="58">
        <f>IF((I76*[1]Genanskaffelsespriser!$D144-(2009-I$3)/($C76+I77)*[1]Genanskaffelsespriser!$D144*I76)&lt;0,0,(I76*[1]Genanskaffelsespriser!$D144-(2009-I$3)/($C76+I77)*[1]Genanskaffelsespriser!$D144*I76))</f>
        <v>158140.64000000001</v>
      </c>
      <c r="AG76" s="58">
        <f>IF((J76*[1]Genanskaffelsespriser!$D144-(2009-J$3)/($C76+J77)*[1]Genanskaffelsespriser!$D144*J76)&lt;0,0,(J76*[1]Genanskaffelsespriser!$D144-(2009-J$3)/($C76+J77)*[1]Genanskaffelsespriser!$D144*J76))</f>
        <v>114185.4</v>
      </c>
      <c r="AH76" s="58">
        <f>IF((K76*[1]Genanskaffelsespriser!$D144-(2009-K$3)/($C76+K77)*[1]Genanskaffelsespriser!$D144*K76)&lt;0,0,(K76*[1]Genanskaffelsespriser!$D144-(2009-K$3)/($C76+K77)*[1]Genanskaffelsespriser!$D144*K76))</f>
        <v>134239.46666666667</v>
      </c>
      <c r="AI76" s="58">
        <f>IF((L76*[1]Genanskaffelsespriser!$D144-(2009-L$3)/($C76+L77)*[1]Genanskaffelsespriser!$D144*L76)&lt;0,0,(L76*[1]Genanskaffelsespriser!$D144-(2009-L$3)/($C76+L77)*[1]Genanskaffelsespriser!$D144*L76))</f>
        <v>86437.119999999995</v>
      </c>
      <c r="AJ76" s="58">
        <f>IF((M76*[1]Genanskaffelsespriser!$D144-(2009-M$3)/($C76+M77)*[1]Genanskaffelsespriser!$D144*M76)&lt;0,0,(M76*[1]Genanskaffelsespriser!$D144-(2009-M$3)/($C76+M77)*[1]Genanskaffelsespriser!$D144*M76))</f>
        <v>234264.24</v>
      </c>
      <c r="AK76" s="58">
        <f>IF((N76*[1]Genanskaffelsespriser!$D144-(2009-N$3)/($C76+N77)*[1]Genanskaffelsespriser!$D144*N76)&lt;0,0,(N76*[1]Genanskaffelsespriser!$D144-(2009-N$3)/($C76+N77)*[1]Genanskaffelsespriser!$D144*N76))</f>
        <v>664649.06666666665</v>
      </c>
      <c r="AL76" s="58">
        <f>IF((O76*[1]Genanskaffelsespriser!$D144-(2009-O$3)/($C76+O77)*[1]Genanskaffelsespriser!$D144*O76)&lt;0,0,(O76*[1]Genanskaffelsespriser!$D144-(2009-O$3)/($C76+O77)*[1]Genanskaffelsespriser!$D144*O76))</f>
        <v>1552184.76</v>
      </c>
      <c r="AM76" s="58">
        <f>IF((P76*[1]Genanskaffelsespriser!$D144-(2009-P$3)/($C76+P77)*[1]Genanskaffelsespriser!$D144*P76)&lt;0,0,(P76*[1]Genanskaffelsespriser!$D144-(2009-P$3)/($C76+P77)*[1]Genanskaffelsespriser!$D144*P76))</f>
        <v>853566.56</v>
      </c>
      <c r="AN76" s="58">
        <f>IF((Q76*[1]Genanskaffelsespriser!$D144-(2009-Q$3)/($C76+Q77)*[1]Genanskaffelsespriser!$D144*Q76)&lt;0,0,(Q76*[1]Genanskaffelsespriser!$D144-(2009-Q$3)/($C76+Q77)*[1]Genanskaffelsespriser!$D144*Q76))</f>
        <v>54841.73333333333</v>
      </c>
      <c r="AO76" s="58">
        <f>IF((R76*[1]Genanskaffelsespriser!$D144-(2009-R$3)/($C76+R77)*[1]Genanskaffelsespriser!$D144*R76)&lt;0,0,(R76*[1]Genanskaffelsespriser!$D144-(2009-R$3)/($C76+R77)*[1]Genanskaffelsespriser!$D144*R76))</f>
        <v>768111.67999999993</v>
      </c>
      <c r="AP76" s="58">
        <f>IF((S76*[1]Genanskaffelsespriser!$D144-(2009-S$3)/($C76+S77)*[1]Genanskaffelsespriser!$D144*S76)&lt;0,0,(S76*[1]Genanskaffelsespriser!$D144-(2009-S$3)/($C76+S77)*[1]Genanskaffelsespriser!$D144*S76))</f>
        <v>813294.72</v>
      </c>
      <c r="AQ76" s="58">
        <f>IF((T76*[1]Genanskaffelsespriser!$D144-(2009-T$3)/($C76+T77)*[1]Genanskaffelsespriser!$D144*T76)&lt;0,0,(T76*[1]Genanskaffelsespriser!$D144-(2009-T$3)/($C76+T77)*[1]Genanskaffelsespriser!$D144*T76))</f>
        <v>458378.66666666669</v>
      </c>
      <c r="AR76" s="58">
        <f>IF((U76*[1]Genanskaffelsespriser!$D144-(2009-U$3)/($C76+U77)*[1]Genanskaffelsespriser!$D144*U76)&lt;0,0,(U76*[1]Genanskaffelsespriser!$D144-(2009-U$3)/($C76+U77)*[1]Genanskaffelsespriser!$D144*U76))</f>
        <v>17434.759999999998</v>
      </c>
      <c r="AS76" s="58">
        <f>IF((V76*[1]Genanskaffelsespriser!$D144-(2009-V$3)/($C76+V77)*[1]Genanskaffelsespriser!$D144*V76)&lt;0,0,(V76*[1]Genanskaffelsespriser!$D144-(2009-V$3)/($C76+V77)*[1]Genanskaffelsespriser!$D144*V76))</f>
        <v>1396745.28</v>
      </c>
      <c r="AT76" s="58">
        <f>IF((W76*[1]Genanskaffelsespriser!$D144-(2009-W$3)/($C76+W77)*[1]Genanskaffelsespriser!$D144*W76)&lt;0,0,(W76*[1]Genanskaffelsespriser!$D144-(2009-W$3)/($C76+W77)*[1]Genanskaffelsespriser!$D144*W76))</f>
        <v>812639.89333333331</v>
      </c>
      <c r="AU76" s="58">
        <f>IF((X76*[1]Genanskaffelsespriser!$D144-(2009-X$3)/($C76+X77)*[1]Genanskaffelsespriser!$D144*X76)&lt;0,0,(X76*[1]Genanskaffelsespriser!$D144-(2009-X$3)/($C76+X77)*[1]Genanskaffelsespriser!$D144*X76))</f>
        <v>205942.98666666666</v>
      </c>
      <c r="AV76" s="58">
        <f>IF((Y76*[1]Genanskaffelsespriser!$D144-(2009-Y$3)/($C76+Y77)*[1]Genanskaffelsespriser!$D144*Y76)&lt;0,0,(Y76*[1]Genanskaffelsespriser!$D144-(2009-Y$3)/($C76+Y77)*[1]Genanskaffelsespriser!$D144*Y76))</f>
        <v>36834</v>
      </c>
      <c r="AW76" s="59">
        <f t="shared" si="27"/>
        <v>8380962.7999999998</v>
      </c>
      <c r="AX76" s="58">
        <f>VLOOKUP(D$3,[1]Prisindeks!$A$1:$B$111,2,FALSE)/100*AA76</f>
        <v>0</v>
      </c>
      <c r="AY76" s="58">
        <f>VLOOKUP(E$3,[1]Prisindeks!$A$1:$B$111,2,FALSE)/100*AB76</f>
        <v>0</v>
      </c>
      <c r="AZ76" s="58">
        <f>VLOOKUP(F$3,[1]Prisindeks!$A$1:$B$111,2,FALSE)/100*AC76</f>
        <v>0</v>
      </c>
      <c r="BA76" s="58">
        <f>VLOOKUP(G$3,[1]Prisindeks!$A$1:$B$111,2,FALSE)/100*AD76</f>
        <v>178.73554398560518</v>
      </c>
      <c r="BB76" s="58">
        <f>VLOOKUP(H$3,[1]Prisindeks!$A$1:$B$111,2,FALSE)/100*AE76</f>
        <v>550.98410597710222</v>
      </c>
      <c r="BC76" s="58">
        <f>VLOOKUP(I$3,[1]Prisindeks!$A$1:$B$111,2,FALSE)/100*AF76</f>
        <v>11800.881157980311</v>
      </c>
      <c r="BD76" s="58">
        <f>VLOOKUP(J$3,[1]Prisindeks!$A$1:$B$111,2,FALSE)/100*AG76</f>
        <v>11753.865546416779</v>
      </c>
      <c r="BE76" s="58">
        <f>VLOOKUP(K$3,[1]Prisindeks!$A$1:$B$111,2,FALSE)/100*AH76</f>
        <v>29203.4148432722</v>
      </c>
      <c r="BF76" s="58">
        <f>VLOOKUP(L$3,[1]Prisindeks!$A$1:$B$111,2,FALSE)/100*AI76</f>
        <v>40735.267943521343</v>
      </c>
      <c r="BG76" s="58">
        <f>VLOOKUP(M$3,[1]Prisindeks!$A$1:$B$111,2,FALSE)/100*AJ76</f>
        <v>139193.69063477436</v>
      </c>
      <c r="BH76" s="58">
        <f>VLOOKUP(N$3,[1]Prisindeks!$A$1:$B$111,2,FALSE)/100*AK76</f>
        <v>469232.85417076579</v>
      </c>
      <c r="BI76" s="58">
        <f>VLOOKUP(O$3,[1]Prisindeks!$A$1:$B$111,2,FALSE)/100*AL76</f>
        <v>1252542.8746821</v>
      </c>
      <c r="BJ76" s="58">
        <f>VLOOKUP(P$3,[1]Prisindeks!$A$1:$B$111,2,FALSE)/100*AM76</f>
        <v>758107.97326852567</v>
      </c>
      <c r="BK76" s="58">
        <f>VLOOKUP(Q$3,[1]Prisindeks!$A$1:$B$111,2,FALSE)/100*AN76</f>
        <v>49637.522511561088</v>
      </c>
      <c r="BL76" s="58">
        <f>VLOOKUP(R$3,[1]Prisindeks!$A$1:$B$111,2,FALSE)/100*AO76</f>
        <v>707740.89542585949</v>
      </c>
      <c r="BM76" s="58">
        <f>VLOOKUP(S$3,[1]Prisindeks!$A$1:$B$111,2,FALSE)/100*AP76</f>
        <v>754168.99384910299</v>
      </c>
      <c r="BN76" s="58">
        <f>VLOOKUP(T$3,[1]Prisindeks!$A$1:$B$111,2,FALSE)/100*AQ76</f>
        <v>428720.61875243153</v>
      </c>
      <c r="BO76" s="58">
        <f>VLOOKUP(U$3,[1]Prisindeks!$A$1:$B$111,2,FALSE)/100*AR76</f>
        <v>16869.227386922161</v>
      </c>
      <c r="BP76" s="58">
        <f>VLOOKUP(V$3,[1]Prisindeks!$A$1:$B$111,2,FALSE)/100*AS76</f>
        <v>1387924.0589678602</v>
      </c>
      <c r="BQ76" s="58">
        <f>VLOOKUP(W$3,[1]Prisindeks!$A$1:$B$111,2,FALSE)/100*AT76</f>
        <v>837962.23803425638</v>
      </c>
      <c r="BR76" s="58">
        <f>VLOOKUP(X$3,[1]Prisindeks!$A$1:$B$111,2,FALSE)/100*AU76</f>
        <v>220831.44959365108</v>
      </c>
      <c r="BS76" s="58">
        <f>VLOOKUP(Y$3,[1]Prisindeks!$A$1:$B$111,2,FALSE)/100*AV76</f>
        <v>36834</v>
      </c>
      <c r="BT76" s="59">
        <f t="shared" si="28"/>
        <v>7153989.5464189649</v>
      </c>
      <c r="BU76" s="48">
        <f t="shared" si="33"/>
        <v>0</v>
      </c>
      <c r="BV76" s="48">
        <f t="shared" si="33"/>
        <v>0</v>
      </c>
      <c r="BW76" s="48">
        <f t="shared" si="33"/>
        <v>0</v>
      </c>
      <c r="BX76" s="48">
        <f t="shared" si="33"/>
        <v>3772.7677719928261</v>
      </c>
      <c r="BY76" s="48">
        <f t="shared" si="33"/>
        <v>6128.00538632188</v>
      </c>
      <c r="BZ76" s="48">
        <f t="shared" si="33"/>
        <v>84970.760578990157</v>
      </c>
      <c r="CA76" s="48">
        <f t="shared" si="33"/>
        <v>62969.632773208388</v>
      </c>
      <c r="CB76" s="48">
        <f t="shared" si="33"/>
        <v>81721.44075496943</v>
      </c>
      <c r="CC76" s="48">
        <f t="shared" si="33"/>
        <v>63586.193971760673</v>
      </c>
      <c r="CD76" s="48">
        <f t="shared" si="33"/>
        <v>186728.96531738719</v>
      </c>
      <c r="CE76" s="48">
        <f t="shared" si="33"/>
        <v>566940.96041871619</v>
      </c>
      <c r="CF76" s="48">
        <f t="shared" si="33"/>
        <v>1402363.8173410501</v>
      </c>
      <c r="CG76" s="48">
        <f t="shared" si="33"/>
        <v>805837.26663426287</v>
      </c>
      <c r="CH76" s="48">
        <f t="shared" si="33"/>
        <v>52239.627922447209</v>
      </c>
      <c r="CI76" s="48">
        <f t="shared" si="33"/>
        <v>737926.28771292977</v>
      </c>
      <c r="CJ76" s="48">
        <f t="shared" si="32"/>
        <v>783731.85692455154</v>
      </c>
      <c r="CK76" s="48">
        <f t="shared" si="30"/>
        <v>443549.64270954911</v>
      </c>
      <c r="CL76" s="48">
        <f t="shared" si="30"/>
        <v>17151.993693461081</v>
      </c>
      <c r="CM76" s="48">
        <f t="shared" si="30"/>
        <v>1392334.6694839301</v>
      </c>
      <c r="CN76" s="48">
        <f t="shared" si="30"/>
        <v>825301.06568379491</v>
      </c>
      <c r="CO76" s="48">
        <f t="shared" si="30"/>
        <v>213387.21813015887</v>
      </c>
      <c r="CP76" s="48">
        <f t="shared" si="30"/>
        <v>36834</v>
      </c>
      <c r="CQ76" s="49">
        <f t="shared" si="31"/>
        <v>7767476.1732094828</v>
      </c>
      <c r="CR76" s="48">
        <f t="shared" si="17"/>
        <v>1821</v>
      </c>
    </row>
    <row r="77" spans="1:96" outlineLevel="1" x14ac:dyDescent="0.25">
      <c r="A77" s="60" t="s">
        <v>66</v>
      </c>
      <c r="B77" s="51" t="s">
        <v>67</v>
      </c>
      <c r="C77" s="61" t="s">
        <v>68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49"/>
      <c r="CR77" s="48"/>
    </row>
    <row r="78" spans="1:96" ht="15.75" outlineLevel="1" thickBot="1" x14ac:dyDescent="0.3">
      <c r="A78" s="63" t="s">
        <v>73</v>
      </c>
      <c r="B78" s="64" t="s">
        <v>65</v>
      </c>
      <c r="C78" s="65">
        <f>[1]Genanskaffelsespriser!E145</f>
        <v>75</v>
      </c>
      <c r="D78" s="66">
        <v>29</v>
      </c>
      <c r="E78" s="66">
        <v>6</v>
      </c>
      <c r="F78" s="66">
        <v>43</v>
      </c>
      <c r="G78" s="66">
        <f>17+73</f>
        <v>90</v>
      </c>
      <c r="H78" s="66">
        <v>13</v>
      </c>
      <c r="I78" s="66">
        <v>92</v>
      </c>
      <c r="J78" s="66">
        <f>2+43</f>
        <v>45</v>
      </c>
      <c r="K78" s="66">
        <v>40</v>
      </c>
      <c r="L78" s="66">
        <f>414-414+22</f>
        <v>22</v>
      </c>
      <c r="M78" s="66">
        <f>1+53</f>
        <v>54</v>
      </c>
      <c r="N78" s="67">
        <v>140</v>
      </c>
      <c r="O78" s="67">
        <v>301</v>
      </c>
      <c r="P78" s="67">
        <v>158</v>
      </c>
      <c r="Q78" s="67">
        <v>10</v>
      </c>
      <c r="R78" s="67">
        <v>138</v>
      </c>
      <c r="S78" s="67">
        <v>144</v>
      </c>
      <c r="T78" s="67">
        <v>80</v>
      </c>
      <c r="U78" s="67">
        <v>3</v>
      </c>
      <c r="V78" s="67">
        <v>237</v>
      </c>
      <c r="W78" s="67">
        <v>136</v>
      </c>
      <c r="X78" s="67">
        <v>34</v>
      </c>
      <c r="Y78" s="67">
        <v>6</v>
      </c>
      <c r="Z78" s="69"/>
      <c r="AA78" s="70">
        <f>IF((D78*[1]Genanskaffelsespriser!$D145-(2009-D$3)/$C78*[1]Genanskaffelsespriser!$D145*D78)&lt;0,0,(D78*[1]Genanskaffelsespriser!$D145-(2009-D$3)/$C78*[1]Genanskaffelsespriser!$D145*D78))</f>
        <v>0</v>
      </c>
      <c r="AB78" s="71">
        <f>IF((E78*[1]Genanskaffelsespriser!$D145-(2009-E$3)/$C78*[1]Genanskaffelsespriser!$D145*E78)&lt;0,0,(E78*[1]Genanskaffelsespriser!$D145-(2009-E$3)/$C78*[1]Genanskaffelsespriser!$D145*E78))</f>
        <v>0</v>
      </c>
      <c r="AC78" s="71">
        <f>IF((F78*[1]Genanskaffelsespriser!$D145-(2009-F$3)/$C78*[1]Genanskaffelsespriser!$D145*F78)&lt;0,0,(F78*[1]Genanskaffelsespriser!$D145-(2009-F$3)/$C78*[1]Genanskaffelsespriser!$D145*F78))</f>
        <v>0</v>
      </c>
      <c r="AD78" s="71">
        <f>IF((G78*[1]Genanskaffelsespriser!$D145-(2009-G$3)/$C78*[1]Genanskaffelsespriser!$D145*G78)&lt;0,0,(G78*[1]Genanskaffelsespriser!$D145-(2009-G$3)/$C78*[1]Genanskaffelsespriser!$D145*G78))</f>
        <v>7366.8000000000466</v>
      </c>
      <c r="AE78" s="71">
        <f>IF((H78*[1]Genanskaffelsespriser!$D145-(2009-H$3)/$C78*[1]Genanskaffelsespriser!$D145*H78)&lt;0,0,(H78*[1]Genanskaffelsespriser!$D145-(2009-H$3)/$C78*[1]Genanskaffelsespriser!$D145*H78))</f>
        <v>11705.026666666658</v>
      </c>
      <c r="AF78" s="71">
        <f>IF((I78*[1]Genanskaffelsespriser!$D145-(2009-I$3)/$C78*[1]Genanskaffelsespriser!$D145*I78)&lt;0,0,(I78*[1]Genanskaffelsespriser!$D145-(2009-I$3)/$C78*[1]Genanskaffelsespriser!$D145*I78))</f>
        <v>158140.64000000001</v>
      </c>
      <c r="AG78" s="71">
        <f>IF((J78*[1]Genanskaffelsespriser!$D145-(2009-J$3)/$C78*[1]Genanskaffelsespriser!$D145*J78)&lt;0,0,(J78*[1]Genanskaffelsespriser!$D145-(2009-J$3)/$C78*[1]Genanskaffelsespriser!$D145*J78))</f>
        <v>114185.4</v>
      </c>
      <c r="AH78" s="71">
        <f>IF((K78*[1]Genanskaffelsespriser!$D145-(2009-K$3)/$C78*[1]Genanskaffelsespriser!$D145*K78)&lt;0,0,(K78*[1]Genanskaffelsespriser!$D145-(2009-K$3)/$C78*[1]Genanskaffelsespriser!$D145*K78))</f>
        <v>134239.46666666667</v>
      </c>
      <c r="AI78" s="71">
        <f>IF((L78*[1]Genanskaffelsespriser!$D145-(2009-L$3)/$C78*[1]Genanskaffelsespriser!$D145*L78)&lt;0,0,(L78*[1]Genanskaffelsespriser!$D145-(2009-L$3)/$C78*[1]Genanskaffelsespriser!$D145*L78))</f>
        <v>86437.119999999995</v>
      </c>
      <c r="AJ78" s="71">
        <f>IF((M78*[1]Genanskaffelsespriser!$D145-(2009-M$3)/$C78*[1]Genanskaffelsespriser!$D145*M78)&lt;0,0,(M78*[1]Genanskaffelsespriser!$D145-(2009-M$3)/$C78*[1]Genanskaffelsespriser!$D145*M78))</f>
        <v>234264.24</v>
      </c>
      <c r="AK78" s="71">
        <f>IF((N78*[1]Genanskaffelsespriser!$D145-(2009-N$3)/$C78*[1]Genanskaffelsespriser!$D145*N78)&lt;0,0,(N78*[1]Genanskaffelsespriser!$D145-(2009-N$3)/$C78*[1]Genanskaffelsespriser!$D145*N78))</f>
        <v>664649.06666666665</v>
      </c>
      <c r="AL78" s="71">
        <f>IF((O78*[1]Genanskaffelsespriser!$D145-(2009-O$3)/$C78*[1]Genanskaffelsespriser!$D145*O78)&lt;0,0,(O78*[1]Genanskaffelsespriser!$D145-(2009-O$3)/$C78*[1]Genanskaffelsespriser!$D145*O78))</f>
        <v>1552184.76</v>
      </c>
      <c r="AM78" s="71">
        <f>IF((P78*[1]Genanskaffelsespriser!$D145-(2009-P$3)/$C78*[1]Genanskaffelsespriser!$D145*P78)&lt;0,0,(P78*[1]Genanskaffelsespriser!$D145-(2009-P$3)/$C78*[1]Genanskaffelsespriser!$D145*P78))</f>
        <v>853566.56</v>
      </c>
      <c r="AN78" s="71">
        <f>IF((Q78*[1]Genanskaffelsespriser!$D145-(2009-Q$3)/$C78*[1]Genanskaffelsespriser!$D145*Q78)&lt;0,0,(Q78*[1]Genanskaffelsespriser!$D145-(2009-Q$3)/$C78*[1]Genanskaffelsespriser!$D145*Q78))</f>
        <v>54841.73333333333</v>
      </c>
      <c r="AO78" s="71">
        <f>IF((R78*[1]Genanskaffelsespriser!$D145-(2009-R$3)/$C78*[1]Genanskaffelsespriser!$D145*R78)&lt;0,0,(R78*[1]Genanskaffelsespriser!$D145-(2009-R$3)/$C78*[1]Genanskaffelsespriser!$D145*R78))</f>
        <v>768111.67999999993</v>
      </c>
      <c r="AP78" s="71">
        <f>IF((S78*[1]Genanskaffelsespriser!$D145-(2009-S$3)/$C78*[1]Genanskaffelsespriser!$D145*S78)&lt;0,0,(S78*[1]Genanskaffelsespriser!$D145-(2009-S$3)/$C78*[1]Genanskaffelsespriser!$D145*S78))</f>
        <v>813294.72</v>
      </c>
      <c r="AQ78" s="71">
        <f>IF((T78*[1]Genanskaffelsespriser!$D145-(2009-T$3)/$C78*[1]Genanskaffelsespriser!$D145*T78)&lt;0,0,(T78*[1]Genanskaffelsespriser!$D145-(2009-T$3)/$C78*[1]Genanskaffelsespriser!$D145*T78))</f>
        <v>458378.66666666669</v>
      </c>
      <c r="AR78" s="71">
        <f>IF((U78*[1]Genanskaffelsespriser!$D145-(2009-U$3)/$C78*[1]Genanskaffelsespriser!$D145*U78)&lt;0,0,(U78*[1]Genanskaffelsespriser!$D145-(2009-U$3)/$C78*[1]Genanskaffelsespriser!$D145*U78))</f>
        <v>17434.759999999998</v>
      </c>
      <c r="AS78" s="71">
        <f>IF((V78*[1]Genanskaffelsespriser!$D145-(2009-V$3)/$C78*[1]Genanskaffelsespriser!$D145*V78)&lt;0,0,(V78*[1]Genanskaffelsespriser!$D145-(2009-V$3)/$C78*[1]Genanskaffelsespriser!$D145*V78))</f>
        <v>1396745.28</v>
      </c>
      <c r="AT78" s="71">
        <f>IF((W78*[1]Genanskaffelsespriser!$D145-(2009-W$3)/$C78*[1]Genanskaffelsespriser!$D145*W78)&lt;0,0,(W78*[1]Genanskaffelsespriser!$D145-(2009-W$3)/$C78*[1]Genanskaffelsespriser!$D145*W78))</f>
        <v>812639.89333333331</v>
      </c>
      <c r="AU78" s="71">
        <f>IF((X78*[1]Genanskaffelsespriser!$D145-(2009-X$3)/$C78*[1]Genanskaffelsespriser!$D145*X78)&lt;0,0,(X78*[1]Genanskaffelsespriser!$D145-(2009-X$3)/$C78*[1]Genanskaffelsespriser!$D145*X78))</f>
        <v>205942.98666666666</v>
      </c>
      <c r="AV78" s="71">
        <f>IF((Y78*[1]Genanskaffelsespriser!$D145-(2009-Y$3)/$C78*[1]Genanskaffelsespriser!$D145*Y78)&lt;0,0,(Y78*[1]Genanskaffelsespriser!$D145-(2009-Y$3)/$C78*[1]Genanskaffelsespriser!$D145*Y78))</f>
        <v>36834</v>
      </c>
      <c r="AW78" s="72">
        <f t="shared" si="27"/>
        <v>8380962.7999999998</v>
      </c>
      <c r="AX78" s="71">
        <f>VLOOKUP(D$3,[1]Prisindeks!$A$1:$B$111,2,FALSE)/100*AA78</f>
        <v>0</v>
      </c>
      <c r="AY78" s="71">
        <f>VLOOKUP(E$3,[1]Prisindeks!$A$1:$B$111,2,FALSE)/100*AB78</f>
        <v>0</v>
      </c>
      <c r="AZ78" s="71">
        <f>VLOOKUP(F$3,[1]Prisindeks!$A$1:$B$111,2,FALSE)/100*AC78</f>
        <v>0</v>
      </c>
      <c r="BA78" s="71">
        <f>VLOOKUP(G$3,[1]Prisindeks!$A$1:$B$111,2,FALSE)/100*AD78</f>
        <v>178.73554398560518</v>
      </c>
      <c r="BB78" s="71">
        <f>VLOOKUP(H$3,[1]Prisindeks!$A$1:$B$111,2,FALSE)/100*AE78</f>
        <v>550.98410597710222</v>
      </c>
      <c r="BC78" s="71">
        <f>VLOOKUP(I$3,[1]Prisindeks!$A$1:$B$111,2,FALSE)/100*AF78</f>
        <v>11800.881157980311</v>
      </c>
      <c r="BD78" s="71">
        <f>VLOOKUP(J$3,[1]Prisindeks!$A$1:$B$111,2,FALSE)/100*AG78</f>
        <v>11753.865546416779</v>
      </c>
      <c r="BE78" s="71">
        <f>VLOOKUP(K$3,[1]Prisindeks!$A$1:$B$111,2,FALSE)/100*AH78</f>
        <v>29203.4148432722</v>
      </c>
      <c r="BF78" s="71">
        <f>VLOOKUP(L$3,[1]Prisindeks!$A$1:$B$111,2,FALSE)/100*AI78</f>
        <v>40735.267943521343</v>
      </c>
      <c r="BG78" s="71">
        <f>VLOOKUP(M$3,[1]Prisindeks!$A$1:$B$111,2,FALSE)/100*AJ78</f>
        <v>139193.69063477436</v>
      </c>
      <c r="BH78" s="71">
        <f>VLOOKUP(N$3,[1]Prisindeks!$A$1:$B$111,2,FALSE)/100*AK78</f>
        <v>469232.85417076579</v>
      </c>
      <c r="BI78" s="71">
        <f>VLOOKUP(O$3,[1]Prisindeks!$A$1:$B$111,2,FALSE)/100*AL78</f>
        <v>1252542.8746821</v>
      </c>
      <c r="BJ78" s="71">
        <f>VLOOKUP(P$3,[1]Prisindeks!$A$1:$B$111,2,FALSE)/100*AM78</f>
        <v>758107.97326852567</v>
      </c>
      <c r="BK78" s="71">
        <f>VLOOKUP(Q$3,[1]Prisindeks!$A$1:$B$111,2,FALSE)/100*AN78</f>
        <v>49637.522511561088</v>
      </c>
      <c r="BL78" s="71">
        <f>VLOOKUP(R$3,[1]Prisindeks!$A$1:$B$111,2,FALSE)/100*AO78</f>
        <v>707740.89542585949</v>
      </c>
      <c r="BM78" s="71">
        <f>VLOOKUP(S$3,[1]Prisindeks!$A$1:$B$111,2,FALSE)/100*AP78</f>
        <v>754168.99384910299</v>
      </c>
      <c r="BN78" s="71">
        <f>VLOOKUP(T$3,[1]Prisindeks!$A$1:$B$111,2,FALSE)/100*AQ78</f>
        <v>428720.61875243153</v>
      </c>
      <c r="BO78" s="71">
        <f>VLOOKUP(U$3,[1]Prisindeks!$A$1:$B$111,2,FALSE)/100*AR78</f>
        <v>16869.227386922161</v>
      </c>
      <c r="BP78" s="71">
        <f>VLOOKUP(V$3,[1]Prisindeks!$A$1:$B$111,2,FALSE)/100*AS78</f>
        <v>1387924.0589678602</v>
      </c>
      <c r="BQ78" s="71">
        <f>VLOOKUP(W$3,[1]Prisindeks!$A$1:$B$111,2,FALSE)/100*AT78</f>
        <v>837962.23803425638</v>
      </c>
      <c r="BR78" s="71">
        <f>VLOOKUP(X$3,[1]Prisindeks!$A$1:$B$111,2,FALSE)/100*AU78</f>
        <v>220831.44959365108</v>
      </c>
      <c r="BS78" s="71">
        <f>VLOOKUP(Y$3,[1]Prisindeks!$A$1:$B$111,2,FALSE)/100*AV78</f>
        <v>36834</v>
      </c>
      <c r="BT78" s="72">
        <f t="shared" si="28"/>
        <v>7153989.5464189649</v>
      </c>
      <c r="BU78" s="48">
        <f t="shared" si="33"/>
        <v>0</v>
      </c>
      <c r="BV78" s="48">
        <f t="shared" si="33"/>
        <v>0</v>
      </c>
      <c r="BW78" s="48">
        <f t="shared" si="33"/>
        <v>0</v>
      </c>
      <c r="BX78" s="48">
        <f t="shared" si="33"/>
        <v>3772.7677719928261</v>
      </c>
      <c r="BY78" s="48">
        <f t="shared" si="33"/>
        <v>6128.00538632188</v>
      </c>
      <c r="BZ78" s="48">
        <f t="shared" si="33"/>
        <v>84970.760578990157</v>
      </c>
      <c r="CA78" s="48">
        <f t="shared" si="33"/>
        <v>62969.632773208388</v>
      </c>
      <c r="CB78" s="48">
        <f t="shared" si="33"/>
        <v>81721.44075496943</v>
      </c>
      <c r="CC78" s="48">
        <f t="shared" si="33"/>
        <v>63586.193971760673</v>
      </c>
      <c r="CD78" s="48">
        <f t="shared" si="33"/>
        <v>186728.96531738719</v>
      </c>
      <c r="CE78" s="48">
        <f t="shared" si="33"/>
        <v>566940.96041871619</v>
      </c>
      <c r="CF78" s="48">
        <f t="shared" si="33"/>
        <v>1402363.8173410501</v>
      </c>
      <c r="CG78" s="48">
        <f t="shared" si="33"/>
        <v>805837.26663426287</v>
      </c>
      <c r="CH78" s="48">
        <f t="shared" si="33"/>
        <v>52239.627922447209</v>
      </c>
      <c r="CI78" s="48">
        <f t="shared" si="33"/>
        <v>737926.28771292977</v>
      </c>
      <c r="CJ78" s="48">
        <f t="shared" si="32"/>
        <v>783731.85692455154</v>
      </c>
      <c r="CK78" s="48">
        <f t="shared" si="30"/>
        <v>443549.64270954911</v>
      </c>
      <c r="CL78" s="48">
        <f t="shared" si="30"/>
        <v>17151.993693461081</v>
      </c>
      <c r="CM78" s="48">
        <f t="shared" si="30"/>
        <v>1392334.6694839301</v>
      </c>
      <c r="CN78" s="48">
        <f t="shared" si="30"/>
        <v>825301.06568379491</v>
      </c>
      <c r="CO78" s="48">
        <f t="shared" si="30"/>
        <v>213387.21813015887</v>
      </c>
      <c r="CP78" s="48">
        <f t="shared" si="30"/>
        <v>36834</v>
      </c>
      <c r="CQ78" s="49">
        <f t="shared" si="31"/>
        <v>7767476.1732094828</v>
      </c>
      <c r="CR78" s="48">
        <f t="shared" si="17"/>
        <v>1821</v>
      </c>
    </row>
    <row r="79" spans="1:96" collapsed="1" x14ac:dyDescent="0.25">
      <c r="A79" s="30" t="s">
        <v>76</v>
      </c>
      <c r="B79" s="31"/>
      <c r="C79" s="7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74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49"/>
      <c r="AW79" s="36">
        <f>SUM(AW80:AW103)</f>
        <v>0</v>
      </c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36">
        <f>SUM(BT80:BT103)</f>
        <v>0</v>
      </c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36">
        <f>SUM(CQ80:CQ103)</f>
        <v>0</v>
      </c>
      <c r="CR79" s="48">
        <f t="shared" ref="CR79:CR117" si="34">SUM(D79:Y79)</f>
        <v>0</v>
      </c>
    </row>
    <row r="80" spans="1:96" hidden="1" outlineLevel="1" x14ac:dyDescent="0.25">
      <c r="A80" s="38" t="s">
        <v>18</v>
      </c>
      <c r="B80" s="39" t="s">
        <v>54</v>
      </c>
      <c r="C80" s="40">
        <f>[1]Genanskaffelsespriser!E147</f>
        <v>75</v>
      </c>
      <c r="D80" s="77">
        <v>0</v>
      </c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  <c r="W80" s="77">
        <v>0</v>
      </c>
      <c r="X80" s="77">
        <v>0</v>
      </c>
      <c r="Y80" s="77">
        <v>0</v>
      </c>
      <c r="Z80" s="44"/>
      <c r="AA80" s="45">
        <f>IF((D80*[1]Genanskaffelsespriser!$D147-(2009-D$3)/$C80*[1]Genanskaffelsespriser!$D147*D80)&lt;0,0,(D80*[1]Genanskaffelsespriser!$D147-(2009-D$3)/$C80*[1]Genanskaffelsespriser!$D147*D80))</f>
        <v>0</v>
      </c>
      <c r="AB80" s="46">
        <f>IF((E80*[1]Genanskaffelsespriser!$D147-(2009-E$3)/$C80*[1]Genanskaffelsespriser!$D147*E80)&lt;0,0,(E80*[1]Genanskaffelsespriser!$D147-(2009-E$3)/$C80*[1]Genanskaffelsespriser!$D147*E80))</f>
        <v>0</v>
      </c>
      <c r="AC80" s="46">
        <f>IF((F80*[1]Genanskaffelsespriser!$D147-(2009-F$3)/$C80*[1]Genanskaffelsespriser!$D147*F80)&lt;0,0,(F80*[1]Genanskaffelsespriser!$D147-(2009-F$3)/$C80*[1]Genanskaffelsespriser!$D147*F80))</f>
        <v>0</v>
      </c>
      <c r="AD80" s="46">
        <f>IF((G80*[1]Genanskaffelsespriser!$D147-(2009-G$3)/$C80*[1]Genanskaffelsespriser!$D147*G80)&lt;0,0,(G80*[1]Genanskaffelsespriser!$D147-(2009-G$3)/$C80*[1]Genanskaffelsespriser!$D147*G80))</f>
        <v>0</v>
      </c>
      <c r="AE80" s="46">
        <f>IF((H80*[1]Genanskaffelsespriser!$D147-(2009-H$3)/$C80*[1]Genanskaffelsespriser!$D147*H80)&lt;0,0,(H80*[1]Genanskaffelsespriser!$D147-(2009-H$3)/$C80*[1]Genanskaffelsespriser!$D147*H80))</f>
        <v>0</v>
      </c>
      <c r="AF80" s="46">
        <f>IF((I80*[1]Genanskaffelsespriser!$D147-(2009-I$3)/$C80*[1]Genanskaffelsespriser!$D147*I80)&lt;0,0,(I80*[1]Genanskaffelsespriser!$D147-(2009-I$3)/$C80*[1]Genanskaffelsespriser!$D147*I80))</f>
        <v>0</v>
      </c>
      <c r="AG80" s="46">
        <f>IF((J80*[1]Genanskaffelsespriser!$D147-(2009-J$3)/$C80*[1]Genanskaffelsespriser!$D147*J80)&lt;0,0,(J80*[1]Genanskaffelsespriser!$D147-(2009-J$3)/$C80*[1]Genanskaffelsespriser!$D147*J80))</f>
        <v>0</v>
      </c>
      <c r="AH80" s="46">
        <f>IF((K80*[1]Genanskaffelsespriser!$D147-(2009-K$3)/$C80*[1]Genanskaffelsespriser!$D147*K80)&lt;0,0,(K80*[1]Genanskaffelsespriser!$D147-(2009-K$3)/$C80*[1]Genanskaffelsespriser!$D147*K80))</f>
        <v>0</v>
      </c>
      <c r="AI80" s="46">
        <f>IF((L80*[1]Genanskaffelsespriser!$D147-(2009-L$3)/$C80*[1]Genanskaffelsespriser!$D147*L80)&lt;0,0,(L80*[1]Genanskaffelsespriser!$D147-(2009-L$3)/$C80*[1]Genanskaffelsespriser!$D147*L80))</f>
        <v>0</v>
      </c>
      <c r="AJ80" s="46">
        <f>IF((M80*[1]Genanskaffelsespriser!$D147-(2009-M$3)/$C80*[1]Genanskaffelsespriser!$D147*M80)&lt;0,0,(M80*[1]Genanskaffelsespriser!$D147-(2009-M$3)/$C80*[1]Genanskaffelsespriser!$D147*M80))</f>
        <v>0</v>
      </c>
      <c r="AK80" s="46">
        <f>IF((N80*[1]Genanskaffelsespriser!$D147-(2009-N$3)/$C80*[1]Genanskaffelsespriser!$D147*N80)&lt;0,0,(N80*[1]Genanskaffelsespriser!$D147-(2009-N$3)/$C80*[1]Genanskaffelsespriser!$D147*N80))</f>
        <v>0</v>
      </c>
      <c r="AL80" s="46">
        <f>IF((O80*[1]Genanskaffelsespriser!$D147-(2009-O$3)/$C80*[1]Genanskaffelsespriser!$D147*O80)&lt;0,0,(O80*[1]Genanskaffelsespriser!$D147-(2009-O$3)/$C80*[1]Genanskaffelsespriser!$D147*O80))</f>
        <v>0</v>
      </c>
      <c r="AM80" s="46">
        <f>IF((P80*[1]Genanskaffelsespriser!$D147-(2009-P$3)/$C80*[1]Genanskaffelsespriser!$D147*P80)&lt;0,0,(P80*[1]Genanskaffelsespriser!$D147-(2009-P$3)/$C80*[1]Genanskaffelsespriser!$D147*P80))</f>
        <v>0</v>
      </c>
      <c r="AN80" s="46">
        <f>IF((Q80*[1]Genanskaffelsespriser!$D147-(2009-Q$3)/$C80*[1]Genanskaffelsespriser!$D147*Q80)&lt;0,0,(Q80*[1]Genanskaffelsespriser!$D147-(2009-Q$3)/$C80*[1]Genanskaffelsespriser!$D147*Q80))</f>
        <v>0</v>
      </c>
      <c r="AO80" s="46">
        <f>IF((R80*[1]Genanskaffelsespriser!$D147-(2009-R$3)/$C80*[1]Genanskaffelsespriser!$D147*R80)&lt;0,0,(R80*[1]Genanskaffelsespriser!$D147-(2009-R$3)/$C80*[1]Genanskaffelsespriser!$D147*R80))</f>
        <v>0</v>
      </c>
      <c r="AP80" s="46">
        <f>IF((S80*[1]Genanskaffelsespriser!$D147-(2009-S$3)/$C80*[1]Genanskaffelsespriser!$D147*S80)&lt;0,0,(S80*[1]Genanskaffelsespriser!$D147-(2009-S$3)/$C80*[1]Genanskaffelsespriser!$D147*S80))</f>
        <v>0</v>
      </c>
      <c r="AQ80" s="46">
        <f>IF((T80*[1]Genanskaffelsespriser!$D147-(2009-T$3)/$C80*[1]Genanskaffelsespriser!$D147*T80)&lt;0,0,(T80*[1]Genanskaffelsespriser!$D147-(2009-T$3)/$C80*[1]Genanskaffelsespriser!$D147*T80))</f>
        <v>0</v>
      </c>
      <c r="AR80" s="46">
        <f>IF((U80*[1]Genanskaffelsespriser!$D147-(2009-U$3)/$C80*[1]Genanskaffelsespriser!$D147*U80)&lt;0,0,(U80*[1]Genanskaffelsespriser!$D147-(2009-U$3)/$C80*[1]Genanskaffelsespriser!$D147*U80))</f>
        <v>0</v>
      </c>
      <c r="AS80" s="46">
        <f>IF((V80*[1]Genanskaffelsespriser!$D147-(2009-V$3)/$C80*[1]Genanskaffelsespriser!$D147*V80)&lt;0,0,(V80*[1]Genanskaffelsespriser!$D147-(2009-V$3)/$C80*[1]Genanskaffelsespriser!$D147*V80))</f>
        <v>0</v>
      </c>
      <c r="AT80" s="46">
        <f>IF((W80*[1]Genanskaffelsespriser!$D147-(2009-W$3)/$C80*[1]Genanskaffelsespriser!$D147*W80)&lt;0,0,(W80*[1]Genanskaffelsespriser!$D147-(2009-W$3)/$C80*[1]Genanskaffelsespriser!$D147*W80))</f>
        <v>0</v>
      </c>
      <c r="AU80" s="46">
        <f>IF((X80*[1]Genanskaffelsespriser!$D147-(2009-X$3)/$C80*[1]Genanskaffelsespriser!$D147*X80)&lt;0,0,(X80*[1]Genanskaffelsespriser!$D147-(2009-X$3)/$C80*[1]Genanskaffelsespriser!$D147*X80))</f>
        <v>0</v>
      </c>
      <c r="AV80" s="46">
        <f>IF((Y80*[1]Genanskaffelsespriser!$D147-(2009-Y$3)/$C80*[1]Genanskaffelsespriser!$D147*Y80)&lt;0,0,(Y80*[1]Genanskaffelsespriser!$D147-(2009-Y$3)/$C80*[1]Genanskaffelsespriser!$D147*Y80))</f>
        <v>0</v>
      </c>
      <c r="AW80" s="47">
        <f t="shared" ref="AW80:AW103" si="35">+SUM(AA80:AV80)</f>
        <v>0</v>
      </c>
      <c r="AX80" s="46">
        <f>VLOOKUP(D$3,[1]Prisindeks!$A$1:$B$111,2,FALSE)/100*AA80</f>
        <v>0</v>
      </c>
      <c r="AY80" s="46">
        <f>VLOOKUP(E$3,[1]Prisindeks!$A$1:$B$111,2,FALSE)/100*AB80</f>
        <v>0</v>
      </c>
      <c r="AZ80" s="46">
        <f>VLOOKUP(F$3,[1]Prisindeks!$A$1:$B$111,2,FALSE)/100*AC80</f>
        <v>0</v>
      </c>
      <c r="BA80" s="46">
        <f>VLOOKUP(G$3,[1]Prisindeks!$A$1:$B$111,2,FALSE)/100*AD80</f>
        <v>0</v>
      </c>
      <c r="BB80" s="46">
        <f>VLOOKUP(H$3,[1]Prisindeks!$A$1:$B$111,2,FALSE)/100*AE80</f>
        <v>0</v>
      </c>
      <c r="BC80" s="46">
        <f>VLOOKUP(I$3,[1]Prisindeks!$A$1:$B$111,2,FALSE)/100*AF80</f>
        <v>0</v>
      </c>
      <c r="BD80" s="46">
        <f>VLOOKUP(J$3,[1]Prisindeks!$A$1:$B$111,2,FALSE)/100*AG80</f>
        <v>0</v>
      </c>
      <c r="BE80" s="46">
        <f>VLOOKUP(K$3,[1]Prisindeks!$A$1:$B$111,2,FALSE)/100*AH80</f>
        <v>0</v>
      </c>
      <c r="BF80" s="46">
        <f>VLOOKUP(L$3,[1]Prisindeks!$A$1:$B$111,2,FALSE)/100*AI80</f>
        <v>0</v>
      </c>
      <c r="BG80" s="46">
        <f>VLOOKUP(M$3,[1]Prisindeks!$A$1:$B$111,2,FALSE)/100*AJ80</f>
        <v>0</v>
      </c>
      <c r="BH80" s="46">
        <f>VLOOKUP(N$3,[1]Prisindeks!$A$1:$B$111,2,FALSE)/100*AK80</f>
        <v>0</v>
      </c>
      <c r="BI80" s="46">
        <f>VLOOKUP(O$3,[1]Prisindeks!$A$1:$B$111,2,FALSE)/100*AL80</f>
        <v>0</v>
      </c>
      <c r="BJ80" s="46">
        <f>VLOOKUP(P$3,[1]Prisindeks!$A$1:$B$111,2,FALSE)/100*AM80</f>
        <v>0</v>
      </c>
      <c r="BK80" s="46">
        <f>VLOOKUP(Q$3,[1]Prisindeks!$A$1:$B$111,2,FALSE)/100*AN80</f>
        <v>0</v>
      </c>
      <c r="BL80" s="46">
        <f>VLOOKUP(R$3,[1]Prisindeks!$A$1:$B$111,2,FALSE)/100*AO80</f>
        <v>0</v>
      </c>
      <c r="BM80" s="46">
        <f>VLOOKUP(S$3,[1]Prisindeks!$A$1:$B$111,2,FALSE)/100*AP80</f>
        <v>0</v>
      </c>
      <c r="BN80" s="46">
        <f>VLOOKUP(T$3,[1]Prisindeks!$A$1:$B$111,2,FALSE)/100*AQ80</f>
        <v>0</v>
      </c>
      <c r="BO80" s="46">
        <f>VLOOKUP(U$3,[1]Prisindeks!$A$1:$B$111,2,FALSE)/100*AR80</f>
        <v>0</v>
      </c>
      <c r="BP80" s="46">
        <f>VLOOKUP(V$3,[1]Prisindeks!$A$1:$B$111,2,FALSE)/100*AS80</f>
        <v>0</v>
      </c>
      <c r="BQ80" s="46">
        <f>VLOOKUP(W$3,[1]Prisindeks!$A$1:$B$111,2,FALSE)/100*AT80</f>
        <v>0</v>
      </c>
      <c r="BR80" s="46">
        <f>VLOOKUP(X$3,[1]Prisindeks!$A$1:$B$111,2,FALSE)/100*AU80</f>
        <v>0</v>
      </c>
      <c r="BS80" s="46">
        <f>VLOOKUP(Y$3,[1]Prisindeks!$A$1:$B$111,2,FALSE)/100*AV80</f>
        <v>0</v>
      </c>
      <c r="BT80" s="47">
        <f t="shared" ref="BT80:BT103" si="36">+SUM(AX80:BS80)</f>
        <v>0</v>
      </c>
      <c r="BU80" s="48">
        <f t="shared" ref="BU80:CJ95" si="37">(AX80+AA80)/2</f>
        <v>0</v>
      </c>
      <c r="BV80" s="48">
        <f t="shared" si="37"/>
        <v>0</v>
      </c>
      <c r="BW80" s="48">
        <f t="shared" si="37"/>
        <v>0</v>
      </c>
      <c r="BX80" s="48">
        <f t="shared" si="37"/>
        <v>0</v>
      </c>
      <c r="BY80" s="48">
        <f t="shared" si="37"/>
        <v>0</v>
      </c>
      <c r="BZ80" s="48">
        <f t="shared" si="37"/>
        <v>0</v>
      </c>
      <c r="CA80" s="48">
        <f t="shared" si="37"/>
        <v>0</v>
      </c>
      <c r="CB80" s="48">
        <f t="shared" si="37"/>
        <v>0</v>
      </c>
      <c r="CC80" s="48">
        <f t="shared" si="37"/>
        <v>0</v>
      </c>
      <c r="CD80" s="48">
        <f t="shared" si="37"/>
        <v>0</v>
      </c>
      <c r="CE80" s="48">
        <f t="shared" si="37"/>
        <v>0</v>
      </c>
      <c r="CF80" s="48">
        <f t="shared" si="37"/>
        <v>0</v>
      </c>
      <c r="CG80" s="48">
        <f t="shared" si="37"/>
        <v>0</v>
      </c>
      <c r="CH80" s="48">
        <f t="shared" si="37"/>
        <v>0</v>
      </c>
      <c r="CI80" s="48">
        <f t="shared" si="37"/>
        <v>0</v>
      </c>
      <c r="CJ80" s="48">
        <f t="shared" si="37"/>
        <v>0</v>
      </c>
      <c r="CK80" s="48">
        <f t="shared" ref="CK80:CP103" si="38">(BN80+AQ80)/2</f>
        <v>0</v>
      </c>
      <c r="CL80" s="48">
        <f t="shared" si="38"/>
        <v>0</v>
      </c>
      <c r="CM80" s="48">
        <f t="shared" si="38"/>
        <v>0</v>
      </c>
      <c r="CN80" s="48">
        <f t="shared" si="38"/>
        <v>0</v>
      </c>
      <c r="CO80" s="48">
        <f t="shared" si="38"/>
        <v>0</v>
      </c>
      <c r="CP80" s="48">
        <f t="shared" si="38"/>
        <v>0</v>
      </c>
      <c r="CQ80" s="49">
        <f t="shared" ref="CQ80:CQ103" si="39">+AVERAGE(AW80,BT80)</f>
        <v>0</v>
      </c>
      <c r="CR80" s="48">
        <f t="shared" si="34"/>
        <v>0</v>
      </c>
    </row>
    <row r="81" spans="1:96" hidden="1" outlineLevel="1" x14ac:dyDescent="0.25">
      <c r="A81" s="50" t="s">
        <v>55</v>
      </c>
      <c r="B81" s="51" t="s">
        <v>54</v>
      </c>
      <c r="C81" s="52">
        <f>[1]Genanskaffelsespriser!E148</f>
        <v>75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56"/>
      <c r="AA81" s="57">
        <f>IF((D81*[1]Genanskaffelsespriser!$D148-(2009-D$3)/$C81*[1]Genanskaffelsespriser!$D148*D81)&lt;0,0,(D81*[1]Genanskaffelsespriser!$D148-(2009-D$3)/$C81*[1]Genanskaffelsespriser!$D148*D81))</f>
        <v>0</v>
      </c>
      <c r="AB81" s="58">
        <f>IF((E81*[1]Genanskaffelsespriser!$D148-(2009-E$3)/$C81*[1]Genanskaffelsespriser!$D148*E81)&lt;0,0,(E81*[1]Genanskaffelsespriser!$D148-(2009-E$3)/$C81*[1]Genanskaffelsespriser!$D148*E81))</f>
        <v>0</v>
      </c>
      <c r="AC81" s="58">
        <f>IF((F81*[1]Genanskaffelsespriser!$D148-(2009-F$3)/$C81*[1]Genanskaffelsespriser!$D148*F81)&lt;0,0,(F81*[1]Genanskaffelsespriser!$D148-(2009-F$3)/$C81*[1]Genanskaffelsespriser!$D148*F81))</f>
        <v>0</v>
      </c>
      <c r="AD81" s="58">
        <f>IF((G81*[1]Genanskaffelsespriser!$D148-(2009-G$3)/$C81*[1]Genanskaffelsespriser!$D148*G81)&lt;0,0,(G81*[1]Genanskaffelsespriser!$D148-(2009-G$3)/$C81*[1]Genanskaffelsespriser!$D148*G81))</f>
        <v>0</v>
      </c>
      <c r="AE81" s="58">
        <f>IF((H81*[1]Genanskaffelsespriser!$D148-(2009-H$3)/$C81*[1]Genanskaffelsespriser!$D148*H81)&lt;0,0,(H81*[1]Genanskaffelsespriser!$D148-(2009-H$3)/$C81*[1]Genanskaffelsespriser!$D148*H81))</f>
        <v>0</v>
      </c>
      <c r="AF81" s="58">
        <f>IF((I81*[1]Genanskaffelsespriser!$D148-(2009-I$3)/$C81*[1]Genanskaffelsespriser!$D148*I81)&lt;0,0,(I81*[1]Genanskaffelsespriser!$D148-(2009-I$3)/$C81*[1]Genanskaffelsespriser!$D148*I81))</f>
        <v>0</v>
      </c>
      <c r="AG81" s="58">
        <f>IF((J81*[1]Genanskaffelsespriser!$D148-(2009-J$3)/$C81*[1]Genanskaffelsespriser!$D148*J81)&lt;0,0,(J81*[1]Genanskaffelsespriser!$D148-(2009-J$3)/$C81*[1]Genanskaffelsespriser!$D148*J81))</f>
        <v>0</v>
      </c>
      <c r="AH81" s="58">
        <f>IF((K81*[1]Genanskaffelsespriser!$D148-(2009-K$3)/$C81*[1]Genanskaffelsespriser!$D148*K81)&lt;0,0,(K81*[1]Genanskaffelsespriser!$D148-(2009-K$3)/$C81*[1]Genanskaffelsespriser!$D148*K81))</f>
        <v>0</v>
      </c>
      <c r="AI81" s="58">
        <f>IF((L81*[1]Genanskaffelsespriser!$D148-(2009-L$3)/$C81*[1]Genanskaffelsespriser!$D148*L81)&lt;0,0,(L81*[1]Genanskaffelsespriser!$D148-(2009-L$3)/$C81*[1]Genanskaffelsespriser!$D148*L81))</f>
        <v>0</v>
      </c>
      <c r="AJ81" s="58">
        <f>IF((M81*[1]Genanskaffelsespriser!$D148-(2009-M$3)/$C81*[1]Genanskaffelsespriser!$D148*M81)&lt;0,0,(M81*[1]Genanskaffelsespriser!$D148-(2009-M$3)/$C81*[1]Genanskaffelsespriser!$D148*M81))</f>
        <v>0</v>
      </c>
      <c r="AK81" s="58">
        <f>IF((N81*[1]Genanskaffelsespriser!$D148-(2009-N$3)/$C81*[1]Genanskaffelsespriser!$D148*N81)&lt;0,0,(N81*[1]Genanskaffelsespriser!$D148-(2009-N$3)/$C81*[1]Genanskaffelsespriser!$D148*N81))</f>
        <v>0</v>
      </c>
      <c r="AL81" s="58">
        <f>IF((O81*[1]Genanskaffelsespriser!$D148-(2009-O$3)/$C81*[1]Genanskaffelsespriser!$D148*O81)&lt;0,0,(O81*[1]Genanskaffelsespriser!$D148-(2009-O$3)/$C81*[1]Genanskaffelsespriser!$D148*O81))</f>
        <v>0</v>
      </c>
      <c r="AM81" s="58">
        <f>IF((P81*[1]Genanskaffelsespriser!$D148-(2009-P$3)/$C81*[1]Genanskaffelsespriser!$D148*P81)&lt;0,0,(P81*[1]Genanskaffelsespriser!$D148-(2009-P$3)/$C81*[1]Genanskaffelsespriser!$D148*P81))</f>
        <v>0</v>
      </c>
      <c r="AN81" s="58">
        <f>IF((Q81*[1]Genanskaffelsespriser!$D148-(2009-Q$3)/$C81*[1]Genanskaffelsespriser!$D148*Q81)&lt;0,0,(Q81*[1]Genanskaffelsespriser!$D148-(2009-Q$3)/$C81*[1]Genanskaffelsespriser!$D148*Q81))</f>
        <v>0</v>
      </c>
      <c r="AO81" s="58">
        <f>IF((R81*[1]Genanskaffelsespriser!$D148-(2009-R$3)/$C81*[1]Genanskaffelsespriser!$D148*R81)&lt;0,0,(R81*[1]Genanskaffelsespriser!$D148-(2009-R$3)/$C81*[1]Genanskaffelsespriser!$D148*R81))</f>
        <v>0</v>
      </c>
      <c r="AP81" s="58">
        <f>IF((S81*[1]Genanskaffelsespriser!$D148-(2009-S$3)/$C81*[1]Genanskaffelsespriser!$D148*S81)&lt;0,0,(S81*[1]Genanskaffelsespriser!$D148-(2009-S$3)/$C81*[1]Genanskaffelsespriser!$D148*S81))</f>
        <v>0</v>
      </c>
      <c r="AQ81" s="58">
        <f>IF((T81*[1]Genanskaffelsespriser!$D148-(2009-T$3)/$C81*[1]Genanskaffelsespriser!$D148*T81)&lt;0,0,(T81*[1]Genanskaffelsespriser!$D148-(2009-T$3)/$C81*[1]Genanskaffelsespriser!$D148*T81))</f>
        <v>0</v>
      </c>
      <c r="AR81" s="58">
        <f>IF((U81*[1]Genanskaffelsespriser!$D148-(2009-U$3)/$C81*[1]Genanskaffelsespriser!$D148*U81)&lt;0,0,(U81*[1]Genanskaffelsespriser!$D148-(2009-U$3)/$C81*[1]Genanskaffelsespriser!$D148*U81))</f>
        <v>0</v>
      </c>
      <c r="AS81" s="58">
        <f>IF((V81*[1]Genanskaffelsespriser!$D148-(2009-V$3)/$C81*[1]Genanskaffelsespriser!$D148*V81)&lt;0,0,(V81*[1]Genanskaffelsespriser!$D148-(2009-V$3)/$C81*[1]Genanskaffelsespriser!$D148*V81))</f>
        <v>0</v>
      </c>
      <c r="AT81" s="58">
        <f>IF((W81*[1]Genanskaffelsespriser!$D148-(2009-W$3)/$C81*[1]Genanskaffelsespriser!$D148*W81)&lt;0,0,(W81*[1]Genanskaffelsespriser!$D148-(2009-W$3)/$C81*[1]Genanskaffelsespriser!$D148*W81))</f>
        <v>0</v>
      </c>
      <c r="AU81" s="58">
        <f>IF((X81*[1]Genanskaffelsespriser!$D148-(2009-X$3)/$C81*[1]Genanskaffelsespriser!$D148*X81)&lt;0,0,(X81*[1]Genanskaffelsespriser!$D148-(2009-X$3)/$C81*[1]Genanskaffelsespriser!$D148*X81))</f>
        <v>0</v>
      </c>
      <c r="AV81" s="58">
        <f>IF((Y81*[1]Genanskaffelsespriser!$D148-(2009-Y$3)/$C81*[1]Genanskaffelsespriser!$D148*Y81)&lt;0,0,(Y81*[1]Genanskaffelsespriser!$D148-(2009-Y$3)/$C81*[1]Genanskaffelsespriser!$D148*Y81))</f>
        <v>0</v>
      </c>
      <c r="AW81" s="59">
        <f t="shared" si="35"/>
        <v>0</v>
      </c>
      <c r="AX81" s="58">
        <f>VLOOKUP(D$3,[1]Prisindeks!$A$1:$B$111,2,FALSE)/100*AA81</f>
        <v>0</v>
      </c>
      <c r="AY81" s="58">
        <f>VLOOKUP(E$3,[1]Prisindeks!$A$1:$B$111,2,FALSE)/100*AB81</f>
        <v>0</v>
      </c>
      <c r="AZ81" s="58">
        <f>VLOOKUP(F$3,[1]Prisindeks!$A$1:$B$111,2,FALSE)/100*AC81</f>
        <v>0</v>
      </c>
      <c r="BA81" s="58">
        <f>VLOOKUP(G$3,[1]Prisindeks!$A$1:$B$111,2,FALSE)/100*AD81</f>
        <v>0</v>
      </c>
      <c r="BB81" s="58">
        <f>VLOOKUP(H$3,[1]Prisindeks!$A$1:$B$111,2,FALSE)/100*AE81</f>
        <v>0</v>
      </c>
      <c r="BC81" s="58">
        <f>VLOOKUP(I$3,[1]Prisindeks!$A$1:$B$111,2,FALSE)/100*AF81</f>
        <v>0</v>
      </c>
      <c r="BD81" s="58">
        <f>VLOOKUP(J$3,[1]Prisindeks!$A$1:$B$111,2,FALSE)/100*AG81</f>
        <v>0</v>
      </c>
      <c r="BE81" s="58">
        <f>VLOOKUP(K$3,[1]Prisindeks!$A$1:$B$111,2,FALSE)/100*AH81</f>
        <v>0</v>
      </c>
      <c r="BF81" s="58">
        <f>VLOOKUP(L$3,[1]Prisindeks!$A$1:$B$111,2,FALSE)/100*AI81</f>
        <v>0</v>
      </c>
      <c r="BG81" s="58">
        <f>VLOOKUP(M$3,[1]Prisindeks!$A$1:$B$111,2,FALSE)/100*AJ81</f>
        <v>0</v>
      </c>
      <c r="BH81" s="58">
        <f>VLOOKUP(N$3,[1]Prisindeks!$A$1:$B$111,2,FALSE)/100*AK81</f>
        <v>0</v>
      </c>
      <c r="BI81" s="58">
        <f>VLOOKUP(O$3,[1]Prisindeks!$A$1:$B$111,2,FALSE)/100*AL81</f>
        <v>0</v>
      </c>
      <c r="BJ81" s="58">
        <f>VLOOKUP(P$3,[1]Prisindeks!$A$1:$B$111,2,FALSE)/100*AM81</f>
        <v>0</v>
      </c>
      <c r="BK81" s="58">
        <f>VLOOKUP(Q$3,[1]Prisindeks!$A$1:$B$111,2,FALSE)/100*AN81</f>
        <v>0</v>
      </c>
      <c r="BL81" s="58">
        <f>VLOOKUP(R$3,[1]Prisindeks!$A$1:$B$111,2,FALSE)/100*AO81</f>
        <v>0</v>
      </c>
      <c r="BM81" s="58">
        <f>VLOOKUP(S$3,[1]Prisindeks!$A$1:$B$111,2,FALSE)/100*AP81</f>
        <v>0</v>
      </c>
      <c r="BN81" s="58">
        <f>VLOOKUP(T$3,[1]Prisindeks!$A$1:$B$111,2,FALSE)/100*AQ81</f>
        <v>0</v>
      </c>
      <c r="BO81" s="58">
        <f>VLOOKUP(U$3,[1]Prisindeks!$A$1:$B$111,2,FALSE)/100*AR81</f>
        <v>0</v>
      </c>
      <c r="BP81" s="58">
        <f>VLOOKUP(V$3,[1]Prisindeks!$A$1:$B$111,2,FALSE)/100*AS81</f>
        <v>0</v>
      </c>
      <c r="BQ81" s="58">
        <f>VLOOKUP(W$3,[1]Prisindeks!$A$1:$B$111,2,FALSE)/100*AT81</f>
        <v>0</v>
      </c>
      <c r="BR81" s="58">
        <f>VLOOKUP(X$3,[1]Prisindeks!$A$1:$B$111,2,FALSE)/100*AU81</f>
        <v>0</v>
      </c>
      <c r="BS81" s="58">
        <f>VLOOKUP(Y$3,[1]Prisindeks!$A$1:$B$111,2,FALSE)/100*AV81</f>
        <v>0</v>
      </c>
      <c r="BT81" s="59">
        <f t="shared" si="36"/>
        <v>0</v>
      </c>
      <c r="BU81" s="48">
        <f t="shared" si="37"/>
        <v>0</v>
      </c>
      <c r="BV81" s="48">
        <f t="shared" si="37"/>
        <v>0</v>
      </c>
      <c r="BW81" s="48">
        <f t="shared" si="37"/>
        <v>0</v>
      </c>
      <c r="BX81" s="48">
        <f t="shared" si="37"/>
        <v>0</v>
      </c>
      <c r="BY81" s="48">
        <f t="shared" si="37"/>
        <v>0</v>
      </c>
      <c r="BZ81" s="48">
        <f t="shared" si="37"/>
        <v>0</v>
      </c>
      <c r="CA81" s="48">
        <f t="shared" si="37"/>
        <v>0</v>
      </c>
      <c r="CB81" s="48">
        <f t="shared" si="37"/>
        <v>0</v>
      </c>
      <c r="CC81" s="48">
        <f t="shared" si="37"/>
        <v>0</v>
      </c>
      <c r="CD81" s="48">
        <f t="shared" si="37"/>
        <v>0</v>
      </c>
      <c r="CE81" s="48">
        <f t="shared" si="37"/>
        <v>0</v>
      </c>
      <c r="CF81" s="48">
        <f t="shared" si="37"/>
        <v>0</v>
      </c>
      <c r="CG81" s="48">
        <f t="shared" si="37"/>
        <v>0</v>
      </c>
      <c r="CH81" s="48">
        <f t="shared" si="37"/>
        <v>0</v>
      </c>
      <c r="CI81" s="48">
        <f t="shared" si="37"/>
        <v>0</v>
      </c>
      <c r="CJ81" s="48">
        <f t="shared" si="37"/>
        <v>0</v>
      </c>
      <c r="CK81" s="48">
        <f t="shared" si="38"/>
        <v>0</v>
      </c>
      <c r="CL81" s="48">
        <f t="shared" si="38"/>
        <v>0</v>
      </c>
      <c r="CM81" s="48">
        <f t="shared" si="38"/>
        <v>0</v>
      </c>
      <c r="CN81" s="48">
        <f t="shared" si="38"/>
        <v>0</v>
      </c>
      <c r="CO81" s="48">
        <f t="shared" si="38"/>
        <v>0</v>
      </c>
      <c r="CP81" s="48">
        <f t="shared" si="38"/>
        <v>0</v>
      </c>
      <c r="CQ81" s="49">
        <f t="shared" si="39"/>
        <v>0</v>
      </c>
      <c r="CR81" s="48">
        <f t="shared" si="34"/>
        <v>0</v>
      </c>
    </row>
    <row r="82" spans="1:96" hidden="1" outlineLevel="1" x14ac:dyDescent="0.25">
      <c r="A82" s="50" t="s">
        <v>56</v>
      </c>
      <c r="B82" s="51" t="s">
        <v>54</v>
      </c>
      <c r="C82" s="52">
        <f>[1]Genanskaffelsespriser!E149</f>
        <v>75</v>
      </c>
      <c r="D82" s="78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  <c r="S82" s="78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  <c r="Y82" s="78">
        <v>0</v>
      </c>
      <c r="Z82" s="56"/>
      <c r="AA82" s="57">
        <f>IF((D82*[1]Genanskaffelsespriser!$D149-(2009-D$3)/$C82*[1]Genanskaffelsespriser!$D149*D82)&lt;0,0,(D82*[1]Genanskaffelsespriser!$D149-(2009-D$3)/$C82*[1]Genanskaffelsespriser!$D149*D82))</f>
        <v>0</v>
      </c>
      <c r="AB82" s="58">
        <f>IF((E82*[1]Genanskaffelsespriser!$D149-(2009-E$3)/$C82*[1]Genanskaffelsespriser!$D149*E82)&lt;0,0,(E82*[1]Genanskaffelsespriser!$D149-(2009-E$3)/$C82*[1]Genanskaffelsespriser!$D149*E82))</f>
        <v>0</v>
      </c>
      <c r="AC82" s="58">
        <f>IF((F82*[1]Genanskaffelsespriser!$D149-(2009-F$3)/$C82*[1]Genanskaffelsespriser!$D149*F82)&lt;0,0,(F82*[1]Genanskaffelsespriser!$D149-(2009-F$3)/$C82*[1]Genanskaffelsespriser!$D149*F82))</f>
        <v>0</v>
      </c>
      <c r="AD82" s="58">
        <f>IF((G82*[1]Genanskaffelsespriser!$D149-(2009-G$3)/$C82*[1]Genanskaffelsespriser!$D149*G82)&lt;0,0,(G82*[1]Genanskaffelsespriser!$D149-(2009-G$3)/$C82*[1]Genanskaffelsespriser!$D149*G82))</f>
        <v>0</v>
      </c>
      <c r="AE82" s="58">
        <f>IF((H82*[1]Genanskaffelsespriser!$D149-(2009-H$3)/$C82*[1]Genanskaffelsespriser!$D149*H82)&lt;0,0,(H82*[1]Genanskaffelsespriser!$D149-(2009-H$3)/$C82*[1]Genanskaffelsespriser!$D149*H82))</f>
        <v>0</v>
      </c>
      <c r="AF82" s="58">
        <f>IF((I82*[1]Genanskaffelsespriser!$D149-(2009-I$3)/$C82*[1]Genanskaffelsespriser!$D149*I82)&lt;0,0,(I82*[1]Genanskaffelsespriser!$D149-(2009-I$3)/$C82*[1]Genanskaffelsespriser!$D149*I82))</f>
        <v>0</v>
      </c>
      <c r="AG82" s="58">
        <f>IF((J82*[1]Genanskaffelsespriser!$D149-(2009-J$3)/$C82*[1]Genanskaffelsespriser!$D149*J82)&lt;0,0,(J82*[1]Genanskaffelsespriser!$D149-(2009-J$3)/$C82*[1]Genanskaffelsespriser!$D149*J82))</f>
        <v>0</v>
      </c>
      <c r="AH82" s="58">
        <f>IF((K82*[1]Genanskaffelsespriser!$D149-(2009-K$3)/$C82*[1]Genanskaffelsespriser!$D149*K82)&lt;0,0,(K82*[1]Genanskaffelsespriser!$D149-(2009-K$3)/$C82*[1]Genanskaffelsespriser!$D149*K82))</f>
        <v>0</v>
      </c>
      <c r="AI82" s="58">
        <f>IF((L82*[1]Genanskaffelsespriser!$D149-(2009-L$3)/$C82*[1]Genanskaffelsespriser!$D149*L82)&lt;0,0,(L82*[1]Genanskaffelsespriser!$D149-(2009-L$3)/$C82*[1]Genanskaffelsespriser!$D149*L82))</f>
        <v>0</v>
      </c>
      <c r="AJ82" s="58">
        <f>IF((M82*[1]Genanskaffelsespriser!$D149-(2009-M$3)/$C82*[1]Genanskaffelsespriser!$D149*M82)&lt;0,0,(M82*[1]Genanskaffelsespriser!$D149-(2009-M$3)/$C82*[1]Genanskaffelsespriser!$D149*M82))</f>
        <v>0</v>
      </c>
      <c r="AK82" s="58">
        <f>IF((N82*[1]Genanskaffelsespriser!$D149-(2009-N$3)/$C82*[1]Genanskaffelsespriser!$D149*N82)&lt;0,0,(N82*[1]Genanskaffelsespriser!$D149-(2009-N$3)/$C82*[1]Genanskaffelsespriser!$D149*N82))</f>
        <v>0</v>
      </c>
      <c r="AL82" s="58">
        <f>IF((O82*[1]Genanskaffelsespriser!$D149-(2009-O$3)/$C82*[1]Genanskaffelsespriser!$D149*O82)&lt;0,0,(O82*[1]Genanskaffelsespriser!$D149-(2009-O$3)/$C82*[1]Genanskaffelsespriser!$D149*O82))</f>
        <v>0</v>
      </c>
      <c r="AM82" s="58">
        <f>IF((P82*[1]Genanskaffelsespriser!$D149-(2009-P$3)/$C82*[1]Genanskaffelsespriser!$D149*P82)&lt;0,0,(P82*[1]Genanskaffelsespriser!$D149-(2009-P$3)/$C82*[1]Genanskaffelsespriser!$D149*P82))</f>
        <v>0</v>
      </c>
      <c r="AN82" s="58">
        <f>IF((Q82*[1]Genanskaffelsespriser!$D149-(2009-Q$3)/$C82*[1]Genanskaffelsespriser!$D149*Q82)&lt;0,0,(Q82*[1]Genanskaffelsespriser!$D149-(2009-Q$3)/$C82*[1]Genanskaffelsespriser!$D149*Q82))</f>
        <v>0</v>
      </c>
      <c r="AO82" s="58">
        <f>IF((R82*[1]Genanskaffelsespriser!$D149-(2009-R$3)/$C82*[1]Genanskaffelsespriser!$D149*R82)&lt;0,0,(R82*[1]Genanskaffelsespriser!$D149-(2009-R$3)/$C82*[1]Genanskaffelsespriser!$D149*R82))</f>
        <v>0</v>
      </c>
      <c r="AP82" s="58">
        <f>IF((S82*[1]Genanskaffelsespriser!$D149-(2009-S$3)/$C82*[1]Genanskaffelsespriser!$D149*S82)&lt;0,0,(S82*[1]Genanskaffelsespriser!$D149-(2009-S$3)/$C82*[1]Genanskaffelsespriser!$D149*S82))</f>
        <v>0</v>
      </c>
      <c r="AQ82" s="58">
        <f>IF((T82*[1]Genanskaffelsespriser!$D149-(2009-T$3)/$C82*[1]Genanskaffelsespriser!$D149*T82)&lt;0,0,(T82*[1]Genanskaffelsespriser!$D149-(2009-T$3)/$C82*[1]Genanskaffelsespriser!$D149*T82))</f>
        <v>0</v>
      </c>
      <c r="AR82" s="58">
        <f>IF((U82*[1]Genanskaffelsespriser!$D149-(2009-U$3)/$C82*[1]Genanskaffelsespriser!$D149*U82)&lt;0,0,(U82*[1]Genanskaffelsespriser!$D149-(2009-U$3)/$C82*[1]Genanskaffelsespriser!$D149*U82))</f>
        <v>0</v>
      </c>
      <c r="AS82" s="58">
        <f>IF((V82*[1]Genanskaffelsespriser!$D149-(2009-V$3)/$C82*[1]Genanskaffelsespriser!$D149*V82)&lt;0,0,(V82*[1]Genanskaffelsespriser!$D149-(2009-V$3)/$C82*[1]Genanskaffelsespriser!$D149*V82))</f>
        <v>0</v>
      </c>
      <c r="AT82" s="58">
        <f>IF((W82*[1]Genanskaffelsespriser!$D149-(2009-W$3)/$C82*[1]Genanskaffelsespriser!$D149*W82)&lt;0,0,(W82*[1]Genanskaffelsespriser!$D149-(2009-W$3)/$C82*[1]Genanskaffelsespriser!$D149*W82))</f>
        <v>0</v>
      </c>
      <c r="AU82" s="58">
        <f>IF((X82*[1]Genanskaffelsespriser!$D149-(2009-X$3)/$C82*[1]Genanskaffelsespriser!$D149*X82)&lt;0,0,(X82*[1]Genanskaffelsespriser!$D149-(2009-X$3)/$C82*[1]Genanskaffelsespriser!$D149*X82))</f>
        <v>0</v>
      </c>
      <c r="AV82" s="58">
        <f>IF((Y82*[1]Genanskaffelsespriser!$D149-(2009-Y$3)/$C82*[1]Genanskaffelsespriser!$D149*Y82)&lt;0,0,(Y82*[1]Genanskaffelsespriser!$D149-(2009-Y$3)/$C82*[1]Genanskaffelsespriser!$D149*Y82))</f>
        <v>0</v>
      </c>
      <c r="AW82" s="59">
        <f t="shared" si="35"/>
        <v>0</v>
      </c>
      <c r="AX82" s="58">
        <f>VLOOKUP(D$3,[1]Prisindeks!$A$1:$B$111,2,FALSE)/100*AA82</f>
        <v>0</v>
      </c>
      <c r="AY82" s="58">
        <f>VLOOKUP(E$3,[1]Prisindeks!$A$1:$B$111,2,FALSE)/100*AB82</f>
        <v>0</v>
      </c>
      <c r="AZ82" s="58">
        <f>VLOOKUP(F$3,[1]Prisindeks!$A$1:$B$111,2,FALSE)/100*AC82</f>
        <v>0</v>
      </c>
      <c r="BA82" s="58">
        <f>VLOOKUP(G$3,[1]Prisindeks!$A$1:$B$111,2,FALSE)/100*AD82</f>
        <v>0</v>
      </c>
      <c r="BB82" s="58">
        <f>VLOOKUP(H$3,[1]Prisindeks!$A$1:$B$111,2,FALSE)/100*AE82</f>
        <v>0</v>
      </c>
      <c r="BC82" s="58">
        <f>VLOOKUP(I$3,[1]Prisindeks!$A$1:$B$111,2,FALSE)/100*AF82</f>
        <v>0</v>
      </c>
      <c r="BD82" s="58">
        <f>VLOOKUP(J$3,[1]Prisindeks!$A$1:$B$111,2,FALSE)/100*AG82</f>
        <v>0</v>
      </c>
      <c r="BE82" s="58">
        <f>VLOOKUP(K$3,[1]Prisindeks!$A$1:$B$111,2,FALSE)/100*AH82</f>
        <v>0</v>
      </c>
      <c r="BF82" s="58">
        <f>VLOOKUP(L$3,[1]Prisindeks!$A$1:$B$111,2,FALSE)/100*AI82</f>
        <v>0</v>
      </c>
      <c r="BG82" s="58">
        <f>VLOOKUP(M$3,[1]Prisindeks!$A$1:$B$111,2,FALSE)/100*AJ82</f>
        <v>0</v>
      </c>
      <c r="BH82" s="58">
        <f>VLOOKUP(N$3,[1]Prisindeks!$A$1:$B$111,2,FALSE)/100*AK82</f>
        <v>0</v>
      </c>
      <c r="BI82" s="58">
        <f>VLOOKUP(O$3,[1]Prisindeks!$A$1:$B$111,2,FALSE)/100*AL82</f>
        <v>0</v>
      </c>
      <c r="BJ82" s="58">
        <f>VLOOKUP(P$3,[1]Prisindeks!$A$1:$B$111,2,FALSE)/100*AM82</f>
        <v>0</v>
      </c>
      <c r="BK82" s="58">
        <f>VLOOKUP(Q$3,[1]Prisindeks!$A$1:$B$111,2,FALSE)/100*AN82</f>
        <v>0</v>
      </c>
      <c r="BL82" s="58">
        <f>VLOOKUP(R$3,[1]Prisindeks!$A$1:$B$111,2,FALSE)/100*AO82</f>
        <v>0</v>
      </c>
      <c r="BM82" s="58">
        <f>VLOOKUP(S$3,[1]Prisindeks!$A$1:$B$111,2,FALSE)/100*AP82</f>
        <v>0</v>
      </c>
      <c r="BN82" s="58">
        <f>VLOOKUP(T$3,[1]Prisindeks!$A$1:$B$111,2,FALSE)/100*AQ82</f>
        <v>0</v>
      </c>
      <c r="BO82" s="58">
        <f>VLOOKUP(U$3,[1]Prisindeks!$A$1:$B$111,2,FALSE)/100*AR82</f>
        <v>0</v>
      </c>
      <c r="BP82" s="58">
        <f>VLOOKUP(V$3,[1]Prisindeks!$A$1:$B$111,2,FALSE)/100*AS82</f>
        <v>0</v>
      </c>
      <c r="BQ82" s="58">
        <f>VLOOKUP(W$3,[1]Prisindeks!$A$1:$B$111,2,FALSE)/100*AT82</f>
        <v>0</v>
      </c>
      <c r="BR82" s="58">
        <f>VLOOKUP(X$3,[1]Prisindeks!$A$1:$B$111,2,FALSE)/100*AU82</f>
        <v>0</v>
      </c>
      <c r="BS82" s="58">
        <f>VLOOKUP(Y$3,[1]Prisindeks!$A$1:$B$111,2,FALSE)/100*AV82</f>
        <v>0</v>
      </c>
      <c r="BT82" s="59">
        <f t="shared" si="36"/>
        <v>0</v>
      </c>
      <c r="BU82" s="48">
        <f t="shared" si="37"/>
        <v>0</v>
      </c>
      <c r="BV82" s="48">
        <f t="shared" si="37"/>
        <v>0</v>
      </c>
      <c r="BW82" s="48">
        <f t="shared" si="37"/>
        <v>0</v>
      </c>
      <c r="BX82" s="48">
        <f t="shared" si="37"/>
        <v>0</v>
      </c>
      <c r="BY82" s="48">
        <f t="shared" si="37"/>
        <v>0</v>
      </c>
      <c r="BZ82" s="48">
        <f t="shared" si="37"/>
        <v>0</v>
      </c>
      <c r="CA82" s="48">
        <f t="shared" si="37"/>
        <v>0</v>
      </c>
      <c r="CB82" s="48">
        <f t="shared" si="37"/>
        <v>0</v>
      </c>
      <c r="CC82" s="48">
        <f t="shared" si="37"/>
        <v>0</v>
      </c>
      <c r="CD82" s="48">
        <f t="shared" si="37"/>
        <v>0</v>
      </c>
      <c r="CE82" s="48">
        <f t="shared" si="37"/>
        <v>0</v>
      </c>
      <c r="CF82" s="48">
        <f t="shared" si="37"/>
        <v>0</v>
      </c>
      <c r="CG82" s="48">
        <f t="shared" si="37"/>
        <v>0</v>
      </c>
      <c r="CH82" s="48">
        <f t="shared" si="37"/>
        <v>0</v>
      </c>
      <c r="CI82" s="48">
        <f t="shared" si="37"/>
        <v>0</v>
      </c>
      <c r="CJ82" s="48">
        <f t="shared" si="37"/>
        <v>0</v>
      </c>
      <c r="CK82" s="48">
        <f t="shared" si="38"/>
        <v>0</v>
      </c>
      <c r="CL82" s="48">
        <f t="shared" si="38"/>
        <v>0</v>
      </c>
      <c r="CM82" s="48">
        <f t="shared" si="38"/>
        <v>0</v>
      </c>
      <c r="CN82" s="48">
        <f t="shared" si="38"/>
        <v>0</v>
      </c>
      <c r="CO82" s="48">
        <f t="shared" si="38"/>
        <v>0</v>
      </c>
      <c r="CP82" s="48">
        <f t="shared" si="38"/>
        <v>0</v>
      </c>
      <c r="CQ82" s="49">
        <f t="shared" si="39"/>
        <v>0</v>
      </c>
      <c r="CR82" s="48">
        <f t="shared" si="34"/>
        <v>0</v>
      </c>
    </row>
    <row r="83" spans="1:96" hidden="1" outlineLevel="1" x14ac:dyDescent="0.25">
      <c r="A83" s="50" t="s">
        <v>57</v>
      </c>
      <c r="B83" s="51" t="s">
        <v>54</v>
      </c>
      <c r="C83" s="52">
        <f>[1]Genanskaffelsespriser!E150</f>
        <v>75</v>
      </c>
      <c r="D83" s="78">
        <v>0</v>
      </c>
      <c r="E83" s="78">
        <v>0</v>
      </c>
      <c r="F83" s="78">
        <v>0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Y83" s="78">
        <v>0</v>
      </c>
      <c r="Z83" s="56"/>
      <c r="AA83" s="57">
        <f>IF((D83*[1]Genanskaffelsespriser!$D150-(2009-D$3)/$C83*[1]Genanskaffelsespriser!$D150*D83)&lt;0,0,(D83*[1]Genanskaffelsespriser!$D150-(2009-D$3)/$C83*[1]Genanskaffelsespriser!$D150*D83))</f>
        <v>0</v>
      </c>
      <c r="AB83" s="58">
        <f>IF((E83*[1]Genanskaffelsespriser!$D150-(2009-E$3)/$C83*[1]Genanskaffelsespriser!$D150*E83)&lt;0,0,(E83*[1]Genanskaffelsespriser!$D150-(2009-E$3)/$C83*[1]Genanskaffelsespriser!$D150*E83))</f>
        <v>0</v>
      </c>
      <c r="AC83" s="58">
        <f>IF((F83*[1]Genanskaffelsespriser!$D150-(2009-F$3)/$C83*[1]Genanskaffelsespriser!$D150*F83)&lt;0,0,(F83*[1]Genanskaffelsespriser!$D150-(2009-F$3)/$C83*[1]Genanskaffelsespriser!$D150*F83))</f>
        <v>0</v>
      </c>
      <c r="AD83" s="58">
        <f>IF((G83*[1]Genanskaffelsespriser!$D150-(2009-G$3)/$C83*[1]Genanskaffelsespriser!$D150*G83)&lt;0,0,(G83*[1]Genanskaffelsespriser!$D150-(2009-G$3)/$C83*[1]Genanskaffelsespriser!$D150*G83))</f>
        <v>0</v>
      </c>
      <c r="AE83" s="58">
        <f>IF((H83*[1]Genanskaffelsespriser!$D150-(2009-H$3)/$C83*[1]Genanskaffelsespriser!$D150*H83)&lt;0,0,(H83*[1]Genanskaffelsespriser!$D150-(2009-H$3)/$C83*[1]Genanskaffelsespriser!$D150*H83))</f>
        <v>0</v>
      </c>
      <c r="AF83" s="58">
        <f>IF((I83*[1]Genanskaffelsespriser!$D150-(2009-I$3)/$C83*[1]Genanskaffelsespriser!$D150*I83)&lt;0,0,(I83*[1]Genanskaffelsespriser!$D150-(2009-I$3)/$C83*[1]Genanskaffelsespriser!$D150*I83))</f>
        <v>0</v>
      </c>
      <c r="AG83" s="58">
        <f>IF((J83*[1]Genanskaffelsespriser!$D150-(2009-J$3)/$C83*[1]Genanskaffelsespriser!$D150*J83)&lt;0,0,(J83*[1]Genanskaffelsespriser!$D150-(2009-J$3)/$C83*[1]Genanskaffelsespriser!$D150*J83))</f>
        <v>0</v>
      </c>
      <c r="AH83" s="58">
        <f>IF((K83*[1]Genanskaffelsespriser!$D150-(2009-K$3)/$C83*[1]Genanskaffelsespriser!$D150*K83)&lt;0,0,(K83*[1]Genanskaffelsespriser!$D150-(2009-K$3)/$C83*[1]Genanskaffelsespriser!$D150*K83))</f>
        <v>0</v>
      </c>
      <c r="AI83" s="58">
        <f>IF((L83*[1]Genanskaffelsespriser!$D150-(2009-L$3)/$C83*[1]Genanskaffelsespriser!$D150*L83)&lt;0,0,(L83*[1]Genanskaffelsespriser!$D150-(2009-L$3)/$C83*[1]Genanskaffelsespriser!$D150*L83))</f>
        <v>0</v>
      </c>
      <c r="AJ83" s="58">
        <f>IF((M83*[1]Genanskaffelsespriser!$D150-(2009-M$3)/$C83*[1]Genanskaffelsespriser!$D150*M83)&lt;0,0,(M83*[1]Genanskaffelsespriser!$D150-(2009-M$3)/$C83*[1]Genanskaffelsespriser!$D150*M83))</f>
        <v>0</v>
      </c>
      <c r="AK83" s="58">
        <f>IF((N83*[1]Genanskaffelsespriser!$D150-(2009-N$3)/$C83*[1]Genanskaffelsespriser!$D150*N83)&lt;0,0,(N83*[1]Genanskaffelsespriser!$D150-(2009-N$3)/$C83*[1]Genanskaffelsespriser!$D150*N83))</f>
        <v>0</v>
      </c>
      <c r="AL83" s="58">
        <f>IF((O83*[1]Genanskaffelsespriser!$D150-(2009-O$3)/$C83*[1]Genanskaffelsespriser!$D150*O83)&lt;0,0,(O83*[1]Genanskaffelsespriser!$D150-(2009-O$3)/$C83*[1]Genanskaffelsespriser!$D150*O83))</f>
        <v>0</v>
      </c>
      <c r="AM83" s="58">
        <f>IF((P83*[1]Genanskaffelsespriser!$D150-(2009-P$3)/$C83*[1]Genanskaffelsespriser!$D150*P83)&lt;0,0,(P83*[1]Genanskaffelsespriser!$D150-(2009-P$3)/$C83*[1]Genanskaffelsespriser!$D150*P83))</f>
        <v>0</v>
      </c>
      <c r="AN83" s="58">
        <f>IF((Q83*[1]Genanskaffelsespriser!$D150-(2009-Q$3)/$C83*[1]Genanskaffelsespriser!$D150*Q83)&lt;0,0,(Q83*[1]Genanskaffelsespriser!$D150-(2009-Q$3)/$C83*[1]Genanskaffelsespriser!$D150*Q83))</f>
        <v>0</v>
      </c>
      <c r="AO83" s="58">
        <f>IF((R83*[1]Genanskaffelsespriser!$D150-(2009-R$3)/$C83*[1]Genanskaffelsespriser!$D150*R83)&lt;0,0,(R83*[1]Genanskaffelsespriser!$D150-(2009-R$3)/$C83*[1]Genanskaffelsespriser!$D150*R83))</f>
        <v>0</v>
      </c>
      <c r="AP83" s="58">
        <f>IF((S83*[1]Genanskaffelsespriser!$D150-(2009-S$3)/$C83*[1]Genanskaffelsespriser!$D150*S83)&lt;0,0,(S83*[1]Genanskaffelsespriser!$D150-(2009-S$3)/$C83*[1]Genanskaffelsespriser!$D150*S83))</f>
        <v>0</v>
      </c>
      <c r="AQ83" s="58">
        <f>IF((T83*[1]Genanskaffelsespriser!$D150-(2009-T$3)/$C83*[1]Genanskaffelsespriser!$D150*T83)&lt;0,0,(T83*[1]Genanskaffelsespriser!$D150-(2009-T$3)/$C83*[1]Genanskaffelsespriser!$D150*T83))</f>
        <v>0</v>
      </c>
      <c r="AR83" s="58">
        <f>IF((U83*[1]Genanskaffelsespriser!$D150-(2009-U$3)/$C83*[1]Genanskaffelsespriser!$D150*U83)&lt;0,0,(U83*[1]Genanskaffelsespriser!$D150-(2009-U$3)/$C83*[1]Genanskaffelsespriser!$D150*U83))</f>
        <v>0</v>
      </c>
      <c r="AS83" s="58">
        <f>IF((V83*[1]Genanskaffelsespriser!$D150-(2009-V$3)/$C83*[1]Genanskaffelsespriser!$D150*V83)&lt;0,0,(V83*[1]Genanskaffelsespriser!$D150-(2009-V$3)/$C83*[1]Genanskaffelsespriser!$D150*V83))</f>
        <v>0</v>
      </c>
      <c r="AT83" s="58">
        <f>IF((W83*[1]Genanskaffelsespriser!$D150-(2009-W$3)/$C83*[1]Genanskaffelsespriser!$D150*W83)&lt;0,0,(W83*[1]Genanskaffelsespriser!$D150-(2009-W$3)/$C83*[1]Genanskaffelsespriser!$D150*W83))</f>
        <v>0</v>
      </c>
      <c r="AU83" s="58">
        <f>IF((X83*[1]Genanskaffelsespriser!$D150-(2009-X$3)/$C83*[1]Genanskaffelsespriser!$D150*X83)&lt;0,0,(X83*[1]Genanskaffelsespriser!$D150-(2009-X$3)/$C83*[1]Genanskaffelsespriser!$D150*X83))</f>
        <v>0</v>
      </c>
      <c r="AV83" s="58">
        <f>IF((Y83*[1]Genanskaffelsespriser!$D150-(2009-Y$3)/$C83*[1]Genanskaffelsespriser!$D150*Y83)&lt;0,0,(Y83*[1]Genanskaffelsespriser!$D150-(2009-Y$3)/$C83*[1]Genanskaffelsespriser!$D150*Y83))</f>
        <v>0</v>
      </c>
      <c r="AW83" s="59">
        <f t="shared" si="35"/>
        <v>0</v>
      </c>
      <c r="AX83" s="58">
        <f>VLOOKUP(D$3,[1]Prisindeks!$A$1:$B$111,2,FALSE)/100*AA83</f>
        <v>0</v>
      </c>
      <c r="AY83" s="58">
        <f>VLOOKUP(E$3,[1]Prisindeks!$A$1:$B$111,2,FALSE)/100*AB83</f>
        <v>0</v>
      </c>
      <c r="AZ83" s="58">
        <f>VLOOKUP(F$3,[1]Prisindeks!$A$1:$B$111,2,FALSE)/100*AC83</f>
        <v>0</v>
      </c>
      <c r="BA83" s="58">
        <f>VLOOKUP(G$3,[1]Prisindeks!$A$1:$B$111,2,FALSE)/100*AD83</f>
        <v>0</v>
      </c>
      <c r="BB83" s="58">
        <f>VLOOKUP(H$3,[1]Prisindeks!$A$1:$B$111,2,FALSE)/100*AE83</f>
        <v>0</v>
      </c>
      <c r="BC83" s="58">
        <f>VLOOKUP(I$3,[1]Prisindeks!$A$1:$B$111,2,FALSE)/100*AF83</f>
        <v>0</v>
      </c>
      <c r="BD83" s="58">
        <f>VLOOKUP(J$3,[1]Prisindeks!$A$1:$B$111,2,FALSE)/100*AG83</f>
        <v>0</v>
      </c>
      <c r="BE83" s="58">
        <f>VLOOKUP(K$3,[1]Prisindeks!$A$1:$B$111,2,FALSE)/100*AH83</f>
        <v>0</v>
      </c>
      <c r="BF83" s="58">
        <f>VLOOKUP(L$3,[1]Prisindeks!$A$1:$B$111,2,FALSE)/100*AI83</f>
        <v>0</v>
      </c>
      <c r="BG83" s="58">
        <f>VLOOKUP(M$3,[1]Prisindeks!$A$1:$B$111,2,FALSE)/100*AJ83</f>
        <v>0</v>
      </c>
      <c r="BH83" s="58">
        <f>VLOOKUP(N$3,[1]Prisindeks!$A$1:$B$111,2,FALSE)/100*AK83</f>
        <v>0</v>
      </c>
      <c r="BI83" s="58">
        <f>VLOOKUP(O$3,[1]Prisindeks!$A$1:$B$111,2,FALSE)/100*AL83</f>
        <v>0</v>
      </c>
      <c r="BJ83" s="58">
        <f>VLOOKUP(P$3,[1]Prisindeks!$A$1:$B$111,2,FALSE)/100*AM83</f>
        <v>0</v>
      </c>
      <c r="BK83" s="58">
        <f>VLOOKUP(Q$3,[1]Prisindeks!$A$1:$B$111,2,FALSE)/100*AN83</f>
        <v>0</v>
      </c>
      <c r="BL83" s="58">
        <f>VLOOKUP(R$3,[1]Prisindeks!$A$1:$B$111,2,FALSE)/100*AO83</f>
        <v>0</v>
      </c>
      <c r="BM83" s="58">
        <f>VLOOKUP(S$3,[1]Prisindeks!$A$1:$B$111,2,FALSE)/100*AP83</f>
        <v>0</v>
      </c>
      <c r="BN83" s="58">
        <f>VLOOKUP(T$3,[1]Prisindeks!$A$1:$B$111,2,FALSE)/100*AQ83</f>
        <v>0</v>
      </c>
      <c r="BO83" s="58">
        <f>VLOOKUP(U$3,[1]Prisindeks!$A$1:$B$111,2,FALSE)/100*AR83</f>
        <v>0</v>
      </c>
      <c r="BP83" s="58">
        <f>VLOOKUP(V$3,[1]Prisindeks!$A$1:$B$111,2,FALSE)/100*AS83</f>
        <v>0</v>
      </c>
      <c r="BQ83" s="58">
        <f>VLOOKUP(W$3,[1]Prisindeks!$A$1:$B$111,2,FALSE)/100*AT83</f>
        <v>0</v>
      </c>
      <c r="BR83" s="58">
        <f>VLOOKUP(X$3,[1]Prisindeks!$A$1:$B$111,2,FALSE)/100*AU83</f>
        <v>0</v>
      </c>
      <c r="BS83" s="58">
        <f>VLOOKUP(Y$3,[1]Prisindeks!$A$1:$B$111,2,FALSE)/100*AV83</f>
        <v>0</v>
      </c>
      <c r="BT83" s="59">
        <f t="shared" si="36"/>
        <v>0</v>
      </c>
      <c r="BU83" s="48">
        <f t="shared" si="37"/>
        <v>0</v>
      </c>
      <c r="BV83" s="48">
        <f t="shared" si="37"/>
        <v>0</v>
      </c>
      <c r="BW83" s="48">
        <f t="shared" si="37"/>
        <v>0</v>
      </c>
      <c r="BX83" s="48">
        <f t="shared" si="37"/>
        <v>0</v>
      </c>
      <c r="BY83" s="48">
        <f t="shared" si="37"/>
        <v>0</v>
      </c>
      <c r="BZ83" s="48">
        <f t="shared" si="37"/>
        <v>0</v>
      </c>
      <c r="CA83" s="48">
        <f t="shared" si="37"/>
        <v>0</v>
      </c>
      <c r="CB83" s="48">
        <f t="shared" si="37"/>
        <v>0</v>
      </c>
      <c r="CC83" s="48">
        <f t="shared" si="37"/>
        <v>0</v>
      </c>
      <c r="CD83" s="48">
        <f t="shared" si="37"/>
        <v>0</v>
      </c>
      <c r="CE83" s="48">
        <f t="shared" si="37"/>
        <v>0</v>
      </c>
      <c r="CF83" s="48">
        <f t="shared" si="37"/>
        <v>0</v>
      </c>
      <c r="CG83" s="48">
        <f t="shared" si="37"/>
        <v>0</v>
      </c>
      <c r="CH83" s="48">
        <f t="shared" si="37"/>
        <v>0</v>
      </c>
      <c r="CI83" s="48">
        <f t="shared" si="37"/>
        <v>0</v>
      </c>
      <c r="CJ83" s="48">
        <f t="shared" si="37"/>
        <v>0</v>
      </c>
      <c r="CK83" s="48">
        <f t="shared" si="38"/>
        <v>0</v>
      </c>
      <c r="CL83" s="48">
        <f t="shared" si="38"/>
        <v>0</v>
      </c>
      <c r="CM83" s="48">
        <f t="shared" si="38"/>
        <v>0</v>
      </c>
      <c r="CN83" s="48">
        <f t="shared" si="38"/>
        <v>0</v>
      </c>
      <c r="CO83" s="48">
        <f t="shared" si="38"/>
        <v>0</v>
      </c>
      <c r="CP83" s="48">
        <f t="shared" si="38"/>
        <v>0</v>
      </c>
      <c r="CQ83" s="49">
        <f t="shared" si="39"/>
        <v>0</v>
      </c>
      <c r="CR83" s="48">
        <f t="shared" si="34"/>
        <v>0</v>
      </c>
    </row>
    <row r="84" spans="1:96" hidden="1" outlineLevel="1" x14ac:dyDescent="0.25">
      <c r="A84" s="50" t="s">
        <v>58</v>
      </c>
      <c r="B84" s="51" t="s">
        <v>54</v>
      </c>
      <c r="C84" s="52">
        <f>[1]Genanskaffelsespriser!E151</f>
        <v>75</v>
      </c>
      <c r="D84" s="78">
        <v>0</v>
      </c>
      <c r="E84" s="78">
        <v>0</v>
      </c>
      <c r="F84" s="78">
        <v>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  <c r="P84" s="78">
        <v>0</v>
      </c>
      <c r="Q84" s="78">
        <v>0</v>
      </c>
      <c r="R84" s="78">
        <v>0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Y84" s="78">
        <v>0</v>
      </c>
      <c r="Z84" s="56"/>
      <c r="AA84" s="57">
        <f>IF((D84*[1]Genanskaffelsespriser!$D151-(2009-D$3)/$C84*[1]Genanskaffelsespriser!$D151*D84)&lt;0,0,(D84*[1]Genanskaffelsespriser!$D151-(2009-D$3)/$C84*[1]Genanskaffelsespriser!$D151*D84))</f>
        <v>0</v>
      </c>
      <c r="AB84" s="58">
        <f>IF((E84*[1]Genanskaffelsespriser!$D151-(2009-E$3)/$C84*[1]Genanskaffelsespriser!$D151*E84)&lt;0,0,(E84*[1]Genanskaffelsespriser!$D151-(2009-E$3)/$C84*[1]Genanskaffelsespriser!$D151*E84))</f>
        <v>0</v>
      </c>
      <c r="AC84" s="58">
        <f>IF((F84*[1]Genanskaffelsespriser!$D151-(2009-F$3)/$C84*[1]Genanskaffelsespriser!$D151*F84)&lt;0,0,(F84*[1]Genanskaffelsespriser!$D151-(2009-F$3)/$C84*[1]Genanskaffelsespriser!$D151*F84))</f>
        <v>0</v>
      </c>
      <c r="AD84" s="58">
        <f>IF((G84*[1]Genanskaffelsespriser!$D151-(2009-G$3)/$C84*[1]Genanskaffelsespriser!$D151*G84)&lt;0,0,(G84*[1]Genanskaffelsespriser!$D151-(2009-G$3)/$C84*[1]Genanskaffelsespriser!$D151*G84))</f>
        <v>0</v>
      </c>
      <c r="AE84" s="58">
        <f>IF((H84*[1]Genanskaffelsespriser!$D151-(2009-H$3)/$C84*[1]Genanskaffelsespriser!$D151*H84)&lt;0,0,(H84*[1]Genanskaffelsespriser!$D151-(2009-H$3)/$C84*[1]Genanskaffelsespriser!$D151*H84))</f>
        <v>0</v>
      </c>
      <c r="AF84" s="58">
        <f>IF((I84*[1]Genanskaffelsespriser!$D151-(2009-I$3)/$C84*[1]Genanskaffelsespriser!$D151*I84)&lt;0,0,(I84*[1]Genanskaffelsespriser!$D151-(2009-I$3)/$C84*[1]Genanskaffelsespriser!$D151*I84))</f>
        <v>0</v>
      </c>
      <c r="AG84" s="58">
        <f>IF((J84*[1]Genanskaffelsespriser!$D151-(2009-J$3)/$C84*[1]Genanskaffelsespriser!$D151*J84)&lt;0,0,(J84*[1]Genanskaffelsespriser!$D151-(2009-J$3)/$C84*[1]Genanskaffelsespriser!$D151*J84))</f>
        <v>0</v>
      </c>
      <c r="AH84" s="58">
        <f>IF((K84*[1]Genanskaffelsespriser!$D151-(2009-K$3)/$C84*[1]Genanskaffelsespriser!$D151*K84)&lt;0,0,(K84*[1]Genanskaffelsespriser!$D151-(2009-K$3)/$C84*[1]Genanskaffelsespriser!$D151*K84))</f>
        <v>0</v>
      </c>
      <c r="AI84" s="58">
        <f>IF((L84*[1]Genanskaffelsespriser!$D151-(2009-L$3)/$C84*[1]Genanskaffelsespriser!$D151*L84)&lt;0,0,(L84*[1]Genanskaffelsespriser!$D151-(2009-L$3)/$C84*[1]Genanskaffelsespriser!$D151*L84))</f>
        <v>0</v>
      </c>
      <c r="AJ84" s="58">
        <f>IF((M84*[1]Genanskaffelsespriser!$D151-(2009-M$3)/$C84*[1]Genanskaffelsespriser!$D151*M84)&lt;0,0,(M84*[1]Genanskaffelsespriser!$D151-(2009-M$3)/$C84*[1]Genanskaffelsespriser!$D151*M84))</f>
        <v>0</v>
      </c>
      <c r="AK84" s="58">
        <f>IF((N84*[1]Genanskaffelsespriser!$D151-(2009-N$3)/$C84*[1]Genanskaffelsespriser!$D151*N84)&lt;0,0,(N84*[1]Genanskaffelsespriser!$D151-(2009-N$3)/$C84*[1]Genanskaffelsespriser!$D151*N84))</f>
        <v>0</v>
      </c>
      <c r="AL84" s="58">
        <f>IF((O84*[1]Genanskaffelsespriser!$D151-(2009-O$3)/$C84*[1]Genanskaffelsespriser!$D151*O84)&lt;0,0,(O84*[1]Genanskaffelsespriser!$D151-(2009-O$3)/$C84*[1]Genanskaffelsespriser!$D151*O84))</f>
        <v>0</v>
      </c>
      <c r="AM84" s="58">
        <f>IF((P84*[1]Genanskaffelsespriser!$D151-(2009-P$3)/$C84*[1]Genanskaffelsespriser!$D151*P84)&lt;0,0,(P84*[1]Genanskaffelsespriser!$D151-(2009-P$3)/$C84*[1]Genanskaffelsespriser!$D151*P84))</f>
        <v>0</v>
      </c>
      <c r="AN84" s="58">
        <f>IF((Q84*[1]Genanskaffelsespriser!$D151-(2009-Q$3)/$C84*[1]Genanskaffelsespriser!$D151*Q84)&lt;0,0,(Q84*[1]Genanskaffelsespriser!$D151-(2009-Q$3)/$C84*[1]Genanskaffelsespriser!$D151*Q84))</f>
        <v>0</v>
      </c>
      <c r="AO84" s="58">
        <f>IF((R84*[1]Genanskaffelsespriser!$D151-(2009-R$3)/$C84*[1]Genanskaffelsespriser!$D151*R84)&lt;0,0,(R84*[1]Genanskaffelsespriser!$D151-(2009-R$3)/$C84*[1]Genanskaffelsespriser!$D151*R84))</f>
        <v>0</v>
      </c>
      <c r="AP84" s="58">
        <f>IF((S84*[1]Genanskaffelsespriser!$D151-(2009-S$3)/$C84*[1]Genanskaffelsespriser!$D151*S84)&lt;0,0,(S84*[1]Genanskaffelsespriser!$D151-(2009-S$3)/$C84*[1]Genanskaffelsespriser!$D151*S84))</f>
        <v>0</v>
      </c>
      <c r="AQ84" s="58">
        <f>IF((T84*[1]Genanskaffelsespriser!$D151-(2009-T$3)/$C84*[1]Genanskaffelsespriser!$D151*T84)&lt;0,0,(T84*[1]Genanskaffelsespriser!$D151-(2009-T$3)/$C84*[1]Genanskaffelsespriser!$D151*T84))</f>
        <v>0</v>
      </c>
      <c r="AR84" s="58">
        <f>IF((U84*[1]Genanskaffelsespriser!$D151-(2009-U$3)/$C84*[1]Genanskaffelsespriser!$D151*U84)&lt;0,0,(U84*[1]Genanskaffelsespriser!$D151-(2009-U$3)/$C84*[1]Genanskaffelsespriser!$D151*U84))</f>
        <v>0</v>
      </c>
      <c r="AS84" s="58">
        <f>IF((V84*[1]Genanskaffelsespriser!$D151-(2009-V$3)/$C84*[1]Genanskaffelsespriser!$D151*V84)&lt;0,0,(V84*[1]Genanskaffelsespriser!$D151-(2009-V$3)/$C84*[1]Genanskaffelsespriser!$D151*V84))</f>
        <v>0</v>
      </c>
      <c r="AT84" s="58">
        <f>IF((W84*[1]Genanskaffelsespriser!$D151-(2009-W$3)/$C84*[1]Genanskaffelsespriser!$D151*W84)&lt;0,0,(W84*[1]Genanskaffelsespriser!$D151-(2009-W$3)/$C84*[1]Genanskaffelsespriser!$D151*W84))</f>
        <v>0</v>
      </c>
      <c r="AU84" s="58">
        <f>IF((X84*[1]Genanskaffelsespriser!$D151-(2009-X$3)/$C84*[1]Genanskaffelsespriser!$D151*X84)&lt;0,0,(X84*[1]Genanskaffelsespriser!$D151-(2009-X$3)/$C84*[1]Genanskaffelsespriser!$D151*X84))</f>
        <v>0</v>
      </c>
      <c r="AV84" s="58">
        <f>IF((Y84*[1]Genanskaffelsespriser!$D151-(2009-Y$3)/$C84*[1]Genanskaffelsespriser!$D151*Y84)&lt;0,0,(Y84*[1]Genanskaffelsespriser!$D151-(2009-Y$3)/$C84*[1]Genanskaffelsespriser!$D151*Y84))</f>
        <v>0</v>
      </c>
      <c r="AW84" s="59">
        <f t="shared" si="35"/>
        <v>0</v>
      </c>
      <c r="AX84" s="58">
        <f>VLOOKUP(D$3,[1]Prisindeks!$A$1:$B$111,2,FALSE)/100*AA84</f>
        <v>0</v>
      </c>
      <c r="AY84" s="58">
        <f>VLOOKUP(E$3,[1]Prisindeks!$A$1:$B$111,2,FALSE)/100*AB84</f>
        <v>0</v>
      </c>
      <c r="AZ84" s="58">
        <f>VLOOKUP(F$3,[1]Prisindeks!$A$1:$B$111,2,FALSE)/100*AC84</f>
        <v>0</v>
      </c>
      <c r="BA84" s="58">
        <f>VLOOKUP(G$3,[1]Prisindeks!$A$1:$B$111,2,FALSE)/100*AD84</f>
        <v>0</v>
      </c>
      <c r="BB84" s="58">
        <f>VLOOKUP(H$3,[1]Prisindeks!$A$1:$B$111,2,FALSE)/100*AE84</f>
        <v>0</v>
      </c>
      <c r="BC84" s="58">
        <f>VLOOKUP(I$3,[1]Prisindeks!$A$1:$B$111,2,FALSE)/100*AF84</f>
        <v>0</v>
      </c>
      <c r="BD84" s="58">
        <f>VLOOKUP(J$3,[1]Prisindeks!$A$1:$B$111,2,FALSE)/100*AG84</f>
        <v>0</v>
      </c>
      <c r="BE84" s="58">
        <f>VLOOKUP(K$3,[1]Prisindeks!$A$1:$B$111,2,FALSE)/100*AH84</f>
        <v>0</v>
      </c>
      <c r="BF84" s="58">
        <f>VLOOKUP(L$3,[1]Prisindeks!$A$1:$B$111,2,FALSE)/100*AI84</f>
        <v>0</v>
      </c>
      <c r="BG84" s="58">
        <f>VLOOKUP(M$3,[1]Prisindeks!$A$1:$B$111,2,FALSE)/100*AJ84</f>
        <v>0</v>
      </c>
      <c r="BH84" s="58">
        <f>VLOOKUP(N$3,[1]Prisindeks!$A$1:$B$111,2,FALSE)/100*AK84</f>
        <v>0</v>
      </c>
      <c r="BI84" s="58">
        <f>VLOOKUP(O$3,[1]Prisindeks!$A$1:$B$111,2,FALSE)/100*AL84</f>
        <v>0</v>
      </c>
      <c r="BJ84" s="58">
        <f>VLOOKUP(P$3,[1]Prisindeks!$A$1:$B$111,2,FALSE)/100*AM84</f>
        <v>0</v>
      </c>
      <c r="BK84" s="58">
        <f>VLOOKUP(Q$3,[1]Prisindeks!$A$1:$B$111,2,FALSE)/100*AN84</f>
        <v>0</v>
      </c>
      <c r="BL84" s="58">
        <f>VLOOKUP(R$3,[1]Prisindeks!$A$1:$B$111,2,FALSE)/100*AO84</f>
        <v>0</v>
      </c>
      <c r="BM84" s="58">
        <f>VLOOKUP(S$3,[1]Prisindeks!$A$1:$B$111,2,FALSE)/100*AP84</f>
        <v>0</v>
      </c>
      <c r="BN84" s="58">
        <f>VLOOKUP(T$3,[1]Prisindeks!$A$1:$B$111,2,FALSE)/100*AQ84</f>
        <v>0</v>
      </c>
      <c r="BO84" s="58">
        <f>VLOOKUP(U$3,[1]Prisindeks!$A$1:$B$111,2,FALSE)/100*AR84</f>
        <v>0</v>
      </c>
      <c r="BP84" s="58">
        <f>VLOOKUP(V$3,[1]Prisindeks!$A$1:$B$111,2,FALSE)/100*AS84</f>
        <v>0</v>
      </c>
      <c r="BQ84" s="58">
        <f>VLOOKUP(W$3,[1]Prisindeks!$A$1:$B$111,2,FALSE)/100*AT84</f>
        <v>0</v>
      </c>
      <c r="BR84" s="58">
        <f>VLOOKUP(X$3,[1]Prisindeks!$A$1:$B$111,2,FALSE)/100*AU84</f>
        <v>0</v>
      </c>
      <c r="BS84" s="58">
        <f>VLOOKUP(Y$3,[1]Prisindeks!$A$1:$B$111,2,FALSE)/100*AV84</f>
        <v>0</v>
      </c>
      <c r="BT84" s="59">
        <f t="shared" si="36"/>
        <v>0</v>
      </c>
      <c r="BU84" s="48">
        <f t="shared" si="37"/>
        <v>0</v>
      </c>
      <c r="BV84" s="48">
        <f t="shared" si="37"/>
        <v>0</v>
      </c>
      <c r="BW84" s="48">
        <f t="shared" si="37"/>
        <v>0</v>
      </c>
      <c r="BX84" s="48">
        <f t="shared" si="37"/>
        <v>0</v>
      </c>
      <c r="BY84" s="48">
        <f t="shared" si="37"/>
        <v>0</v>
      </c>
      <c r="BZ84" s="48">
        <f t="shared" si="37"/>
        <v>0</v>
      </c>
      <c r="CA84" s="48">
        <f t="shared" si="37"/>
        <v>0</v>
      </c>
      <c r="CB84" s="48">
        <f t="shared" si="37"/>
        <v>0</v>
      </c>
      <c r="CC84" s="48">
        <f t="shared" si="37"/>
        <v>0</v>
      </c>
      <c r="CD84" s="48">
        <f t="shared" si="37"/>
        <v>0</v>
      </c>
      <c r="CE84" s="48">
        <f t="shared" si="37"/>
        <v>0</v>
      </c>
      <c r="CF84" s="48">
        <f t="shared" si="37"/>
        <v>0</v>
      </c>
      <c r="CG84" s="48">
        <f t="shared" si="37"/>
        <v>0</v>
      </c>
      <c r="CH84" s="48">
        <f t="shared" si="37"/>
        <v>0</v>
      </c>
      <c r="CI84" s="48">
        <f t="shared" si="37"/>
        <v>0</v>
      </c>
      <c r="CJ84" s="48">
        <f t="shared" si="37"/>
        <v>0</v>
      </c>
      <c r="CK84" s="48">
        <f t="shared" si="38"/>
        <v>0</v>
      </c>
      <c r="CL84" s="48">
        <f t="shared" si="38"/>
        <v>0</v>
      </c>
      <c r="CM84" s="48">
        <f t="shared" si="38"/>
        <v>0</v>
      </c>
      <c r="CN84" s="48">
        <f t="shared" si="38"/>
        <v>0</v>
      </c>
      <c r="CO84" s="48">
        <f t="shared" si="38"/>
        <v>0</v>
      </c>
      <c r="CP84" s="48">
        <f t="shared" si="38"/>
        <v>0</v>
      </c>
      <c r="CQ84" s="49">
        <f t="shared" si="39"/>
        <v>0</v>
      </c>
      <c r="CR84" s="48">
        <f t="shared" si="34"/>
        <v>0</v>
      </c>
    </row>
    <row r="85" spans="1:96" hidden="1" outlineLevel="1" x14ac:dyDescent="0.25">
      <c r="A85" s="50" t="s">
        <v>13</v>
      </c>
      <c r="B85" s="51" t="s">
        <v>54</v>
      </c>
      <c r="C85" s="52">
        <f>[1]Genanskaffelsespriser!E152</f>
        <v>100</v>
      </c>
      <c r="D85" s="78">
        <v>0</v>
      </c>
      <c r="E85" s="78">
        <v>0</v>
      </c>
      <c r="F85" s="78">
        <v>0</v>
      </c>
      <c r="G85" s="78">
        <v>0</v>
      </c>
      <c r="H85" s="78">
        <v>0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Y85" s="78">
        <v>0</v>
      </c>
      <c r="Z85" s="56"/>
      <c r="AA85" s="57">
        <f>IF((D85*[1]Genanskaffelsespriser!$D152-(2009-D$3)/$C85*[1]Genanskaffelsespriser!$D152*D85)&lt;0,0,(D85*[1]Genanskaffelsespriser!$D152-(2009-D$3)/$C85*[1]Genanskaffelsespriser!$D152*D85))</f>
        <v>0</v>
      </c>
      <c r="AB85" s="58">
        <f>IF((E85*[1]Genanskaffelsespriser!$D152-(2009-E$3)/$C85*[1]Genanskaffelsespriser!$D152*E85)&lt;0,0,(E85*[1]Genanskaffelsespriser!$D152-(2009-E$3)/$C85*[1]Genanskaffelsespriser!$D152*E85))</f>
        <v>0</v>
      </c>
      <c r="AC85" s="58">
        <f>IF((F85*[1]Genanskaffelsespriser!$D152-(2009-F$3)/$C85*[1]Genanskaffelsespriser!$D152*F85)&lt;0,0,(F85*[1]Genanskaffelsespriser!$D152-(2009-F$3)/$C85*[1]Genanskaffelsespriser!$D152*F85))</f>
        <v>0</v>
      </c>
      <c r="AD85" s="58">
        <f>IF((G85*[1]Genanskaffelsespriser!$D152-(2009-G$3)/$C85*[1]Genanskaffelsespriser!$D152*G85)&lt;0,0,(G85*[1]Genanskaffelsespriser!$D152-(2009-G$3)/$C85*[1]Genanskaffelsespriser!$D152*G85))</f>
        <v>0</v>
      </c>
      <c r="AE85" s="58">
        <f>IF((H85*[1]Genanskaffelsespriser!$D152-(2009-H$3)/$C85*[1]Genanskaffelsespriser!$D152*H85)&lt;0,0,(H85*[1]Genanskaffelsespriser!$D152-(2009-H$3)/$C85*[1]Genanskaffelsespriser!$D152*H85))</f>
        <v>0</v>
      </c>
      <c r="AF85" s="58">
        <f>IF((I85*[1]Genanskaffelsespriser!$D152-(2009-I$3)/$C85*[1]Genanskaffelsespriser!$D152*I85)&lt;0,0,(I85*[1]Genanskaffelsespriser!$D152-(2009-I$3)/$C85*[1]Genanskaffelsespriser!$D152*I85))</f>
        <v>0</v>
      </c>
      <c r="AG85" s="58">
        <f>IF((J85*[1]Genanskaffelsespriser!$D152-(2009-J$3)/$C85*[1]Genanskaffelsespriser!$D152*J85)&lt;0,0,(J85*[1]Genanskaffelsespriser!$D152-(2009-J$3)/$C85*[1]Genanskaffelsespriser!$D152*J85))</f>
        <v>0</v>
      </c>
      <c r="AH85" s="58">
        <f>IF((K85*[1]Genanskaffelsespriser!$D152-(2009-K$3)/$C85*[1]Genanskaffelsespriser!$D152*K85)&lt;0,0,(K85*[1]Genanskaffelsespriser!$D152-(2009-K$3)/$C85*[1]Genanskaffelsespriser!$D152*K85))</f>
        <v>0</v>
      </c>
      <c r="AI85" s="58">
        <f>IF((L85*[1]Genanskaffelsespriser!$D152-(2009-L$3)/$C85*[1]Genanskaffelsespriser!$D152*L85)&lt;0,0,(L85*[1]Genanskaffelsespriser!$D152-(2009-L$3)/$C85*[1]Genanskaffelsespriser!$D152*L85))</f>
        <v>0</v>
      </c>
      <c r="AJ85" s="58">
        <f>IF((M85*[1]Genanskaffelsespriser!$D152-(2009-M$3)/$C85*[1]Genanskaffelsespriser!$D152*M85)&lt;0,0,(M85*[1]Genanskaffelsespriser!$D152-(2009-M$3)/$C85*[1]Genanskaffelsespriser!$D152*M85))</f>
        <v>0</v>
      </c>
      <c r="AK85" s="58">
        <f>IF((N85*[1]Genanskaffelsespriser!$D152-(2009-N$3)/$C85*[1]Genanskaffelsespriser!$D152*N85)&lt;0,0,(N85*[1]Genanskaffelsespriser!$D152-(2009-N$3)/$C85*[1]Genanskaffelsespriser!$D152*N85))</f>
        <v>0</v>
      </c>
      <c r="AL85" s="58">
        <f>IF((O85*[1]Genanskaffelsespriser!$D152-(2009-O$3)/$C85*[1]Genanskaffelsespriser!$D152*O85)&lt;0,0,(O85*[1]Genanskaffelsespriser!$D152-(2009-O$3)/$C85*[1]Genanskaffelsespriser!$D152*O85))</f>
        <v>0</v>
      </c>
      <c r="AM85" s="58">
        <f>IF((P85*[1]Genanskaffelsespriser!$D152-(2009-P$3)/$C85*[1]Genanskaffelsespriser!$D152*P85)&lt;0,0,(P85*[1]Genanskaffelsespriser!$D152-(2009-P$3)/$C85*[1]Genanskaffelsespriser!$D152*P85))</f>
        <v>0</v>
      </c>
      <c r="AN85" s="58">
        <f>IF((Q85*[1]Genanskaffelsespriser!$D152-(2009-Q$3)/$C85*[1]Genanskaffelsespriser!$D152*Q85)&lt;0,0,(Q85*[1]Genanskaffelsespriser!$D152-(2009-Q$3)/$C85*[1]Genanskaffelsespriser!$D152*Q85))</f>
        <v>0</v>
      </c>
      <c r="AO85" s="58">
        <f>IF((R85*[1]Genanskaffelsespriser!$D152-(2009-R$3)/$C85*[1]Genanskaffelsespriser!$D152*R85)&lt;0,0,(R85*[1]Genanskaffelsespriser!$D152-(2009-R$3)/$C85*[1]Genanskaffelsespriser!$D152*R85))</f>
        <v>0</v>
      </c>
      <c r="AP85" s="58">
        <f>IF((S85*[1]Genanskaffelsespriser!$D152-(2009-S$3)/$C85*[1]Genanskaffelsespriser!$D152*S85)&lt;0,0,(S85*[1]Genanskaffelsespriser!$D152-(2009-S$3)/$C85*[1]Genanskaffelsespriser!$D152*S85))</f>
        <v>0</v>
      </c>
      <c r="AQ85" s="58">
        <f>IF((T85*[1]Genanskaffelsespriser!$D152-(2009-T$3)/$C85*[1]Genanskaffelsespriser!$D152*T85)&lt;0,0,(T85*[1]Genanskaffelsespriser!$D152-(2009-T$3)/$C85*[1]Genanskaffelsespriser!$D152*T85))</f>
        <v>0</v>
      </c>
      <c r="AR85" s="58">
        <f>IF((U85*[1]Genanskaffelsespriser!$D152-(2009-U$3)/$C85*[1]Genanskaffelsespriser!$D152*U85)&lt;0,0,(U85*[1]Genanskaffelsespriser!$D152-(2009-U$3)/$C85*[1]Genanskaffelsespriser!$D152*U85))</f>
        <v>0</v>
      </c>
      <c r="AS85" s="58">
        <f>IF((V85*[1]Genanskaffelsespriser!$D152-(2009-V$3)/$C85*[1]Genanskaffelsespriser!$D152*V85)&lt;0,0,(V85*[1]Genanskaffelsespriser!$D152-(2009-V$3)/$C85*[1]Genanskaffelsespriser!$D152*V85))</f>
        <v>0</v>
      </c>
      <c r="AT85" s="58">
        <f>IF((W85*[1]Genanskaffelsespriser!$D152-(2009-W$3)/$C85*[1]Genanskaffelsespriser!$D152*W85)&lt;0,0,(W85*[1]Genanskaffelsespriser!$D152-(2009-W$3)/$C85*[1]Genanskaffelsespriser!$D152*W85))</f>
        <v>0</v>
      </c>
      <c r="AU85" s="58">
        <f>IF((X85*[1]Genanskaffelsespriser!$D152-(2009-X$3)/$C85*[1]Genanskaffelsespriser!$D152*X85)&lt;0,0,(X85*[1]Genanskaffelsespriser!$D152-(2009-X$3)/$C85*[1]Genanskaffelsespriser!$D152*X85))</f>
        <v>0</v>
      </c>
      <c r="AV85" s="58">
        <f>IF((Y85*[1]Genanskaffelsespriser!$D152-(2009-Y$3)/$C85*[1]Genanskaffelsespriser!$D152*Y85)&lt;0,0,(Y85*[1]Genanskaffelsespriser!$D152-(2009-Y$3)/$C85*[1]Genanskaffelsespriser!$D152*Y85))</f>
        <v>0</v>
      </c>
      <c r="AW85" s="59">
        <f t="shared" si="35"/>
        <v>0</v>
      </c>
      <c r="AX85" s="58">
        <f>VLOOKUP(D$3,[1]Prisindeks!$A$1:$B$111,2,FALSE)/100*AA85</f>
        <v>0</v>
      </c>
      <c r="AY85" s="58">
        <f>VLOOKUP(E$3,[1]Prisindeks!$A$1:$B$111,2,FALSE)/100*AB85</f>
        <v>0</v>
      </c>
      <c r="AZ85" s="58">
        <f>VLOOKUP(F$3,[1]Prisindeks!$A$1:$B$111,2,FALSE)/100*AC85</f>
        <v>0</v>
      </c>
      <c r="BA85" s="58">
        <f>VLOOKUP(G$3,[1]Prisindeks!$A$1:$B$111,2,FALSE)/100*AD85</f>
        <v>0</v>
      </c>
      <c r="BB85" s="58">
        <f>VLOOKUP(H$3,[1]Prisindeks!$A$1:$B$111,2,FALSE)/100*AE85</f>
        <v>0</v>
      </c>
      <c r="BC85" s="58">
        <f>VLOOKUP(I$3,[1]Prisindeks!$A$1:$B$111,2,FALSE)/100*AF85</f>
        <v>0</v>
      </c>
      <c r="BD85" s="58">
        <f>VLOOKUP(J$3,[1]Prisindeks!$A$1:$B$111,2,FALSE)/100*AG85</f>
        <v>0</v>
      </c>
      <c r="BE85" s="58">
        <f>VLOOKUP(K$3,[1]Prisindeks!$A$1:$B$111,2,FALSE)/100*AH85</f>
        <v>0</v>
      </c>
      <c r="BF85" s="58">
        <f>VLOOKUP(L$3,[1]Prisindeks!$A$1:$B$111,2,FALSE)/100*AI85</f>
        <v>0</v>
      </c>
      <c r="BG85" s="58">
        <f>VLOOKUP(M$3,[1]Prisindeks!$A$1:$B$111,2,FALSE)/100*AJ85</f>
        <v>0</v>
      </c>
      <c r="BH85" s="58">
        <f>VLOOKUP(N$3,[1]Prisindeks!$A$1:$B$111,2,FALSE)/100*AK85</f>
        <v>0</v>
      </c>
      <c r="BI85" s="58">
        <f>VLOOKUP(O$3,[1]Prisindeks!$A$1:$B$111,2,FALSE)/100*AL85</f>
        <v>0</v>
      </c>
      <c r="BJ85" s="58">
        <f>VLOOKUP(P$3,[1]Prisindeks!$A$1:$B$111,2,FALSE)/100*AM85</f>
        <v>0</v>
      </c>
      <c r="BK85" s="58">
        <f>VLOOKUP(Q$3,[1]Prisindeks!$A$1:$B$111,2,FALSE)/100*AN85</f>
        <v>0</v>
      </c>
      <c r="BL85" s="58">
        <f>VLOOKUP(R$3,[1]Prisindeks!$A$1:$B$111,2,FALSE)/100*AO85</f>
        <v>0</v>
      </c>
      <c r="BM85" s="58">
        <f>VLOOKUP(S$3,[1]Prisindeks!$A$1:$B$111,2,FALSE)/100*AP85</f>
        <v>0</v>
      </c>
      <c r="BN85" s="58">
        <f>VLOOKUP(T$3,[1]Prisindeks!$A$1:$B$111,2,FALSE)/100*AQ85</f>
        <v>0</v>
      </c>
      <c r="BO85" s="58">
        <f>VLOOKUP(U$3,[1]Prisindeks!$A$1:$B$111,2,FALSE)/100*AR85</f>
        <v>0</v>
      </c>
      <c r="BP85" s="58">
        <f>VLOOKUP(V$3,[1]Prisindeks!$A$1:$B$111,2,FALSE)/100*AS85</f>
        <v>0</v>
      </c>
      <c r="BQ85" s="58">
        <f>VLOOKUP(W$3,[1]Prisindeks!$A$1:$B$111,2,FALSE)/100*AT85</f>
        <v>0</v>
      </c>
      <c r="BR85" s="58">
        <f>VLOOKUP(X$3,[1]Prisindeks!$A$1:$B$111,2,FALSE)/100*AU85</f>
        <v>0</v>
      </c>
      <c r="BS85" s="58">
        <f>VLOOKUP(Y$3,[1]Prisindeks!$A$1:$B$111,2,FALSE)/100*AV85</f>
        <v>0</v>
      </c>
      <c r="BT85" s="59">
        <f t="shared" si="36"/>
        <v>0</v>
      </c>
      <c r="BU85" s="48">
        <f t="shared" si="37"/>
        <v>0</v>
      </c>
      <c r="BV85" s="48">
        <f t="shared" si="37"/>
        <v>0</v>
      </c>
      <c r="BW85" s="48">
        <f t="shared" si="37"/>
        <v>0</v>
      </c>
      <c r="BX85" s="48">
        <f t="shared" si="37"/>
        <v>0</v>
      </c>
      <c r="BY85" s="48">
        <f t="shared" si="37"/>
        <v>0</v>
      </c>
      <c r="BZ85" s="48">
        <f t="shared" si="37"/>
        <v>0</v>
      </c>
      <c r="CA85" s="48">
        <f t="shared" si="37"/>
        <v>0</v>
      </c>
      <c r="CB85" s="48">
        <f t="shared" si="37"/>
        <v>0</v>
      </c>
      <c r="CC85" s="48">
        <f t="shared" si="37"/>
        <v>0</v>
      </c>
      <c r="CD85" s="48">
        <f t="shared" si="37"/>
        <v>0</v>
      </c>
      <c r="CE85" s="48">
        <f t="shared" si="37"/>
        <v>0</v>
      </c>
      <c r="CF85" s="48">
        <f t="shared" si="37"/>
        <v>0</v>
      </c>
      <c r="CG85" s="48">
        <f t="shared" si="37"/>
        <v>0</v>
      </c>
      <c r="CH85" s="48">
        <f t="shared" si="37"/>
        <v>0</v>
      </c>
      <c r="CI85" s="48">
        <f t="shared" si="37"/>
        <v>0</v>
      </c>
      <c r="CJ85" s="48">
        <f t="shared" si="37"/>
        <v>0</v>
      </c>
      <c r="CK85" s="48">
        <f t="shared" si="38"/>
        <v>0</v>
      </c>
      <c r="CL85" s="48">
        <f t="shared" si="38"/>
        <v>0</v>
      </c>
      <c r="CM85" s="48">
        <f t="shared" si="38"/>
        <v>0</v>
      </c>
      <c r="CN85" s="48">
        <f t="shared" si="38"/>
        <v>0</v>
      </c>
      <c r="CO85" s="48">
        <f t="shared" si="38"/>
        <v>0</v>
      </c>
      <c r="CP85" s="48">
        <f t="shared" si="38"/>
        <v>0</v>
      </c>
      <c r="CQ85" s="49">
        <f t="shared" si="39"/>
        <v>0</v>
      </c>
      <c r="CR85" s="48">
        <f t="shared" si="34"/>
        <v>0</v>
      </c>
    </row>
    <row r="86" spans="1:96" hidden="1" outlineLevel="1" x14ac:dyDescent="0.25">
      <c r="A86" s="50" t="s">
        <v>14</v>
      </c>
      <c r="B86" s="51" t="s">
        <v>54</v>
      </c>
      <c r="C86" s="52">
        <f>[1]Genanskaffelsespriser!E153</f>
        <v>100</v>
      </c>
      <c r="D86" s="78">
        <v>0</v>
      </c>
      <c r="E86" s="78">
        <v>0</v>
      </c>
      <c r="F86" s="78">
        <v>0</v>
      </c>
      <c r="G86" s="78">
        <v>0</v>
      </c>
      <c r="H86" s="78">
        <v>0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0</v>
      </c>
      <c r="S86" s="78">
        <v>0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Y86" s="78">
        <v>0</v>
      </c>
      <c r="Z86" s="56"/>
      <c r="AA86" s="57">
        <f>IF((D86*[1]Genanskaffelsespriser!$D153-(2009-D$3)/$C86*[1]Genanskaffelsespriser!$D153*D86)&lt;0,0,(D86*[1]Genanskaffelsespriser!$D153-(2009-D$3)/$C86*[1]Genanskaffelsespriser!$D153*D86))</f>
        <v>0</v>
      </c>
      <c r="AB86" s="58">
        <f>IF((E86*[1]Genanskaffelsespriser!$D153-(2009-E$3)/$C86*[1]Genanskaffelsespriser!$D153*E86)&lt;0,0,(E86*[1]Genanskaffelsespriser!$D153-(2009-E$3)/$C86*[1]Genanskaffelsespriser!$D153*E86))</f>
        <v>0</v>
      </c>
      <c r="AC86" s="58">
        <f>IF((F86*[1]Genanskaffelsespriser!$D153-(2009-F$3)/$C86*[1]Genanskaffelsespriser!$D153*F86)&lt;0,0,(F86*[1]Genanskaffelsespriser!$D153-(2009-F$3)/$C86*[1]Genanskaffelsespriser!$D153*F86))</f>
        <v>0</v>
      </c>
      <c r="AD86" s="58">
        <f>IF((G86*[1]Genanskaffelsespriser!$D153-(2009-G$3)/$C86*[1]Genanskaffelsespriser!$D153*G86)&lt;0,0,(G86*[1]Genanskaffelsespriser!$D153-(2009-G$3)/$C86*[1]Genanskaffelsespriser!$D153*G86))</f>
        <v>0</v>
      </c>
      <c r="AE86" s="58">
        <f>IF((H86*[1]Genanskaffelsespriser!$D153-(2009-H$3)/$C86*[1]Genanskaffelsespriser!$D153*H86)&lt;0,0,(H86*[1]Genanskaffelsespriser!$D153-(2009-H$3)/$C86*[1]Genanskaffelsespriser!$D153*H86))</f>
        <v>0</v>
      </c>
      <c r="AF86" s="58">
        <f>IF((I86*[1]Genanskaffelsespriser!$D153-(2009-I$3)/$C86*[1]Genanskaffelsespriser!$D153*I86)&lt;0,0,(I86*[1]Genanskaffelsespriser!$D153-(2009-I$3)/$C86*[1]Genanskaffelsespriser!$D153*I86))</f>
        <v>0</v>
      </c>
      <c r="AG86" s="58">
        <f>IF((J86*[1]Genanskaffelsespriser!$D153-(2009-J$3)/$C86*[1]Genanskaffelsespriser!$D153*J86)&lt;0,0,(J86*[1]Genanskaffelsespriser!$D153-(2009-J$3)/$C86*[1]Genanskaffelsespriser!$D153*J86))</f>
        <v>0</v>
      </c>
      <c r="AH86" s="58">
        <f>IF((K86*[1]Genanskaffelsespriser!$D153-(2009-K$3)/$C86*[1]Genanskaffelsespriser!$D153*K86)&lt;0,0,(K86*[1]Genanskaffelsespriser!$D153-(2009-K$3)/$C86*[1]Genanskaffelsespriser!$D153*K86))</f>
        <v>0</v>
      </c>
      <c r="AI86" s="58">
        <f>IF((L86*[1]Genanskaffelsespriser!$D153-(2009-L$3)/$C86*[1]Genanskaffelsespriser!$D153*L86)&lt;0,0,(L86*[1]Genanskaffelsespriser!$D153-(2009-L$3)/$C86*[1]Genanskaffelsespriser!$D153*L86))</f>
        <v>0</v>
      </c>
      <c r="AJ86" s="58">
        <f>IF((M86*[1]Genanskaffelsespriser!$D153-(2009-M$3)/$C86*[1]Genanskaffelsespriser!$D153*M86)&lt;0,0,(M86*[1]Genanskaffelsespriser!$D153-(2009-M$3)/$C86*[1]Genanskaffelsespriser!$D153*M86))</f>
        <v>0</v>
      </c>
      <c r="AK86" s="58">
        <f>IF((N86*[1]Genanskaffelsespriser!$D153-(2009-N$3)/$C86*[1]Genanskaffelsespriser!$D153*N86)&lt;0,0,(N86*[1]Genanskaffelsespriser!$D153-(2009-N$3)/$C86*[1]Genanskaffelsespriser!$D153*N86))</f>
        <v>0</v>
      </c>
      <c r="AL86" s="58">
        <f>IF((O86*[1]Genanskaffelsespriser!$D153-(2009-O$3)/$C86*[1]Genanskaffelsespriser!$D153*O86)&lt;0,0,(O86*[1]Genanskaffelsespriser!$D153-(2009-O$3)/$C86*[1]Genanskaffelsespriser!$D153*O86))</f>
        <v>0</v>
      </c>
      <c r="AM86" s="58">
        <f>IF((P86*[1]Genanskaffelsespriser!$D153-(2009-P$3)/$C86*[1]Genanskaffelsespriser!$D153*P86)&lt;0,0,(P86*[1]Genanskaffelsespriser!$D153-(2009-P$3)/$C86*[1]Genanskaffelsespriser!$D153*P86))</f>
        <v>0</v>
      </c>
      <c r="AN86" s="58">
        <f>IF((Q86*[1]Genanskaffelsespriser!$D153-(2009-Q$3)/$C86*[1]Genanskaffelsespriser!$D153*Q86)&lt;0,0,(Q86*[1]Genanskaffelsespriser!$D153-(2009-Q$3)/$C86*[1]Genanskaffelsespriser!$D153*Q86))</f>
        <v>0</v>
      </c>
      <c r="AO86" s="58">
        <f>IF((R86*[1]Genanskaffelsespriser!$D153-(2009-R$3)/$C86*[1]Genanskaffelsespriser!$D153*R86)&lt;0,0,(R86*[1]Genanskaffelsespriser!$D153-(2009-R$3)/$C86*[1]Genanskaffelsespriser!$D153*R86))</f>
        <v>0</v>
      </c>
      <c r="AP86" s="58">
        <f>IF((S86*[1]Genanskaffelsespriser!$D153-(2009-S$3)/$C86*[1]Genanskaffelsespriser!$D153*S86)&lt;0,0,(S86*[1]Genanskaffelsespriser!$D153-(2009-S$3)/$C86*[1]Genanskaffelsespriser!$D153*S86))</f>
        <v>0</v>
      </c>
      <c r="AQ86" s="58">
        <f>IF((T86*[1]Genanskaffelsespriser!$D153-(2009-T$3)/$C86*[1]Genanskaffelsespriser!$D153*T86)&lt;0,0,(T86*[1]Genanskaffelsespriser!$D153-(2009-T$3)/$C86*[1]Genanskaffelsespriser!$D153*T86))</f>
        <v>0</v>
      </c>
      <c r="AR86" s="58">
        <f>IF((U86*[1]Genanskaffelsespriser!$D153-(2009-U$3)/$C86*[1]Genanskaffelsespriser!$D153*U86)&lt;0,0,(U86*[1]Genanskaffelsespriser!$D153-(2009-U$3)/$C86*[1]Genanskaffelsespriser!$D153*U86))</f>
        <v>0</v>
      </c>
      <c r="AS86" s="58">
        <f>IF((V86*[1]Genanskaffelsespriser!$D153-(2009-V$3)/$C86*[1]Genanskaffelsespriser!$D153*V86)&lt;0,0,(V86*[1]Genanskaffelsespriser!$D153-(2009-V$3)/$C86*[1]Genanskaffelsespriser!$D153*V86))</f>
        <v>0</v>
      </c>
      <c r="AT86" s="58">
        <f>IF((W86*[1]Genanskaffelsespriser!$D153-(2009-W$3)/$C86*[1]Genanskaffelsespriser!$D153*W86)&lt;0,0,(W86*[1]Genanskaffelsespriser!$D153-(2009-W$3)/$C86*[1]Genanskaffelsespriser!$D153*W86))</f>
        <v>0</v>
      </c>
      <c r="AU86" s="58">
        <f>IF((X86*[1]Genanskaffelsespriser!$D153-(2009-X$3)/$C86*[1]Genanskaffelsespriser!$D153*X86)&lt;0,0,(X86*[1]Genanskaffelsespriser!$D153-(2009-X$3)/$C86*[1]Genanskaffelsespriser!$D153*X86))</f>
        <v>0</v>
      </c>
      <c r="AV86" s="58">
        <f>IF((Y86*[1]Genanskaffelsespriser!$D153-(2009-Y$3)/$C86*[1]Genanskaffelsespriser!$D153*Y86)&lt;0,0,(Y86*[1]Genanskaffelsespriser!$D153-(2009-Y$3)/$C86*[1]Genanskaffelsespriser!$D153*Y86))</f>
        <v>0</v>
      </c>
      <c r="AW86" s="59">
        <f t="shared" si="35"/>
        <v>0</v>
      </c>
      <c r="AX86" s="58">
        <f>VLOOKUP(D$3,[1]Prisindeks!$A$1:$B$111,2,FALSE)/100*AA86</f>
        <v>0</v>
      </c>
      <c r="AY86" s="58">
        <f>VLOOKUP(E$3,[1]Prisindeks!$A$1:$B$111,2,FALSE)/100*AB86</f>
        <v>0</v>
      </c>
      <c r="AZ86" s="58">
        <f>VLOOKUP(F$3,[1]Prisindeks!$A$1:$B$111,2,FALSE)/100*AC86</f>
        <v>0</v>
      </c>
      <c r="BA86" s="58">
        <f>VLOOKUP(G$3,[1]Prisindeks!$A$1:$B$111,2,FALSE)/100*AD86</f>
        <v>0</v>
      </c>
      <c r="BB86" s="58">
        <f>VLOOKUP(H$3,[1]Prisindeks!$A$1:$B$111,2,FALSE)/100*AE86</f>
        <v>0</v>
      </c>
      <c r="BC86" s="58">
        <f>VLOOKUP(I$3,[1]Prisindeks!$A$1:$B$111,2,FALSE)/100*AF86</f>
        <v>0</v>
      </c>
      <c r="BD86" s="58">
        <f>VLOOKUP(J$3,[1]Prisindeks!$A$1:$B$111,2,FALSE)/100*AG86</f>
        <v>0</v>
      </c>
      <c r="BE86" s="58">
        <f>VLOOKUP(K$3,[1]Prisindeks!$A$1:$B$111,2,FALSE)/100*AH86</f>
        <v>0</v>
      </c>
      <c r="BF86" s="58">
        <f>VLOOKUP(L$3,[1]Prisindeks!$A$1:$B$111,2,FALSE)/100*AI86</f>
        <v>0</v>
      </c>
      <c r="BG86" s="58">
        <f>VLOOKUP(M$3,[1]Prisindeks!$A$1:$B$111,2,FALSE)/100*AJ86</f>
        <v>0</v>
      </c>
      <c r="BH86" s="58">
        <f>VLOOKUP(N$3,[1]Prisindeks!$A$1:$B$111,2,FALSE)/100*AK86</f>
        <v>0</v>
      </c>
      <c r="BI86" s="58">
        <f>VLOOKUP(O$3,[1]Prisindeks!$A$1:$B$111,2,FALSE)/100*AL86</f>
        <v>0</v>
      </c>
      <c r="BJ86" s="58">
        <f>VLOOKUP(P$3,[1]Prisindeks!$A$1:$B$111,2,FALSE)/100*AM86</f>
        <v>0</v>
      </c>
      <c r="BK86" s="58">
        <f>VLOOKUP(Q$3,[1]Prisindeks!$A$1:$B$111,2,FALSE)/100*AN86</f>
        <v>0</v>
      </c>
      <c r="BL86" s="58">
        <f>VLOOKUP(R$3,[1]Prisindeks!$A$1:$B$111,2,FALSE)/100*AO86</f>
        <v>0</v>
      </c>
      <c r="BM86" s="58">
        <f>VLOOKUP(S$3,[1]Prisindeks!$A$1:$B$111,2,FALSE)/100*AP86</f>
        <v>0</v>
      </c>
      <c r="BN86" s="58">
        <f>VLOOKUP(T$3,[1]Prisindeks!$A$1:$B$111,2,FALSE)/100*AQ86</f>
        <v>0</v>
      </c>
      <c r="BO86" s="58">
        <f>VLOOKUP(U$3,[1]Prisindeks!$A$1:$B$111,2,FALSE)/100*AR86</f>
        <v>0</v>
      </c>
      <c r="BP86" s="58">
        <f>VLOOKUP(V$3,[1]Prisindeks!$A$1:$B$111,2,FALSE)/100*AS86</f>
        <v>0</v>
      </c>
      <c r="BQ86" s="58">
        <f>VLOOKUP(W$3,[1]Prisindeks!$A$1:$B$111,2,FALSE)/100*AT86</f>
        <v>0</v>
      </c>
      <c r="BR86" s="58">
        <f>VLOOKUP(X$3,[1]Prisindeks!$A$1:$B$111,2,FALSE)/100*AU86</f>
        <v>0</v>
      </c>
      <c r="BS86" s="58">
        <f>VLOOKUP(Y$3,[1]Prisindeks!$A$1:$B$111,2,FALSE)/100*AV86</f>
        <v>0</v>
      </c>
      <c r="BT86" s="59">
        <f t="shared" si="36"/>
        <v>0</v>
      </c>
      <c r="BU86" s="48">
        <f t="shared" si="37"/>
        <v>0</v>
      </c>
      <c r="BV86" s="48">
        <f t="shared" si="37"/>
        <v>0</v>
      </c>
      <c r="BW86" s="48">
        <f t="shared" si="37"/>
        <v>0</v>
      </c>
      <c r="BX86" s="48">
        <f t="shared" si="37"/>
        <v>0</v>
      </c>
      <c r="BY86" s="48">
        <f t="shared" si="37"/>
        <v>0</v>
      </c>
      <c r="BZ86" s="48">
        <f t="shared" si="37"/>
        <v>0</v>
      </c>
      <c r="CA86" s="48">
        <f t="shared" si="37"/>
        <v>0</v>
      </c>
      <c r="CB86" s="48">
        <f t="shared" si="37"/>
        <v>0</v>
      </c>
      <c r="CC86" s="48">
        <f t="shared" si="37"/>
        <v>0</v>
      </c>
      <c r="CD86" s="48">
        <f t="shared" si="37"/>
        <v>0</v>
      </c>
      <c r="CE86" s="48">
        <f t="shared" si="37"/>
        <v>0</v>
      </c>
      <c r="CF86" s="48">
        <f t="shared" si="37"/>
        <v>0</v>
      </c>
      <c r="CG86" s="48">
        <f t="shared" si="37"/>
        <v>0</v>
      </c>
      <c r="CH86" s="48">
        <f t="shared" si="37"/>
        <v>0</v>
      </c>
      <c r="CI86" s="48">
        <f t="shared" si="37"/>
        <v>0</v>
      </c>
      <c r="CJ86" s="48">
        <f t="shared" si="37"/>
        <v>0</v>
      </c>
      <c r="CK86" s="48">
        <f t="shared" si="38"/>
        <v>0</v>
      </c>
      <c r="CL86" s="48">
        <f t="shared" si="38"/>
        <v>0</v>
      </c>
      <c r="CM86" s="48">
        <f t="shared" si="38"/>
        <v>0</v>
      </c>
      <c r="CN86" s="48">
        <f t="shared" si="38"/>
        <v>0</v>
      </c>
      <c r="CO86" s="48">
        <f t="shared" si="38"/>
        <v>0</v>
      </c>
      <c r="CP86" s="48">
        <f t="shared" si="38"/>
        <v>0</v>
      </c>
      <c r="CQ86" s="49">
        <f t="shared" si="39"/>
        <v>0</v>
      </c>
      <c r="CR86" s="48">
        <f t="shared" si="34"/>
        <v>0</v>
      </c>
    </row>
    <row r="87" spans="1:96" hidden="1" outlineLevel="1" x14ac:dyDescent="0.25">
      <c r="A87" s="50" t="s">
        <v>8</v>
      </c>
      <c r="B87" s="51" t="s">
        <v>54</v>
      </c>
      <c r="C87" s="52">
        <f>[1]Genanskaffelsespriser!E154</f>
        <v>100</v>
      </c>
      <c r="D87" s="78">
        <v>0</v>
      </c>
      <c r="E87" s="78">
        <v>0</v>
      </c>
      <c r="F87" s="78">
        <v>0</v>
      </c>
      <c r="G87" s="78">
        <v>0</v>
      </c>
      <c r="H87" s="78">
        <v>0</v>
      </c>
      <c r="I87" s="78">
        <v>0</v>
      </c>
      <c r="J87" s="78">
        <v>0</v>
      </c>
      <c r="K87" s="78">
        <v>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0</v>
      </c>
      <c r="R87" s="78">
        <v>0</v>
      </c>
      <c r="S87" s="78">
        <v>0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  <c r="Y87" s="78">
        <v>0</v>
      </c>
      <c r="Z87" s="56"/>
      <c r="AA87" s="57">
        <f>IF((D87*[1]Genanskaffelsespriser!$D154-(2009-D$3)/$C87*[1]Genanskaffelsespriser!$D154*D87)&lt;0,0,(D87*[1]Genanskaffelsespriser!$D154-(2009-D$3)/$C87*[1]Genanskaffelsespriser!$D154*D87))</f>
        <v>0</v>
      </c>
      <c r="AB87" s="58">
        <f>IF((E87*[1]Genanskaffelsespriser!$D154-(2009-E$3)/$C87*[1]Genanskaffelsespriser!$D154*E87)&lt;0,0,(E87*[1]Genanskaffelsespriser!$D154-(2009-E$3)/$C87*[1]Genanskaffelsespriser!$D154*E87))</f>
        <v>0</v>
      </c>
      <c r="AC87" s="58">
        <f>IF((F87*[1]Genanskaffelsespriser!$D154-(2009-F$3)/$C87*[1]Genanskaffelsespriser!$D154*F87)&lt;0,0,(F87*[1]Genanskaffelsespriser!$D154-(2009-F$3)/$C87*[1]Genanskaffelsespriser!$D154*F87))</f>
        <v>0</v>
      </c>
      <c r="AD87" s="58">
        <f>IF((G87*[1]Genanskaffelsespriser!$D154-(2009-G$3)/$C87*[1]Genanskaffelsespriser!$D154*G87)&lt;0,0,(G87*[1]Genanskaffelsespriser!$D154-(2009-G$3)/$C87*[1]Genanskaffelsespriser!$D154*G87))</f>
        <v>0</v>
      </c>
      <c r="AE87" s="58">
        <f>IF((H87*[1]Genanskaffelsespriser!$D154-(2009-H$3)/$C87*[1]Genanskaffelsespriser!$D154*H87)&lt;0,0,(H87*[1]Genanskaffelsespriser!$D154-(2009-H$3)/$C87*[1]Genanskaffelsespriser!$D154*H87))</f>
        <v>0</v>
      </c>
      <c r="AF87" s="58">
        <f>IF((I87*[1]Genanskaffelsespriser!$D154-(2009-I$3)/$C87*[1]Genanskaffelsespriser!$D154*I87)&lt;0,0,(I87*[1]Genanskaffelsespriser!$D154-(2009-I$3)/$C87*[1]Genanskaffelsespriser!$D154*I87))</f>
        <v>0</v>
      </c>
      <c r="AG87" s="58">
        <f>IF((J87*[1]Genanskaffelsespriser!$D154-(2009-J$3)/$C87*[1]Genanskaffelsespriser!$D154*J87)&lt;0,0,(J87*[1]Genanskaffelsespriser!$D154-(2009-J$3)/$C87*[1]Genanskaffelsespriser!$D154*J87))</f>
        <v>0</v>
      </c>
      <c r="AH87" s="58">
        <f>IF((K87*[1]Genanskaffelsespriser!$D154-(2009-K$3)/$C87*[1]Genanskaffelsespriser!$D154*K87)&lt;0,0,(K87*[1]Genanskaffelsespriser!$D154-(2009-K$3)/$C87*[1]Genanskaffelsespriser!$D154*K87))</f>
        <v>0</v>
      </c>
      <c r="AI87" s="58">
        <f>IF((L87*[1]Genanskaffelsespriser!$D154-(2009-L$3)/$C87*[1]Genanskaffelsespriser!$D154*L87)&lt;0,0,(L87*[1]Genanskaffelsespriser!$D154-(2009-L$3)/$C87*[1]Genanskaffelsespriser!$D154*L87))</f>
        <v>0</v>
      </c>
      <c r="AJ87" s="58">
        <f>IF((M87*[1]Genanskaffelsespriser!$D154-(2009-M$3)/$C87*[1]Genanskaffelsespriser!$D154*M87)&lt;0,0,(M87*[1]Genanskaffelsespriser!$D154-(2009-M$3)/$C87*[1]Genanskaffelsespriser!$D154*M87))</f>
        <v>0</v>
      </c>
      <c r="AK87" s="58">
        <f>IF((N87*[1]Genanskaffelsespriser!$D154-(2009-N$3)/$C87*[1]Genanskaffelsespriser!$D154*N87)&lt;0,0,(N87*[1]Genanskaffelsespriser!$D154-(2009-N$3)/$C87*[1]Genanskaffelsespriser!$D154*N87))</f>
        <v>0</v>
      </c>
      <c r="AL87" s="58">
        <f>IF((O87*[1]Genanskaffelsespriser!$D154-(2009-O$3)/$C87*[1]Genanskaffelsespriser!$D154*O87)&lt;0,0,(O87*[1]Genanskaffelsespriser!$D154-(2009-O$3)/$C87*[1]Genanskaffelsespriser!$D154*O87))</f>
        <v>0</v>
      </c>
      <c r="AM87" s="58">
        <f>IF((P87*[1]Genanskaffelsespriser!$D154-(2009-P$3)/$C87*[1]Genanskaffelsespriser!$D154*P87)&lt;0,0,(P87*[1]Genanskaffelsespriser!$D154-(2009-P$3)/$C87*[1]Genanskaffelsespriser!$D154*P87))</f>
        <v>0</v>
      </c>
      <c r="AN87" s="58">
        <f>IF((Q87*[1]Genanskaffelsespriser!$D154-(2009-Q$3)/$C87*[1]Genanskaffelsespriser!$D154*Q87)&lt;0,0,(Q87*[1]Genanskaffelsespriser!$D154-(2009-Q$3)/$C87*[1]Genanskaffelsespriser!$D154*Q87))</f>
        <v>0</v>
      </c>
      <c r="AO87" s="58">
        <f>IF((R87*[1]Genanskaffelsespriser!$D154-(2009-R$3)/$C87*[1]Genanskaffelsespriser!$D154*R87)&lt;0,0,(R87*[1]Genanskaffelsespriser!$D154-(2009-R$3)/$C87*[1]Genanskaffelsespriser!$D154*R87))</f>
        <v>0</v>
      </c>
      <c r="AP87" s="58">
        <f>IF((S87*[1]Genanskaffelsespriser!$D154-(2009-S$3)/$C87*[1]Genanskaffelsespriser!$D154*S87)&lt;0,0,(S87*[1]Genanskaffelsespriser!$D154-(2009-S$3)/$C87*[1]Genanskaffelsespriser!$D154*S87))</f>
        <v>0</v>
      </c>
      <c r="AQ87" s="58">
        <f>IF((T87*[1]Genanskaffelsespriser!$D154-(2009-T$3)/$C87*[1]Genanskaffelsespriser!$D154*T87)&lt;0,0,(T87*[1]Genanskaffelsespriser!$D154-(2009-T$3)/$C87*[1]Genanskaffelsespriser!$D154*T87))</f>
        <v>0</v>
      </c>
      <c r="AR87" s="58">
        <f>IF((U87*[1]Genanskaffelsespriser!$D154-(2009-U$3)/$C87*[1]Genanskaffelsespriser!$D154*U87)&lt;0,0,(U87*[1]Genanskaffelsespriser!$D154-(2009-U$3)/$C87*[1]Genanskaffelsespriser!$D154*U87))</f>
        <v>0</v>
      </c>
      <c r="AS87" s="58">
        <f>IF((V87*[1]Genanskaffelsespriser!$D154-(2009-V$3)/$C87*[1]Genanskaffelsespriser!$D154*V87)&lt;0,0,(V87*[1]Genanskaffelsespriser!$D154-(2009-V$3)/$C87*[1]Genanskaffelsespriser!$D154*V87))</f>
        <v>0</v>
      </c>
      <c r="AT87" s="58">
        <f>IF((W87*[1]Genanskaffelsespriser!$D154-(2009-W$3)/$C87*[1]Genanskaffelsespriser!$D154*W87)&lt;0,0,(W87*[1]Genanskaffelsespriser!$D154-(2009-W$3)/$C87*[1]Genanskaffelsespriser!$D154*W87))</f>
        <v>0</v>
      </c>
      <c r="AU87" s="58">
        <f>IF((X87*[1]Genanskaffelsespriser!$D154-(2009-X$3)/$C87*[1]Genanskaffelsespriser!$D154*X87)&lt;0,0,(X87*[1]Genanskaffelsespriser!$D154-(2009-X$3)/$C87*[1]Genanskaffelsespriser!$D154*X87))</f>
        <v>0</v>
      </c>
      <c r="AV87" s="58">
        <f>IF((Y87*[1]Genanskaffelsespriser!$D154-(2009-Y$3)/$C87*[1]Genanskaffelsespriser!$D154*Y87)&lt;0,0,(Y87*[1]Genanskaffelsespriser!$D154-(2009-Y$3)/$C87*[1]Genanskaffelsespriser!$D154*Y87))</f>
        <v>0</v>
      </c>
      <c r="AW87" s="59">
        <f t="shared" si="35"/>
        <v>0</v>
      </c>
      <c r="AX87" s="58">
        <f>VLOOKUP(D$3,[1]Prisindeks!$A$1:$B$111,2,FALSE)/100*AA87</f>
        <v>0</v>
      </c>
      <c r="AY87" s="58">
        <f>VLOOKUP(E$3,[1]Prisindeks!$A$1:$B$111,2,FALSE)/100*AB87</f>
        <v>0</v>
      </c>
      <c r="AZ87" s="58">
        <f>VLOOKUP(F$3,[1]Prisindeks!$A$1:$B$111,2,FALSE)/100*AC87</f>
        <v>0</v>
      </c>
      <c r="BA87" s="58">
        <f>VLOOKUP(G$3,[1]Prisindeks!$A$1:$B$111,2,FALSE)/100*AD87</f>
        <v>0</v>
      </c>
      <c r="BB87" s="58">
        <f>VLOOKUP(H$3,[1]Prisindeks!$A$1:$B$111,2,FALSE)/100*AE87</f>
        <v>0</v>
      </c>
      <c r="BC87" s="58">
        <f>VLOOKUP(I$3,[1]Prisindeks!$A$1:$B$111,2,FALSE)/100*AF87</f>
        <v>0</v>
      </c>
      <c r="BD87" s="58">
        <f>VLOOKUP(J$3,[1]Prisindeks!$A$1:$B$111,2,FALSE)/100*AG87</f>
        <v>0</v>
      </c>
      <c r="BE87" s="58">
        <f>VLOOKUP(K$3,[1]Prisindeks!$A$1:$B$111,2,FALSE)/100*AH87</f>
        <v>0</v>
      </c>
      <c r="BF87" s="58">
        <f>VLOOKUP(L$3,[1]Prisindeks!$A$1:$B$111,2,FALSE)/100*AI87</f>
        <v>0</v>
      </c>
      <c r="BG87" s="58">
        <f>VLOOKUP(M$3,[1]Prisindeks!$A$1:$B$111,2,FALSE)/100*AJ87</f>
        <v>0</v>
      </c>
      <c r="BH87" s="58">
        <f>VLOOKUP(N$3,[1]Prisindeks!$A$1:$B$111,2,FALSE)/100*AK87</f>
        <v>0</v>
      </c>
      <c r="BI87" s="58">
        <f>VLOOKUP(O$3,[1]Prisindeks!$A$1:$B$111,2,FALSE)/100*AL87</f>
        <v>0</v>
      </c>
      <c r="BJ87" s="58">
        <f>VLOOKUP(P$3,[1]Prisindeks!$A$1:$B$111,2,FALSE)/100*AM87</f>
        <v>0</v>
      </c>
      <c r="BK87" s="58">
        <f>VLOOKUP(Q$3,[1]Prisindeks!$A$1:$B$111,2,FALSE)/100*AN87</f>
        <v>0</v>
      </c>
      <c r="BL87" s="58">
        <f>VLOOKUP(R$3,[1]Prisindeks!$A$1:$B$111,2,FALSE)/100*AO87</f>
        <v>0</v>
      </c>
      <c r="BM87" s="58">
        <f>VLOOKUP(S$3,[1]Prisindeks!$A$1:$B$111,2,FALSE)/100*AP87</f>
        <v>0</v>
      </c>
      <c r="BN87" s="58">
        <f>VLOOKUP(T$3,[1]Prisindeks!$A$1:$B$111,2,FALSE)/100*AQ87</f>
        <v>0</v>
      </c>
      <c r="BO87" s="58">
        <f>VLOOKUP(U$3,[1]Prisindeks!$A$1:$B$111,2,FALSE)/100*AR87</f>
        <v>0</v>
      </c>
      <c r="BP87" s="58">
        <f>VLOOKUP(V$3,[1]Prisindeks!$A$1:$B$111,2,FALSE)/100*AS87</f>
        <v>0</v>
      </c>
      <c r="BQ87" s="58">
        <f>VLOOKUP(W$3,[1]Prisindeks!$A$1:$B$111,2,FALSE)/100*AT87</f>
        <v>0</v>
      </c>
      <c r="BR87" s="58">
        <f>VLOOKUP(X$3,[1]Prisindeks!$A$1:$B$111,2,FALSE)/100*AU87</f>
        <v>0</v>
      </c>
      <c r="BS87" s="58">
        <f>VLOOKUP(Y$3,[1]Prisindeks!$A$1:$B$111,2,FALSE)/100*AV87</f>
        <v>0</v>
      </c>
      <c r="BT87" s="59">
        <f t="shared" si="36"/>
        <v>0</v>
      </c>
      <c r="BU87" s="48">
        <f t="shared" si="37"/>
        <v>0</v>
      </c>
      <c r="BV87" s="48">
        <f t="shared" si="37"/>
        <v>0</v>
      </c>
      <c r="BW87" s="48">
        <f t="shared" si="37"/>
        <v>0</v>
      </c>
      <c r="BX87" s="48">
        <f t="shared" si="37"/>
        <v>0</v>
      </c>
      <c r="BY87" s="48">
        <f t="shared" si="37"/>
        <v>0</v>
      </c>
      <c r="BZ87" s="48">
        <f t="shared" si="37"/>
        <v>0</v>
      </c>
      <c r="CA87" s="48">
        <f t="shared" si="37"/>
        <v>0</v>
      </c>
      <c r="CB87" s="48">
        <f t="shared" si="37"/>
        <v>0</v>
      </c>
      <c r="CC87" s="48">
        <f t="shared" si="37"/>
        <v>0</v>
      </c>
      <c r="CD87" s="48">
        <f t="shared" si="37"/>
        <v>0</v>
      </c>
      <c r="CE87" s="48">
        <f t="shared" si="37"/>
        <v>0</v>
      </c>
      <c r="CF87" s="48">
        <f t="shared" si="37"/>
        <v>0</v>
      </c>
      <c r="CG87" s="48">
        <f t="shared" si="37"/>
        <v>0</v>
      </c>
      <c r="CH87" s="48">
        <f t="shared" si="37"/>
        <v>0</v>
      </c>
      <c r="CI87" s="48">
        <f t="shared" si="37"/>
        <v>0</v>
      </c>
      <c r="CJ87" s="48">
        <f t="shared" si="37"/>
        <v>0</v>
      </c>
      <c r="CK87" s="48">
        <f t="shared" si="38"/>
        <v>0</v>
      </c>
      <c r="CL87" s="48">
        <f t="shared" si="38"/>
        <v>0</v>
      </c>
      <c r="CM87" s="48">
        <f t="shared" si="38"/>
        <v>0</v>
      </c>
      <c r="CN87" s="48">
        <f t="shared" si="38"/>
        <v>0</v>
      </c>
      <c r="CO87" s="48">
        <f t="shared" si="38"/>
        <v>0</v>
      </c>
      <c r="CP87" s="48">
        <f t="shared" si="38"/>
        <v>0</v>
      </c>
      <c r="CQ87" s="49">
        <f t="shared" si="39"/>
        <v>0</v>
      </c>
      <c r="CR87" s="48">
        <f t="shared" si="34"/>
        <v>0</v>
      </c>
    </row>
    <row r="88" spans="1:96" hidden="1" outlineLevel="1" x14ac:dyDescent="0.25">
      <c r="A88" s="50" t="s">
        <v>59</v>
      </c>
      <c r="B88" s="51" t="s">
        <v>54</v>
      </c>
      <c r="C88" s="52">
        <f>[1]Genanskaffelsespriser!E155</f>
        <v>100</v>
      </c>
      <c r="D88" s="78">
        <v>0</v>
      </c>
      <c r="E88" s="78">
        <v>0</v>
      </c>
      <c r="F88" s="78">
        <v>0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Y88" s="78">
        <v>0</v>
      </c>
      <c r="Z88" s="56"/>
      <c r="AA88" s="57">
        <f>IF((D88*[1]Genanskaffelsespriser!$D155-(2009-D$3)/$C88*[1]Genanskaffelsespriser!$D155*D88)&lt;0,0,(D88*[1]Genanskaffelsespriser!$D155-(2009-D$3)/$C88*[1]Genanskaffelsespriser!$D155*D88))</f>
        <v>0</v>
      </c>
      <c r="AB88" s="58">
        <f>IF((E88*[1]Genanskaffelsespriser!$D155-(2009-E$3)/$C88*[1]Genanskaffelsespriser!$D155*E88)&lt;0,0,(E88*[1]Genanskaffelsespriser!$D155-(2009-E$3)/$C88*[1]Genanskaffelsespriser!$D155*E88))</f>
        <v>0</v>
      </c>
      <c r="AC88" s="58">
        <f>IF((F88*[1]Genanskaffelsespriser!$D155-(2009-F$3)/$C88*[1]Genanskaffelsespriser!$D155*F88)&lt;0,0,(F88*[1]Genanskaffelsespriser!$D155-(2009-F$3)/$C88*[1]Genanskaffelsespriser!$D155*F88))</f>
        <v>0</v>
      </c>
      <c r="AD88" s="58">
        <f>IF((G88*[1]Genanskaffelsespriser!$D155-(2009-G$3)/$C88*[1]Genanskaffelsespriser!$D155*G88)&lt;0,0,(G88*[1]Genanskaffelsespriser!$D155-(2009-G$3)/$C88*[1]Genanskaffelsespriser!$D155*G88))</f>
        <v>0</v>
      </c>
      <c r="AE88" s="58">
        <f>IF((H88*[1]Genanskaffelsespriser!$D155-(2009-H$3)/$C88*[1]Genanskaffelsespriser!$D155*H88)&lt;0,0,(H88*[1]Genanskaffelsespriser!$D155-(2009-H$3)/$C88*[1]Genanskaffelsespriser!$D155*H88))</f>
        <v>0</v>
      </c>
      <c r="AF88" s="58">
        <f>IF((I88*[1]Genanskaffelsespriser!$D155-(2009-I$3)/$C88*[1]Genanskaffelsespriser!$D155*I88)&lt;0,0,(I88*[1]Genanskaffelsespriser!$D155-(2009-I$3)/$C88*[1]Genanskaffelsespriser!$D155*I88))</f>
        <v>0</v>
      </c>
      <c r="AG88" s="58">
        <f>IF((J88*[1]Genanskaffelsespriser!$D155-(2009-J$3)/$C88*[1]Genanskaffelsespriser!$D155*J88)&lt;0,0,(J88*[1]Genanskaffelsespriser!$D155-(2009-J$3)/$C88*[1]Genanskaffelsespriser!$D155*J88))</f>
        <v>0</v>
      </c>
      <c r="AH88" s="58">
        <f>IF((K88*[1]Genanskaffelsespriser!$D155-(2009-K$3)/$C88*[1]Genanskaffelsespriser!$D155*K88)&lt;0,0,(K88*[1]Genanskaffelsespriser!$D155-(2009-K$3)/$C88*[1]Genanskaffelsespriser!$D155*K88))</f>
        <v>0</v>
      </c>
      <c r="AI88" s="58">
        <f>IF((L88*[1]Genanskaffelsespriser!$D155-(2009-L$3)/$C88*[1]Genanskaffelsespriser!$D155*L88)&lt;0,0,(L88*[1]Genanskaffelsespriser!$D155-(2009-L$3)/$C88*[1]Genanskaffelsespriser!$D155*L88))</f>
        <v>0</v>
      </c>
      <c r="AJ88" s="58">
        <f>IF((M88*[1]Genanskaffelsespriser!$D155-(2009-M$3)/$C88*[1]Genanskaffelsespriser!$D155*M88)&lt;0,0,(M88*[1]Genanskaffelsespriser!$D155-(2009-M$3)/$C88*[1]Genanskaffelsespriser!$D155*M88))</f>
        <v>0</v>
      </c>
      <c r="AK88" s="58">
        <f>IF((N88*[1]Genanskaffelsespriser!$D155-(2009-N$3)/$C88*[1]Genanskaffelsespriser!$D155*N88)&lt;0,0,(N88*[1]Genanskaffelsespriser!$D155-(2009-N$3)/$C88*[1]Genanskaffelsespriser!$D155*N88))</f>
        <v>0</v>
      </c>
      <c r="AL88" s="58">
        <f>IF((O88*[1]Genanskaffelsespriser!$D155-(2009-O$3)/$C88*[1]Genanskaffelsespriser!$D155*O88)&lt;0,0,(O88*[1]Genanskaffelsespriser!$D155-(2009-O$3)/$C88*[1]Genanskaffelsespriser!$D155*O88))</f>
        <v>0</v>
      </c>
      <c r="AM88" s="58">
        <f>IF((P88*[1]Genanskaffelsespriser!$D155-(2009-P$3)/$C88*[1]Genanskaffelsespriser!$D155*P88)&lt;0,0,(P88*[1]Genanskaffelsespriser!$D155-(2009-P$3)/$C88*[1]Genanskaffelsespriser!$D155*P88))</f>
        <v>0</v>
      </c>
      <c r="AN88" s="58">
        <f>IF((Q88*[1]Genanskaffelsespriser!$D155-(2009-Q$3)/$C88*[1]Genanskaffelsespriser!$D155*Q88)&lt;0,0,(Q88*[1]Genanskaffelsespriser!$D155-(2009-Q$3)/$C88*[1]Genanskaffelsespriser!$D155*Q88))</f>
        <v>0</v>
      </c>
      <c r="AO88" s="58">
        <f>IF((R88*[1]Genanskaffelsespriser!$D155-(2009-R$3)/$C88*[1]Genanskaffelsespriser!$D155*R88)&lt;0,0,(R88*[1]Genanskaffelsespriser!$D155-(2009-R$3)/$C88*[1]Genanskaffelsespriser!$D155*R88))</f>
        <v>0</v>
      </c>
      <c r="AP88" s="58">
        <f>IF((S88*[1]Genanskaffelsespriser!$D155-(2009-S$3)/$C88*[1]Genanskaffelsespriser!$D155*S88)&lt;0,0,(S88*[1]Genanskaffelsespriser!$D155-(2009-S$3)/$C88*[1]Genanskaffelsespriser!$D155*S88))</f>
        <v>0</v>
      </c>
      <c r="AQ88" s="58">
        <f>IF((T88*[1]Genanskaffelsespriser!$D155-(2009-T$3)/$C88*[1]Genanskaffelsespriser!$D155*T88)&lt;0,0,(T88*[1]Genanskaffelsespriser!$D155-(2009-T$3)/$C88*[1]Genanskaffelsespriser!$D155*T88))</f>
        <v>0</v>
      </c>
      <c r="AR88" s="58">
        <f>IF((U88*[1]Genanskaffelsespriser!$D155-(2009-U$3)/$C88*[1]Genanskaffelsespriser!$D155*U88)&lt;0,0,(U88*[1]Genanskaffelsespriser!$D155-(2009-U$3)/$C88*[1]Genanskaffelsespriser!$D155*U88))</f>
        <v>0</v>
      </c>
      <c r="AS88" s="58">
        <f>IF((V88*[1]Genanskaffelsespriser!$D155-(2009-V$3)/$C88*[1]Genanskaffelsespriser!$D155*V88)&lt;0,0,(V88*[1]Genanskaffelsespriser!$D155-(2009-V$3)/$C88*[1]Genanskaffelsespriser!$D155*V88))</f>
        <v>0</v>
      </c>
      <c r="AT88" s="58">
        <f>IF((W88*[1]Genanskaffelsespriser!$D155-(2009-W$3)/$C88*[1]Genanskaffelsespriser!$D155*W88)&lt;0,0,(W88*[1]Genanskaffelsespriser!$D155-(2009-W$3)/$C88*[1]Genanskaffelsespriser!$D155*W88))</f>
        <v>0</v>
      </c>
      <c r="AU88" s="58">
        <f>IF((X88*[1]Genanskaffelsespriser!$D155-(2009-X$3)/$C88*[1]Genanskaffelsespriser!$D155*X88)&lt;0,0,(X88*[1]Genanskaffelsespriser!$D155-(2009-X$3)/$C88*[1]Genanskaffelsespriser!$D155*X88))</f>
        <v>0</v>
      </c>
      <c r="AV88" s="58">
        <f>IF((Y88*[1]Genanskaffelsespriser!$D155-(2009-Y$3)/$C88*[1]Genanskaffelsespriser!$D155*Y88)&lt;0,0,(Y88*[1]Genanskaffelsespriser!$D155-(2009-Y$3)/$C88*[1]Genanskaffelsespriser!$D155*Y88))</f>
        <v>0</v>
      </c>
      <c r="AW88" s="59">
        <f t="shared" si="35"/>
        <v>0</v>
      </c>
      <c r="AX88" s="58">
        <f>VLOOKUP(D$3,[1]Prisindeks!$A$1:$B$111,2,FALSE)/100*AA88</f>
        <v>0</v>
      </c>
      <c r="AY88" s="58">
        <f>VLOOKUP(E$3,[1]Prisindeks!$A$1:$B$111,2,FALSE)/100*AB88</f>
        <v>0</v>
      </c>
      <c r="AZ88" s="58">
        <f>VLOOKUP(F$3,[1]Prisindeks!$A$1:$B$111,2,FALSE)/100*AC88</f>
        <v>0</v>
      </c>
      <c r="BA88" s="58">
        <f>VLOOKUP(G$3,[1]Prisindeks!$A$1:$B$111,2,FALSE)/100*AD88</f>
        <v>0</v>
      </c>
      <c r="BB88" s="58">
        <f>VLOOKUP(H$3,[1]Prisindeks!$A$1:$B$111,2,FALSE)/100*AE88</f>
        <v>0</v>
      </c>
      <c r="BC88" s="58">
        <f>VLOOKUP(I$3,[1]Prisindeks!$A$1:$B$111,2,FALSE)/100*AF88</f>
        <v>0</v>
      </c>
      <c r="BD88" s="58">
        <f>VLOOKUP(J$3,[1]Prisindeks!$A$1:$B$111,2,FALSE)/100*AG88</f>
        <v>0</v>
      </c>
      <c r="BE88" s="58">
        <f>VLOOKUP(K$3,[1]Prisindeks!$A$1:$B$111,2,FALSE)/100*AH88</f>
        <v>0</v>
      </c>
      <c r="BF88" s="58">
        <f>VLOOKUP(L$3,[1]Prisindeks!$A$1:$B$111,2,FALSE)/100*AI88</f>
        <v>0</v>
      </c>
      <c r="BG88" s="58">
        <f>VLOOKUP(M$3,[1]Prisindeks!$A$1:$B$111,2,FALSE)/100*AJ88</f>
        <v>0</v>
      </c>
      <c r="BH88" s="58">
        <f>VLOOKUP(N$3,[1]Prisindeks!$A$1:$B$111,2,FALSE)/100*AK88</f>
        <v>0</v>
      </c>
      <c r="BI88" s="58">
        <f>VLOOKUP(O$3,[1]Prisindeks!$A$1:$B$111,2,FALSE)/100*AL88</f>
        <v>0</v>
      </c>
      <c r="BJ88" s="58">
        <f>VLOOKUP(P$3,[1]Prisindeks!$A$1:$B$111,2,FALSE)/100*AM88</f>
        <v>0</v>
      </c>
      <c r="BK88" s="58">
        <f>VLOOKUP(Q$3,[1]Prisindeks!$A$1:$B$111,2,FALSE)/100*AN88</f>
        <v>0</v>
      </c>
      <c r="BL88" s="58">
        <f>VLOOKUP(R$3,[1]Prisindeks!$A$1:$B$111,2,FALSE)/100*AO88</f>
        <v>0</v>
      </c>
      <c r="BM88" s="58">
        <f>VLOOKUP(S$3,[1]Prisindeks!$A$1:$B$111,2,FALSE)/100*AP88</f>
        <v>0</v>
      </c>
      <c r="BN88" s="58">
        <f>VLOOKUP(T$3,[1]Prisindeks!$A$1:$B$111,2,FALSE)/100*AQ88</f>
        <v>0</v>
      </c>
      <c r="BO88" s="58">
        <f>VLOOKUP(U$3,[1]Prisindeks!$A$1:$B$111,2,FALSE)/100*AR88</f>
        <v>0</v>
      </c>
      <c r="BP88" s="58">
        <f>VLOOKUP(V$3,[1]Prisindeks!$A$1:$B$111,2,FALSE)/100*AS88</f>
        <v>0</v>
      </c>
      <c r="BQ88" s="58">
        <f>VLOOKUP(W$3,[1]Prisindeks!$A$1:$B$111,2,FALSE)/100*AT88</f>
        <v>0</v>
      </c>
      <c r="BR88" s="58">
        <f>VLOOKUP(X$3,[1]Prisindeks!$A$1:$B$111,2,FALSE)/100*AU88</f>
        <v>0</v>
      </c>
      <c r="BS88" s="58">
        <f>VLOOKUP(Y$3,[1]Prisindeks!$A$1:$B$111,2,FALSE)/100*AV88</f>
        <v>0</v>
      </c>
      <c r="BT88" s="59">
        <f t="shared" si="36"/>
        <v>0</v>
      </c>
      <c r="BU88" s="48">
        <f t="shared" si="37"/>
        <v>0</v>
      </c>
      <c r="BV88" s="48">
        <f t="shared" si="37"/>
        <v>0</v>
      </c>
      <c r="BW88" s="48">
        <f t="shared" si="37"/>
        <v>0</v>
      </c>
      <c r="BX88" s="48">
        <f t="shared" si="37"/>
        <v>0</v>
      </c>
      <c r="BY88" s="48">
        <f t="shared" si="37"/>
        <v>0</v>
      </c>
      <c r="BZ88" s="48">
        <f t="shared" si="37"/>
        <v>0</v>
      </c>
      <c r="CA88" s="48">
        <f t="shared" si="37"/>
        <v>0</v>
      </c>
      <c r="CB88" s="48">
        <f t="shared" si="37"/>
        <v>0</v>
      </c>
      <c r="CC88" s="48">
        <f t="shared" si="37"/>
        <v>0</v>
      </c>
      <c r="CD88" s="48">
        <f t="shared" si="37"/>
        <v>0</v>
      </c>
      <c r="CE88" s="48">
        <f t="shared" si="37"/>
        <v>0</v>
      </c>
      <c r="CF88" s="48">
        <f t="shared" si="37"/>
        <v>0</v>
      </c>
      <c r="CG88" s="48">
        <f t="shared" si="37"/>
        <v>0</v>
      </c>
      <c r="CH88" s="48">
        <f t="shared" si="37"/>
        <v>0</v>
      </c>
      <c r="CI88" s="48">
        <f t="shared" si="37"/>
        <v>0</v>
      </c>
      <c r="CJ88" s="48">
        <f t="shared" si="37"/>
        <v>0</v>
      </c>
      <c r="CK88" s="48">
        <f t="shared" si="38"/>
        <v>0</v>
      </c>
      <c r="CL88" s="48">
        <f t="shared" si="38"/>
        <v>0</v>
      </c>
      <c r="CM88" s="48">
        <f t="shared" si="38"/>
        <v>0</v>
      </c>
      <c r="CN88" s="48">
        <f t="shared" si="38"/>
        <v>0</v>
      </c>
      <c r="CO88" s="48">
        <f t="shared" si="38"/>
        <v>0</v>
      </c>
      <c r="CP88" s="48">
        <f t="shared" si="38"/>
        <v>0</v>
      </c>
      <c r="CQ88" s="49">
        <f t="shared" si="39"/>
        <v>0</v>
      </c>
      <c r="CR88" s="48">
        <f t="shared" si="34"/>
        <v>0</v>
      </c>
    </row>
    <row r="89" spans="1:96" hidden="1" outlineLevel="1" x14ac:dyDescent="0.25">
      <c r="A89" s="50" t="s">
        <v>60</v>
      </c>
      <c r="B89" s="51" t="s">
        <v>54</v>
      </c>
      <c r="C89" s="52">
        <f>[1]Genanskaffelsespriser!E156</f>
        <v>100</v>
      </c>
      <c r="D89" s="78">
        <v>0</v>
      </c>
      <c r="E89" s="78">
        <v>0</v>
      </c>
      <c r="F89" s="78">
        <v>0</v>
      </c>
      <c r="G89" s="78">
        <v>0</v>
      </c>
      <c r="H89" s="78">
        <v>0</v>
      </c>
      <c r="I89" s="78">
        <v>0</v>
      </c>
      <c r="J89" s="78">
        <v>0</v>
      </c>
      <c r="K89" s="78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8">
        <v>0</v>
      </c>
      <c r="Z89" s="56"/>
      <c r="AA89" s="57">
        <f>IF((D89*[1]Genanskaffelsespriser!$D156-(2009-D$3)/$C89*[1]Genanskaffelsespriser!$D156*D89)&lt;0,0,(D89*[1]Genanskaffelsespriser!$D156-(2009-D$3)/$C89*[1]Genanskaffelsespriser!$D156*D89))</f>
        <v>0</v>
      </c>
      <c r="AB89" s="58">
        <f>IF((E89*[1]Genanskaffelsespriser!$D156-(2009-E$3)/$C89*[1]Genanskaffelsespriser!$D156*E89)&lt;0,0,(E89*[1]Genanskaffelsespriser!$D156-(2009-E$3)/$C89*[1]Genanskaffelsespriser!$D156*E89))</f>
        <v>0</v>
      </c>
      <c r="AC89" s="58">
        <f>IF((F89*[1]Genanskaffelsespriser!$D156-(2009-F$3)/$C89*[1]Genanskaffelsespriser!$D156*F89)&lt;0,0,(F89*[1]Genanskaffelsespriser!$D156-(2009-F$3)/$C89*[1]Genanskaffelsespriser!$D156*F89))</f>
        <v>0</v>
      </c>
      <c r="AD89" s="58">
        <f>IF((G89*[1]Genanskaffelsespriser!$D156-(2009-G$3)/$C89*[1]Genanskaffelsespriser!$D156*G89)&lt;0,0,(G89*[1]Genanskaffelsespriser!$D156-(2009-G$3)/$C89*[1]Genanskaffelsespriser!$D156*G89))</f>
        <v>0</v>
      </c>
      <c r="AE89" s="58">
        <f>IF((H89*[1]Genanskaffelsespriser!$D156-(2009-H$3)/$C89*[1]Genanskaffelsespriser!$D156*H89)&lt;0,0,(H89*[1]Genanskaffelsespriser!$D156-(2009-H$3)/$C89*[1]Genanskaffelsespriser!$D156*H89))</f>
        <v>0</v>
      </c>
      <c r="AF89" s="58">
        <f>IF((I89*[1]Genanskaffelsespriser!$D156-(2009-I$3)/$C89*[1]Genanskaffelsespriser!$D156*I89)&lt;0,0,(I89*[1]Genanskaffelsespriser!$D156-(2009-I$3)/$C89*[1]Genanskaffelsespriser!$D156*I89))</f>
        <v>0</v>
      </c>
      <c r="AG89" s="58">
        <f>IF((J89*[1]Genanskaffelsespriser!$D156-(2009-J$3)/$C89*[1]Genanskaffelsespriser!$D156*J89)&lt;0,0,(J89*[1]Genanskaffelsespriser!$D156-(2009-J$3)/$C89*[1]Genanskaffelsespriser!$D156*J89))</f>
        <v>0</v>
      </c>
      <c r="AH89" s="58">
        <f>IF((K89*[1]Genanskaffelsespriser!$D156-(2009-K$3)/$C89*[1]Genanskaffelsespriser!$D156*K89)&lt;0,0,(K89*[1]Genanskaffelsespriser!$D156-(2009-K$3)/$C89*[1]Genanskaffelsespriser!$D156*K89))</f>
        <v>0</v>
      </c>
      <c r="AI89" s="58">
        <f>IF((L89*[1]Genanskaffelsespriser!$D156-(2009-L$3)/$C89*[1]Genanskaffelsespriser!$D156*L89)&lt;0,0,(L89*[1]Genanskaffelsespriser!$D156-(2009-L$3)/$C89*[1]Genanskaffelsespriser!$D156*L89))</f>
        <v>0</v>
      </c>
      <c r="AJ89" s="58">
        <f>IF((M89*[1]Genanskaffelsespriser!$D156-(2009-M$3)/$C89*[1]Genanskaffelsespriser!$D156*M89)&lt;0,0,(M89*[1]Genanskaffelsespriser!$D156-(2009-M$3)/$C89*[1]Genanskaffelsespriser!$D156*M89))</f>
        <v>0</v>
      </c>
      <c r="AK89" s="58">
        <f>IF((N89*[1]Genanskaffelsespriser!$D156-(2009-N$3)/$C89*[1]Genanskaffelsespriser!$D156*N89)&lt;0,0,(N89*[1]Genanskaffelsespriser!$D156-(2009-N$3)/$C89*[1]Genanskaffelsespriser!$D156*N89))</f>
        <v>0</v>
      </c>
      <c r="AL89" s="58">
        <f>IF((O89*[1]Genanskaffelsespriser!$D156-(2009-O$3)/$C89*[1]Genanskaffelsespriser!$D156*O89)&lt;0,0,(O89*[1]Genanskaffelsespriser!$D156-(2009-O$3)/$C89*[1]Genanskaffelsespriser!$D156*O89))</f>
        <v>0</v>
      </c>
      <c r="AM89" s="58">
        <f>IF((P89*[1]Genanskaffelsespriser!$D156-(2009-P$3)/$C89*[1]Genanskaffelsespriser!$D156*P89)&lt;0,0,(P89*[1]Genanskaffelsespriser!$D156-(2009-P$3)/$C89*[1]Genanskaffelsespriser!$D156*P89))</f>
        <v>0</v>
      </c>
      <c r="AN89" s="58">
        <f>IF((Q89*[1]Genanskaffelsespriser!$D156-(2009-Q$3)/$C89*[1]Genanskaffelsespriser!$D156*Q89)&lt;0,0,(Q89*[1]Genanskaffelsespriser!$D156-(2009-Q$3)/$C89*[1]Genanskaffelsespriser!$D156*Q89))</f>
        <v>0</v>
      </c>
      <c r="AO89" s="58">
        <f>IF((R89*[1]Genanskaffelsespriser!$D156-(2009-R$3)/$C89*[1]Genanskaffelsespriser!$D156*R89)&lt;0,0,(R89*[1]Genanskaffelsespriser!$D156-(2009-R$3)/$C89*[1]Genanskaffelsespriser!$D156*R89))</f>
        <v>0</v>
      </c>
      <c r="AP89" s="58">
        <f>IF((S89*[1]Genanskaffelsespriser!$D156-(2009-S$3)/$C89*[1]Genanskaffelsespriser!$D156*S89)&lt;0,0,(S89*[1]Genanskaffelsespriser!$D156-(2009-S$3)/$C89*[1]Genanskaffelsespriser!$D156*S89))</f>
        <v>0</v>
      </c>
      <c r="AQ89" s="58">
        <f>IF((T89*[1]Genanskaffelsespriser!$D156-(2009-T$3)/$C89*[1]Genanskaffelsespriser!$D156*T89)&lt;0,0,(T89*[1]Genanskaffelsespriser!$D156-(2009-T$3)/$C89*[1]Genanskaffelsespriser!$D156*T89))</f>
        <v>0</v>
      </c>
      <c r="AR89" s="58">
        <f>IF((U89*[1]Genanskaffelsespriser!$D156-(2009-U$3)/$C89*[1]Genanskaffelsespriser!$D156*U89)&lt;0,0,(U89*[1]Genanskaffelsespriser!$D156-(2009-U$3)/$C89*[1]Genanskaffelsespriser!$D156*U89))</f>
        <v>0</v>
      </c>
      <c r="AS89" s="58">
        <f>IF((V89*[1]Genanskaffelsespriser!$D156-(2009-V$3)/$C89*[1]Genanskaffelsespriser!$D156*V89)&lt;0,0,(V89*[1]Genanskaffelsespriser!$D156-(2009-V$3)/$C89*[1]Genanskaffelsespriser!$D156*V89))</f>
        <v>0</v>
      </c>
      <c r="AT89" s="58">
        <f>IF((W89*[1]Genanskaffelsespriser!$D156-(2009-W$3)/$C89*[1]Genanskaffelsespriser!$D156*W89)&lt;0,0,(W89*[1]Genanskaffelsespriser!$D156-(2009-W$3)/$C89*[1]Genanskaffelsespriser!$D156*W89))</f>
        <v>0</v>
      </c>
      <c r="AU89" s="58">
        <f>IF((X89*[1]Genanskaffelsespriser!$D156-(2009-X$3)/$C89*[1]Genanskaffelsespriser!$D156*X89)&lt;0,0,(X89*[1]Genanskaffelsespriser!$D156-(2009-X$3)/$C89*[1]Genanskaffelsespriser!$D156*X89))</f>
        <v>0</v>
      </c>
      <c r="AV89" s="58">
        <f>IF((Y89*[1]Genanskaffelsespriser!$D156-(2009-Y$3)/$C89*[1]Genanskaffelsespriser!$D156*Y89)&lt;0,0,(Y89*[1]Genanskaffelsespriser!$D156-(2009-Y$3)/$C89*[1]Genanskaffelsespriser!$D156*Y89))</f>
        <v>0</v>
      </c>
      <c r="AW89" s="59">
        <f t="shared" si="35"/>
        <v>0</v>
      </c>
      <c r="AX89" s="58">
        <f>VLOOKUP(D$3,[1]Prisindeks!$A$1:$B$111,2,FALSE)/100*AA89</f>
        <v>0</v>
      </c>
      <c r="AY89" s="58">
        <f>VLOOKUP(E$3,[1]Prisindeks!$A$1:$B$111,2,FALSE)/100*AB89</f>
        <v>0</v>
      </c>
      <c r="AZ89" s="58">
        <f>VLOOKUP(F$3,[1]Prisindeks!$A$1:$B$111,2,FALSE)/100*AC89</f>
        <v>0</v>
      </c>
      <c r="BA89" s="58">
        <f>VLOOKUP(G$3,[1]Prisindeks!$A$1:$B$111,2,FALSE)/100*AD89</f>
        <v>0</v>
      </c>
      <c r="BB89" s="58">
        <f>VLOOKUP(H$3,[1]Prisindeks!$A$1:$B$111,2,FALSE)/100*AE89</f>
        <v>0</v>
      </c>
      <c r="BC89" s="58">
        <f>VLOOKUP(I$3,[1]Prisindeks!$A$1:$B$111,2,FALSE)/100*AF89</f>
        <v>0</v>
      </c>
      <c r="BD89" s="58">
        <f>VLOOKUP(J$3,[1]Prisindeks!$A$1:$B$111,2,FALSE)/100*AG89</f>
        <v>0</v>
      </c>
      <c r="BE89" s="58">
        <f>VLOOKUP(K$3,[1]Prisindeks!$A$1:$B$111,2,FALSE)/100*AH89</f>
        <v>0</v>
      </c>
      <c r="BF89" s="58">
        <f>VLOOKUP(L$3,[1]Prisindeks!$A$1:$B$111,2,FALSE)/100*AI89</f>
        <v>0</v>
      </c>
      <c r="BG89" s="58">
        <f>VLOOKUP(M$3,[1]Prisindeks!$A$1:$B$111,2,FALSE)/100*AJ89</f>
        <v>0</v>
      </c>
      <c r="BH89" s="58">
        <f>VLOOKUP(N$3,[1]Prisindeks!$A$1:$B$111,2,FALSE)/100*AK89</f>
        <v>0</v>
      </c>
      <c r="BI89" s="58">
        <f>VLOOKUP(O$3,[1]Prisindeks!$A$1:$B$111,2,FALSE)/100*AL89</f>
        <v>0</v>
      </c>
      <c r="BJ89" s="58">
        <f>VLOOKUP(P$3,[1]Prisindeks!$A$1:$B$111,2,FALSE)/100*AM89</f>
        <v>0</v>
      </c>
      <c r="BK89" s="58">
        <f>VLOOKUP(Q$3,[1]Prisindeks!$A$1:$B$111,2,FALSE)/100*AN89</f>
        <v>0</v>
      </c>
      <c r="BL89" s="58">
        <f>VLOOKUP(R$3,[1]Prisindeks!$A$1:$B$111,2,FALSE)/100*AO89</f>
        <v>0</v>
      </c>
      <c r="BM89" s="58">
        <f>VLOOKUP(S$3,[1]Prisindeks!$A$1:$B$111,2,FALSE)/100*AP89</f>
        <v>0</v>
      </c>
      <c r="BN89" s="58">
        <f>VLOOKUP(T$3,[1]Prisindeks!$A$1:$B$111,2,FALSE)/100*AQ89</f>
        <v>0</v>
      </c>
      <c r="BO89" s="58">
        <f>VLOOKUP(U$3,[1]Prisindeks!$A$1:$B$111,2,FALSE)/100*AR89</f>
        <v>0</v>
      </c>
      <c r="BP89" s="58">
        <f>VLOOKUP(V$3,[1]Prisindeks!$A$1:$B$111,2,FALSE)/100*AS89</f>
        <v>0</v>
      </c>
      <c r="BQ89" s="58">
        <f>VLOOKUP(W$3,[1]Prisindeks!$A$1:$B$111,2,FALSE)/100*AT89</f>
        <v>0</v>
      </c>
      <c r="BR89" s="58">
        <f>VLOOKUP(X$3,[1]Prisindeks!$A$1:$B$111,2,FALSE)/100*AU89</f>
        <v>0</v>
      </c>
      <c r="BS89" s="58">
        <f>VLOOKUP(Y$3,[1]Prisindeks!$A$1:$B$111,2,FALSE)/100*AV89</f>
        <v>0</v>
      </c>
      <c r="BT89" s="59">
        <f t="shared" si="36"/>
        <v>0</v>
      </c>
      <c r="BU89" s="48">
        <f t="shared" si="37"/>
        <v>0</v>
      </c>
      <c r="BV89" s="48">
        <f t="shared" si="37"/>
        <v>0</v>
      </c>
      <c r="BW89" s="48">
        <f t="shared" si="37"/>
        <v>0</v>
      </c>
      <c r="BX89" s="48">
        <f t="shared" si="37"/>
        <v>0</v>
      </c>
      <c r="BY89" s="48">
        <f t="shared" si="37"/>
        <v>0</v>
      </c>
      <c r="BZ89" s="48">
        <f t="shared" si="37"/>
        <v>0</v>
      </c>
      <c r="CA89" s="48">
        <f t="shared" si="37"/>
        <v>0</v>
      </c>
      <c r="CB89" s="48">
        <f t="shared" si="37"/>
        <v>0</v>
      </c>
      <c r="CC89" s="48">
        <f t="shared" si="37"/>
        <v>0</v>
      </c>
      <c r="CD89" s="48">
        <f t="shared" si="37"/>
        <v>0</v>
      </c>
      <c r="CE89" s="48">
        <f t="shared" si="37"/>
        <v>0</v>
      </c>
      <c r="CF89" s="48">
        <f t="shared" si="37"/>
        <v>0</v>
      </c>
      <c r="CG89" s="48">
        <f t="shared" si="37"/>
        <v>0</v>
      </c>
      <c r="CH89" s="48">
        <f t="shared" si="37"/>
        <v>0</v>
      </c>
      <c r="CI89" s="48">
        <f t="shared" si="37"/>
        <v>0</v>
      </c>
      <c r="CJ89" s="48">
        <f t="shared" si="37"/>
        <v>0</v>
      </c>
      <c r="CK89" s="48">
        <f t="shared" si="38"/>
        <v>0</v>
      </c>
      <c r="CL89" s="48">
        <f t="shared" si="38"/>
        <v>0</v>
      </c>
      <c r="CM89" s="48">
        <f t="shared" si="38"/>
        <v>0</v>
      </c>
      <c r="CN89" s="48">
        <f t="shared" si="38"/>
        <v>0</v>
      </c>
      <c r="CO89" s="48">
        <f t="shared" si="38"/>
        <v>0</v>
      </c>
      <c r="CP89" s="48">
        <f t="shared" si="38"/>
        <v>0</v>
      </c>
      <c r="CQ89" s="49">
        <f t="shared" si="39"/>
        <v>0</v>
      </c>
      <c r="CR89" s="48">
        <f t="shared" si="34"/>
        <v>0</v>
      </c>
    </row>
    <row r="90" spans="1:96" hidden="1" outlineLevel="1" x14ac:dyDescent="0.25">
      <c r="A90" s="50" t="s">
        <v>61</v>
      </c>
      <c r="B90" s="51" t="s">
        <v>54</v>
      </c>
      <c r="C90" s="52">
        <f>[1]Genanskaffelsespriser!E157</f>
        <v>75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8">
        <v>0</v>
      </c>
      <c r="Z90" s="56"/>
      <c r="AA90" s="57">
        <f>IF((D90*[1]Genanskaffelsespriser!$D157-(2009-D$3)/$C90*[1]Genanskaffelsespriser!$D157*D90)&lt;0,0,(D90*[1]Genanskaffelsespriser!$D157-(2009-D$3)/$C90*[1]Genanskaffelsespriser!$D157*D90))</f>
        <v>0</v>
      </c>
      <c r="AB90" s="58">
        <f>IF((E90*[1]Genanskaffelsespriser!$D157-(2009-E$3)/$C90*[1]Genanskaffelsespriser!$D157*E90)&lt;0,0,(E90*[1]Genanskaffelsespriser!$D157-(2009-E$3)/$C90*[1]Genanskaffelsespriser!$D157*E90))</f>
        <v>0</v>
      </c>
      <c r="AC90" s="58">
        <f>IF((F90*[1]Genanskaffelsespriser!$D157-(2009-F$3)/$C90*[1]Genanskaffelsespriser!$D157*F90)&lt;0,0,(F90*[1]Genanskaffelsespriser!$D157-(2009-F$3)/$C90*[1]Genanskaffelsespriser!$D157*F90))</f>
        <v>0</v>
      </c>
      <c r="AD90" s="58">
        <f>IF((G90*[1]Genanskaffelsespriser!$D157-(2009-G$3)/$C90*[1]Genanskaffelsespriser!$D157*G90)&lt;0,0,(G90*[1]Genanskaffelsespriser!$D157-(2009-G$3)/$C90*[1]Genanskaffelsespriser!$D157*G90))</f>
        <v>0</v>
      </c>
      <c r="AE90" s="58">
        <f>IF((H90*[1]Genanskaffelsespriser!$D157-(2009-H$3)/$C90*[1]Genanskaffelsespriser!$D157*H90)&lt;0,0,(H90*[1]Genanskaffelsespriser!$D157-(2009-H$3)/$C90*[1]Genanskaffelsespriser!$D157*H90))</f>
        <v>0</v>
      </c>
      <c r="AF90" s="58">
        <f>IF((I90*[1]Genanskaffelsespriser!$D157-(2009-I$3)/$C90*[1]Genanskaffelsespriser!$D157*I90)&lt;0,0,(I90*[1]Genanskaffelsespriser!$D157-(2009-I$3)/$C90*[1]Genanskaffelsespriser!$D157*I90))</f>
        <v>0</v>
      </c>
      <c r="AG90" s="58">
        <f>IF((J90*[1]Genanskaffelsespriser!$D157-(2009-J$3)/$C90*[1]Genanskaffelsespriser!$D157*J90)&lt;0,0,(J90*[1]Genanskaffelsespriser!$D157-(2009-J$3)/$C90*[1]Genanskaffelsespriser!$D157*J90))</f>
        <v>0</v>
      </c>
      <c r="AH90" s="58">
        <f>IF((K90*[1]Genanskaffelsespriser!$D157-(2009-K$3)/$C90*[1]Genanskaffelsespriser!$D157*K90)&lt;0,0,(K90*[1]Genanskaffelsespriser!$D157-(2009-K$3)/$C90*[1]Genanskaffelsespriser!$D157*K90))</f>
        <v>0</v>
      </c>
      <c r="AI90" s="58">
        <f>IF((L90*[1]Genanskaffelsespriser!$D157-(2009-L$3)/$C90*[1]Genanskaffelsespriser!$D157*L90)&lt;0,0,(L90*[1]Genanskaffelsespriser!$D157-(2009-L$3)/$C90*[1]Genanskaffelsespriser!$D157*L90))</f>
        <v>0</v>
      </c>
      <c r="AJ90" s="58">
        <f>IF((M90*[1]Genanskaffelsespriser!$D157-(2009-M$3)/$C90*[1]Genanskaffelsespriser!$D157*M90)&lt;0,0,(M90*[1]Genanskaffelsespriser!$D157-(2009-M$3)/$C90*[1]Genanskaffelsespriser!$D157*M90))</f>
        <v>0</v>
      </c>
      <c r="AK90" s="58">
        <f>IF((N90*[1]Genanskaffelsespriser!$D157-(2009-N$3)/$C90*[1]Genanskaffelsespriser!$D157*N90)&lt;0,0,(N90*[1]Genanskaffelsespriser!$D157-(2009-N$3)/$C90*[1]Genanskaffelsespriser!$D157*N90))</f>
        <v>0</v>
      </c>
      <c r="AL90" s="58">
        <f>IF((O90*[1]Genanskaffelsespriser!$D157-(2009-O$3)/$C90*[1]Genanskaffelsespriser!$D157*O90)&lt;0,0,(O90*[1]Genanskaffelsespriser!$D157-(2009-O$3)/$C90*[1]Genanskaffelsespriser!$D157*O90))</f>
        <v>0</v>
      </c>
      <c r="AM90" s="58">
        <f>IF((P90*[1]Genanskaffelsespriser!$D157-(2009-P$3)/$C90*[1]Genanskaffelsespriser!$D157*P90)&lt;0,0,(P90*[1]Genanskaffelsespriser!$D157-(2009-P$3)/$C90*[1]Genanskaffelsespriser!$D157*P90))</f>
        <v>0</v>
      </c>
      <c r="AN90" s="58">
        <f>IF((Q90*[1]Genanskaffelsespriser!$D157-(2009-Q$3)/$C90*[1]Genanskaffelsespriser!$D157*Q90)&lt;0,0,(Q90*[1]Genanskaffelsespriser!$D157-(2009-Q$3)/$C90*[1]Genanskaffelsespriser!$D157*Q90))</f>
        <v>0</v>
      </c>
      <c r="AO90" s="58">
        <f>IF((R90*[1]Genanskaffelsespriser!$D157-(2009-R$3)/$C90*[1]Genanskaffelsespriser!$D157*R90)&lt;0,0,(R90*[1]Genanskaffelsespriser!$D157-(2009-R$3)/$C90*[1]Genanskaffelsespriser!$D157*R90))</f>
        <v>0</v>
      </c>
      <c r="AP90" s="58">
        <f>IF((S90*[1]Genanskaffelsespriser!$D157-(2009-S$3)/$C90*[1]Genanskaffelsespriser!$D157*S90)&lt;0,0,(S90*[1]Genanskaffelsespriser!$D157-(2009-S$3)/$C90*[1]Genanskaffelsespriser!$D157*S90))</f>
        <v>0</v>
      </c>
      <c r="AQ90" s="58">
        <f>IF((T90*[1]Genanskaffelsespriser!$D157-(2009-T$3)/$C90*[1]Genanskaffelsespriser!$D157*T90)&lt;0,0,(T90*[1]Genanskaffelsespriser!$D157-(2009-T$3)/$C90*[1]Genanskaffelsespriser!$D157*T90))</f>
        <v>0</v>
      </c>
      <c r="AR90" s="58">
        <f>IF((U90*[1]Genanskaffelsespriser!$D157-(2009-U$3)/$C90*[1]Genanskaffelsespriser!$D157*U90)&lt;0,0,(U90*[1]Genanskaffelsespriser!$D157-(2009-U$3)/$C90*[1]Genanskaffelsespriser!$D157*U90))</f>
        <v>0</v>
      </c>
      <c r="AS90" s="58">
        <f>IF((V90*[1]Genanskaffelsespriser!$D157-(2009-V$3)/$C90*[1]Genanskaffelsespriser!$D157*V90)&lt;0,0,(V90*[1]Genanskaffelsespriser!$D157-(2009-V$3)/$C90*[1]Genanskaffelsespriser!$D157*V90))</f>
        <v>0</v>
      </c>
      <c r="AT90" s="58">
        <f>IF((W90*[1]Genanskaffelsespriser!$D157-(2009-W$3)/$C90*[1]Genanskaffelsespriser!$D157*W90)&lt;0,0,(W90*[1]Genanskaffelsespriser!$D157-(2009-W$3)/$C90*[1]Genanskaffelsespriser!$D157*W90))</f>
        <v>0</v>
      </c>
      <c r="AU90" s="58">
        <f>IF((X90*[1]Genanskaffelsespriser!$D157-(2009-X$3)/$C90*[1]Genanskaffelsespriser!$D157*X90)&lt;0,0,(X90*[1]Genanskaffelsespriser!$D157-(2009-X$3)/$C90*[1]Genanskaffelsespriser!$D157*X90))</f>
        <v>0</v>
      </c>
      <c r="AV90" s="58">
        <f>IF((Y90*[1]Genanskaffelsespriser!$D157-(2009-Y$3)/$C90*[1]Genanskaffelsespriser!$D157*Y90)&lt;0,0,(Y90*[1]Genanskaffelsespriser!$D157-(2009-Y$3)/$C90*[1]Genanskaffelsespriser!$D157*Y90))</f>
        <v>0</v>
      </c>
      <c r="AW90" s="59">
        <f t="shared" si="35"/>
        <v>0</v>
      </c>
      <c r="AX90" s="58">
        <f>VLOOKUP(D$3,[1]Prisindeks!$A$1:$B$111,2,FALSE)/100*AA90</f>
        <v>0</v>
      </c>
      <c r="AY90" s="58">
        <f>VLOOKUP(E$3,[1]Prisindeks!$A$1:$B$111,2,FALSE)/100*AB90</f>
        <v>0</v>
      </c>
      <c r="AZ90" s="58">
        <f>VLOOKUP(F$3,[1]Prisindeks!$A$1:$B$111,2,FALSE)/100*AC90</f>
        <v>0</v>
      </c>
      <c r="BA90" s="58">
        <f>VLOOKUP(G$3,[1]Prisindeks!$A$1:$B$111,2,FALSE)/100*AD90</f>
        <v>0</v>
      </c>
      <c r="BB90" s="58">
        <f>VLOOKUP(H$3,[1]Prisindeks!$A$1:$B$111,2,FALSE)/100*AE90</f>
        <v>0</v>
      </c>
      <c r="BC90" s="58">
        <f>VLOOKUP(I$3,[1]Prisindeks!$A$1:$B$111,2,FALSE)/100*AF90</f>
        <v>0</v>
      </c>
      <c r="BD90" s="58">
        <f>VLOOKUP(J$3,[1]Prisindeks!$A$1:$B$111,2,FALSE)/100*AG90</f>
        <v>0</v>
      </c>
      <c r="BE90" s="58">
        <f>VLOOKUP(K$3,[1]Prisindeks!$A$1:$B$111,2,FALSE)/100*AH90</f>
        <v>0</v>
      </c>
      <c r="BF90" s="58">
        <f>VLOOKUP(L$3,[1]Prisindeks!$A$1:$B$111,2,FALSE)/100*AI90</f>
        <v>0</v>
      </c>
      <c r="BG90" s="58">
        <f>VLOOKUP(M$3,[1]Prisindeks!$A$1:$B$111,2,FALSE)/100*AJ90</f>
        <v>0</v>
      </c>
      <c r="BH90" s="58">
        <f>VLOOKUP(N$3,[1]Prisindeks!$A$1:$B$111,2,FALSE)/100*AK90</f>
        <v>0</v>
      </c>
      <c r="BI90" s="58">
        <f>VLOOKUP(O$3,[1]Prisindeks!$A$1:$B$111,2,FALSE)/100*AL90</f>
        <v>0</v>
      </c>
      <c r="BJ90" s="58">
        <f>VLOOKUP(P$3,[1]Prisindeks!$A$1:$B$111,2,FALSE)/100*AM90</f>
        <v>0</v>
      </c>
      <c r="BK90" s="58">
        <f>VLOOKUP(Q$3,[1]Prisindeks!$A$1:$B$111,2,FALSE)/100*AN90</f>
        <v>0</v>
      </c>
      <c r="BL90" s="58">
        <f>VLOOKUP(R$3,[1]Prisindeks!$A$1:$B$111,2,FALSE)/100*AO90</f>
        <v>0</v>
      </c>
      <c r="BM90" s="58">
        <f>VLOOKUP(S$3,[1]Prisindeks!$A$1:$B$111,2,FALSE)/100*AP90</f>
        <v>0</v>
      </c>
      <c r="BN90" s="58">
        <f>VLOOKUP(T$3,[1]Prisindeks!$A$1:$B$111,2,FALSE)/100*AQ90</f>
        <v>0</v>
      </c>
      <c r="BO90" s="58">
        <f>VLOOKUP(U$3,[1]Prisindeks!$A$1:$B$111,2,FALSE)/100*AR90</f>
        <v>0</v>
      </c>
      <c r="BP90" s="58">
        <f>VLOOKUP(V$3,[1]Prisindeks!$A$1:$B$111,2,FALSE)/100*AS90</f>
        <v>0</v>
      </c>
      <c r="BQ90" s="58">
        <f>VLOOKUP(W$3,[1]Prisindeks!$A$1:$B$111,2,FALSE)/100*AT90</f>
        <v>0</v>
      </c>
      <c r="BR90" s="58">
        <f>VLOOKUP(X$3,[1]Prisindeks!$A$1:$B$111,2,FALSE)/100*AU90</f>
        <v>0</v>
      </c>
      <c r="BS90" s="58">
        <f>VLOOKUP(Y$3,[1]Prisindeks!$A$1:$B$111,2,FALSE)/100*AV90</f>
        <v>0</v>
      </c>
      <c r="BT90" s="59">
        <f t="shared" si="36"/>
        <v>0</v>
      </c>
      <c r="BU90" s="48">
        <f t="shared" si="37"/>
        <v>0</v>
      </c>
      <c r="BV90" s="48">
        <f t="shared" si="37"/>
        <v>0</v>
      </c>
      <c r="BW90" s="48">
        <f t="shared" si="37"/>
        <v>0</v>
      </c>
      <c r="BX90" s="48">
        <f t="shared" si="37"/>
        <v>0</v>
      </c>
      <c r="BY90" s="48">
        <f t="shared" si="37"/>
        <v>0</v>
      </c>
      <c r="BZ90" s="48">
        <f t="shared" si="37"/>
        <v>0</v>
      </c>
      <c r="CA90" s="48">
        <f t="shared" si="37"/>
        <v>0</v>
      </c>
      <c r="CB90" s="48">
        <f t="shared" si="37"/>
        <v>0</v>
      </c>
      <c r="CC90" s="48">
        <f t="shared" si="37"/>
        <v>0</v>
      </c>
      <c r="CD90" s="48">
        <f t="shared" si="37"/>
        <v>0</v>
      </c>
      <c r="CE90" s="48">
        <f t="shared" si="37"/>
        <v>0</v>
      </c>
      <c r="CF90" s="48">
        <f t="shared" si="37"/>
        <v>0</v>
      </c>
      <c r="CG90" s="48">
        <f t="shared" si="37"/>
        <v>0</v>
      </c>
      <c r="CH90" s="48">
        <f t="shared" si="37"/>
        <v>0</v>
      </c>
      <c r="CI90" s="48">
        <f t="shared" si="37"/>
        <v>0</v>
      </c>
      <c r="CJ90" s="48">
        <f t="shared" si="37"/>
        <v>0</v>
      </c>
      <c r="CK90" s="48">
        <f t="shared" si="38"/>
        <v>0</v>
      </c>
      <c r="CL90" s="48">
        <f t="shared" si="38"/>
        <v>0</v>
      </c>
      <c r="CM90" s="48">
        <f t="shared" si="38"/>
        <v>0</v>
      </c>
      <c r="CN90" s="48">
        <f t="shared" si="38"/>
        <v>0</v>
      </c>
      <c r="CO90" s="48">
        <f t="shared" si="38"/>
        <v>0</v>
      </c>
      <c r="CP90" s="48">
        <f t="shared" si="38"/>
        <v>0</v>
      </c>
      <c r="CQ90" s="49">
        <f t="shared" si="39"/>
        <v>0</v>
      </c>
      <c r="CR90" s="48">
        <f t="shared" si="34"/>
        <v>0</v>
      </c>
    </row>
    <row r="91" spans="1:96" hidden="1" outlineLevel="1" x14ac:dyDescent="0.25">
      <c r="A91" s="50" t="s">
        <v>62</v>
      </c>
      <c r="B91" s="51" t="s">
        <v>54</v>
      </c>
      <c r="C91" s="52">
        <f>[1]Genanskaffelsespriser!E158</f>
        <v>75</v>
      </c>
      <c r="D91" s="78">
        <v>0</v>
      </c>
      <c r="E91" s="78">
        <v>0</v>
      </c>
      <c r="F91" s="78">
        <v>0</v>
      </c>
      <c r="G91" s="78">
        <v>0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Y91" s="78">
        <v>0</v>
      </c>
      <c r="Z91" s="56"/>
      <c r="AA91" s="57">
        <f>IF((D91*[1]Genanskaffelsespriser!$D158-(2009-D$3)/$C91*[1]Genanskaffelsespriser!$D158*D91)&lt;0,0,(D91*[1]Genanskaffelsespriser!$D158-(2009-D$3)/$C91*[1]Genanskaffelsespriser!$D158*D91))</f>
        <v>0</v>
      </c>
      <c r="AB91" s="58">
        <f>IF((E91*[1]Genanskaffelsespriser!$D158-(2009-E$3)/$C91*[1]Genanskaffelsespriser!$D158*E91)&lt;0,0,(E91*[1]Genanskaffelsespriser!$D158-(2009-E$3)/$C91*[1]Genanskaffelsespriser!$D158*E91))</f>
        <v>0</v>
      </c>
      <c r="AC91" s="58">
        <f>IF((F91*[1]Genanskaffelsespriser!$D158-(2009-F$3)/$C91*[1]Genanskaffelsespriser!$D158*F91)&lt;0,0,(F91*[1]Genanskaffelsespriser!$D158-(2009-F$3)/$C91*[1]Genanskaffelsespriser!$D158*F91))</f>
        <v>0</v>
      </c>
      <c r="AD91" s="58">
        <f>IF((G91*[1]Genanskaffelsespriser!$D158-(2009-G$3)/$C91*[1]Genanskaffelsespriser!$D158*G91)&lt;0,0,(G91*[1]Genanskaffelsespriser!$D158-(2009-G$3)/$C91*[1]Genanskaffelsespriser!$D158*G91))</f>
        <v>0</v>
      </c>
      <c r="AE91" s="58">
        <f>IF((H91*[1]Genanskaffelsespriser!$D158-(2009-H$3)/$C91*[1]Genanskaffelsespriser!$D158*H91)&lt;0,0,(H91*[1]Genanskaffelsespriser!$D158-(2009-H$3)/$C91*[1]Genanskaffelsespriser!$D158*H91))</f>
        <v>0</v>
      </c>
      <c r="AF91" s="58">
        <f>IF((I91*[1]Genanskaffelsespriser!$D158-(2009-I$3)/$C91*[1]Genanskaffelsespriser!$D158*I91)&lt;0,0,(I91*[1]Genanskaffelsespriser!$D158-(2009-I$3)/$C91*[1]Genanskaffelsespriser!$D158*I91))</f>
        <v>0</v>
      </c>
      <c r="AG91" s="58">
        <f>IF((J91*[1]Genanskaffelsespriser!$D158-(2009-J$3)/$C91*[1]Genanskaffelsespriser!$D158*J91)&lt;0,0,(J91*[1]Genanskaffelsespriser!$D158-(2009-J$3)/$C91*[1]Genanskaffelsespriser!$D158*J91))</f>
        <v>0</v>
      </c>
      <c r="AH91" s="58">
        <f>IF((K91*[1]Genanskaffelsespriser!$D158-(2009-K$3)/$C91*[1]Genanskaffelsespriser!$D158*K91)&lt;0,0,(K91*[1]Genanskaffelsespriser!$D158-(2009-K$3)/$C91*[1]Genanskaffelsespriser!$D158*K91))</f>
        <v>0</v>
      </c>
      <c r="AI91" s="58">
        <f>IF((L91*[1]Genanskaffelsespriser!$D158-(2009-L$3)/$C91*[1]Genanskaffelsespriser!$D158*L91)&lt;0,0,(L91*[1]Genanskaffelsespriser!$D158-(2009-L$3)/$C91*[1]Genanskaffelsespriser!$D158*L91))</f>
        <v>0</v>
      </c>
      <c r="AJ91" s="58">
        <f>IF((M91*[1]Genanskaffelsespriser!$D158-(2009-M$3)/$C91*[1]Genanskaffelsespriser!$D158*M91)&lt;0,0,(M91*[1]Genanskaffelsespriser!$D158-(2009-M$3)/$C91*[1]Genanskaffelsespriser!$D158*M91))</f>
        <v>0</v>
      </c>
      <c r="AK91" s="58">
        <f>IF((N91*[1]Genanskaffelsespriser!$D158-(2009-N$3)/$C91*[1]Genanskaffelsespriser!$D158*N91)&lt;0,0,(N91*[1]Genanskaffelsespriser!$D158-(2009-N$3)/$C91*[1]Genanskaffelsespriser!$D158*N91))</f>
        <v>0</v>
      </c>
      <c r="AL91" s="58">
        <f>IF((O91*[1]Genanskaffelsespriser!$D158-(2009-O$3)/$C91*[1]Genanskaffelsespriser!$D158*O91)&lt;0,0,(O91*[1]Genanskaffelsespriser!$D158-(2009-O$3)/$C91*[1]Genanskaffelsespriser!$D158*O91))</f>
        <v>0</v>
      </c>
      <c r="AM91" s="58">
        <f>IF((P91*[1]Genanskaffelsespriser!$D158-(2009-P$3)/$C91*[1]Genanskaffelsespriser!$D158*P91)&lt;0,0,(P91*[1]Genanskaffelsespriser!$D158-(2009-P$3)/$C91*[1]Genanskaffelsespriser!$D158*P91))</f>
        <v>0</v>
      </c>
      <c r="AN91" s="58">
        <f>IF((Q91*[1]Genanskaffelsespriser!$D158-(2009-Q$3)/$C91*[1]Genanskaffelsespriser!$D158*Q91)&lt;0,0,(Q91*[1]Genanskaffelsespriser!$D158-(2009-Q$3)/$C91*[1]Genanskaffelsespriser!$D158*Q91))</f>
        <v>0</v>
      </c>
      <c r="AO91" s="58">
        <f>IF((R91*[1]Genanskaffelsespriser!$D158-(2009-R$3)/$C91*[1]Genanskaffelsespriser!$D158*R91)&lt;0,0,(R91*[1]Genanskaffelsespriser!$D158-(2009-R$3)/$C91*[1]Genanskaffelsespriser!$D158*R91))</f>
        <v>0</v>
      </c>
      <c r="AP91" s="58">
        <f>IF((S91*[1]Genanskaffelsespriser!$D158-(2009-S$3)/$C91*[1]Genanskaffelsespriser!$D158*S91)&lt;0,0,(S91*[1]Genanskaffelsespriser!$D158-(2009-S$3)/$C91*[1]Genanskaffelsespriser!$D158*S91))</f>
        <v>0</v>
      </c>
      <c r="AQ91" s="58">
        <f>IF((T91*[1]Genanskaffelsespriser!$D158-(2009-T$3)/$C91*[1]Genanskaffelsespriser!$D158*T91)&lt;0,0,(T91*[1]Genanskaffelsespriser!$D158-(2009-T$3)/$C91*[1]Genanskaffelsespriser!$D158*T91))</f>
        <v>0</v>
      </c>
      <c r="AR91" s="58">
        <f>IF((U91*[1]Genanskaffelsespriser!$D158-(2009-U$3)/$C91*[1]Genanskaffelsespriser!$D158*U91)&lt;0,0,(U91*[1]Genanskaffelsespriser!$D158-(2009-U$3)/$C91*[1]Genanskaffelsespriser!$D158*U91))</f>
        <v>0</v>
      </c>
      <c r="AS91" s="58">
        <f>IF((V91*[1]Genanskaffelsespriser!$D158-(2009-V$3)/$C91*[1]Genanskaffelsespriser!$D158*V91)&lt;0,0,(V91*[1]Genanskaffelsespriser!$D158-(2009-V$3)/$C91*[1]Genanskaffelsespriser!$D158*V91))</f>
        <v>0</v>
      </c>
      <c r="AT91" s="58">
        <f>IF((W91*[1]Genanskaffelsespriser!$D158-(2009-W$3)/$C91*[1]Genanskaffelsespriser!$D158*W91)&lt;0,0,(W91*[1]Genanskaffelsespriser!$D158-(2009-W$3)/$C91*[1]Genanskaffelsespriser!$D158*W91))</f>
        <v>0</v>
      </c>
      <c r="AU91" s="58">
        <f>IF((X91*[1]Genanskaffelsespriser!$D158-(2009-X$3)/$C91*[1]Genanskaffelsespriser!$D158*X91)&lt;0,0,(X91*[1]Genanskaffelsespriser!$D158-(2009-X$3)/$C91*[1]Genanskaffelsespriser!$D158*X91))</f>
        <v>0</v>
      </c>
      <c r="AV91" s="58">
        <f>IF((Y91*[1]Genanskaffelsespriser!$D158-(2009-Y$3)/$C91*[1]Genanskaffelsespriser!$D158*Y91)&lt;0,0,(Y91*[1]Genanskaffelsespriser!$D158-(2009-Y$3)/$C91*[1]Genanskaffelsespriser!$D158*Y91))</f>
        <v>0</v>
      </c>
      <c r="AW91" s="59">
        <f t="shared" si="35"/>
        <v>0</v>
      </c>
      <c r="AX91" s="58">
        <f>VLOOKUP(D$3,[1]Prisindeks!$A$1:$B$111,2,FALSE)/100*AA91</f>
        <v>0</v>
      </c>
      <c r="AY91" s="58">
        <f>VLOOKUP(E$3,[1]Prisindeks!$A$1:$B$111,2,FALSE)/100*AB91</f>
        <v>0</v>
      </c>
      <c r="AZ91" s="58">
        <f>VLOOKUP(F$3,[1]Prisindeks!$A$1:$B$111,2,FALSE)/100*AC91</f>
        <v>0</v>
      </c>
      <c r="BA91" s="58">
        <f>VLOOKUP(G$3,[1]Prisindeks!$A$1:$B$111,2,FALSE)/100*AD91</f>
        <v>0</v>
      </c>
      <c r="BB91" s="58">
        <f>VLOOKUP(H$3,[1]Prisindeks!$A$1:$B$111,2,FALSE)/100*AE91</f>
        <v>0</v>
      </c>
      <c r="BC91" s="58">
        <f>VLOOKUP(I$3,[1]Prisindeks!$A$1:$B$111,2,FALSE)/100*AF91</f>
        <v>0</v>
      </c>
      <c r="BD91" s="58">
        <f>VLOOKUP(J$3,[1]Prisindeks!$A$1:$B$111,2,FALSE)/100*AG91</f>
        <v>0</v>
      </c>
      <c r="BE91" s="58">
        <f>VLOOKUP(K$3,[1]Prisindeks!$A$1:$B$111,2,FALSE)/100*AH91</f>
        <v>0</v>
      </c>
      <c r="BF91" s="58">
        <f>VLOOKUP(L$3,[1]Prisindeks!$A$1:$B$111,2,FALSE)/100*AI91</f>
        <v>0</v>
      </c>
      <c r="BG91" s="58">
        <f>VLOOKUP(M$3,[1]Prisindeks!$A$1:$B$111,2,FALSE)/100*AJ91</f>
        <v>0</v>
      </c>
      <c r="BH91" s="58">
        <f>VLOOKUP(N$3,[1]Prisindeks!$A$1:$B$111,2,FALSE)/100*AK91</f>
        <v>0</v>
      </c>
      <c r="BI91" s="58">
        <f>VLOOKUP(O$3,[1]Prisindeks!$A$1:$B$111,2,FALSE)/100*AL91</f>
        <v>0</v>
      </c>
      <c r="BJ91" s="58">
        <f>VLOOKUP(P$3,[1]Prisindeks!$A$1:$B$111,2,FALSE)/100*AM91</f>
        <v>0</v>
      </c>
      <c r="BK91" s="58">
        <f>VLOOKUP(Q$3,[1]Prisindeks!$A$1:$B$111,2,FALSE)/100*AN91</f>
        <v>0</v>
      </c>
      <c r="BL91" s="58">
        <f>VLOOKUP(R$3,[1]Prisindeks!$A$1:$B$111,2,FALSE)/100*AO91</f>
        <v>0</v>
      </c>
      <c r="BM91" s="58">
        <f>VLOOKUP(S$3,[1]Prisindeks!$A$1:$B$111,2,FALSE)/100*AP91</f>
        <v>0</v>
      </c>
      <c r="BN91" s="58">
        <f>VLOOKUP(T$3,[1]Prisindeks!$A$1:$B$111,2,FALSE)/100*AQ91</f>
        <v>0</v>
      </c>
      <c r="BO91" s="58">
        <f>VLOOKUP(U$3,[1]Prisindeks!$A$1:$B$111,2,FALSE)/100*AR91</f>
        <v>0</v>
      </c>
      <c r="BP91" s="58">
        <f>VLOOKUP(V$3,[1]Prisindeks!$A$1:$B$111,2,FALSE)/100*AS91</f>
        <v>0</v>
      </c>
      <c r="BQ91" s="58">
        <f>VLOOKUP(W$3,[1]Prisindeks!$A$1:$B$111,2,FALSE)/100*AT91</f>
        <v>0</v>
      </c>
      <c r="BR91" s="58">
        <f>VLOOKUP(X$3,[1]Prisindeks!$A$1:$B$111,2,FALSE)/100*AU91</f>
        <v>0</v>
      </c>
      <c r="BS91" s="58">
        <f>VLOOKUP(Y$3,[1]Prisindeks!$A$1:$B$111,2,FALSE)/100*AV91</f>
        <v>0</v>
      </c>
      <c r="BT91" s="59">
        <f t="shared" si="36"/>
        <v>0</v>
      </c>
      <c r="BU91" s="48">
        <f t="shared" si="37"/>
        <v>0</v>
      </c>
      <c r="BV91" s="48">
        <f t="shared" si="37"/>
        <v>0</v>
      </c>
      <c r="BW91" s="48">
        <f t="shared" si="37"/>
        <v>0</v>
      </c>
      <c r="BX91" s="48">
        <f t="shared" si="37"/>
        <v>0</v>
      </c>
      <c r="BY91" s="48">
        <f t="shared" si="37"/>
        <v>0</v>
      </c>
      <c r="BZ91" s="48">
        <f t="shared" si="37"/>
        <v>0</v>
      </c>
      <c r="CA91" s="48">
        <f t="shared" si="37"/>
        <v>0</v>
      </c>
      <c r="CB91" s="48">
        <f t="shared" si="37"/>
        <v>0</v>
      </c>
      <c r="CC91" s="48">
        <f t="shared" si="37"/>
        <v>0</v>
      </c>
      <c r="CD91" s="48">
        <f t="shared" si="37"/>
        <v>0</v>
      </c>
      <c r="CE91" s="48">
        <f t="shared" si="37"/>
        <v>0</v>
      </c>
      <c r="CF91" s="48">
        <f t="shared" si="37"/>
        <v>0</v>
      </c>
      <c r="CG91" s="48">
        <f t="shared" si="37"/>
        <v>0</v>
      </c>
      <c r="CH91" s="48">
        <f t="shared" si="37"/>
        <v>0</v>
      </c>
      <c r="CI91" s="48">
        <f t="shared" si="37"/>
        <v>0</v>
      </c>
      <c r="CJ91" s="48">
        <f t="shared" si="37"/>
        <v>0</v>
      </c>
      <c r="CK91" s="48">
        <f t="shared" si="38"/>
        <v>0</v>
      </c>
      <c r="CL91" s="48">
        <f t="shared" si="38"/>
        <v>0</v>
      </c>
      <c r="CM91" s="48">
        <f t="shared" si="38"/>
        <v>0</v>
      </c>
      <c r="CN91" s="48">
        <f t="shared" si="38"/>
        <v>0</v>
      </c>
      <c r="CO91" s="48">
        <f t="shared" si="38"/>
        <v>0</v>
      </c>
      <c r="CP91" s="48">
        <f t="shared" si="38"/>
        <v>0</v>
      </c>
      <c r="CQ91" s="49">
        <f t="shared" si="39"/>
        <v>0</v>
      </c>
      <c r="CR91" s="48">
        <f t="shared" si="34"/>
        <v>0</v>
      </c>
    </row>
    <row r="92" spans="1:96" hidden="1" outlineLevel="1" x14ac:dyDescent="0.25">
      <c r="A92" s="50" t="s">
        <v>16</v>
      </c>
      <c r="B92" s="51" t="s">
        <v>54</v>
      </c>
      <c r="C92" s="52">
        <f>[1]Genanskaffelsespriser!E159</f>
        <v>75</v>
      </c>
      <c r="D92" s="78">
        <v>0</v>
      </c>
      <c r="E92" s="78">
        <v>0</v>
      </c>
      <c r="F92" s="78">
        <v>0</v>
      </c>
      <c r="G92" s="78">
        <v>0</v>
      </c>
      <c r="H92" s="78">
        <v>0</v>
      </c>
      <c r="I92" s="78">
        <v>0</v>
      </c>
      <c r="J92" s="78">
        <v>0</v>
      </c>
      <c r="K92" s="78">
        <v>0</v>
      </c>
      <c r="L92" s="78">
        <v>0</v>
      </c>
      <c r="M92" s="78">
        <v>0</v>
      </c>
      <c r="N92" s="78">
        <v>0</v>
      </c>
      <c r="O92" s="78">
        <v>0</v>
      </c>
      <c r="P92" s="78">
        <v>0</v>
      </c>
      <c r="Q92" s="78">
        <v>0</v>
      </c>
      <c r="R92" s="78">
        <v>0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Y92" s="78">
        <v>0</v>
      </c>
      <c r="Z92" s="56"/>
      <c r="AA92" s="57">
        <f>IF((D92*[1]Genanskaffelsespriser!$D159-(2009-D$3)/$C92*[1]Genanskaffelsespriser!$D159*D92)&lt;0,0,(D92*[1]Genanskaffelsespriser!$D159-(2009-D$3)/$C92*[1]Genanskaffelsespriser!$D159*D92))</f>
        <v>0</v>
      </c>
      <c r="AB92" s="58">
        <f>IF((E92*[1]Genanskaffelsespriser!$D159-(2009-E$3)/$C92*[1]Genanskaffelsespriser!$D159*E92)&lt;0,0,(E92*[1]Genanskaffelsespriser!$D159-(2009-E$3)/$C92*[1]Genanskaffelsespriser!$D159*E92))</f>
        <v>0</v>
      </c>
      <c r="AC92" s="58">
        <f>IF((F92*[1]Genanskaffelsespriser!$D159-(2009-F$3)/$C92*[1]Genanskaffelsespriser!$D159*F92)&lt;0,0,(F92*[1]Genanskaffelsespriser!$D159-(2009-F$3)/$C92*[1]Genanskaffelsespriser!$D159*F92))</f>
        <v>0</v>
      </c>
      <c r="AD92" s="58">
        <f>IF((G92*[1]Genanskaffelsespriser!$D159-(2009-G$3)/$C92*[1]Genanskaffelsespriser!$D159*G92)&lt;0,0,(G92*[1]Genanskaffelsespriser!$D159-(2009-G$3)/$C92*[1]Genanskaffelsespriser!$D159*G92))</f>
        <v>0</v>
      </c>
      <c r="AE92" s="58">
        <f>IF((H92*[1]Genanskaffelsespriser!$D159-(2009-H$3)/$C92*[1]Genanskaffelsespriser!$D159*H92)&lt;0,0,(H92*[1]Genanskaffelsespriser!$D159-(2009-H$3)/$C92*[1]Genanskaffelsespriser!$D159*H92))</f>
        <v>0</v>
      </c>
      <c r="AF92" s="58">
        <f>IF((I92*[1]Genanskaffelsespriser!$D159-(2009-I$3)/$C92*[1]Genanskaffelsespriser!$D159*I92)&lt;0,0,(I92*[1]Genanskaffelsespriser!$D159-(2009-I$3)/$C92*[1]Genanskaffelsespriser!$D159*I92))</f>
        <v>0</v>
      </c>
      <c r="AG92" s="58">
        <f>IF((J92*[1]Genanskaffelsespriser!$D159-(2009-J$3)/$C92*[1]Genanskaffelsespriser!$D159*J92)&lt;0,0,(J92*[1]Genanskaffelsespriser!$D159-(2009-J$3)/$C92*[1]Genanskaffelsespriser!$D159*J92))</f>
        <v>0</v>
      </c>
      <c r="AH92" s="58">
        <f>IF((K92*[1]Genanskaffelsespriser!$D159-(2009-K$3)/$C92*[1]Genanskaffelsespriser!$D159*K92)&lt;0,0,(K92*[1]Genanskaffelsespriser!$D159-(2009-K$3)/$C92*[1]Genanskaffelsespriser!$D159*K92))</f>
        <v>0</v>
      </c>
      <c r="AI92" s="58">
        <f>IF((L92*[1]Genanskaffelsespriser!$D159-(2009-L$3)/$C92*[1]Genanskaffelsespriser!$D159*L92)&lt;0,0,(L92*[1]Genanskaffelsespriser!$D159-(2009-L$3)/$C92*[1]Genanskaffelsespriser!$D159*L92))</f>
        <v>0</v>
      </c>
      <c r="AJ92" s="58">
        <f>IF((M92*[1]Genanskaffelsespriser!$D159-(2009-M$3)/$C92*[1]Genanskaffelsespriser!$D159*M92)&lt;0,0,(M92*[1]Genanskaffelsespriser!$D159-(2009-M$3)/$C92*[1]Genanskaffelsespriser!$D159*M92))</f>
        <v>0</v>
      </c>
      <c r="AK92" s="58">
        <f>IF((N92*[1]Genanskaffelsespriser!$D159-(2009-N$3)/$C92*[1]Genanskaffelsespriser!$D159*N92)&lt;0,0,(N92*[1]Genanskaffelsespriser!$D159-(2009-N$3)/$C92*[1]Genanskaffelsespriser!$D159*N92))</f>
        <v>0</v>
      </c>
      <c r="AL92" s="58">
        <f>IF((O92*[1]Genanskaffelsespriser!$D159-(2009-O$3)/$C92*[1]Genanskaffelsespriser!$D159*O92)&lt;0,0,(O92*[1]Genanskaffelsespriser!$D159-(2009-O$3)/$C92*[1]Genanskaffelsespriser!$D159*O92))</f>
        <v>0</v>
      </c>
      <c r="AM92" s="58">
        <f>IF((P92*[1]Genanskaffelsespriser!$D159-(2009-P$3)/$C92*[1]Genanskaffelsespriser!$D159*P92)&lt;0,0,(P92*[1]Genanskaffelsespriser!$D159-(2009-P$3)/$C92*[1]Genanskaffelsespriser!$D159*P92))</f>
        <v>0</v>
      </c>
      <c r="AN92" s="58">
        <f>IF((Q92*[1]Genanskaffelsespriser!$D159-(2009-Q$3)/$C92*[1]Genanskaffelsespriser!$D159*Q92)&lt;0,0,(Q92*[1]Genanskaffelsespriser!$D159-(2009-Q$3)/$C92*[1]Genanskaffelsespriser!$D159*Q92))</f>
        <v>0</v>
      </c>
      <c r="AO92" s="58">
        <f>IF((R92*[1]Genanskaffelsespriser!$D159-(2009-R$3)/$C92*[1]Genanskaffelsespriser!$D159*R92)&lt;0,0,(R92*[1]Genanskaffelsespriser!$D159-(2009-R$3)/$C92*[1]Genanskaffelsespriser!$D159*R92))</f>
        <v>0</v>
      </c>
      <c r="AP92" s="58">
        <f>IF((S92*[1]Genanskaffelsespriser!$D159-(2009-S$3)/$C92*[1]Genanskaffelsespriser!$D159*S92)&lt;0,0,(S92*[1]Genanskaffelsespriser!$D159-(2009-S$3)/$C92*[1]Genanskaffelsespriser!$D159*S92))</f>
        <v>0</v>
      </c>
      <c r="AQ92" s="58">
        <f>IF((T92*[1]Genanskaffelsespriser!$D159-(2009-T$3)/$C92*[1]Genanskaffelsespriser!$D159*T92)&lt;0,0,(T92*[1]Genanskaffelsespriser!$D159-(2009-T$3)/$C92*[1]Genanskaffelsespriser!$D159*T92))</f>
        <v>0</v>
      </c>
      <c r="AR92" s="58">
        <f>IF((U92*[1]Genanskaffelsespriser!$D159-(2009-U$3)/$C92*[1]Genanskaffelsespriser!$D159*U92)&lt;0,0,(U92*[1]Genanskaffelsespriser!$D159-(2009-U$3)/$C92*[1]Genanskaffelsespriser!$D159*U92))</f>
        <v>0</v>
      </c>
      <c r="AS92" s="58">
        <f>IF((V92*[1]Genanskaffelsespriser!$D159-(2009-V$3)/$C92*[1]Genanskaffelsespriser!$D159*V92)&lt;0,0,(V92*[1]Genanskaffelsespriser!$D159-(2009-V$3)/$C92*[1]Genanskaffelsespriser!$D159*V92))</f>
        <v>0</v>
      </c>
      <c r="AT92" s="58">
        <f>IF((W92*[1]Genanskaffelsespriser!$D159-(2009-W$3)/$C92*[1]Genanskaffelsespriser!$D159*W92)&lt;0,0,(W92*[1]Genanskaffelsespriser!$D159-(2009-W$3)/$C92*[1]Genanskaffelsespriser!$D159*W92))</f>
        <v>0</v>
      </c>
      <c r="AU92" s="58">
        <f>IF((X92*[1]Genanskaffelsespriser!$D159-(2009-X$3)/$C92*[1]Genanskaffelsespriser!$D159*X92)&lt;0,0,(X92*[1]Genanskaffelsespriser!$D159-(2009-X$3)/$C92*[1]Genanskaffelsespriser!$D159*X92))</f>
        <v>0</v>
      </c>
      <c r="AV92" s="58">
        <f>IF((Y92*[1]Genanskaffelsespriser!$D159-(2009-Y$3)/$C92*[1]Genanskaffelsespriser!$D159*Y92)&lt;0,0,(Y92*[1]Genanskaffelsespriser!$D159-(2009-Y$3)/$C92*[1]Genanskaffelsespriser!$D159*Y92))</f>
        <v>0</v>
      </c>
      <c r="AW92" s="59">
        <f t="shared" si="35"/>
        <v>0</v>
      </c>
      <c r="AX92" s="58">
        <f>VLOOKUP(D$3,[1]Prisindeks!$A$1:$B$111,2,FALSE)/100*AA92</f>
        <v>0</v>
      </c>
      <c r="AY92" s="58">
        <f>VLOOKUP(E$3,[1]Prisindeks!$A$1:$B$111,2,FALSE)/100*AB92</f>
        <v>0</v>
      </c>
      <c r="AZ92" s="58">
        <f>VLOOKUP(F$3,[1]Prisindeks!$A$1:$B$111,2,FALSE)/100*AC92</f>
        <v>0</v>
      </c>
      <c r="BA92" s="58">
        <f>VLOOKUP(G$3,[1]Prisindeks!$A$1:$B$111,2,FALSE)/100*AD92</f>
        <v>0</v>
      </c>
      <c r="BB92" s="58">
        <f>VLOOKUP(H$3,[1]Prisindeks!$A$1:$B$111,2,FALSE)/100*AE92</f>
        <v>0</v>
      </c>
      <c r="BC92" s="58">
        <f>VLOOKUP(I$3,[1]Prisindeks!$A$1:$B$111,2,FALSE)/100*AF92</f>
        <v>0</v>
      </c>
      <c r="BD92" s="58">
        <f>VLOOKUP(J$3,[1]Prisindeks!$A$1:$B$111,2,FALSE)/100*AG92</f>
        <v>0</v>
      </c>
      <c r="BE92" s="58">
        <f>VLOOKUP(K$3,[1]Prisindeks!$A$1:$B$111,2,FALSE)/100*AH92</f>
        <v>0</v>
      </c>
      <c r="BF92" s="58">
        <f>VLOOKUP(L$3,[1]Prisindeks!$A$1:$B$111,2,FALSE)/100*AI92</f>
        <v>0</v>
      </c>
      <c r="BG92" s="58">
        <f>VLOOKUP(M$3,[1]Prisindeks!$A$1:$B$111,2,FALSE)/100*AJ92</f>
        <v>0</v>
      </c>
      <c r="BH92" s="58">
        <f>VLOOKUP(N$3,[1]Prisindeks!$A$1:$B$111,2,FALSE)/100*AK92</f>
        <v>0</v>
      </c>
      <c r="BI92" s="58">
        <f>VLOOKUP(O$3,[1]Prisindeks!$A$1:$B$111,2,FALSE)/100*AL92</f>
        <v>0</v>
      </c>
      <c r="BJ92" s="58">
        <f>VLOOKUP(P$3,[1]Prisindeks!$A$1:$B$111,2,FALSE)/100*AM92</f>
        <v>0</v>
      </c>
      <c r="BK92" s="58">
        <f>VLOOKUP(Q$3,[1]Prisindeks!$A$1:$B$111,2,FALSE)/100*AN92</f>
        <v>0</v>
      </c>
      <c r="BL92" s="58">
        <f>VLOOKUP(R$3,[1]Prisindeks!$A$1:$B$111,2,FALSE)/100*AO92</f>
        <v>0</v>
      </c>
      <c r="BM92" s="58">
        <f>VLOOKUP(S$3,[1]Prisindeks!$A$1:$B$111,2,FALSE)/100*AP92</f>
        <v>0</v>
      </c>
      <c r="BN92" s="58">
        <f>VLOOKUP(T$3,[1]Prisindeks!$A$1:$B$111,2,FALSE)/100*AQ92</f>
        <v>0</v>
      </c>
      <c r="BO92" s="58">
        <f>VLOOKUP(U$3,[1]Prisindeks!$A$1:$B$111,2,FALSE)/100*AR92</f>
        <v>0</v>
      </c>
      <c r="BP92" s="58">
        <f>VLOOKUP(V$3,[1]Prisindeks!$A$1:$B$111,2,FALSE)/100*AS92</f>
        <v>0</v>
      </c>
      <c r="BQ92" s="58">
        <f>VLOOKUP(W$3,[1]Prisindeks!$A$1:$B$111,2,FALSE)/100*AT92</f>
        <v>0</v>
      </c>
      <c r="BR92" s="58">
        <f>VLOOKUP(X$3,[1]Prisindeks!$A$1:$B$111,2,FALSE)/100*AU92</f>
        <v>0</v>
      </c>
      <c r="BS92" s="58">
        <f>VLOOKUP(Y$3,[1]Prisindeks!$A$1:$B$111,2,FALSE)/100*AV92</f>
        <v>0</v>
      </c>
      <c r="BT92" s="59">
        <f t="shared" si="36"/>
        <v>0</v>
      </c>
      <c r="BU92" s="48">
        <f t="shared" si="37"/>
        <v>0</v>
      </c>
      <c r="BV92" s="48">
        <f t="shared" si="37"/>
        <v>0</v>
      </c>
      <c r="BW92" s="48">
        <f t="shared" si="37"/>
        <v>0</v>
      </c>
      <c r="BX92" s="48">
        <f t="shared" si="37"/>
        <v>0</v>
      </c>
      <c r="BY92" s="48">
        <f t="shared" si="37"/>
        <v>0</v>
      </c>
      <c r="BZ92" s="48">
        <f t="shared" si="37"/>
        <v>0</v>
      </c>
      <c r="CA92" s="48">
        <f t="shared" si="37"/>
        <v>0</v>
      </c>
      <c r="CB92" s="48">
        <f t="shared" si="37"/>
        <v>0</v>
      </c>
      <c r="CC92" s="48">
        <f t="shared" si="37"/>
        <v>0</v>
      </c>
      <c r="CD92" s="48">
        <f t="shared" si="37"/>
        <v>0</v>
      </c>
      <c r="CE92" s="48">
        <f t="shared" si="37"/>
        <v>0</v>
      </c>
      <c r="CF92" s="48">
        <f t="shared" si="37"/>
        <v>0</v>
      </c>
      <c r="CG92" s="48">
        <f t="shared" si="37"/>
        <v>0</v>
      </c>
      <c r="CH92" s="48">
        <f t="shared" si="37"/>
        <v>0</v>
      </c>
      <c r="CI92" s="48">
        <f t="shared" si="37"/>
        <v>0</v>
      </c>
      <c r="CJ92" s="48">
        <f t="shared" si="37"/>
        <v>0</v>
      </c>
      <c r="CK92" s="48">
        <f t="shared" si="38"/>
        <v>0</v>
      </c>
      <c r="CL92" s="48">
        <f t="shared" si="38"/>
        <v>0</v>
      </c>
      <c r="CM92" s="48">
        <f t="shared" si="38"/>
        <v>0</v>
      </c>
      <c r="CN92" s="48">
        <f t="shared" si="38"/>
        <v>0</v>
      </c>
      <c r="CO92" s="48">
        <f t="shared" si="38"/>
        <v>0</v>
      </c>
      <c r="CP92" s="48">
        <f t="shared" si="38"/>
        <v>0</v>
      </c>
      <c r="CQ92" s="49">
        <f t="shared" si="39"/>
        <v>0</v>
      </c>
      <c r="CR92" s="48">
        <f t="shared" si="34"/>
        <v>0</v>
      </c>
    </row>
    <row r="93" spans="1:96" hidden="1" outlineLevel="1" x14ac:dyDescent="0.25">
      <c r="A93" s="50" t="s">
        <v>17</v>
      </c>
      <c r="B93" s="51" t="s">
        <v>54</v>
      </c>
      <c r="C93" s="52">
        <f>[1]Genanskaffelsespriser!E160</f>
        <v>75</v>
      </c>
      <c r="D93" s="78">
        <v>0</v>
      </c>
      <c r="E93" s="78">
        <v>0</v>
      </c>
      <c r="F93" s="78">
        <v>0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  <c r="Y93" s="78">
        <v>0</v>
      </c>
      <c r="Z93" s="56"/>
      <c r="AA93" s="57">
        <f>IF((D93*[1]Genanskaffelsespriser!$D160-(2009-D$3)/$C93*[1]Genanskaffelsespriser!$D160*D93)&lt;0,0,(D93*[1]Genanskaffelsespriser!$D160-(2009-D$3)/$C93*[1]Genanskaffelsespriser!$D160*D93))</f>
        <v>0</v>
      </c>
      <c r="AB93" s="58">
        <f>IF((E93*[1]Genanskaffelsespriser!$D160-(2009-E$3)/$C93*[1]Genanskaffelsespriser!$D160*E93)&lt;0,0,(E93*[1]Genanskaffelsespriser!$D160-(2009-E$3)/$C93*[1]Genanskaffelsespriser!$D160*E93))</f>
        <v>0</v>
      </c>
      <c r="AC93" s="58">
        <f>IF((F93*[1]Genanskaffelsespriser!$D160-(2009-F$3)/$C93*[1]Genanskaffelsespriser!$D160*F93)&lt;0,0,(F93*[1]Genanskaffelsespriser!$D160-(2009-F$3)/$C93*[1]Genanskaffelsespriser!$D160*F93))</f>
        <v>0</v>
      </c>
      <c r="AD93" s="58">
        <f>IF((G93*[1]Genanskaffelsespriser!$D160-(2009-G$3)/$C93*[1]Genanskaffelsespriser!$D160*G93)&lt;0,0,(G93*[1]Genanskaffelsespriser!$D160-(2009-G$3)/$C93*[1]Genanskaffelsespriser!$D160*G93))</f>
        <v>0</v>
      </c>
      <c r="AE93" s="58">
        <f>IF((H93*[1]Genanskaffelsespriser!$D160-(2009-H$3)/$C93*[1]Genanskaffelsespriser!$D160*H93)&lt;0,0,(H93*[1]Genanskaffelsespriser!$D160-(2009-H$3)/$C93*[1]Genanskaffelsespriser!$D160*H93))</f>
        <v>0</v>
      </c>
      <c r="AF93" s="58">
        <f>IF((I93*[1]Genanskaffelsespriser!$D160-(2009-I$3)/$C93*[1]Genanskaffelsespriser!$D160*I93)&lt;0,0,(I93*[1]Genanskaffelsespriser!$D160-(2009-I$3)/$C93*[1]Genanskaffelsespriser!$D160*I93))</f>
        <v>0</v>
      </c>
      <c r="AG93" s="58">
        <f>IF((J93*[1]Genanskaffelsespriser!$D160-(2009-J$3)/$C93*[1]Genanskaffelsespriser!$D160*J93)&lt;0,0,(J93*[1]Genanskaffelsespriser!$D160-(2009-J$3)/$C93*[1]Genanskaffelsespriser!$D160*J93))</f>
        <v>0</v>
      </c>
      <c r="AH93" s="58">
        <f>IF((K93*[1]Genanskaffelsespriser!$D160-(2009-K$3)/$C93*[1]Genanskaffelsespriser!$D160*K93)&lt;0,0,(K93*[1]Genanskaffelsespriser!$D160-(2009-K$3)/$C93*[1]Genanskaffelsespriser!$D160*K93))</f>
        <v>0</v>
      </c>
      <c r="AI93" s="58">
        <f>IF((L93*[1]Genanskaffelsespriser!$D160-(2009-L$3)/$C93*[1]Genanskaffelsespriser!$D160*L93)&lt;0,0,(L93*[1]Genanskaffelsespriser!$D160-(2009-L$3)/$C93*[1]Genanskaffelsespriser!$D160*L93))</f>
        <v>0</v>
      </c>
      <c r="AJ93" s="58">
        <f>IF((M93*[1]Genanskaffelsespriser!$D160-(2009-M$3)/$C93*[1]Genanskaffelsespriser!$D160*M93)&lt;0,0,(M93*[1]Genanskaffelsespriser!$D160-(2009-M$3)/$C93*[1]Genanskaffelsespriser!$D160*M93))</f>
        <v>0</v>
      </c>
      <c r="AK93" s="58">
        <f>IF((N93*[1]Genanskaffelsespriser!$D160-(2009-N$3)/$C93*[1]Genanskaffelsespriser!$D160*N93)&lt;0,0,(N93*[1]Genanskaffelsespriser!$D160-(2009-N$3)/$C93*[1]Genanskaffelsespriser!$D160*N93))</f>
        <v>0</v>
      </c>
      <c r="AL93" s="58">
        <f>IF((O93*[1]Genanskaffelsespriser!$D160-(2009-O$3)/$C93*[1]Genanskaffelsespriser!$D160*O93)&lt;0,0,(O93*[1]Genanskaffelsespriser!$D160-(2009-O$3)/$C93*[1]Genanskaffelsespriser!$D160*O93))</f>
        <v>0</v>
      </c>
      <c r="AM93" s="58">
        <f>IF((P93*[1]Genanskaffelsespriser!$D160-(2009-P$3)/$C93*[1]Genanskaffelsespriser!$D160*P93)&lt;0,0,(P93*[1]Genanskaffelsespriser!$D160-(2009-P$3)/$C93*[1]Genanskaffelsespriser!$D160*P93))</f>
        <v>0</v>
      </c>
      <c r="AN93" s="58">
        <f>IF((Q93*[1]Genanskaffelsespriser!$D160-(2009-Q$3)/$C93*[1]Genanskaffelsespriser!$D160*Q93)&lt;0,0,(Q93*[1]Genanskaffelsespriser!$D160-(2009-Q$3)/$C93*[1]Genanskaffelsespriser!$D160*Q93))</f>
        <v>0</v>
      </c>
      <c r="AO93" s="58">
        <f>IF((R93*[1]Genanskaffelsespriser!$D160-(2009-R$3)/$C93*[1]Genanskaffelsespriser!$D160*R93)&lt;0,0,(R93*[1]Genanskaffelsespriser!$D160-(2009-R$3)/$C93*[1]Genanskaffelsespriser!$D160*R93))</f>
        <v>0</v>
      </c>
      <c r="AP93" s="58">
        <f>IF((S93*[1]Genanskaffelsespriser!$D160-(2009-S$3)/$C93*[1]Genanskaffelsespriser!$D160*S93)&lt;0,0,(S93*[1]Genanskaffelsespriser!$D160-(2009-S$3)/$C93*[1]Genanskaffelsespriser!$D160*S93))</f>
        <v>0</v>
      </c>
      <c r="AQ93" s="58">
        <f>IF((T93*[1]Genanskaffelsespriser!$D160-(2009-T$3)/$C93*[1]Genanskaffelsespriser!$D160*T93)&lt;0,0,(T93*[1]Genanskaffelsespriser!$D160-(2009-T$3)/$C93*[1]Genanskaffelsespriser!$D160*T93))</f>
        <v>0</v>
      </c>
      <c r="AR93" s="58">
        <f>IF((U93*[1]Genanskaffelsespriser!$D160-(2009-U$3)/$C93*[1]Genanskaffelsespriser!$D160*U93)&lt;0,0,(U93*[1]Genanskaffelsespriser!$D160-(2009-U$3)/$C93*[1]Genanskaffelsespriser!$D160*U93))</f>
        <v>0</v>
      </c>
      <c r="AS93" s="58">
        <f>IF((V93*[1]Genanskaffelsespriser!$D160-(2009-V$3)/$C93*[1]Genanskaffelsespriser!$D160*V93)&lt;0,0,(V93*[1]Genanskaffelsespriser!$D160-(2009-V$3)/$C93*[1]Genanskaffelsespriser!$D160*V93))</f>
        <v>0</v>
      </c>
      <c r="AT93" s="58">
        <f>IF((W93*[1]Genanskaffelsespriser!$D160-(2009-W$3)/$C93*[1]Genanskaffelsespriser!$D160*W93)&lt;0,0,(W93*[1]Genanskaffelsespriser!$D160-(2009-W$3)/$C93*[1]Genanskaffelsespriser!$D160*W93))</f>
        <v>0</v>
      </c>
      <c r="AU93" s="58">
        <f>IF((X93*[1]Genanskaffelsespriser!$D160-(2009-X$3)/$C93*[1]Genanskaffelsespriser!$D160*X93)&lt;0,0,(X93*[1]Genanskaffelsespriser!$D160-(2009-X$3)/$C93*[1]Genanskaffelsespriser!$D160*X93))</f>
        <v>0</v>
      </c>
      <c r="AV93" s="58">
        <f>IF((Y93*[1]Genanskaffelsespriser!$D160-(2009-Y$3)/$C93*[1]Genanskaffelsespriser!$D160*Y93)&lt;0,0,(Y93*[1]Genanskaffelsespriser!$D160-(2009-Y$3)/$C93*[1]Genanskaffelsespriser!$D160*Y93))</f>
        <v>0</v>
      </c>
      <c r="AW93" s="59">
        <f t="shared" si="35"/>
        <v>0</v>
      </c>
      <c r="AX93" s="58">
        <f>VLOOKUP(D$3,[1]Prisindeks!$A$1:$B$111,2,FALSE)/100*AA93</f>
        <v>0</v>
      </c>
      <c r="AY93" s="58">
        <f>VLOOKUP(E$3,[1]Prisindeks!$A$1:$B$111,2,FALSE)/100*AB93</f>
        <v>0</v>
      </c>
      <c r="AZ93" s="58">
        <f>VLOOKUP(F$3,[1]Prisindeks!$A$1:$B$111,2,FALSE)/100*AC93</f>
        <v>0</v>
      </c>
      <c r="BA93" s="58">
        <f>VLOOKUP(G$3,[1]Prisindeks!$A$1:$B$111,2,FALSE)/100*AD93</f>
        <v>0</v>
      </c>
      <c r="BB93" s="58">
        <f>VLOOKUP(H$3,[1]Prisindeks!$A$1:$B$111,2,FALSE)/100*AE93</f>
        <v>0</v>
      </c>
      <c r="BC93" s="58">
        <f>VLOOKUP(I$3,[1]Prisindeks!$A$1:$B$111,2,FALSE)/100*AF93</f>
        <v>0</v>
      </c>
      <c r="BD93" s="58">
        <f>VLOOKUP(J$3,[1]Prisindeks!$A$1:$B$111,2,FALSE)/100*AG93</f>
        <v>0</v>
      </c>
      <c r="BE93" s="58">
        <f>VLOOKUP(K$3,[1]Prisindeks!$A$1:$B$111,2,FALSE)/100*AH93</f>
        <v>0</v>
      </c>
      <c r="BF93" s="58">
        <f>VLOOKUP(L$3,[1]Prisindeks!$A$1:$B$111,2,FALSE)/100*AI93</f>
        <v>0</v>
      </c>
      <c r="BG93" s="58">
        <f>VLOOKUP(M$3,[1]Prisindeks!$A$1:$B$111,2,FALSE)/100*AJ93</f>
        <v>0</v>
      </c>
      <c r="BH93" s="58">
        <f>VLOOKUP(N$3,[1]Prisindeks!$A$1:$B$111,2,FALSE)/100*AK93</f>
        <v>0</v>
      </c>
      <c r="BI93" s="58">
        <f>VLOOKUP(O$3,[1]Prisindeks!$A$1:$B$111,2,FALSE)/100*AL93</f>
        <v>0</v>
      </c>
      <c r="BJ93" s="58">
        <f>VLOOKUP(P$3,[1]Prisindeks!$A$1:$B$111,2,FALSE)/100*AM93</f>
        <v>0</v>
      </c>
      <c r="BK93" s="58">
        <f>VLOOKUP(Q$3,[1]Prisindeks!$A$1:$B$111,2,FALSE)/100*AN93</f>
        <v>0</v>
      </c>
      <c r="BL93" s="58">
        <f>VLOOKUP(R$3,[1]Prisindeks!$A$1:$B$111,2,FALSE)/100*AO93</f>
        <v>0</v>
      </c>
      <c r="BM93" s="58">
        <f>VLOOKUP(S$3,[1]Prisindeks!$A$1:$B$111,2,FALSE)/100*AP93</f>
        <v>0</v>
      </c>
      <c r="BN93" s="58">
        <f>VLOOKUP(T$3,[1]Prisindeks!$A$1:$B$111,2,FALSE)/100*AQ93</f>
        <v>0</v>
      </c>
      <c r="BO93" s="58">
        <f>VLOOKUP(U$3,[1]Prisindeks!$A$1:$B$111,2,FALSE)/100*AR93</f>
        <v>0</v>
      </c>
      <c r="BP93" s="58">
        <f>VLOOKUP(V$3,[1]Prisindeks!$A$1:$B$111,2,FALSE)/100*AS93</f>
        <v>0</v>
      </c>
      <c r="BQ93" s="58">
        <f>VLOOKUP(W$3,[1]Prisindeks!$A$1:$B$111,2,FALSE)/100*AT93</f>
        <v>0</v>
      </c>
      <c r="BR93" s="58">
        <f>VLOOKUP(X$3,[1]Prisindeks!$A$1:$B$111,2,FALSE)/100*AU93</f>
        <v>0</v>
      </c>
      <c r="BS93" s="58">
        <f>VLOOKUP(Y$3,[1]Prisindeks!$A$1:$B$111,2,FALSE)/100*AV93</f>
        <v>0</v>
      </c>
      <c r="BT93" s="59">
        <f t="shared" si="36"/>
        <v>0</v>
      </c>
      <c r="BU93" s="48">
        <f t="shared" si="37"/>
        <v>0</v>
      </c>
      <c r="BV93" s="48">
        <f t="shared" si="37"/>
        <v>0</v>
      </c>
      <c r="BW93" s="48">
        <f t="shared" si="37"/>
        <v>0</v>
      </c>
      <c r="BX93" s="48">
        <f t="shared" si="37"/>
        <v>0</v>
      </c>
      <c r="BY93" s="48">
        <f t="shared" si="37"/>
        <v>0</v>
      </c>
      <c r="BZ93" s="48">
        <f t="shared" si="37"/>
        <v>0</v>
      </c>
      <c r="CA93" s="48">
        <f t="shared" si="37"/>
        <v>0</v>
      </c>
      <c r="CB93" s="48">
        <f t="shared" si="37"/>
        <v>0</v>
      </c>
      <c r="CC93" s="48">
        <f t="shared" si="37"/>
        <v>0</v>
      </c>
      <c r="CD93" s="48">
        <f t="shared" si="37"/>
        <v>0</v>
      </c>
      <c r="CE93" s="48">
        <f t="shared" si="37"/>
        <v>0</v>
      </c>
      <c r="CF93" s="48">
        <f t="shared" si="37"/>
        <v>0</v>
      </c>
      <c r="CG93" s="48">
        <f t="shared" si="37"/>
        <v>0</v>
      </c>
      <c r="CH93" s="48">
        <f t="shared" si="37"/>
        <v>0</v>
      </c>
      <c r="CI93" s="48">
        <f t="shared" si="37"/>
        <v>0</v>
      </c>
      <c r="CJ93" s="48">
        <f t="shared" si="37"/>
        <v>0</v>
      </c>
      <c r="CK93" s="48">
        <f t="shared" si="38"/>
        <v>0</v>
      </c>
      <c r="CL93" s="48">
        <f t="shared" si="38"/>
        <v>0</v>
      </c>
      <c r="CM93" s="48">
        <f t="shared" si="38"/>
        <v>0</v>
      </c>
      <c r="CN93" s="48">
        <f t="shared" si="38"/>
        <v>0</v>
      </c>
      <c r="CO93" s="48">
        <f t="shared" si="38"/>
        <v>0</v>
      </c>
      <c r="CP93" s="48">
        <f t="shared" si="38"/>
        <v>0</v>
      </c>
      <c r="CQ93" s="49">
        <f t="shared" si="39"/>
        <v>0</v>
      </c>
      <c r="CR93" s="48">
        <f t="shared" si="34"/>
        <v>0</v>
      </c>
    </row>
    <row r="94" spans="1:96" hidden="1" outlineLevel="1" x14ac:dyDescent="0.25">
      <c r="A94" s="50" t="s">
        <v>63</v>
      </c>
      <c r="B94" s="51" t="s">
        <v>54</v>
      </c>
      <c r="C94" s="52">
        <f>[1]Genanskaffelsespriser!E161</f>
        <v>75</v>
      </c>
      <c r="D94" s="78">
        <v>0</v>
      </c>
      <c r="E94" s="78">
        <v>0</v>
      </c>
      <c r="F94" s="78">
        <v>0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  <c r="Y94" s="78">
        <v>0</v>
      </c>
      <c r="Z94" s="56"/>
      <c r="AA94" s="57">
        <f>IF((D94*[1]Genanskaffelsespriser!$D161-(2009-D$3)/$C94*[1]Genanskaffelsespriser!$D161*D94)&lt;0,0,(D94*[1]Genanskaffelsespriser!$D161-(2009-D$3)/$C94*[1]Genanskaffelsespriser!$D161*D94))</f>
        <v>0</v>
      </c>
      <c r="AB94" s="58">
        <f>IF((E94*[1]Genanskaffelsespriser!$D161-(2009-E$3)/$C94*[1]Genanskaffelsespriser!$D161*E94)&lt;0,0,(E94*[1]Genanskaffelsespriser!$D161-(2009-E$3)/$C94*[1]Genanskaffelsespriser!$D161*E94))</f>
        <v>0</v>
      </c>
      <c r="AC94" s="58">
        <f>IF((F94*[1]Genanskaffelsespriser!$D161-(2009-F$3)/$C94*[1]Genanskaffelsespriser!$D161*F94)&lt;0,0,(F94*[1]Genanskaffelsespriser!$D161-(2009-F$3)/$C94*[1]Genanskaffelsespriser!$D161*F94))</f>
        <v>0</v>
      </c>
      <c r="AD94" s="58">
        <f>IF((G94*[1]Genanskaffelsespriser!$D161-(2009-G$3)/$C94*[1]Genanskaffelsespriser!$D161*G94)&lt;0,0,(G94*[1]Genanskaffelsespriser!$D161-(2009-G$3)/$C94*[1]Genanskaffelsespriser!$D161*G94))</f>
        <v>0</v>
      </c>
      <c r="AE94" s="58">
        <f>IF((H94*[1]Genanskaffelsespriser!$D161-(2009-H$3)/$C94*[1]Genanskaffelsespriser!$D161*H94)&lt;0,0,(H94*[1]Genanskaffelsespriser!$D161-(2009-H$3)/$C94*[1]Genanskaffelsespriser!$D161*H94))</f>
        <v>0</v>
      </c>
      <c r="AF94" s="58">
        <f>IF((I94*[1]Genanskaffelsespriser!$D161-(2009-I$3)/$C94*[1]Genanskaffelsespriser!$D161*I94)&lt;0,0,(I94*[1]Genanskaffelsespriser!$D161-(2009-I$3)/$C94*[1]Genanskaffelsespriser!$D161*I94))</f>
        <v>0</v>
      </c>
      <c r="AG94" s="58">
        <f>IF((J94*[1]Genanskaffelsespriser!$D161-(2009-J$3)/$C94*[1]Genanskaffelsespriser!$D161*J94)&lt;0,0,(J94*[1]Genanskaffelsespriser!$D161-(2009-J$3)/$C94*[1]Genanskaffelsespriser!$D161*J94))</f>
        <v>0</v>
      </c>
      <c r="AH94" s="58">
        <f>IF((K94*[1]Genanskaffelsespriser!$D161-(2009-K$3)/$C94*[1]Genanskaffelsespriser!$D161*K94)&lt;0,0,(K94*[1]Genanskaffelsespriser!$D161-(2009-K$3)/$C94*[1]Genanskaffelsespriser!$D161*K94))</f>
        <v>0</v>
      </c>
      <c r="AI94" s="58">
        <f>IF((L94*[1]Genanskaffelsespriser!$D161-(2009-L$3)/$C94*[1]Genanskaffelsespriser!$D161*L94)&lt;0,0,(L94*[1]Genanskaffelsespriser!$D161-(2009-L$3)/$C94*[1]Genanskaffelsespriser!$D161*L94))</f>
        <v>0</v>
      </c>
      <c r="AJ94" s="58">
        <f>IF((M94*[1]Genanskaffelsespriser!$D161-(2009-M$3)/$C94*[1]Genanskaffelsespriser!$D161*M94)&lt;0,0,(M94*[1]Genanskaffelsespriser!$D161-(2009-M$3)/$C94*[1]Genanskaffelsespriser!$D161*M94))</f>
        <v>0</v>
      </c>
      <c r="AK94" s="58">
        <f>IF((N94*[1]Genanskaffelsespriser!$D161-(2009-N$3)/$C94*[1]Genanskaffelsespriser!$D161*N94)&lt;0,0,(N94*[1]Genanskaffelsespriser!$D161-(2009-N$3)/$C94*[1]Genanskaffelsespriser!$D161*N94))</f>
        <v>0</v>
      </c>
      <c r="AL94" s="58">
        <f>IF((O94*[1]Genanskaffelsespriser!$D161-(2009-O$3)/$C94*[1]Genanskaffelsespriser!$D161*O94)&lt;0,0,(O94*[1]Genanskaffelsespriser!$D161-(2009-O$3)/$C94*[1]Genanskaffelsespriser!$D161*O94))</f>
        <v>0</v>
      </c>
      <c r="AM94" s="58">
        <f>IF((P94*[1]Genanskaffelsespriser!$D161-(2009-P$3)/$C94*[1]Genanskaffelsespriser!$D161*P94)&lt;0,0,(P94*[1]Genanskaffelsespriser!$D161-(2009-P$3)/$C94*[1]Genanskaffelsespriser!$D161*P94))</f>
        <v>0</v>
      </c>
      <c r="AN94" s="58">
        <f>IF((Q94*[1]Genanskaffelsespriser!$D161-(2009-Q$3)/$C94*[1]Genanskaffelsespriser!$D161*Q94)&lt;0,0,(Q94*[1]Genanskaffelsespriser!$D161-(2009-Q$3)/$C94*[1]Genanskaffelsespriser!$D161*Q94))</f>
        <v>0</v>
      </c>
      <c r="AO94" s="58">
        <f>IF((R94*[1]Genanskaffelsespriser!$D161-(2009-R$3)/$C94*[1]Genanskaffelsespriser!$D161*R94)&lt;0,0,(R94*[1]Genanskaffelsespriser!$D161-(2009-R$3)/$C94*[1]Genanskaffelsespriser!$D161*R94))</f>
        <v>0</v>
      </c>
      <c r="AP94" s="58">
        <f>IF((S94*[1]Genanskaffelsespriser!$D161-(2009-S$3)/$C94*[1]Genanskaffelsespriser!$D161*S94)&lt;0,0,(S94*[1]Genanskaffelsespriser!$D161-(2009-S$3)/$C94*[1]Genanskaffelsespriser!$D161*S94))</f>
        <v>0</v>
      </c>
      <c r="AQ94" s="58">
        <f>IF((T94*[1]Genanskaffelsespriser!$D161-(2009-T$3)/$C94*[1]Genanskaffelsespriser!$D161*T94)&lt;0,0,(T94*[1]Genanskaffelsespriser!$D161-(2009-T$3)/$C94*[1]Genanskaffelsespriser!$D161*T94))</f>
        <v>0</v>
      </c>
      <c r="AR94" s="58">
        <f>IF((U94*[1]Genanskaffelsespriser!$D161-(2009-U$3)/$C94*[1]Genanskaffelsespriser!$D161*U94)&lt;0,0,(U94*[1]Genanskaffelsespriser!$D161-(2009-U$3)/$C94*[1]Genanskaffelsespriser!$D161*U94))</f>
        <v>0</v>
      </c>
      <c r="AS94" s="58">
        <f>IF((V94*[1]Genanskaffelsespriser!$D161-(2009-V$3)/$C94*[1]Genanskaffelsespriser!$D161*V94)&lt;0,0,(V94*[1]Genanskaffelsespriser!$D161-(2009-V$3)/$C94*[1]Genanskaffelsespriser!$D161*V94))</f>
        <v>0</v>
      </c>
      <c r="AT94" s="58">
        <f>IF((W94*[1]Genanskaffelsespriser!$D161-(2009-W$3)/$C94*[1]Genanskaffelsespriser!$D161*W94)&lt;0,0,(W94*[1]Genanskaffelsespriser!$D161-(2009-W$3)/$C94*[1]Genanskaffelsespriser!$D161*W94))</f>
        <v>0</v>
      </c>
      <c r="AU94" s="58">
        <f>IF((X94*[1]Genanskaffelsespriser!$D161-(2009-X$3)/$C94*[1]Genanskaffelsespriser!$D161*X94)&lt;0,0,(X94*[1]Genanskaffelsespriser!$D161-(2009-X$3)/$C94*[1]Genanskaffelsespriser!$D161*X94))</f>
        <v>0</v>
      </c>
      <c r="AV94" s="58">
        <f>IF((Y94*[1]Genanskaffelsespriser!$D161-(2009-Y$3)/$C94*[1]Genanskaffelsespriser!$D161*Y94)&lt;0,0,(Y94*[1]Genanskaffelsespriser!$D161-(2009-Y$3)/$C94*[1]Genanskaffelsespriser!$D161*Y94))</f>
        <v>0</v>
      </c>
      <c r="AW94" s="59">
        <f t="shared" si="35"/>
        <v>0</v>
      </c>
      <c r="AX94" s="58">
        <f>VLOOKUP(D$3,[1]Prisindeks!$A$1:$B$111,2,FALSE)/100*AA94</f>
        <v>0</v>
      </c>
      <c r="AY94" s="58">
        <f>VLOOKUP(E$3,[1]Prisindeks!$A$1:$B$111,2,FALSE)/100*AB94</f>
        <v>0</v>
      </c>
      <c r="AZ94" s="58">
        <f>VLOOKUP(F$3,[1]Prisindeks!$A$1:$B$111,2,FALSE)/100*AC94</f>
        <v>0</v>
      </c>
      <c r="BA94" s="58">
        <f>VLOOKUP(G$3,[1]Prisindeks!$A$1:$B$111,2,FALSE)/100*AD94</f>
        <v>0</v>
      </c>
      <c r="BB94" s="58">
        <f>VLOOKUP(H$3,[1]Prisindeks!$A$1:$B$111,2,FALSE)/100*AE94</f>
        <v>0</v>
      </c>
      <c r="BC94" s="58">
        <f>VLOOKUP(I$3,[1]Prisindeks!$A$1:$B$111,2,FALSE)/100*AF94</f>
        <v>0</v>
      </c>
      <c r="BD94" s="58">
        <f>VLOOKUP(J$3,[1]Prisindeks!$A$1:$B$111,2,FALSE)/100*AG94</f>
        <v>0</v>
      </c>
      <c r="BE94" s="58">
        <f>VLOOKUP(K$3,[1]Prisindeks!$A$1:$B$111,2,FALSE)/100*AH94</f>
        <v>0</v>
      </c>
      <c r="BF94" s="58">
        <f>VLOOKUP(L$3,[1]Prisindeks!$A$1:$B$111,2,FALSE)/100*AI94</f>
        <v>0</v>
      </c>
      <c r="BG94" s="58">
        <f>VLOOKUP(M$3,[1]Prisindeks!$A$1:$B$111,2,FALSE)/100*AJ94</f>
        <v>0</v>
      </c>
      <c r="BH94" s="58">
        <f>VLOOKUP(N$3,[1]Prisindeks!$A$1:$B$111,2,FALSE)/100*AK94</f>
        <v>0</v>
      </c>
      <c r="BI94" s="58">
        <f>VLOOKUP(O$3,[1]Prisindeks!$A$1:$B$111,2,FALSE)/100*AL94</f>
        <v>0</v>
      </c>
      <c r="BJ94" s="58">
        <f>VLOOKUP(P$3,[1]Prisindeks!$A$1:$B$111,2,FALSE)/100*AM94</f>
        <v>0</v>
      </c>
      <c r="BK94" s="58">
        <f>VLOOKUP(Q$3,[1]Prisindeks!$A$1:$B$111,2,FALSE)/100*AN94</f>
        <v>0</v>
      </c>
      <c r="BL94" s="58">
        <f>VLOOKUP(R$3,[1]Prisindeks!$A$1:$B$111,2,FALSE)/100*AO94</f>
        <v>0</v>
      </c>
      <c r="BM94" s="58">
        <f>VLOOKUP(S$3,[1]Prisindeks!$A$1:$B$111,2,FALSE)/100*AP94</f>
        <v>0</v>
      </c>
      <c r="BN94" s="58">
        <f>VLOOKUP(T$3,[1]Prisindeks!$A$1:$B$111,2,FALSE)/100*AQ94</f>
        <v>0</v>
      </c>
      <c r="BO94" s="58">
        <f>VLOOKUP(U$3,[1]Prisindeks!$A$1:$B$111,2,FALSE)/100*AR94</f>
        <v>0</v>
      </c>
      <c r="BP94" s="58">
        <f>VLOOKUP(V$3,[1]Prisindeks!$A$1:$B$111,2,FALSE)/100*AS94</f>
        <v>0</v>
      </c>
      <c r="BQ94" s="58">
        <f>VLOOKUP(W$3,[1]Prisindeks!$A$1:$B$111,2,FALSE)/100*AT94</f>
        <v>0</v>
      </c>
      <c r="BR94" s="58">
        <f>VLOOKUP(X$3,[1]Prisindeks!$A$1:$B$111,2,FALSE)/100*AU94</f>
        <v>0</v>
      </c>
      <c r="BS94" s="58">
        <f>VLOOKUP(Y$3,[1]Prisindeks!$A$1:$B$111,2,FALSE)/100*AV94</f>
        <v>0</v>
      </c>
      <c r="BT94" s="59">
        <f t="shared" si="36"/>
        <v>0</v>
      </c>
      <c r="BU94" s="48">
        <f t="shared" si="37"/>
        <v>0</v>
      </c>
      <c r="BV94" s="48">
        <f t="shared" si="37"/>
        <v>0</v>
      </c>
      <c r="BW94" s="48">
        <f t="shared" si="37"/>
        <v>0</v>
      </c>
      <c r="BX94" s="48">
        <f t="shared" si="37"/>
        <v>0</v>
      </c>
      <c r="BY94" s="48">
        <f t="shared" si="37"/>
        <v>0</v>
      </c>
      <c r="BZ94" s="48">
        <f t="shared" si="37"/>
        <v>0</v>
      </c>
      <c r="CA94" s="48">
        <f t="shared" si="37"/>
        <v>0</v>
      </c>
      <c r="CB94" s="48">
        <f t="shared" si="37"/>
        <v>0</v>
      </c>
      <c r="CC94" s="48">
        <f t="shared" si="37"/>
        <v>0</v>
      </c>
      <c r="CD94" s="48">
        <f t="shared" si="37"/>
        <v>0</v>
      </c>
      <c r="CE94" s="48">
        <f t="shared" si="37"/>
        <v>0</v>
      </c>
      <c r="CF94" s="48">
        <f t="shared" si="37"/>
        <v>0</v>
      </c>
      <c r="CG94" s="48">
        <f t="shared" si="37"/>
        <v>0</v>
      </c>
      <c r="CH94" s="48">
        <f t="shared" si="37"/>
        <v>0</v>
      </c>
      <c r="CI94" s="48">
        <f t="shared" si="37"/>
        <v>0</v>
      </c>
      <c r="CJ94" s="48">
        <f t="shared" si="37"/>
        <v>0</v>
      </c>
      <c r="CK94" s="48">
        <f t="shared" si="38"/>
        <v>0</v>
      </c>
      <c r="CL94" s="48">
        <f t="shared" si="38"/>
        <v>0</v>
      </c>
      <c r="CM94" s="48">
        <f t="shared" si="38"/>
        <v>0</v>
      </c>
      <c r="CN94" s="48">
        <f t="shared" si="38"/>
        <v>0</v>
      </c>
      <c r="CO94" s="48">
        <f t="shared" si="38"/>
        <v>0</v>
      </c>
      <c r="CP94" s="48">
        <f t="shared" si="38"/>
        <v>0</v>
      </c>
      <c r="CQ94" s="49">
        <f t="shared" si="39"/>
        <v>0</v>
      </c>
      <c r="CR94" s="48">
        <f t="shared" si="34"/>
        <v>0</v>
      </c>
    </row>
    <row r="95" spans="1:96" hidden="1" outlineLevel="1" x14ac:dyDescent="0.25">
      <c r="A95" s="50" t="s">
        <v>64</v>
      </c>
      <c r="B95" s="51" t="s">
        <v>65</v>
      </c>
      <c r="C95" s="52">
        <f>[1]Genanskaffelsespriser!E162</f>
        <v>50</v>
      </c>
      <c r="D95" s="78">
        <v>0</v>
      </c>
      <c r="E95" s="78">
        <v>0</v>
      </c>
      <c r="F95" s="78">
        <v>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78">
        <v>0</v>
      </c>
      <c r="Z95" s="56"/>
      <c r="AA95" s="57">
        <f>IF((D95*[1]Genanskaffelsespriser!$D162-(2009-D$3)/($C95+D96)*[1]Genanskaffelsespriser!$D162*D95)&lt;0,0,(D95*[1]Genanskaffelsespriser!$D162-(2009-D$3)/($C95+D96)*[1]Genanskaffelsespriser!$D162*D95))</f>
        <v>0</v>
      </c>
      <c r="AB95" s="58">
        <f>IF((E95*[1]Genanskaffelsespriser!$D162-(2009-E$3)/($C95+E96)*[1]Genanskaffelsespriser!$D162*E95)&lt;0,0,(E95*[1]Genanskaffelsespriser!$D162-(2009-E$3)/($C95+E96)*[1]Genanskaffelsespriser!$D162*E95))</f>
        <v>0</v>
      </c>
      <c r="AC95" s="58">
        <f>IF((F95*[1]Genanskaffelsespriser!$D162-(2009-F$3)/($C95+F96)*[1]Genanskaffelsespriser!$D162*F95)&lt;0,0,(F95*[1]Genanskaffelsespriser!$D162-(2009-F$3)/($C95+F96)*[1]Genanskaffelsespriser!$D162*F95))</f>
        <v>0</v>
      </c>
      <c r="AD95" s="58">
        <f>IF((G95*[1]Genanskaffelsespriser!$D162-(2009-G$3)/($C95+G96)*[1]Genanskaffelsespriser!$D162*G95)&lt;0,0,(G95*[1]Genanskaffelsespriser!$D162-(2009-G$3)/($C95+G96)*[1]Genanskaffelsespriser!$D162*G95))</f>
        <v>0</v>
      </c>
      <c r="AE95" s="58">
        <f>IF((H95*[1]Genanskaffelsespriser!$D162-(2009-H$3)/($C95+H96)*[1]Genanskaffelsespriser!$D162*H95)&lt;0,0,(H95*[1]Genanskaffelsespriser!$D162-(2009-H$3)/($C95+H96)*[1]Genanskaffelsespriser!$D162*H95))</f>
        <v>0</v>
      </c>
      <c r="AF95" s="58">
        <f>IF((I95*[1]Genanskaffelsespriser!$D162-(2009-I$3)/($C95+I96)*[1]Genanskaffelsespriser!$D162*I95)&lt;0,0,(I95*[1]Genanskaffelsespriser!$D162-(2009-I$3)/($C95+I96)*[1]Genanskaffelsespriser!$D162*I95))</f>
        <v>0</v>
      </c>
      <c r="AG95" s="58">
        <f>IF((J95*[1]Genanskaffelsespriser!$D162-(2009-J$3)/($C95+J96)*[1]Genanskaffelsespriser!$D162*J95)&lt;0,0,(J95*[1]Genanskaffelsespriser!$D162-(2009-J$3)/($C95+J96)*[1]Genanskaffelsespriser!$D162*J95))</f>
        <v>0</v>
      </c>
      <c r="AH95" s="58">
        <f>IF((K95*[1]Genanskaffelsespriser!$D162-(2009-K$3)/($C95+K96)*[1]Genanskaffelsespriser!$D162*K95)&lt;0,0,(K95*[1]Genanskaffelsespriser!$D162-(2009-K$3)/($C95+K96)*[1]Genanskaffelsespriser!$D162*K95))</f>
        <v>0</v>
      </c>
      <c r="AI95" s="58">
        <f>IF((L95*[1]Genanskaffelsespriser!$D162-(2009-L$3)/($C95+L96)*[1]Genanskaffelsespriser!$D162*L95)&lt;0,0,(L95*[1]Genanskaffelsespriser!$D162-(2009-L$3)/($C95+L96)*[1]Genanskaffelsespriser!$D162*L95))</f>
        <v>0</v>
      </c>
      <c r="AJ95" s="58">
        <f>IF((M95*[1]Genanskaffelsespriser!$D162-(2009-M$3)/($C95+M96)*[1]Genanskaffelsespriser!$D162*M95)&lt;0,0,(M95*[1]Genanskaffelsespriser!$D162-(2009-M$3)/($C95+M96)*[1]Genanskaffelsespriser!$D162*M95))</f>
        <v>0</v>
      </c>
      <c r="AK95" s="58">
        <f>IF((N95*[1]Genanskaffelsespriser!$D162-(2009-N$3)/($C95+N96)*[1]Genanskaffelsespriser!$D162*N95)&lt;0,0,(N95*[1]Genanskaffelsespriser!$D162-(2009-N$3)/($C95+N96)*[1]Genanskaffelsespriser!$D162*N95))</f>
        <v>0</v>
      </c>
      <c r="AL95" s="58">
        <f>IF((O95*[1]Genanskaffelsespriser!$D162-(2009-O$3)/($C95+O96)*[1]Genanskaffelsespriser!$D162*O95)&lt;0,0,(O95*[1]Genanskaffelsespriser!$D162-(2009-O$3)/($C95+O96)*[1]Genanskaffelsespriser!$D162*O95))</f>
        <v>0</v>
      </c>
      <c r="AM95" s="58">
        <f>IF((P95*[1]Genanskaffelsespriser!$D162-(2009-P$3)/($C95+P96)*[1]Genanskaffelsespriser!$D162*P95)&lt;0,0,(P95*[1]Genanskaffelsespriser!$D162-(2009-P$3)/($C95+P96)*[1]Genanskaffelsespriser!$D162*P95))</f>
        <v>0</v>
      </c>
      <c r="AN95" s="58">
        <f>IF((Q95*[1]Genanskaffelsespriser!$D162-(2009-Q$3)/($C95+Q96)*[1]Genanskaffelsespriser!$D162*Q95)&lt;0,0,(Q95*[1]Genanskaffelsespriser!$D162-(2009-Q$3)/($C95+Q96)*[1]Genanskaffelsespriser!$D162*Q95))</f>
        <v>0</v>
      </c>
      <c r="AO95" s="58">
        <f>IF((R95*[1]Genanskaffelsespriser!$D162-(2009-R$3)/($C95+R96)*[1]Genanskaffelsespriser!$D162*R95)&lt;0,0,(R95*[1]Genanskaffelsespriser!$D162-(2009-R$3)/($C95+R96)*[1]Genanskaffelsespriser!$D162*R95))</f>
        <v>0</v>
      </c>
      <c r="AP95" s="58">
        <f>IF((S95*[1]Genanskaffelsespriser!$D162-(2009-S$3)/($C95+S96)*[1]Genanskaffelsespriser!$D162*S95)&lt;0,0,(S95*[1]Genanskaffelsespriser!$D162-(2009-S$3)/($C95+S96)*[1]Genanskaffelsespriser!$D162*S95))</f>
        <v>0</v>
      </c>
      <c r="AQ95" s="58">
        <f>IF((T95*[1]Genanskaffelsespriser!$D162-(2009-T$3)/($C95+T96)*[1]Genanskaffelsespriser!$D162*T95)&lt;0,0,(T95*[1]Genanskaffelsespriser!$D162-(2009-T$3)/($C95+T96)*[1]Genanskaffelsespriser!$D162*T95))</f>
        <v>0</v>
      </c>
      <c r="AR95" s="58">
        <f>IF((U95*[1]Genanskaffelsespriser!$D162-(2009-U$3)/($C95+U96)*[1]Genanskaffelsespriser!$D162*U95)&lt;0,0,(U95*[1]Genanskaffelsespriser!$D162-(2009-U$3)/($C95+U96)*[1]Genanskaffelsespriser!$D162*U95))</f>
        <v>0</v>
      </c>
      <c r="AS95" s="58">
        <f>IF((V95*[1]Genanskaffelsespriser!$D162-(2009-V$3)/($C95+V96)*[1]Genanskaffelsespriser!$D162*V95)&lt;0,0,(V95*[1]Genanskaffelsespriser!$D162-(2009-V$3)/($C95+V96)*[1]Genanskaffelsespriser!$D162*V95))</f>
        <v>0</v>
      </c>
      <c r="AT95" s="58">
        <f>IF((W95*[1]Genanskaffelsespriser!$D162-(2009-W$3)/($C95+W96)*[1]Genanskaffelsespriser!$D162*W95)&lt;0,0,(W95*[1]Genanskaffelsespriser!$D162-(2009-W$3)/($C95+W96)*[1]Genanskaffelsespriser!$D162*W95))</f>
        <v>0</v>
      </c>
      <c r="AU95" s="58">
        <f>IF((X95*[1]Genanskaffelsespriser!$D162-(2009-X$3)/($C95+X96)*[1]Genanskaffelsespriser!$D162*X95)&lt;0,0,(X95*[1]Genanskaffelsespriser!$D162-(2009-X$3)/($C95+X96)*[1]Genanskaffelsespriser!$D162*X95))</f>
        <v>0</v>
      </c>
      <c r="AV95" s="58">
        <f>IF((Y95*[1]Genanskaffelsespriser!$D162-(2009-Y$3)/($C95+Y96)*[1]Genanskaffelsespriser!$D162*Y95)&lt;0,0,(Y95*[1]Genanskaffelsespriser!$D162-(2009-Y$3)/($C95+Y96)*[1]Genanskaffelsespriser!$D162*Y95))</f>
        <v>0</v>
      </c>
      <c r="AW95" s="59">
        <f t="shared" si="35"/>
        <v>0</v>
      </c>
      <c r="AX95" s="58">
        <f>VLOOKUP(D$3,[1]Prisindeks!$A$1:$B$111,2,FALSE)/100*AA95</f>
        <v>0</v>
      </c>
      <c r="AY95" s="58">
        <f>VLOOKUP(E$3,[1]Prisindeks!$A$1:$B$111,2,FALSE)/100*AB95</f>
        <v>0</v>
      </c>
      <c r="AZ95" s="58">
        <f>VLOOKUP(F$3,[1]Prisindeks!$A$1:$B$111,2,FALSE)/100*AC95</f>
        <v>0</v>
      </c>
      <c r="BA95" s="58">
        <f>VLOOKUP(G$3,[1]Prisindeks!$A$1:$B$111,2,FALSE)/100*AD95</f>
        <v>0</v>
      </c>
      <c r="BB95" s="58">
        <f>VLOOKUP(H$3,[1]Prisindeks!$A$1:$B$111,2,FALSE)/100*AE95</f>
        <v>0</v>
      </c>
      <c r="BC95" s="58">
        <f>VLOOKUP(I$3,[1]Prisindeks!$A$1:$B$111,2,FALSE)/100*AF95</f>
        <v>0</v>
      </c>
      <c r="BD95" s="58">
        <f>VLOOKUP(J$3,[1]Prisindeks!$A$1:$B$111,2,FALSE)/100*AG95</f>
        <v>0</v>
      </c>
      <c r="BE95" s="58">
        <f>VLOOKUP(K$3,[1]Prisindeks!$A$1:$B$111,2,FALSE)/100*AH95</f>
        <v>0</v>
      </c>
      <c r="BF95" s="58">
        <f>VLOOKUP(L$3,[1]Prisindeks!$A$1:$B$111,2,FALSE)/100*AI95</f>
        <v>0</v>
      </c>
      <c r="BG95" s="58">
        <f>VLOOKUP(M$3,[1]Prisindeks!$A$1:$B$111,2,FALSE)/100*AJ95</f>
        <v>0</v>
      </c>
      <c r="BH95" s="58">
        <f>VLOOKUP(N$3,[1]Prisindeks!$A$1:$B$111,2,FALSE)/100*AK95</f>
        <v>0</v>
      </c>
      <c r="BI95" s="58">
        <f>VLOOKUP(O$3,[1]Prisindeks!$A$1:$B$111,2,FALSE)/100*AL95</f>
        <v>0</v>
      </c>
      <c r="BJ95" s="58">
        <f>VLOOKUP(P$3,[1]Prisindeks!$A$1:$B$111,2,FALSE)/100*AM95</f>
        <v>0</v>
      </c>
      <c r="BK95" s="58">
        <f>VLOOKUP(Q$3,[1]Prisindeks!$A$1:$B$111,2,FALSE)/100*AN95</f>
        <v>0</v>
      </c>
      <c r="BL95" s="58">
        <f>VLOOKUP(R$3,[1]Prisindeks!$A$1:$B$111,2,FALSE)/100*AO95</f>
        <v>0</v>
      </c>
      <c r="BM95" s="58">
        <f>VLOOKUP(S$3,[1]Prisindeks!$A$1:$B$111,2,FALSE)/100*AP95</f>
        <v>0</v>
      </c>
      <c r="BN95" s="58">
        <f>VLOOKUP(T$3,[1]Prisindeks!$A$1:$B$111,2,FALSE)/100*AQ95</f>
        <v>0</v>
      </c>
      <c r="BO95" s="58">
        <f>VLOOKUP(U$3,[1]Prisindeks!$A$1:$B$111,2,FALSE)/100*AR95</f>
        <v>0</v>
      </c>
      <c r="BP95" s="58">
        <f>VLOOKUP(V$3,[1]Prisindeks!$A$1:$B$111,2,FALSE)/100*AS95</f>
        <v>0</v>
      </c>
      <c r="BQ95" s="58">
        <f>VLOOKUP(W$3,[1]Prisindeks!$A$1:$B$111,2,FALSE)/100*AT95</f>
        <v>0</v>
      </c>
      <c r="BR95" s="58">
        <f>VLOOKUP(X$3,[1]Prisindeks!$A$1:$B$111,2,FALSE)/100*AU95</f>
        <v>0</v>
      </c>
      <c r="BS95" s="58">
        <f>VLOOKUP(Y$3,[1]Prisindeks!$A$1:$B$111,2,FALSE)/100*AV95</f>
        <v>0</v>
      </c>
      <c r="BT95" s="59">
        <f t="shared" si="36"/>
        <v>0</v>
      </c>
      <c r="BU95" s="48">
        <f t="shared" si="37"/>
        <v>0</v>
      </c>
      <c r="BV95" s="48">
        <f t="shared" si="37"/>
        <v>0</v>
      </c>
      <c r="BW95" s="48">
        <f t="shared" si="37"/>
        <v>0</v>
      </c>
      <c r="BX95" s="48">
        <f t="shared" si="37"/>
        <v>0</v>
      </c>
      <c r="BY95" s="48">
        <f t="shared" si="37"/>
        <v>0</v>
      </c>
      <c r="BZ95" s="48">
        <f t="shared" si="37"/>
        <v>0</v>
      </c>
      <c r="CA95" s="48">
        <f t="shared" si="37"/>
        <v>0</v>
      </c>
      <c r="CB95" s="48">
        <f t="shared" si="37"/>
        <v>0</v>
      </c>
      <c r="CC95" s="48">
        <f t="shared" si="37"/>
        <v>0</v>
      </c>
      <c r="CD95" s="48">
        <f t="shared" si="37"/>
        <v>0</v>
      </c>
      <c r="CE95" s="48">
        <f t="shared" si="37"/>
        <v>0</v>
      </c>
      <c r="CF95" s="48">
        <f t="shared" si="37"/>
        <v>0</v>
      </c>
      <c r="CG95" s="48">
        <f t="shared" si="37"/>
        <v>0</v>
      </c>
      <c r="CH95" s="48">
        <f t="shared" si="37"/>
        <v>0</v>
      </c>
      <c r="CI95" s="48">
        <f t="shared" si="37"/>
        <v>0</v>
      </c>
      <c r="CJ95" s="48">
        <f t="shared" ref="CJ95:CJ103" si="40">(BM95+AP95)/2</f>
        <v>0</v>
      </c>
      <c r="CK95" s="48">
        <f t="shared" si="38"/>
        <v>0</v>
      </c>
      <c r="CL95" s="48">
        <f t="shared" si="38"/>
        <v>0</v>
      </c>
      <c r="CM95" s="48">
        <f t="shared" si="38"/>
        <v>0</v>
      </c>
      <c r="CN95" s="48">
        <f t="shared" si="38"/>
        <v>0</v>
      </c>
      <c r="CO95" s="48">
        <f t="shared" si="38"/>
        <v>0</v>
      </c>
      <c r="CP95" s="48">
        <f t="shared" si="38"/>
        <v>0</v>
      </c>
      <c r="CQ95" s="49">
        <f t="shared" si="39"/>
        <v>0</v>
      </c>
      <c r="CR95" s="48">
        <f t="shared" si="34"/>
        <v>0</v>
      </c>
    </row>
    <row r="96" spans="1:96" hidden="1" outlineLevel="1" x14ac:dyDescent="0.25">
      <c r="A96" s="60" t="s">
        <v>66</v>
      </c>
      <c r="B96" s="51" t="s">
        <v>67</v>
      </c>
      <c r="C96" s="61" t="s">
        <v>68</v>
      </c>
      <c r="D96" s="78">
        <v>0</v>
      </c>
      <c r="E96" s="78">
        <v>0</v>
      </c>
      <c r="F96" s="78">
        <v>0</v>
      </c>
      <c r="G96" s="78"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Y96" s="78">
        <v>0</v>
      </c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49"/>
      <c r="CR96" s="48"/>
    </row>
    <row r="97" spans="1:96" hidden="1" outlineLevel="1" x14ac:dyDescent="0.25">
      <c r="A97" s="50" t="s">
        <v>69</v>
      </c>
      <c r="B97" s="51" t="s">
        <v>65</v>
      </c>
      <c r="C97" s="52">
        <f>[1]Genanskaffelsespriser!E163</f>
        <v>15</v>
      </c>
      <c r="D97" s="78">
        <v>0</v>
      </c>
      <c r="E97" s="78">
        <v>0</v>
      </c>
      <c r="F97" s="78">
        <v>0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Y97" s="78">
        <v>0</v>
      </c>
      <c r="Z97" s="56"/>
      <c r="AA97" s="57">
        <f>IF((D97*[1]Genanskaffelsespriser!$D163-(2009-D$3)/$C97*[1]Genanskaffelsespriser!$D163*D97)&lt;0,0,(D97*[1]Genanskaffelsespriser!$D163-(2009-D$3)/$C97*[1]Genanskaffelsespriser!$D163*D97))</f>
        <v>0</v>
      </c>
      <c r="AB97" s="58">
        <f>IF((E97*[1]Genanskaffelsespriser!$D163-(2009-E$3)/$C97*[1]Genanskaffelsespriser!$D163*E97)&lt;0,0,(E97*[1]Genanskaffelsespriser!$D163-(2009-E$3)/$C97*[1]Genanskaffelsespriser!$D163*E97))</f>
        <v>0</v>
      </c>
      <c r="AC97" s="58">
        <f>IF((F97*[1]Genanskaffelsespriser!$D163-(2009-F$3)/$C97*[1]Genanskaffelsespriser!$D163*F97)&lt;0,0,(F97*[1]Genanskaffelsespriser!$D163-(2009-F$3)/$C97*[1]Genanskaffelsespriser!$D163*F97))</f>
        <v>0</v>
      </c>
      <c r="AD97" s="58">
        <f>IF((G97*[1]Genanskaffelsespriser!$D163-(2009-G$3)/$C97*[1]Genanskaffelsespriser!$D163*G97)&lt;0,0,(G97*[1]Genanskaffelsespriser!$D163-(2009-G$3)/$C97*[1]Genanskaffelsespriser!$D163*G97))</f>
        <v>0</v>
      </c>
      <c r="AE97" s="58">
        <f>IF((H97*[1]Genanskaffelsespriser!$D163-(2009-H$3)/$C97*[1]Genanskaffelsespriser!$D163*H97)&lt;0,0,(H97*[1]Genanskaffelsespriser!$D163-(2009-H$3)/$C97*[1]Genanskaffelsespriser!$D163*H97))</f>
        <v>0</v>
      </c>
      <c r="AF97" s="58">
        <f>IF((I97*[1]Genanskaffelsespriser!$D163-(2009-I$3)/$C97*[1]Genanskaffelsespriser!$D163*I97)&lt;0,0,(I97*[1]Genanskaffelsespriser!$D163-(2009-I$3)/$C97*[1]Genanskaffelsespriser!$D163*I97))</f>
        <v>0</v>
      </c>
      <c r="AG97" s="58">
        <f>IF((J97*[1]Genanskaffelsespriser!$D163-(2009-J$3)/$C97*[1]Genanskaffelsespriser!$D163*J97)&lt;0,0,(J97*[1]Genanskaffelsespriser!$D163-(2009-J$3)/$C97*[1]Genanskaffelsespriser!$D163*J97))</f>
        <v>0</v>
      </c>
      <c r="AH97" s="58">
        <f>IF((K97*[1]Genanskaffelsespriser!$D163-(2009-K$3)/$C97*[1]Genanskaffelsespriser!$D163*K97)&lt;0,0,(K97*[1]Genanskaffelsespriser!$D163-(2009-K$3)/$C97*[1]Genanskaffelsespriser!$D163*K97))</f>
        <v>0</v>
      </c>
      <c r="AI97" s="58">
        <f>IF((L97*[1]Genanskaffelsespriser!$D163-(2009-L$3)/$C97*[1]Genanskaffelsespriser!$D163*L97)&lt;0,0,(L97*[1]Genanskaffelsespriser!$D163-(2009-L$3)/$C97*[1]Genanskaffelsespriser!$D163*L97))</f>
        <v>0</v>
      </c>
      <c r="AJ97" s="58">
        <f>IF((M97*[1]Genanskaffelsespriser!$D163-(2009-M$3)/$C97*[1]Genanskaffelsespriser!$D163*M97)&lt;0,0,(M97*[1]Genanskaffelsespriser!$D163-(2009-M$3)/$C97*[1]Genanskaffelsespriser!$D163*M97))</f>
        <v>0</v>
      </c>
      <c r="AK97" s="58">
        <f>IF((N97*[1]Genanskaffelsespriser!$D163-(2009-N$3)/$C97*[1]Genanskaffelsespriser!$D163*N97)&lt;0,0,(N97*[1]Genanskaffelsespriser!$D163-(2009-N$3)/$C97*[1]Genanskaffelsespriser!$D163*N97))</f>
        <v>0</v>
      </c>
      <c r="AL97" s="58">
        <f>IF((O97*[1]Genanskaffelsespriser!$D163-(2009-O$3)/$C97*[1]Genanskaffelsespriser!$D163*O97)&lt;0,0,(O97*[1]Genanskaffelsespriser!$D163-(2009-O$3)/$C97*[1]Genanskaffelsespriser!$D163*O97))</f>
        <v>0</v>
      </c>
      <c r="AM97" s="58">
        <f>IF((P97*[1]Genanskaffelsespriser!$D163-(2009-P$3)/$C97*[1]Genanskaffelsespriser!$D163*P97)&lt;0,0,(P97*[1]Genanskaffelsespriser!$D163-(2009-P$3)/$C97*[1]Genanskaffelsespriser!$D163*P97))</f>
        <v>0</v>
      </c>
      <c r="AN97" s="58">
        <f>IF((Q97*[1]Genanskaffelsespriser!$D163-(2009-Q$3)/$C97*[1]Genanskaffelsespriser!$D163*Q97)&lt;0,0,(Q97*[1]Genanskaffelsespriser!$D163-(2009-Q$3)/$C97*[1]Genanskaffelsespriser!$D163*Q97))</f>
        <v>0</v>
      </c>
      <c r="AO97" s="58">
        <f>IF((R97*[1]Genanskaffelsespriser!$D163-(2009-R$3)/$C97*[1]Genanskaffelsespriser!$D163*R97)&lt;0,0,(R97*[1]Genanskaffelsespriser!$D163-(2009-R$3)/$C97*[1]Genanskaffelsespriser!$D163*R97))</f>
        <v>0</v>
      </c>
      <c r="AP97" s="58">
        <f>IF((S97*[1]Genanskaffelsespriser!$D163-(2009-S$3)/$C97*[1]Genanskaffelsespriser!$D163*S97)&lt;0,0,(S97*[1]Genanskaffelsespriser!$D163-(2009-S$3)/$C97*[1]Genanskaffelsespriser!$D163*S97))</f>
        <v>0</v>
      </c>
      <c r="AQ97" s="58">
        <f>IF((T97*[1]Genanskaffelsespriser!$D163-(2009-T$3)/$C97*[1]Genanskaffelsespriser!$D163*T97)&lt;0,0,(T97*[1]Genanskaffelsespriser!$D163-(2009-T$3)/$C97*[1]Genanskaffelsespriser!$D163*T97))</f>
        <v>0</v>
      </c>
      <c r="AR97" s="58">
        <f>IF((U97*[1]Genanskaffelsespriser!$D163-(2009-U$3)/$C97*[1]Genanskaffelsespriser!$D163*U97)&lt;0,0,(U97*[1]Genanskaffelsespriser!$D163-(2009-U$3)/$C97*[1]Genanskaffelsespriser!$D163*U97))</f>
        <v>0</v>
      </c>
      <c r="AS97" s="58">
        <f>IF((V97*[1]Genanskaffelsespriser!$D163-(2009-V$3)/$C97*[1]Genanskaffelsespriser!$D163*V97)&lt;0,0,(V97*[1]Genanskaffelsespriser!$D163-(2009-V$3)/$C97*[1]Genanskaffelsespriser!$D163*V97))</f>
        <v>0</v>
      </c>
      <c r="AT97" s="58">
        <f>IF((W97*[1]Genanskaffelsespriser!$D163-(2009-W$3)/$C97*[1]Genanskaffelsespriser!$D163*W97)&lt;0,0,(W97*[1]Genanskaffelsespriser!$D163-(2009-W$3)/$C97*[1]Genanskaffelsespriser!$D163*W97))</f>
        <v>0</v>
      </c>
      <c r="AU97" s="58">
        <f>IF((X97*[1]Genanskaffelsespriser!$D163-(2009-X$3)/$C97*[1]Genanskaffelsespriser!$D163*X97)&lt;0,0,(X97*[1]Genanskaffelsespriser!$D163-(2009-X$3)/$C97*[1]Genanskaffelsespriser!$D163*X97))</f>
        <v>0</v>
      </c>
      <c r="AV97" s="58">
        <f>IF((Y97*[1]Genanskaffelsespriser!$D163-(2009-Y$3)/$C97*[1]Genanskaffelsespriser!$D163*Y97)&lt;0,0,(Y97*[1]Genanskaffelsespriser!$D163-(2009-Y$3)/$C97*[1]Genanskaffelsespriser!$D163*Y97))</f>
        <v>0</v>
      </c>
      <c r="AW97" s="59">
        <f t="shared" si="35"/>
        <v>0</v>
      </c>
      <c r="AX97" s="58">
        <f>VLOOKUP(D$3,[1]Prisindeks!$A$1:$B$111,2,FALSE)/100*AA97</f>
        <v>0</v>
      </c>
      <c r="AY97" s="58">
        <f>VLOOKUP(E$3,[1]Prisindeks!$A$1:$B$111,2,FALSE)/100*AB97</f>
        <v>0</v>
      </c>
      <c r="AZ97" s="58">
        <f>VLOOKUP(F$3,[1]Prisindeks!$A$1:$B$111,2,FALSE)/100*AC97</f>
        <v>0</v>
      </c>
      <c r="BA97" s="58">
        <f>VLOOKUP(G$3,[1]Prisindeks!$A$1:$B$111,2,FALSE)/100*AD97</f>
        <v>0</v>
      </c>
      <c r="BB97" s="58">
        <f>VLOOKUP(H$3,[1]Prisindeks!$A$1:$B$111,2,FALSE)/100*AE97</f>
        <v>0</v>
      </c>
      <c r="BC97" s="58">
        <f>VLOOKUP(I$3,[1]Prisindeks!$A$1:$B$111,2,FALSE)/100*AF97</f>
        <v>0</v>
      </c>
      <c r="BD97" s="58">
        <f>VLOOKUP(J$3,[1]Prisindeks!$A$1:$B$111,2,FALSE)/100*AG97</f>
        <v>0</v>
      </c>
      <c r="BE97" s="58">
        <f>VLOOKUP(K$3,[1]Prisindeks!$A$1:$B$111,2,FALSE)/100*AH97</f>
        <v>0</v>
      </c>
      <c r="BF97" s="58">
        <f>VLOOKUP(L$3,[1]Prisindeks!$A$1:$B$111,2,FALSE)/100*AI97</f>
        <v>0</v>
      </c>
      <c r="BG97" s="58">
        <f>VLOOKUP(M$3,[1]Prisindeks!$A$1:$B$111,2,FALSE)/100*AJ97</f>
        <v>0</v>
      </c>
      <c r="BH97" s="58">
        <f>VLOOKUP(N$3,[1]Prisindeks!$A$1:$B$111,2,FALSE)/100*AK97</f>
        <v>0</v>
      </c>
      <c r="BI97" s="58">
        <f>VLOOKUP(O$3,[1]Prisindeks!$A$1:$B$111,2,FALSE)/100*AL97</f>
        <v>0</v>
      </c>
      <c r="BJ97" s="58">
        <f>VLOOKUP(P$3,[1]Prisindeks!$A$1:$B$111,2,FALSE)/100*AM97</f>
        <v>0</v>
      </c>
      <c r="BK97" s="58">
        <f>VLOOKUP(Q$3,[1]Prisindeks!$A$1:$B$111,2,FALSE)/100*AN97</f>
        <v>0</v>
      </c>
      <c r="BL97" s="58">
        <f>VLOOKUP(R$3,[1]Prisindeks!$A$1:$B$111,2,FALSE)/100*AO97</f>
        <v>0</v>
      </c>
      <c r="BM97" s="58">
        <f>VLOOKUP(S$3,[1]Prisindeks!$A$1:$B$111,2,FALSE)/100*AP97</f>
        <v>0</v>
      </c>
      <c r="BN97" s="58">
        <f>VLOOKUP(T$3,[1]Prisindeks!$A$1:$B$111,2,FALSE)/100*AQ97</f>
        <v>0</v>
      </c>
      <c r="BO97" s="58">
        <f>VLOOKUP(U$3,[1]Prisindeks!$A$1:$B$111,2,FALSE)/100*AR97</f>
        <v>0</v>
      </c>
      <c r="BP97" s="58">
        <f>VLOOKUP(V$3,[1]Prisindeks!$A$1:$B$111,2,FALSE)/100*AS97</f>
        <v>0</v>
      </c>
      <c r="BQ97" s="58">
        <f>VLOOKUP(W$3,[1]Prisindeks!$A$1:$B$111,2,FALSE)/100*AT97</f>
        <v>0</v>
      </c>
      <c r="BR97" s="58">
        <f>VLOOKUP(X$3,[1]Prisindeks!$A$1:$B$111,2,FALSE)/100*AU97</f>
        <v>0</v>
      </c>
      <c r="BS97" s="58">
        <f>VLOOKUP(Y$3,[1]Prisindeks!$A$1:$B$111,2,FALSE)/100*AV97</f>
        <v>0</v>
      </c>
      <c r="BT97" s="59">
        <f t="shared" si="36"/>
        <v>0</v>
      </c>
      <c r="BU97" s="48">
        <f t="shared" ref="BU97:CI103" si="41">(AX97+AA97)/2</f>
        <v>0</v>
      </c>
      <c r="BV97" s="48">
        <f t="shared" si="41"/>
        <v>0</v>
      </c>
      <c r="BW97" s="48">
        <f t="shared" si="41"/>
        <v>0</v>
      </c>
      <c r="BX97" s="48">
        <f t="shared" si="41"/>
        <v>0</v>
      </c>
      <c r="BY97" s="48">
        <f t="shared" si="41"/>
        <v>0</v>
      </c>
      <c r="BZ97" s="48">
        <f t="shared" si="41"/>
        <v>0</v>
      </c>
      <c r="CA97" s="48">
        <f t="shared" si="41"/>
        <v>0</v>
      </c>
      <c r="CB97" s="48">
        <f t="shared" si="41"/>
        <v>0</v>
      </c>
      <c r="CC97" s="48">
        <f t="shared" si="41"/>
        <v>0</v>
      </c>
      <c r="CD97" s="48">
        <f t="shared" si="41"/>
        <v>0</v>
      </c>
      <c r="CE97" s="48">
        <f t="shared" si="41"/>
        <v>0</v>
      </c>
      <c r="CF97" s="48">
        <f t="shared" si="41"/>
        <v>0</v>
      </c>
      <c r="CG97" s="48">
        <f t="shared" si="41"/>
        <v>0</v>
      </c>
      <c r="CH97" s="48">
        <f t="shared" si="41"/>
        <v>0</v>
      </c>
      <c r="CI97" s="48">
        <f t="shared" si="41"/>
        <v>0</v>
      </c>
      <c r="CJ97" s="48">
        <f t="shared" si="40"/>
        <v>0</v>
      </c>
      <c r="CK97" s="48">
        <f t="shared" si="38"/>
        <v>0</v>
      </c>
      <c r="CL97" s="48">
        <f t="shared" si="38"/>
        <v>0</v>
      </c>
      <c r="CM97" s="48">
        <f t="shared" si="38"/>
        <v>0</v>
      </c>
      <c r="CN97" s="48">
        <f t="shared" si="38"/>
        <v>0</v>
      </c>
      <c r="CO97" s="48">
        <f t="shared" si="38"/>
        <v>0</v>
      </c>
      <c r="CP97" s="48">
        <f t="shared" si="38"/>
        <v>0</v>
      </c>
      <c r="CQ97" s="49">
        <f t="shared" si="39"/>
        <v>0</v>
      </c>
      <c r="CR97" s="48">
        <f t="shared" si="34"/>
        <v>0</v>
      </c>
    </row>
    <row r="98" spans="1:96" hidden="1" outlineLevel="1" x14ac:dyDescent="0.25">
      <c r="A98" s="50" t="s">
        <v>70</v>
      </c>
      <c r="B98" s="51" t="s">
        <v>65</v>
      </c>
      <c r="C98" s="52">
        <f>[1]Genanskaffelsespriser!E164</f>
        <v>50</v>
      </c>
      <c r="D98" s="78">
        <v>0</v>
      </c>
      <c r="E98" s="78">
        <v>0</v>
      </c>
      <c r="F98" s="78">
        <v>0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Y98" s="78">
        <v>0</v>
      </c>
      <c r="Z98" s="56"/>
      <c r="AA98" s="57">
        <f>IF((D98*[1]Genanskaffelsespriser!$D164-(2009-D$3)/($C98+D99)*[1]Genanskaffelsespriser!$D164*D98)&lt;0,0,(D98*[1]Genanskaffelsespriser!$D164-(2009-D$3)/($C98+D99)*[1]Genanskaffelsespriser!$D164*D98))</f>
        <v>0</v>
      </c>
      <c r="AB98" s="58">
        <f>IF((E98*[1]Genanskaffelsespriser!$D164-(2009-E$3)/($C98+E99)*[1]Genanskaffelsespriser!$D164*E98)&lt;0,0,(E98*[1]Genanskaffelsespriser!$D164-(2009-E$3)/($C98+E99)*[1]Genanskaffelsespriser!$D164*E98))</f>
        <v>0</v>
      </c>
      <c r="AC98" s="58">
        <f>IF((F98*[1]Genanskaffelsespriser!$D164-(2009-F$3)/($C98+F99)*[1]Genanskaffelsespriser!$D164*F98)&lt;0,0,(F98*[1]Genanskaffelsespriser!$D164-(2009-F$3)/($C98+F99)*[1]Genanskaffelsespriser!$D164*F98))</f>
        <v>0</v>
      </c>
      <c r="AD98" s="58">
        <f>IF((G98*[1]Genanskaffelsespriser!$D164-(2009-G$3)/($C98+G99)*[1]Genanskaffelsespriser!$D164*G98)&lt;0,0,(G98*[1]Genanskaffelsespriser!$D164-(2009-G$3)/($C98+G99)*[1]Genanskaffelsespriser!$D164*G98))</f>
        <v>0</v>
      </c>
      <c r="AE98" s="58">
        <f>IF((H98*[1]Genanskaffelsespriser!$D164-(2009-H$3)/($C98+H99)*[1]Genanskaffelsespriser!$D164*H98)&lt;0,0,(H98*[1]Genanskaffelsespriser!$D164-(2009-H$3)/($C98+H99)*[1]Genanskaffelsespriser!$D164*H98))</f>
        <v>0</v>
      </c>
      <c r="AF98" s="58">
        <f>IF((I98*[1]Genanskaffelsespriser!$D164-(2009-I$3)/($C98+I99)*[1]Genanskaffelsespriser!$D164*I98)&lt;0,0,(I98*[1]Genanskaffelsespriser!$D164-(2009-I$3)/($C98+I99)*[1]Genanskaffelsespriser!$D164*I98))</f>
        <v>0</v>
      </c>
      <c r="AG98" s="58">
        <f>IF((J98*[1]Genanskaffelsespriser!$D164-(2009-J$3)/($C98+J99)*[1]Genanskaffelsespriser!$D164*J98)&lt;0,0,(J98*[1]Genanskaffelsespriser!$D164-(2009-J$3)/($C98+J99)*[1]Genanskaffelsespriser!$D164*J98))</f>
        <v>0</v>
      </c>
      <c r="AH98" s="58">
        <f>IF((K98*[1]Genanskaffelsespriser!$D164-(2009-K$3)/($C98+K99)*[1]Genanskaffelsespriser!$D164*K98)&lt;0,0,(K98*[1]Genanskaffelsespriser!$D164-(2009-K$3)/($C98+K99)*[1]Genanskaffelsespriser!$D164*K98))</f>
        <v>0</v>
      </c>
      <c r="AI98" s="58">
        <f>IF((L98*[1]Genanskaffelsespriser!$D164-(2009-L$3)/($C98+L99)*[1]Genanskaffelsespriser!$D164*L98)&lt;0,0,(L98*[1]Genanskaffelsespriser!$D164-(2009-L$3)/($C98+L99)*[1]Genanskaffelsespriser!$D164*L98))</f>
        <v>0</v>
      </c>
      <c r="AJ98" s="58">
        <f>IF((M98*[1]Genanskaffelsespriser!$D164-(2009-M$3)/($C98+M99)*[1]Genanskaffelsespriser!$D164*M98)&lt;0,0,(M98*[1]Genanskaffelsespriser!$D164-(2009-M$3)/($C98+M99)*[1]Genanskaffelsespriser!$D164*M98))</f>
        <v>0</v>
      </c>
      <c r="AK98" s="58">
        <f>IF((N98*[1]Genanskaffelsespriser!$D164-(2009-N$3)/($C98+N99)*[1]Genanskaffelsespriser!$D164*N98)&lt;0,0,(N98*[1]Genanskaffelsespriser!$D164-(2009-N$3)/($C98+N99)*[1]Genanskaffelsespriser!$D164*N98))</f>
        <v>0</v>
      </c>
      <c r="AL98" s="58">
        <f>IF((O98*[1]Genanskaffelsespriser!$D164-(2009-O$3)/($C98+O99)*[1]Genanskaffelsespriser!$D164*O98)&lt;0,0,(O98*[1]Genanskaffelsespriser!$D164-(2009-O$3)/($C98+O99)*[1]Genanskaffelsespriser!$D164*O98))</f>
        <v>0</v>
      </c>
      <c r="AM98" s="58">
        <f>IF((P98*[1]Genanskaffelsespriser!$D164-(2009-P$3)/($C98+P99)*[1]Genanskaffelsespriser!$D164*P98)&lt;0,0,(P98*[1]Genanskaffelsespriser!$D164-(2009-P$3)/($C98+P99)*[1]Genanskaffelsespriser!$D164*P98))</f>
        <v>0</v>
      </c>
      <c r="AN98" s="58">
        <f>IF((Q98*[1]Genanskaffelsespriser!$D164-(2009-Q$3)/($C98+Q99)*[1]Genanskaffelsespriser!$D164*Q98)&lt;0,0,(Q98*[1]Genanskaffelsespriser!$D164-(2009-Q$3)/($C98+Q99)*[1]Genanskaffelsespriser!$D164*Q98))</f>
        <v>0</v>
      </c>
      <c r="AO98" s="58">
        <f>IF((R98*[1]Genanskaffelsespriser!$D164-(2009-R$3)/($C98+R99)*[1]Genanskaffelsespriser!$D164*R98)&lt;0,0,(R98*[1]Genanskaffelsespriser!$D164-(2009-R$3)/($C98+R99)*[1]Genanskaffelsespriser!$D164*R98))</f>
        <v>0</v>
      </c>
      <c r="AP98" s="58">
        <f>IF((S98*[1]Genanskaffelsespriser!$D164-(2009-S$3)/($C98+S99)*[1]Genanskaffelsespriser!$D164*S98)&lt;0,0,(S98*[1]Genanskaffelsespriser!$D164-(2009-S$3)/($C98+S99)*[1]Genanskaffelsespriser!$D164*S98))</f>
        <v>0</v>
      </c>
      <c r="AQ98" s="58">
        <f>IF((T98*[1]Genanskaffelsespriser!$D164-(2009-T$3)/($C98+T99)*[1]Genanskaffelsespriser!$D164*T98)&lt;0,0,(T98*[1]Genanskaffelsespriser!$D164-(2009-T$3)/($C98+T99)*[1]Genanskaffelsespriser!$D164*T98))</f>
        <v>0</v>
      </c>
      <c r="AR98" s="58">
        <f>IF((U98*[1]Genanskaffelsespriser!$D164-(2009-U$3)/($C98+U99)*[1]Genanskaffelsespriser!$D164*U98)&lt;0,0,(U98*[1]Genanskaffelsespriser!$D164-(2009-U$3)/($C98+U99)*[1]Genanskaffelsespriser!$D164*U98))</f>
        <v>0</v>
      </c>
      <c r="AS98" s="58">
        <f>IF((V98*[1]Genanskaffelsespriser!$D164-(2009-V$3)/($C98+V99)*[1]Genanskaffelsespriser!$D164*V98)&lt;0,0,(V98*[1]Genanskaffelsespriser!$D164-(2009-V$3)/($C98+V99)*[1]Genanskaffelsespriser!$D164*V98))</f>
        <v>0</v>
      </c>
      <c r="AT98" s="58">
        <f>IF((W98*[1]Genanskaffelsespriser!$D164-(2009-W$3)/($C98+W99)*[1]Genanskaffelsespriser!$D164*W98)&lt;0,0,(W98*[1]Genanskaffelsespriser!$D164-(2009-W$3)/($C98+W99)*[1]Genanskaffelsespriser!$D164*W98))</f>
        <v>0</v>
      </c>
      <c r="AU98" s="58">
        <f>IF((X98*[1]Genanskaffelsespriser!$D164-(2009-X$3)/($C98+X99)*[1]Genanskaffelsespriser!$D164*X98)&lt;0,0,(X98*[1]Genanskaffelsespriser!$D164-(2009-X$3)/($C98+X99)*[1]Genanskaffelsespriser!$D164*X98))</f>
        <v>0</v>
      </c>
      <c r="AV98" s="58">
        <f>IF((Y98*[1]Genanskaffelsespriser!$D164-(2009-Y$3)/($C98+Y99)*[1]Genanskaffelsespriser!$D164*Y98)&lt;0,0,(Y98*[1]Genanskaffelsespriser!$D164-(2009-Y$3)/($C98+Y99)*[1]Genanskaffelsespriser!$D164*Y98))</f>
        <v>0</v>
      </c>
      <c r="AW98" s="59">
        <f t="shared" si="35"/>
        <v>0</v>
      </c>
      <c r="AX98" s="58">
        <f>VLOOKUP(D$3,[1]Prisindeks!$A$1:$B$111,2,FALSE)/100*AA98</f>
        <v>0</v>
      </c>
      <c r="AY98" s="58">
        <f>VLOOKUP(E$3,[1]Prisindeks!$A$1:$B$111,2,FALSE)/100*AB98</f>
        <v>0</v>
      </c>
      <c r="AZ98" s="58">
        <f>VLOOKUP(F$3,[1]Prisindeks!$A$1:$B$111,2,FALSE)/100*AC98</f>
        <v>0</v>
      </c>
      <c r="BA98" s="58">
        <f>VLOOKUP(G$3,[1]Prisindeks!$A$1:$B$111,2,FALSE)/100*AD98</f>
        <v>0</v>
      </c>
      <c r="BB98" s="58">
        <f>VLOOKUP(H$3,[1]Prisindeks!$A$1:$B$111,2,FALSE)/100*AE98</f>
        <v>0</v>
      </c>
      <c r="BC98" s="58">
        <f>VLOOKUP(I$3,[1]Prisindeks!$A$1:$B$111,2,FALSE)/100*AF98</f>
        <v>0</v>
      </c>
      <c r="BD98" s="58">
        <f>VLOOKUP(J$3,[1]Prisindeks!$A$1:$B$111,2,FALSE)/100*AG98</f>
        <v>0</v>
      </c>
      <c r="BE98" s="58">
        <f>VLOOKUP(K$3,[1]Prisindeks!$A$1:$B$111,2,FALSE)/100*AH98</f>
        <v>0</v>
      </c>
      <c r="BF98" s="58">
        <f>VLOOKUP(L$3,[1]Prisindeks!$A$1:$B$111,2,FALSE)/100*AI98</f>
        <v>0</v>
      </c>
      <c r="BG98" s="58">
        <f>VLOOKUP(M$3,[1]Prisindeks!$A$1:$B$111,2,FALSE)/100*AJ98</f>
        <v>0</v>
      </c>
      <c r="BH98" s="58">
        <f>VLOOKUP(N$3,[1]Prisindeks!$A$1:$B$111,2,FALSE)/100*AK98</f>
        <v>0</v>
      </c>
      <c r="BI98" s="58">
        <f>VLOOKUP(O$3,[1]Prisindeks!$A$1:$B$111,2,FALSE)/100*AL98</f>
        <v>0</v>
      </c>
      <c r="BJ98" s="58">
        <f>VLOOKUP(P$3,[1]Prisindeks!$A$1:$B$111,2,FALSE)/100*AM98</f>
        <v>0</v>
      </c>
      <c r="BK98" s="58">
        <f>VLOOKUP(Q$3,[1]Prisindeks!$A$1:$B$111,2,FALSE)/100*AN98</f>
        <v>0</v>
      </c>
      <c r="BL98" s="58">
        <f>VLOOKUP(R$3,[1]Prisindeks!$A$1:$B$111,2,FALSE)/100*AO98</f>
        <v>0</v>
      </c>
      <c r="BM98" s="58">
        <f>VLOOKUP(S$3,[1]Prisindeks!$A$1:$B$111,2,FALSE)/100*AP98</f>
        <v>0</v>
      </c>
      <c r="BN98" s="58">
        <f>VLOOKUP(T$3,[1]Prisindeks!$A$1:$B$111,2,FALSE)/100*AQ98</f>
        <v>0</v>
      </c>
      <c r="BO98" s="58">
        <f>VLOOKUP(U$3,[1]Prisindeks!$A$1:$B$111,2,FALSE)/100*AR98</f>
        <v>0</v>
      </c>
      <c r="BP98" s="58">
        <f>VLOOKUP(V$3,[1]Prisindeks!$A$1:$B$111,2,FALSE)/100*AS98</f>
        <v>0</v>
      </c>
      <c r="BQ98" s="58">
        <f>VLOOKUP(W$3,[1]Prisindeks!$A$1:$B$111,2,FALSE)/100*AT98</f>
        <v>0</v>
      </c>
      <c r="BR98" s="58">
        <f>VLOOKUP(X$3,[1]Prisindeks!$A$1:$B$111,2,FALSE)/100*AU98</f>
        <v>0</v>
      </c>
      <c r="BS98" s="58">
        <f>VLOOKUP(Y$3,[1]Prisindeks!$A$1:$B$111,2,FALSE)/100*AV98</f>
        <v>0</v>
      </c>
      <c r="BT98" s="59">
        <f t="shared" si="36"/>
        <v>0</v>
      </c>
      <c r="BU98" s="48">
        <f t="shared" si="41"/>
        <v>0</v>
      </c>
      <c r="BV98" s="48">
        <f t="shared" si="41"/>
        <v>0</v>
      </c>
      <c r="BW98" s="48">
        <f t="shared" si="41"/>
        <v>0</v>
      </c>
      <c r="BX98" s="48">
        <f t="shared" si="41"/>
        <v>0</v>
      </c>
      <c r="BY98" s="48">
        <f t="shared" si="41"/>
        <v>0</v>
      </c>
      <c r="BZ98" s="48">
        <f t="shared" si="41"/>
        <v>0</v>
      </c>
      <c r="CA98" s="48">
        <f t="shared" si="41"/>
        <v>0</v>
      </c>
      <c r="CB98" s="48">
        <f t="shared" si="41"/>
        <v>0</v>
      </c>
      <c r="CC98" s="48">
        <f t="shared" si="41"/>
        <v>0</v>
      </c>
      <c r="CD98" s="48">
        <f t="shared" si="41"/>
        <v>0</v>
      </c>
      <c r="CE98" s="48">
        <f t="shared" si="41"/>
        <v>0</v>
      </c>
      <c r="CF98" s="48">
        <f t="shared" si="41"/>
        <v>0</v>
      </c>
      <c r="CG98" s="48">
        <f t="shared" si="41"/>
        <v>0</v>
      </c>
      <c r="CH98" s="48">
        <f t="shared" si="41"/>
        <v>0</v>
      </c>
      <c r="CI98" s="48">
        <f t="shared" si="41"/>
        <v>0</v>
      </c>
      <c r="CJ98" s="48">
        <f t="shared" si="40"/>
        <v>0</v>
      </c>
      <c r="CK98" s="48">
        <f t="shared" si="38"/>
        <v>0</v>
      </c>
      <c r="CL98" s="48">
        <f t="shared" si="38"/>
        <v>0</v>
      </c>
      <c r="CM98" s="48">
        <f t="shared" si="38"/>
        <v>0</v>
      </c>
      <c r="CN98" s="48">
        <f t="shared" si="38"/>
        <v>0</v>
      </c>
      <c r="CO98" s="48">
        <f t="shared" si="38"/>
        <v>0</v>
      </c>
      <c r="CP98" s="48">
        <f t="shared" si="38"/>
        <v>0</v>
      </c>
      <c r="CQ98" s="49">
        <f t="shared" si="39"/>
        <v>0</v>
      </c>
      <c r="CR98" s="48">
        <f t="shared" si="34"/>
        <v>0</v>
      </c>
    </row>
    <row r="99" spans="1:96" hidden="1" outlineLevel="1" x14ac:dyDescent="0.25">
      <c r="A99" s="60" t="s">
        <v>66</v>
      </c>
      <c r="B99" s="51" t="s">
        <v>67</v>
      </c>
      <c r="C99" s="61" t="s">
        <v>68</v>
      </c>
      <c r="D99" s="78">
        <v>0</v>
      </c>
      <c r="E99" s="78">
        <v>0</v>
      </c>
      <c r="F99" s="78">
        <v>0</v>
      </c>
      <c r="G99" s="78"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Y99" s="78">
        <v>0</v>
      </c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49"/>
      <c r="CR99" s="48"/>
    </row>
    <row r="100" spans="1:96" hidden="1" outlineLevel="1" x14ac:dyDescent="0.25">
      <c r="A100" s="50" t="s">
        <v>71</v>
      </c>
      <c r="B100" s="51" t="s">
        <v>65</v>
      </c>
      <c r="C100" s="52">
        <f>[1]Genanskaffelsespriser!E165</f>
        <v>15</v>
      </c>
      <c r="D100" s="78">
        <v>0</v>
      </c>
      <c r="E100" s="78">
        <v>0</v>
      </c>
      <c r="F100" s="78">
        <v>0</v>
      </c>
      <c r="G100" s="78">
        <v>0</v>
      </c>
      <c r="H100" s="78">
        <v>0</v>
      </c>
      <c r="I100" s="78">
        <v>0</v>
      </c>
      <c r="J100" s="78">
        <v>0</v>
      </c>
      <c r="K100" s="78">
        <v>0</v>
      </c>
      <c r="L100" s="78">
        <v>0</v>
      </c>
      <c r="M100" s="78">
        <v>0</v>
      </c>
      <c r="N100" s="78">
        <v>0</v>
      </c>
      <c r="O100" s="78">
        <v>0</v>
      </c>
      <c r="P100" s="78">
        <v>0</v>
      </c>
      <c r="Q100" s="78">
        <v>0</v>
      </c>
      <c r="R100" s="78">
        <v>0</v>
      </c>
      <c r="S100" s="78">
        <v>0</v>
      </c>
      <c r="T100" s="78">
        <v>0</v>
      </c>
      <c r="U100" s="78">
        <v>0</v>
      </c>
      <c r="V100" s="78">
        <v>0</v>
      </c>
      <c r="W100" s="78">
        <v>0</v>
      </c>
      <c r="X100" s="78">
        <v>0</v>
      </c>
      <c r="Y100" s="78">
        <v>0</v>
      </c>
      <c r="Z100" s="56"/>
      <c r="AA100" s="57">
        <f>IF((D100*[1]Genanskaffelsespriser!$D165-(2009-D$3)/$C100*[1]Genanskaffelsespriser!$D165*D100)&lt;0,0,(D100*[1]Genanskaffelsespriser!$D165-(2009-D$3)/$C100*[1]Genanskaffelsespriser!$D165*D100))</f>
        <v>0</v>
      </c>
      <c r="AB100" s="58">
        <f>IF((E100*[1]Genanskaffelsespriser!$D165-(2009-E$3)/$C100*[1]Genanskaffelsespriser!$D165*E100)&lt;0,0,(E100*[1]Genanskaffelsespriser!$D165-(2009-E$3)/$C100*[1]Genanskaffelsespriser!$D165*E100))</f>
        <v>0</v>
      </c>
      <c r="AC100" s="58">
        <f>IF((F100*[1]Genanskaffelsespriser!$D165-(2009-F$3)/$C100*[1]Genanskaffelsespriser!$D165*F100)&lt;0,0,(F100*[1]Genanskaffelsespriser!$D165-(2009-F$3)/$C100*[1]Genanskaffelsespriser!$D165*F100))</f>
        <v>0</v>
      </c>
      <c r="AD100" s="58">
        <f>IF((G100*[1]Genanskaffelsespriser!$D165-(2009-G$3)/$C100*[1]Genanskaffelsespriser!$D165*G100)&lt;0,0,(G100*[1]Genanskaffelsespriser!$D165-(2009-G$3)/$C100*[1]Genanskaffelsespriser!$D165*G100))</f>
        <v>0</v>
      </c>
      <c r="AE100" s="58">
        <f>IF((H100*[1]Genanskaffelsespriser!$D165-(2009-H$3)/$C100*[1]Genanskaffelsespriser!$D165*H100)&lt;0,0,(H100*[1]Genanskaffelsespriser!$D165-(2009-H$3)/$C100*[1]Genanskaffelsespriser!$D165*H100))</f>
        <v>0</v>
      </c>
      <c r="AF100" s="58">
        <f>IF((I100*[1]Genanskaffelsespriser!$D165-(2009-I$3)/$C100*[1]Genanskaffelsespriser!$D165*I100)&lt;0,0,(I100*[1]Genanskaffelsespriser!$D165-(2009-I$3)/$C100*[1]Genanskaffelsespriser!$D165*I100))</f>
        <v>0</v>
      </c>
      <c r="AG100" s="58">
        <f>IF((J100*[1]Genanskaffelsespriser!$D165-(2009-J$3)/$C100*[1]Genanskaffelsespriser!$D165*J100)&lt;0,0,(J100*[1]Genanskaffelsespriser!$D165-(2009-J$3)/$C100*[1]Genanskaffelsespriser!$D165*J100))</f>
        <v>0</v>
      </c>
      <c r="AH100" s="58">
        <f>IF((K100*[1]Genanskaffelsespriser!$D165-(2009-K$3)/$C100*[1]Genanskaffelsespriser!$D165*K100)&lt;0,0,(K100*[1]Genanskaffelsespriser!$D165-(2009-K$3)/$C100*[1]Genanskaffelsespriser!$D165*K100))</f>
        <v>0</v>
      </c>
      <c r="AI100" s="58">
        <f>IF((L100*[1]Genanskaffelsespriser!$D165-(2009-L$3)/$C100*[1]Genanskaffelsespriser!$D165*L100)&lt;0,0,(L100*[1]Genanskaffelsespriser!$D165-(2009-L$3)/$C100*[1]Genanskaffelsespriser!$D165*L100))</f>
        <v>0</v>
      </c>
      <c r="AJ100" s="58">
        <f>IF((M100*[1]Genanskaffelsespriser!$D165-(2009-M$3)/$C100*[1]Genanskaffelsespriser!$D165*M100)&lt;0,0,(M100*[1]Genanskaffelsespriser!$D165-(2009-M$3)/$C100*[1]Genanskaffelsespriser!$D165*M100))</f>
        <v>0</v>
      </c>
      <c r="AK100" s="58">
        <f>IF((N100*[1]Genanskaffelsespriser!$D165-(2009-N$3)/$C100*[1]Genanskaffelsespriser!$D165*N100)&lt;0,0,(N100*[1]Genanskaffelsespriser!$D165-(2009-N$3)/$C100*[1]Genanskaffelsespriser!$D165*N100))</f>
        <v>0</v>
      </c>
      <c r="AL100" s="58">
        <f>IF((O100*[1]Genanskaffelsespriser!$D165-(2009-O$3)/$C100*[1]Genanskaffelsespriser!$D165*O100)&lt;0,0,(O100*[1]Genanskaffelsespriser!$D165-(2009-O$3)/$C100*[1]Genanskaffelsespriser!$D165*O100))</f>
        <v>0</v>
      </c>
      <c r="AM100" s="58">
        <f>IF((P100*[1]Genanskaffelsespriser!$D165-(2009-P$3)/$C100*[1]Genanskaffelsespriser!$D165*P100)&lt;0,0,(P100*[1]Genanskaffelsespriser!$D165-(2009-P$3)/$C100*[1]Genanskaffelsespriser!$D165*P100))</f>
        <v>0</v>
      </c>
      <c r="AN100" s="58">
        <f>IF((Q100*[1]Genanskaffelsespriser!$D165-(2009-Q$3)/$C100*[1]Genanskaffelsespriser!$D165*Q100)&lt;0,0,(Q100*[1]Genanskaffelsespriser!$D165-(2009-Q$3)/$C100*[1]Genanskaffelsespriser!$D165*Q100))</f>
        <v>0</v>
      </c>
      <c r="AO100" s="58">
        <f>IF((R100*[1]Genanskaffelsespriser!$D165-(2009-R$3)/$C100*[1]Genanskaffelsespriser!$D165*R100)&lt;0,0,(R100*[1]Genanskaffelsespriser!$D165-(2009-R$3)/$C100*[1]Genanskaffelsespriser!$D165*R100))</f>
        <v>0</v>
      </c>
      <c r="AP100" s="58">
        <f>IF((S100*[1]Genanskaffelsespriser!$D165-(2009-S$3)/$C100*[1]Genanskaffelsespriser!$D165*S100)&lt;0,0,(S100*[1]Genanskaffelsespriser!$D165-(2009-S$3)/$C100*[1]Genanskaffelsespriser!$D165*S100))</f>
        <v>0</v>
      </c>
      <c r="AQ100" s="58">
        <f>IF((T100*[1]Genanskaffelsespriser!$D165-(2009-T$3)/$C100*[1]Genanskaffelsespriser!$D165*T100)&lt;0,0,(T100*[1]Genanskaffelsespriser!$D165-(2009-T$3)/$C100*[1]Genanskaffelsespriser!$D165*T100))</f>
        <v>0</v>
      </c>
      <c r="AR100" s="58">
        <f>IF((U100*[1]Genanskaffelsespriser!$D165-(2009-U$3)/$C100*[1]Genanskaffelsespriser!$D165*U100)&lt;0,0,(U100*[1]Genanskaffelsespriser!$D165-(2009-U$3)/$C100*[1]Genanskaffelsespriser!$D165*U100))</f>
        <v>0</v>
      </c>
      <c r="AS100" s="58">
        <f>IF((V100*[1]Genanskaffelsespriser!$D165-(2009-V$3)/$C100*[1]Genanskaffelsespriser!$D165*V100)&lt;0,0,(V100*[1]Genanskaffelsespriser!$D165-(2009-V$3)/$C100*[1]Genanskaffelsespriser!$D165*V100))</f>
        <v>0</v>
      </c>
      <c r="AT100" s="58">
        <f>IF((W100*[1]Genanskaffelsespriser!$D165-(2009-W$3)/$C100*[1]Genanskaffelsespriser!$D165*W100)&lt;0,0,(W100*[1]Genanskaffelsespriser!$D165-(2009-W$3)/$C100*[1]Genanskaffelsespriser!$D165*W100))</f>
        <v>0</v>
      </c>
      <c r="AU100" s="58">
        <f>IF((X100*[1]Genanskaffelsespriser!$D165-(2009-X$3)/$C100*[1]Genanskaffelsespriser!$D165*X100)&lt;0,0,(X100*[1]Genanskaffelsespriser!$D165-(2009-X$3)/$C100*[1]Genanskaffelsespriser!$D165*X100))</f>
        <v>0</v>
      </c>
      <c r="AV100" s="58">
        <f>IF((Y100*[1]Genanskaffelsespriser!$D165-(2009-Y$3)/$C100*[1]Genanskaffelsespriser!$D165*Y100)&lt;0,0,(Y100*[1]Genanskaffelsespriser!$D165-(2009-Y$3)/$C100*[1]Genanskaffelsespriser!$D165*Y100))</f>
        <v>0</v>
      </c>
      <c r="AW100" s="59">
        <f t="shared" si="35"/>
        <v>0</v>
      </c>
      <c r="AX100" s="58">
        <f>VLOOKUP(D$3,[1]Prisindeks!$A$1:$B$111,2,FALSE)/100*AA100</f>
        <v>0</v>
      </c>
      <c r="AY100" s="58">
        <f>VLOOKUP(E$3,[1]Prisindeks!$A$1:$B$111,2,FALSE)/100*AB100</f>
        <v>0</v>
      </c>
      <c r="AZ100" s="58">
        <f>VLOOKUP(F$3,[1]Prisindeks!$A$1:$B$111,2,FALSE)/100*AC100</f>
        <v>0</v>
      </c>
      <c r="BA100" s="58">
        <f>VLOOKUP(G$3,[1]Prisindeks!$A$1:$B$111,2,FALSE)/100*AD100</f>
        <v>0</v>
      </c>
      <c r="BB100" s="58">
        <f>VLOOKUP(H$3,[1]Prisindeks!$A$1:$B$111,2,FALSE)/100*AE100</f>
        <v>0</v>
      </c>
      <c r="BC100" s="58">
        <f>VLOOKUP(I$3,[1]Prisindeks!$A$1:$B$111,2,FALSE)/100*AF100</f>
        <v>0</v>
      </c>
      <c r="BD100" s="58">
        <f>VLOOKUP(J$3,[1]Prisindeks!$A$1:$B$111,2,FALSE)/100*AG100</f>
        <v>0</v>
      </c>
      <c r="BE100" s="58">
        <f>VLOOKUP(K$3,[1]Prisindeks!$A$1:$B$111,2,FALSE)/100*AH100</f>
        <v>0</v>
      </c>
      <c r="BF100" s="58">
        <f>VLOOKUP(L$3,[1]Prisindeks!$A$1:$B$111,2,FALSE)/100*AI100</f>
        <v>0</v>
      </c>
      <c r="BG100" s="58">
        <f>VLOOKUP(M$3,[1]Prisindeks!$A$1:$B$111,2,FALSE)/100*AJ100</f>
        <v>0</v>
      </c>
      <c r="BH100" s="58">
        <f>VLOOKUP(N$3,[1]Prisindeks!$A$1:$B$111,2,FALSE)/100*AK100</f>
        <v>0</v>
      </c>
      <c r="BI100" s="58">
        <f>VLOOKUP(O$3,[1]Prisindeks!$A$1:$B$111,2,FALSE)/100*AL100</f>
        <v>0</v>
      </c>
      <c r="BJ100" s="58">
        <f>VLOOKUP(P$3,[1]Prisindeks!$A$1:$B$111,2,FALSE)/100*AM100</f>
        <v>0</v>
      </c>
      <c r="BK100" s="58">
        <f>VLOOKUP(Q$3,[1]Prisindeks!$A$1:$B$111,2,FALSE)/100*AN100</f>
        <v>0</v>
      </c>
      <c r="BL100" s="58">
        <f>VLOOKUP(R$3,[1]Prisindeks!$A$1:$B$111,2,FALSE)/100*AO100</f>
        <v>0</v>
      </c>
      <c r="BM100" s="58">
        <f>VLOOKUP(S$3,[1]Prisindeks!$A$1:$B$111,2,FALSE)/100*AP100</f>
        <v>0</v>
      </c>
      <c r="BN100" s="58">
        <f>VLOOKUP(T$3,[1]Prisindeks!$A$1:$B$111,2,FALSE)/100*AQ100</f>
        <v>0</v>
      </c>
      <c r="BO100" s="58">
        <f>VLOOKUP(U$3,[1]Prisindeks!$A$1:$B$111,2,FALSE)/100*AR100</f>
        <v>0</v>
      </c>
      <c r="BP100" s="58">
        <f>VLOOKUP(V$3,[1]Prisindeks!$A$1:$B$111,2,FALSE)/100*AS100</f>
        <v>0</v>
      </c>
      <c r="BQ100" s="58">
        <f>VLOOKUP(W$3,[1]Prisindeks!$A$1:$B$111,2,FALSE)/100*AT100</f>
        <v>0</v>
      </c>
      <c r="BR100" s="58">
        <f>VLOOKUP(X$3,[1]Prisindeks!$A$1:$B$111,2,FALSE)/100*AU100</f>
        <v>0</v>
      </c>
      <c r="BS100" s="58">
        <f>VLOOKUP(Y$3,[1]Prisindeks!$A$1:$B$111,2,FALSE)/100*AV100</f>
        <v>0</v>
      </c>
      <c r="BT100" s="59">
        <f t="shared" si="36"/>
        <v>0</v>
      </c>
      <c r="BU100" s="48">
        <f t="shared" si="41"/>
        <v>0</v>
      </c>
      <c r="BV100" s="48">
        <f t="shared" si="41"/>
        <v>0</v>
      </c>
      <c r="BW100" s="48">
        <f t="shared" si="41"/>
        <v>0</v>
      </c>
      <c r="BX100" s="48">
        <f t="shared" si="41"/>
        <v>0</v>
      </c>
      <c r="BY100" s="48">
        <f t="shared" si="41"/>
        <v>0</v>
      </c>
      <c r="BZ100" s="48">
        <f t="shared" si="41"/>
        <v>0</v>
      </c>
      <c r="CA100" s="48">
        <f t="shared" si="41"/>
        <v>0</v>
      </c>
      <c r="CB100" s="48">
        <f t="shared" si="41"/>
        <v>0</v>
      </c>
      <c r="CC100" s="48">
        <f t="shared" si="41"/>
        <v>0</v>
      </c>
      <c r="CD100" s="48">
        <f t="shared" si="41"/>
        <v>0</v>
      </c>
      <c r="CE100" s="48">
        <f t="shared" si="41"/>
        <v>0</v>
      </c>
      <c r="CF100" s="48">
        <f t="shared" si="41"/>
        <v>0</v>
      </c>
      <c r="CG100" s="48">
        <f t="shared" si="41"/>
        <v>0</v>
      </c>
      <c r="CH100" s="48">
        <f t="shared" si="41"/>
        <v>0</v>
      </c>
      <c r="CI100" s="48">
        <f t="shared" si="41"/>
        <v>0</v>
      </c>
      <c r="CJ100" s="48">
        <f t="shared" si="40"/>
        <v>0</v>
      </c>
      <c r="CK100" s="48">
        <f t="shared" si="38"/>
        <v>0</v>
      </c>
      <c r="CL100" s="48">
        <f t="shared" si="38"/>
        <v>0</v>
      </c>
      <c r="CM100" s="48">
        <f t="shared" si="38"/>
        <v>0</v>
      </c>
      <c r="CN100" s="48">
        <f t="shared" si="38"/>
        <v>0</v>
      </c>
      <c r="CO100" s="48">
        <f t="shared" si="38"/>
        <v>0</v>
      </c>
      <c r="CP100" s="48">
        <f t="shared" si="38"/>
        <v>0</v>
      </c>
      <c r="CQ100" s="49">
        <f t="shared" si="39"/>
        <v>0</v>
      </c>
      <c r="CR100" s="48">
        <f t="shared" si="34"/>
        <v>0</v>
      </c>
    </row>
    <row r="101" spans="1:96" hidden="1" outlineLevel="1" x14ac:dyDescent="0.25">
      <c r="A101" s="50" t="s">
        <v>72</v>
      </c>
      <c r="B101" s="51" t="s">
        <v>65</v>
      </c>
      <c r="C101" s="52">
        <f>[1]Genanskaffelsespriser!E166</f>
        <v>75</v>
      </c>
      <c r="D101" s="78">
        <v>0</v>
      </c>
      <c r="E101" s="78">
        <v>0</v>
      </c>
      <c r="F101" s="78">
        <v>0</v>
      </c>
      <c r="G101" s="78">
        <v>0</v>
      </c>
      <c r="H101" s="78">
        <v>0</v>
      </c>
      <c r="I101" s="78">
        <v>0</v>
      </c>
      <c r="J101" s="78">
        <v>0</v>
      </c>
      <c r="K101" s="78">
        <v>0</v>
      </c>
      <c r="L101" s="78">
        <v>0</v>
      </c>
      <c r="M101" s="78">
        <v>0</v>
      </c>
      <c r="N101" s="78">
        <v>0</v>
      </c>
      <c r="O101" s="78">
        <v>0</v>
      </c>
      <c r="P101" s="78">
        <v>0</v>
      </c>
      <c r="Q101" s="78">
        <v>0</v>
      </c>
      <c r="R101" s="78">
        <v>0</v>
      </c>
      <c r="S101" s="78">
        <v>0</v>
      </c>
      <c r="T101" s="78">
        <v>0</v>
      </c>
      <c r="U101" s="78">
        <v>0</v>
      </c>
      <c r="V101" s="78">
        <v>0</v>
      </c>
      <c r="W101" s="78">
        <v>0</v>
      </c>
      <c r="X101" s="78">
        <v>0</v>
      </c>
      <c r="Y101" s="78">
        <v>0</v>
      </c>
      <c r="Z101" s="56"/>
      <c r="AA101" s="57">
        <f>IF((D101*[1]Genanskaffelsespriser!$D166-(2009-D$3)/($C101+D102)*[1]Genanskaffelsespriser!$D166*D101)&lt;0,0,(D101*[1]Genanskaffelsespriser!$D166-(2009-D$3)/($C101+D102)*[1]Genanskaffelsespriser!$D166*D101))</f>
        <v>0</v>
      </c>
      <c r="AB101" s="58">
        <f>IF((E101*[1]Genanskaffelsespriser!$D166-(2009-E$3)/($C101+E102)*[1]Genanskaffelsespriser!$D166*E101)&lt;0,0,(E101*[1]Genanskaffelsespriser!$D166-(2009-E$3)/($C101+E102)*[1]Genanskaffelsespriser!$D166*E101))</f>
        <v>0</v>
      </c>
      <c r="AC101" s="58">
        <f>IF((F101*[1]Genanskaffelsespriser!$D166-(2009-F$3)/($C101+F102)*[1]Genanskaffelsespriser!$D166*F101)&lt;0,0,(F101*[1]Genanskaffelsespriser!$D166-(2009-F$3)/($C101+F102)*[1]Genanskaffelsespriser!$D166*F101))</f>
        <v>0</v>
      </c>
      <c r="AD101" s="58">
        <f>IF((G101*[1]Genanskaffelsespriser!$D166-(2009-G$3)/($C101+G102)*[1]Genanskaffelsespriser!$D166*G101)&lt;0,0,(G101*[1]Genanskaffelsespriser!$D166-(2009-G$3)/($C101+G102)*[1]Genanskaffelsespriser!$D166*G101))</f>
        <v>0</v>
      </c>
      <c r="AE101" s="58">
        <f>IF((H101*[1]Genanskaffelsespriser!$D166-(2009-H$3)/($C101+H102)*[1]Genanskaffelsespriser!$D166*H101)&lt;0,0,(H101*[1]Genanskaffelsespriser!$D166-(2009-H$3)/($C101+H102)*[1]Genanskaffelsespriser!$D166*H101))</f>
        <v>0</v>
      </c>
      <c r="AF101" s="58">
        <f>IF((I101*[1]Genanskaffelsespriser!$D166-(2009-I$3)/($C101+I102)*[1]Genanskaffelsespriser!$D166*I101)&lt;0,0,(I101*[1]Genanskaffelsespriser!$D166-(2009-I$3)/($C101+I102)*[1]Genanskaffelsespriser!$D166*I101))</f>
        <v>0</v>
      </c>
      <c r="AG101" s="58">
        <f>IF((J101*[1]Genanskaffelsespriser!$D166-(2009-J$3)/($C101+J102)*[1]Genanskaffelsespriser!$D166*J101)&lt;0,0,(J101*[1]Genanskaffelsespriser!$D166-(2009-J$3)/($C101+J102)*[1]Genanskaffelsespriser!$D166*J101))</f>
        <v>0</v>
      </c>
      <c r="AH101" s="58">
        <f>IF((K101*[1]Genanskaffelsespriser!$D166-(2009-K$3)/($C101+K102)*[1]Genanskaffelsespriser!$D166*K101)&lt;0,0,(K101*[1]Genanskaffelsespriser!$D166-(2009-K$3)/($C101+K102)*[1]Genanskaffelsespriser!$D166*K101))</f>
        <v>0</v>
      </c>
      <c r="AI101" s="58">
        <f>IF((L101*[1]Genanskaffelsespriser!$D166-(2009-L$3)/($C101+L102)*[1]Genanskaffelsespriser!$D166*L101)&lt;0,0,(L101*[1]Genanskaffelsespriser!$D166-(2009-L$3)/($C101+L102)*[1]Genanskaffelsespriser!$D166*L101))</f>
        <v>0</v>
      </c>
      <c r="AJ101" s="58">
        <f>IF((M101*[1]Genanskaffelsespriser!$D166-(2009-M$3)/($C101+M102)*[1]Genanskaffelsespriser!$D166*M101)&lt;0,0,(M101*[1]Genanskaffelsespriser!$D166-(2009-M$3)/($C101+M102)*[1]Genanskaffelsespriser!$D166*M101))</f>
        <v>0</v>
      </c>
      <c r="AK101" s="58">
        <f>IF((N101*[1]Genanskaffelsespriser!$D166-(2009-N$3)/($C101+N102)*[1]Genanskaffelsespriser!$D166*N101)&lt;0,0,(N101*[1]Genanskaffelsespriser!$D166-(2009-N$3)/($C101+N102)*[1]Genanskaffelsespriser!$D166*N101))</f>
        <v>0</v>
      </c>
      <c r="AL101" s="58">
        <f>IF((O101*[1]Genanskaffelsespriser!$D166-(2009-O$3)/($C101+O102)*[1]Genanskaffelsespriser!$D166*O101)&lt;0,0,(O101*[1]Genanskaffelsespriser!$D166-(2009-O$3)/($C101+O102)*[1]Genanskaffelsespriser!$D166*O101))</f>
        <v>0</v>
      </c>
      <c r="AM101" s="58">
        <f>IF((P101*[1]Genanskaffelsespriser!$D166-(2009-P$3)/($C101+P102)*[1]Genanskaffelsespriser!$D166*P101)&lt;0,0,(P101*[1]Genanskaffelsespriser!$D166-(2009-P$3)/($C101+P102)*[1]Genanskaffelsespriser!$D166*P101))</f>
        <v>0</v>
      </c>
      <c r="AN101" s="58">
        <f>IF((Q101*[1]Genanskaffelsespriser!$D166-(2009-Q$3)/($C101+Q102)*[1]Genanskaffelsespriser!$D166*Q101)&lt;0,0,(Q101*[1]Genanskaffelsespriser!$D166-(2009-Q$3)/($C101+Q102)*[1]Genanskaffelsespriser!$D166*Q101))</f>
        <v>0</v>
      </c>
      <c r="AO101" s="58">
        <f>IF((R101*[1]Genanskaffelsespriser!$D166-(2009-R$3)/($C101+R102)*[1]Genanskaffelsespriser!$D166*R101)&lt;0,0,(R101*[1]Genanskaffelsespriser!$D166-(2009-R$3)/($C101+R102)*[1]Genanskaffelsespriser!$D166*R101))</f>
        <v>0</v>
      </c>
      <c r="AP101" s="58">
        <f>IF((S101*[1]Genanskaffelsespriser!$D166-(2009-S$3)/($C101+S102)*[1]Genanskaffelsespriser!$D166*S101)&lt;0,0,(S101*[1]Genanskaffelsespriser!$D166-(2009-S$3)/($C101+S102)*[1]Genanskaffelsespriser!$D166*S101))</f>
        <v>0</v>
      </c>
      <c r="AQ101" s="58">
        <f>IF((T101*[1]Genanskaffelsespriser!$D166-(2009-T$3)/($C101+T102)*[1]Genanskaffelsespriser!$D166*T101)&lt;0,0,(T101*[1]Genanskaffelsespriser!$D166-(2009-T$3)/($C101+T102)*[1]Genanskaffelsespriser!$D166*T101))</f>
        <v>0</v>
      </c>
      <c r="AR101" s="58">
        <f>IF((U101*[1]Genanskaffelsespriser!$D166-(2009-U$3)/($C101+U102)*[1]Genanskaffelsespriser!$D166*U101)&lt;0,0,(U101*[1]Genanskaffelsespriser!$D166-(2009-U$3)/($C101+U102)*[1]Genanskaffelsespriser!$D166*U101))</f>
        <v>0</v>
      </c>
      <c r="AS101" s="58">
        <f>IF((V101*[1]Genanskaffelsespriser!$D166-(2009-V$3)/($C101+V102)*[1]Genanskaffelsespriser!$D166*V101)&lt;0,0,(V101*[1]Genanskaffelsespriser!$D166-(2009-V$3)/($C101+V102)*[1]Genanskaffelsespriser!$D166*V101))</f>
        <v>0</v>
      </c>
      <c r="AT101" s="58">
        <f>IF((W101*[1]Genanskaffelsespriser!$D166-(2009-W$3)/($C101+W102)*[1]Genanskaffelsespriser!$D166*W101)&lt;0,0,(W101*[1]Genanskaffelsespriser!$D166-(2009-W$3)/($C101+W102)*[1]Genanskaffelsespriser!$D166*W101))</f>
        <v>0</v>
      </c>
      <c r="AU101" s="58">
        <f>IF((X101*[1]Genanskaffelsespriser!$D166-(2009-X$3)/($C101+X102)*[1]Genanskaffelsespriser!$D166*X101)&lt;0,0,(X101*[1]Genanskaffelsespriser!$D166-(2009-X$3)/($C101+X102)*[1]Genanskaffelsespriser!$D166*X101))</f>
        <v>0</v>
      </c>
      <c r="AV101" s="58">
        <f>IF((Y101*[1]Genanskaffelsespriser!$D166-(2009-Y$3)/($C101+Y102)*[1]Genanskaffelsespriser!$D166*Y101)&lt;0,0,(Y101*[1]Genanskaffelsespriser!$D166-(2009-Y$3)/($C101+Y102)*[1]Genanskaffelsespriser!$D166*Y101))</f>
        <v>0</v>
      </c>
      <c r="AW101" s="59">
        <f t="shared" si="35"/>
        <v>0</v>
      </c>
      <c r="AX101" s="58">
        <f>VLOOKUP(D$3,[1]Prisindeks!$A$1:$B$111,2,FALSE)/100*AA101</f>
        <v>0</v>
      </c>
      <c r="AY101" s="58">
        <f>VLOOKUP(E$3,[1]Prisindeks!$A$1:$B$111,2,FALSE)/100*AB101</f>
        <v>0</v>
      </c>
      <c r="AZ101" s="58">
        <f>VLOOKUP(F$3,[1]Prisindeks!$A$1:$B$111,2,FALSE)/100*AC101</f>
        <v>0</v>
      </c>
      <c r="BA101" s="58">
        <f>VLOOKUP(G$3,[1]Prisindeks!$A$1:$B$111,2,FALSE)/100*AD101</f>
        <v>0</v>
      </c>
      <c r="BB101" s="58">
        <f>VLOOKUP(H$3,[1]Prisindeks!$A$1:$B$111,2,FALSE)/100*AE101</f>
        <v>0</v>
      </c>
      <c r="BC101" s="58">
        <f>VLOOKUP(I$3,[1]Prisindeks!$A$1:$B$111,2,FALSE)/100*AF101</f>
        <v>0</v>
      </c>
      <c r="BD101" s="58">
        <f>VLOOKUP(J$3,[1]Prisindeks!$A$1:$B$111,2,FALSE)/100*AG101</f>
        <v>0</v>
      </c>
      <c r="BE101" s="58">
        <f>VLOOKUP(K$3,[1]Prisindeks!$A$1:$B$111,2,FALSE)/100*AH101</f>
        <v>0</v>
      </c>
      <c r="BF101" s="58">
        <f>VLOOKUP(L$3,[1]Prisindeks!$A$1:$B$111,2,FALSE)/100*AI101</f>
        <v>0</v>
      </c>
      <c r="BG101" s="58">
        <f>VLOOKUP(M$3,[1]Prisindeks!$A$1:$B$111,2,FALSE)/100*AJ101</f>
        <v>0</v>
      </c>
      <c r="BH101" s="58">
        <f>VLOOKUP(N$3,[1]Prisindeks!$A$1:$B$111,2,FALSE)/100*AK101</f>
        <v>0</v>
      </c>
      <c r="BI101" s="58">
        <f>VLOOKUP(O$3,[1]Prisindeks!$A$1:$B$111,2,FALSE)/100*AL101</f>
        <v>0</v>
      </c>
      <c r="BJ101" s="58">
        <f>VLOOKUP(P$3,[1]Prisindeks!$A$1:$B$111,2,FALSE)/100*AM101</f>
        <v>0</v>
      </c>
      <c r="BK101" s="58">
        <f>VLOOKUP(Q$3,[1]Prisindeks!$A$1:$B$111,2,FALSE)/100*AN101</f>
        <v>0</v>
      </c>
      <c r="BL101" s="58">
        <f>VLOOKUP(R$3,[1]Prisindeks!$A$1:$B$111,2,FALSE)/100*AO101</f>
        <v>0</v>
      </c>
      <c r="BM101" s="58">
        <f>VLOOKUP(S$3,[1]Prisindeks!$A$1:$B$111,2,FALSE)/100*AP101</f>
        <v>0</v>
      </c>
      <c r="BN101" s="58">
        <f>VLOOKUP(T$3,[1]Prisindeks!$A$1:$B$111,2,FALSE)/100*AQ101</f>
        <v>0</v>
      </c>
      <c r="BO101" s="58">
        <f>VLOOKUP(U$3,[1]Prisindeks!$A$1:$B$111,2,FALSE)/100*AR101</f>
        <v>0</v>
      </c>
      <c r="BP101" s="58">
        <f>VLOOKUP(V$3,[1]Prisindeks!$A$1:$B$111,2,FALSE)/100*AS101</f>
        <v>0</v>
      </c>
      <c r="BQ101" s="58">
        <f>VLOOKUP(W$3,[1]Prisindeks!$A$1:$B$111,2,FALSE)/100*AT101</f>
        <v>0</v>
      </c>
      <c r="BR101" s="58">
        <f>VLOOKUP(X$3,[1]Prisindeks!$A$1:$B$111,2,FALSE)/100*AU101</f>
        <v>0</v>
      </c>
      <c r="BS101" s="58">
        <f>VLOOKUP(Y$3,[1]Prisindeks!$A$1:$B$111,2,FALSE)/100*AV101</f>
        <v>0</v>
      </c>
      <c r="BT101" s="59">
        <f t="shared" si="36"/>
        <v>0</v>
      </c>
      <c r="BU101" s="48">
        <f t="shared" si="41"/>
        <v>0</v>
      </c>
      <c r="BV101" s="48">
        <f t="shared" si="41"/>
        <v>0</v>
      </c>
      <c r="BW101" s="48">
        <f t="shared" si="41"/>
        <v>0</v>
      </c>
      <c r="BX101" s="48">
        <f t="shared" si="41"/>
        <v>0</v>
      </c>
      <c r="BY101" s="48">
        <f t="shared" si="41"/>
        <v>0</v>
      </c>
      <c r="BZ101" s="48">
        <f t="shared" si="41"/>
        <v>0</v>
      </c>
      <c r="CA101" s="48">
        <f t="shared" si="41"/>
        <v>0</v>
      </c>
      <c r="CB101" s="48">
        <f t="shared" si="41"/>
        <v>0</v>
      </c>
      <c r="CC101" s="48">
        <f t="shared" si="41"/>
        <v>0</v>
      </c>
      <c r="CD101" s="48">
        <f t="shared" si="41"/>
        <v>0</v>
      </c>
      <c r="CE101" s="48">
        <f t="shared" si="41"/>
        <v>0</v>
      </c>
      <c r="CF101" s="48">
        <f t="shared" si="41"/>
        <v>0</v>
      </c>
      <c r="CG101" s="48">
        <f t="shared" si="41"/>
        <v>0</v>
      </c>
      <c r="CH101" s="48">
        <f t="shared" si="41"/>
        <v>0</v>
      </c>
      <c r="CI101" s="48">
        <f t="shared" si="41"/>
        <v>0</v>
      </c>
      <c r="CJ101" s="48">
        <f t="shared" si="40"/>
        <v>0</v>
      </c>
      <c r="CK101" s="48">
        <f t="shared" si="38"/>
        <v>0</v>
      </c>
      <c r="CL101" s="48">
        <f t="shared" si="38"/>
        <v>0</v>
      </c>
      <c r="CM101" s="48">
        <f t="shared" si="38"/>
        <v>0</v>
      </c>
      <c r="CN101" s="48">
        <f t="shared" si="38"/>
        <v>0</v>
      </c>
      <c r="CO101" s="48">
        <f t="shared" si="38"/>
        <v>0</v>
      </c>
      <c r="CP101" s="48">
        <f t="shared" si="38"/>
        <v>0</v>
      </c>
      <c r="CQ101" s="49">
        <f t="shared" si="39"/>
        <v>0</v>
      </c>
      <c r="CR101" s="48">
        <f t="shared" si="34"/>
        <v>0</v>
      </c>
    </row>
    <row r="102" spans="1:96" hidden="1" outlineLevel="1" x14ac:dyDescent="0.25">
      <c r="A102" s="60" t="s">
        <v>66</v>
      </c>
      <c r="B102" s="51" t="s">
        <v>67</v>
      </c>
      <c r="C102" s="61" t="s">
        <v>68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8">
        <v>0</v>
      </c>
      <c r="M102" s="78">
        <v>0</v>
      </c>
      <c r="N102" s="78">
        <v>0</v>
      </c>
      <c r="O102" s="78">
        <v>0</v>
      </c>
      <c r="P102" s="78">
        <v>0</v>
      </c>
      <c r="Q102" s="78">
        <v>0</v>
      </c>
      <c r="R102" s="78">
        <v>0</v>
      </c>
      <c r="S102" s="78">
        <v>0</v>
      </c>
      <c r="T102" s="78">
        <v>0</v>
      </c>
      <c r="U102" s="78">
        <v>0</v>
      </c>
      <c r="V102" s="78">
        <v>0</v>
      </c>
      <c r="W102" s="78">
        <v>0</v>
      </c>
      <c r="X102" s="78">
        <v>0</v>
      </c>
      <c r="Y102" s="78">
        <v>0</v>
      </c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49"/>
      <c r="CR102" s="48"/>
    </row>
    <row r="103" spans="1:96" ht="15.75" hidden="1" outlineLevel="1" thickBot="1" x14ac:dyDescent="0.3">
      <c r="A103" s="63" t="s">
        <v>73</v>
      </c>
      <c r="B103" s="64" t="s">
        <v>65</v>
      </c>
      <c r="C103" s="65">
        <f>[1]Genanskaffelsespriser!E167</f>
        <v>75</v>
      </c>
      <c r="D103" s="78">
        <v>0</v>
      </c>
      <c r="E103" s="78">
        <v>0</v>
      </c>
      <c r="F103" s="78">
        <v>0</v>
      </c>
      <c r="G103" s="78">
        <v>0</v>
      </c>
      <c r="H103" s="78">
        <v>0</v>
      </c>
      <c r="I103" s="78">
        <v>0</v>
      </c>
      <c r="J103" s="78">
        <v>0</v>
      </c>
      <c r="K103" s="78">
        <v>0</v>
      </c>
      <c r="L103" s="78">
        <v>0</v>
      </c>
      <c r="M103" s="78">
        <v>0</v>
      </c>
      <c r="N103" s="78">
        <v>0</v>
      </c>
      <c r="O103" s="78">
        <v>0</v>
      </c>
      <c r="P103" s="78">
        <v>0</v>
      </c>
      <c r="Q103" s="78">
        <v>0</v>
      </c>
      <c r="R103" s="78">
        <v>0</v>
      </c>
      <c r="S103" s="79">
        <v>0</v>
      </c>
      <c r="T103" s="78">
        <v>0</v>
      </c>
      <c r="U103" s="78">
        <v>0</v>
      </c>
      <c r="V103" s="78">
        <v>0</v>
      </c>
      <c r="W103" s="78">
        <v>0</v>
      </c>
      <c r="X103" s="78">
        <v>0</v>
      </c>
      <c r="Y103" s="78">
        <v>0</v>
      </c>
      <c r="Z103" s="69"/>
      <c r="AA103" s="70">
        <f>IF((D103*[1]Genanskaffelsespriser!$D167-(2009-D$3)/$C103*[1]Genanskaffelsespriser!$D167*D103)&lt;0,0,(D103*[1]Genanskaffelsespriser!$D167-(2009-D$3)/$C103*[1]Genanskaffelsespriser!$D167*D103))</f>
        <v>0</v>
      </c>
      <c r="AB103" s="71">
        <f>IF((E103*[1]Genanskaffelsespriser!$D167-(2009-E$3)/$C103*[1]Genanskaffelsespriser!$D167*E103)&lt;0,0,(E103*[1]Genanskaffelsespriser!$D167-(2009-E$3)/$C103*[1]Genanskaffelsespriser!$D167*E103))</f>
        <v>0</v>
      </c>
      <c r="AC103" s="71">
        <f>IF((F103*[1]Genanskaffelsespriser!$D167-(2009-F$3)/$C103*[1]Genanskaffelsespriser!$D167*F103)&lt;0,0,(F103*[1]Genanskaffelsespriser!$D167-(2009-F$3)/$C103*[1]Genanskaffelsespriser!$D167*F103))</f>
        <v>0</v>
      </c>
      <c r="AD103" s="71">
        <f>IF((G103*[1]Genanskaffelsespriser!$D167-(2009-G$3)/$C103*[1]Genanskaffelsespriser!$D167*G103)&lt;0,0,(G103*[1]Genanskaffelsespriser!$D167-(2009-G$3)/$C103*[1]Genanskaffelsespriser!$D167*G103))</f>
        <v>0</v>
      </c>
      <c r="AE103" s="71">
        <f>IF((H103*[1]Genanskaffelsespriser!$D167-(2009-H$3)/$C103*[1]Genanskaffelsespriser!$D167*H103)&lt;0,0,(H103*[1]Genanskaffelsespriser!$D167-(2009-H$3)/$C103*[1]Genanskaffelsespriser!$D167*H103))</f>
        <v>0</v>
      </c>
      <c r="AF103" s="71">
        <f>IF((I103*[1]Genanskaffelsespriser!$D167-(2009-I$3)/$C103*[1]Genanskaffelsespriser!$D167*I103)&lt;0,0,(I103*[1]Genanskaffelsespriser!$D167-(2009-I$3)/$C103*[1]Genanskaffelsespriser!$D167*I103))</f>
        <v>0</v>
      </c>
      <c r="AG103" s="71">
        <f>IF((J103*[1]Genanskaffelsespriser!$D167-(2009-J$3)/$C103*[1]Genanskaffelsespriser!$D167*J103)&lt;0,0,(J103*[1]Genanskaffelsespriser!$D167-(2009-J$3)/$C103*[1]Genanskaffelsespriser!$D167*J103))</f>
        <v>0</v>
      </c>
      <c r="AH103" s="71">
        <f>IF((K103*[1]Genanskaffelsespriser!$D167-(2009-K$3)/$C103*[1]Genanskaffelsespriser!$D167*K103)&lt;0,0,(K103*[1]Genanskaffelsespriser!$D167-(2009-K$3)/$C103*[1]Genanskaffelsespriser!$D167*K103))</f>
        <v>0</v>
      </c>
      <c r="AI103" s="71">
        <f>IF((L103*[1]Genanskaffelsespriser!$D167-(2009-L$3)/$C103*[1]Genanskaffelsespriser!$D167*L103)&lt;0,0,(L103*[1]Genanskaffelsespriser!$D167-(2009-L$3)/$C103*[1]Genanskaffelsespriser!$D167*L103))</f>
        <v>0</v>
      </c>
      <c r="AJ103" s="71">
        <f>IF((M103*[1]Genanskaffelsespriser!$D167-(2009-M$3)/$C103*[1]Genanskaffelsespriser!$D167*M103)&lt;0,0,(M103*[1]Genanskaffelsespriser!$D167-(2009-M$3)/$C103*[1]Genanskaffelsespriser!$D167*M103))</f>
        <v>0</v>
      </c>
      <c r="AK103" s="71">
        <f>IF((N103*[1]Genanskaffelsespriser!$D167-(2009-N$3)/$C103*[1]Genanskaffelsespriser!$D167*N103)&lt;0,0,(N103*[1]Genanskaffelsespriser!$D167-(2009-N$3)/$C103*[1]Genanskaffelsespriser!$D167*N103))</f>
        <v>0</v>
      </c>
      <c r="AL103" s="71">
        <f>IF((O103*[1]Genanskaffelsespriser!$D167-(2009-O$3)/$C103*[1]Genanskaffelsespriser!$D167*O103)&lt;0,0,(O103*[1]Genanskaffelsespriser!$D167-(2009-O$3)/$C103*[1]Genanskaffelsespriser!$D167*O103))</f>
        <v>0</v>
      </c>
      <c r="AM103" s="71">
        <f>IF((P103*[1]Genanskaffelsespriser!$D167-(2009-P$3)/$C103*[1]Genanskaffelsespriser!$D167*P103)&lt;0,0,(P103*[1]Genanskaffelsespriser!$D167-(2009-P$3)/$C103*[1]Genanskaffelsespriser!$D167*P103))</f>
        <v>0</v>
      </c>
      <c r="AN103" s="71">
        <f>IF((Q103*[1]Genanskaffelsespriser!$D167-(2009-Q$3)/$C103*[1]Genanskaffelsespriser!$D167*Q103)&lt;0,0,(Q103*[1]Genanskaffelsespriser!$D167-(2009-Q$3)/$C103*[1]Genanskaffelsespriser!$D167*Q103))</f>
        <v>0</v>
      </c>
      <c r="AO103" s="71">
        <f>IF((R103*[1]Genanskaffelsespriser!$D167-(2009-R$3)/$C103*[1]Genanskaffelsespriser!$D167*R103)&lt;0,0,(R103*[1]Genanskaffelsespriser!$D167-(2009-R$3)/$C103*[1]Genanskaffelsespriser!$D167*R103))</f>
        <v>0</v>
      </c>
      <c r="AP103" s="71">
        <f>IF((S103*[1]Genanskaffelsespriser!$D167-(2009-S$3)/$C103*[1]Genanskaffelsespriser!$D167*S103)&lt;0,0,(S103*[1]Genanskaffelsespriser!$D167-(2009-S$3)/$C103*[1]Genanskaffelsespriser!$D167*S103))</f>
        <v>0</v>
      </c>
      <c r="AQ103" s="71">
        <f>IF((T103*[1]Genanskaffelsespriser!$D167-(2009-T$3)/$C103*[1]Genanskaffelsespriser!$D167*T103)&lt;0,0,(T103*[1]Genanskaffelsespriser!$D167-(2009-T$3)/$C103*[1]Genanskaffelsespriser!$D167*T103))</f>
        <v>0</v>
      </c>
      <c r="AR103" s="71">
        <f>IF((U103*[1]Genanskaffelsespriser!$D167-(2009-U$3)/$C103*[1]Genanskaffelsespriser!$D167*U103)&lt;0,0,(U103*[1]Genanskaffelsespriser!$D167-(2009-U$3)/$C103*[1]Genanskaffelsespriser!$D167*U103))</f>
        <v>0</v>
      </c>
      <c r="AS103" s="71">
        <f>IF((V103*[1]Genanskaffelsespriser!$D167-(2009-V$3)/$C103*[1]Genanskaffelsespriser!$D167*V103)&lt;0,0,(V103*[1]Genanskaffelsespriser!$D167-(2009-V$3)/$C103*[1]Genanskaffelsespriser!$D167*V103))</f>
        <v>0</v>
      </c>
      <c r="AT103" s="71">
        <f>IF((W103*[1]Genanskaffelsespriser!$D167-(2009-W$3)/$C103*[1]Genanskaffelsespriser!$D167*W103)&lt;0,0,(W103*[1]Genanskaffelsespriser!$D167-(2009-W$3)/$C103*[1]Genanskaffelsespriser!$D167*W103))</f>
        <v>0</v>
      </c>
      <c r="AU103" s="71">
        <f>IF((X103*[1]Genanskaffelsespriser!$D167-(2009-X$3)/$C103*[1]Genanskaffelsespriser!$D167*X103)&lt;0,0,(X103*[1]Genanskaffelsespriser!$D167-(2009-X$3)/$C103*[1]Genanskaffelsespriser!$D167*X103))</f>
        <v>0</v>
      </c>
      <c r="AV103" s="71">
        <f>IF((Y103*[1]Genanskaffelsespriser!$D167-(2009-Y$3)/$C103*[1]Genanskaffelsespriser!$D167*Y103)&lt;0,0,(Y103*[1]Genanskaffelsespriser!$D167-(2009-Y$3)/$C103*[1]Genanskaffelsespriser!$D167*Y103))</f>
        <v>0</v>
      </c>
      <c r="AW103" s="72">
        <f t="shared" si="35"/>
        <v>0</v>
      </c>
      <c r="AX103" s="71">
        <f>VLOOKUP(D$3,[1]Prisindeks!$A$1:$B$111,2,FALSE)/100*AA103</f>
        <v>0</v>
      </c>
      <c r="AY103" s="71">
        <f>VLOOKUP(E$3,[1]Prisindeks!$A$1:$B$111,2,FALSE)/100*AB103</f>
        <v>0</v>
      </c>
      <c r="AZ103" s="71">
        <f>VLOOKUP(F$3,[1]Prisindeks!$A$1:$B$111,2,FALSE)/100*AC103</f>
        <v>0</v>
      </c>
      <c r="BA103" s="71">
        <f>VLOOKUP(G$3,[1]Prisindeks!$A$1:$B$111,2,FALSE)/100*AD103</f>
        <v>0</v>
      </c>
      <c r="BB103" s="71">
        <f>VLOOKUP(H$3,[1]Prisindeks!$A$1:$B$111,2,FALSE)/100*AE103</f>
        <v>0</v>
      </c>
      <c r="BC103" s="71">
        <f>VLOOKUP(I$3,[1]Prisindeks!$A$1:$B$111,2,FALSE)/100*AF103</f>
        <v>0</v>
      </c>
      <c r="BD103" s="71">
        <f>VLOOKUP(J$3,[1]Prisindeks!$A$1:$B$111,2,FALSE)/100*AG103</f>
        <v>0</v>
      </c>
      <c r="BE103" s="71">
        <f>VLOOKUP(K$3,[1]Prisindeks!$A$1:$B$111,2,FALSE)/100*AH103</f>
        <v>0</v>
      </c>
      <c r="BF103" s="71">
        <f>VLOOKUP(L$3,[1]Prisindeks!$A$1:$B$111,2,FALSE)/100*AI103</f>
        <v>0</v>
      </c>
      <c r="BG103" s="71">
        <f>VLOOKUP(M$3,[1]Prisindeks!$A$1:$B$111,2,FALSE)/100*AJ103</f>
        <v>0</v>
      </c>
      <c r="BH103" s="71">
        <f>VLOOKUP(N$3,[1]Prisindeks!$A$1:$B$111,2,FALSE)/100*AK103</f>
        <v>0</v>
      </c>
      <c r="BI103" s="71">
        <f>VLOOKUP(O$3,[1]Prisindeks!$A$1:$B$111,2,FALSE)/100*AL103</f>
        <v>0</v>
      </c>
      <c r="BJ103" s="71">
        <f>VLOOKUP(P$3,[1]Prisindeks!$A$1:$B$111,2,FALSE)/100*AM103</f>
        <v>0</v>
      </c>
      <c r="BK103" s="71">
        <f>VLOOKUP(Q$3,[1]Prisindeks!$A$1:$B$111,2,FALSE)/100*AN103</f>
        <v>0</v>
      </c>
      <c r="BL103" s="71">
        <f>VLOOKUP(R$3,[1]Prisindeks!$A$1:$B$111,2,FALSE)/100*AO103</f>
        <v>0</v>
      </c>
      <c r="BM103" s="71">
        <f>VLOOKUP(S$3,[1]Prisindeks!$A$1:$B$111,2,FALSE)/100*AP103</f>
        <v>0</v>
      </c>
      <c r="BN103" s="71">
        <f>VLOOKUP(T$3,[1]Prisindeks!$A$1:$B$111,2,FALSE)/100*AQ103</f>
        <v>0</v>
      </c>
      <c r="BO103" s="71">
        <f>VLOOKUP(U$3,[1]Prisindeks!$A$1:$B$111,2,FALSE)/100*AR103</f>
        <v>0</v>
      </c>
      <c r="BP103" s="71">
        <f>VLOOKUP(V$3,[1]Prisindeks!$A$1:$B$111,2,FALSE)/100*AS103</f>
        <v>0</v>
      </c>
      <c r="BQ103" s="71">
        <f>VLOOKUP(W$3,[1]Prisindeks!$A$1:$B$111,2,FALSE)/100*AT103</f>
        <v>0</v>
      </c>
      <c r="BR103" s="71">
        <f>VLOOKUP(X$3,[1]Prisindeks!$A$1:$B$111,2,FALSE)/100*AU103</f>
        <v>0</v>
      </c>
      <c r="BS103" s="71">
        <f>VLOOKUP(Y$3,[1]Prisindeks!$A$1:$B$111,2,FALSE)/100*AV103</f>
        <v>0</v>
      </c>
      <c r="BT103" s="72">
        <f t="shared" si="36"/>
        <v>0</v>
      </c>
      <c r="BU103" s="48">
        <f t="shared" si="41"/>
        <v>0</v>
      </c>
      <c r="BV103" s="48">
        <f t="shared" si="41"/>
        <v>0</v>
      </c>
      <c r="BW103" s="48">
        <f t="shared" si="41"/>
        <v>0</v>
      </c>
      <c r="BX103" s="48">
        <f t="shared" si="41"/>
        <v>0</v>
      </c>
      <c r="BY103" s="48">
        <f t="shared" si="41"/>
        <v>0</v>
      </c>
      <c r="BZ103" s="48">
        <f t="shared" si="41"/>
        <v>0</v>
      </c>
      <c r="CA103" s="48">
        <f t="shared" si="41"/>
        <v>0</v>
      </c>
      <c r="CB103" s="48">
        <f t="shared" si="41"/>
        <v>0</v>
      </c>
      <c r="CC103" s="48">
        <f t="shared" si="41"/>
        <v>0</v>
      </c>
      <c r="CD103" s="48">
        <f t="shared" si="41"/>
        <v>0</v>
      </c>
      <c r="CE103" s="48">
        <f t="shared" si="41"/>
        <v>0</v>
      </c>
      <c r="CF103" s="48">
        <f t="shared" si="41"/>
        <v>0</v>
      </c>
      <c r="CG103" s="48">
        <f t="shared" si="41"/>
        <v>0</v>
      </c>
      <c r="CH103" s="48">
        <f t="shared" si="41"/>
        <v>0</v>
      </c>
      <c r="CI103" s="48">
        <f t="shared" si="41"/>
        <v>0</v>
      </c>
      <c r="CJ103" s="48">
        <f t="shared" si="40"/>
        <v>0</v>
      </c>
      <c r="CK103" s="48">
        <f t="shared" si="38"/>
        <v>0</v>
      </c>
      <c r="CL103" s="48">
        <f t="shared" si="38"/>
        <v>0</v>
      </c>
      <c r="CM103" s="48">
        <f t="shared" si="38"/>
        <v>0</v>
      </c>
      <c r="CN103" s="48">
        <f t="shared" si="38"/>
        <v>0</v>
      </c>
      <c r="CO103" s="48">
        <f t="shared" si="38"/>
        <v>0</v>
      </c>
      <c r="CP103" s="48">
        <f t="shared" si="38"/>
        <v>0</v>
      </c>
      <c r="CQ103" s="49">
        <f t="shared" si="39"/>
        <v>0</v>
      </c>
      <c r="CR103" s="48">
        <f t="shared" si="34"/>
        <v>0</v>
      </c>
    </row>
    <row r="104" spans="1:96" collapsed="1" x14ac:dyDescent="0.25">
      <c r="A104" s="30" t="s">
        <v>77</v>
      </c>
      <c r="B104" s="31"/>
      <c r="C104" s="7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74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49"/>
      <c r="AW104" s="36">
        <f>SUM(AW105:AW109)</f>
        <v>25573671.413333334</v>
      </c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36">
        <f>SUM(BT105:BT109)</f>
        <v>18054376.932860781</v>
      </c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6"/>
      <c r="CG104" s="76"/>
      <c r="CH104" s="76"/>
      <c r="CI104" s="76"/>
      <c r="CJ104" s="76"/>
      <c r="CK104" s="76"/>
      <c r="CL104" s="76"/>
      <c r="CM104" s="76"/>
      <c r="CN104" s="76"/>
      <c r="CO104" s="76"/>
      <c r="CP104" s="76"/>
      <c r="CQ104" s="36">
        <f>SUM(CQ105:CQ109)</f>
        <v>21814024.173097059</v>
      </c>
      <c r="CR104" s="48">
        <f t="shared" si="34"/>
        <v>0</v>
      </c>
    </row>
    <row r="105" spans="1:96" hidden="1" outlineLevel="1" x14ac:dyDescent="0.25">
      <c r="A105" s="38" t="s">
        <v>78</v>
      </c>
      <c r="B105" s="39" t="s">
        <v>65</v>
      </c>
      <c r="C105" s="40">
        <f>[1]Genanskaffelsespriser!E169</f>
        <v>75</v>
      </c>
      <c r="D105" s="80">
        <v>5</v>
      </c>
      <c r="E105" s="77">
        <v>0</v>
      </c>
      <c r="F105" s="80">
        <v>3</v>
      </c>
      <c r="G105" s="80">
        <v>21</v>
      </c>
      <c r="H105" s="81">
        <f>18-11</f>
        <v>7</v>
      </c>
      <c r="I105" s="82">
        <f>17-2-1+4</f>
        <v>18</v>
      </c>
      <c r="J105" s="80">
        <f>3+283</f>
        <v>286</v>
      </c>
      <c r="K105" s="81">
        <f>51+543-2</f>
        <v>592</v>
      </c>
      <c r="L105" s="80">
        <f>1250-1217+251</f>
        <v>284</v>
      </c>
      <c r="M105" s="82">
        <f>8+76+6</f>
        <v>90</v>
      </c>
      <c r="N105" s="82">
        <f>712+8</f>
        <v>720</v>
      </c>
      <c r="O105" s="82">
        <f>1475+4</f>
        <v>1479</v>
      </c>
      <c r="P105" s="77">
        <v>435</v>
      </c>
      <c r="Q105" s="77">
        <v>199</v>
      </c>
      <c r="R105" s="77">
        <v>17</v>
      </c>
      <c r="S105" s="77">
        <v>5</v>
      </c>
      <c r="T105" s="77">
        <v>2</v>
      </c>
      <c r="U105" s="77">
        <v>10</v>
      </c>
      <c r="V105" s="81">
        <f>34-1</f>
        <v>33</v>
      </c>
      <c r="W105" s="82">
        <f>48+2</f>
        <v>50</v>
      </c>
      <c r="X105" s="77">
        <v>49</v>
      </c>
      <c r="Y105" s="77">
        <v>33</v>
      </c>
      <c r="Z105" s="44"/>
      <c r="AA105" s="45">
        <f>IF((D105*[1]Genanskaffelsespriser!$D169-(2009-D$3)/$C105*[1]Genanskaffelsespriser!$D169*D105)&lt;0,0,(D105*[1]Genanskaffelsespriser!$D169-(2009-D$3)/$C105*[1]Genanskaffelsespriser!$D169*D105))</f>
        <v>0</v>
      </c>
      <c r="AB105" s="46">
        <f>IF((E105*[1]Genanskaffelsespriser!$D169-(2009-E$3)/$C105*[1]Genanskaffelsespriser!$D169*E105)&lt;0,0,(E105*[1]Genanskaffelsespriser!$D169-(2009-E$3)/$C105*[1]Genanskaffelsespriser!$D169*E105))</f>
        <v>0</v>
      </c>
      <c r="AC105" s="46">
        <f>IF((F105*[1]Genanskaffelsespriser!$D169-(2009-F$3)/$C105*[1]Genanskaffelsespriser!$D169*F105)&lt;0,0,(F105*[1]Genanskaffelsespriser!$D169-(2009-F$3)/$C105*[1]Genanskaffelsespriser!$D169*F105))</f>
        <v>0</v>
      </c>
      <c r="AD105" s="46">
        <f>IF((G105*[1]Genanskaffelsespriser!$D169-(2009-G$3)/$C105*[1]Genanskaffelsespriser!$D169*G105)&lt;0,0,(G105*[1]Genanskaffelsespriser!$D169-(2009-G$3)/$C105*[1]Genanskaffelsespriser!$D169*G105))</f>
        <v>2164.9599999999919</v>
      </c>
      <c r="AE105" s="46">
        <f>IF((H105*[1]Genanskaffelsespriser!$D169-(2009-H$3)/$C105*[1]Genanskaffelsespriser!$D169*H105)&lt;0,0,(H105*[1]Genanskaffelsespriser!$D169-(2009-H$3)/$C105*[1]Genanskaffelsespriser!$D169*H105))</f>
        <v>7938.1866666666683</v>
      </c>
      <c r="AF105" s="46">
        <f>IF((I105*[1]Genanskaffelsespriser!$D169-(2009-I$3)/$C105*[1]Genanskaffelsespriser!$D169*I105)&lt;0,0,(I105*[1]Genanskaffelsespriser!$D169-(2009-I$3)/$C105*[1]Genanskaffelsespriser!$D169*I105))</f>
        <v>38969.279999999999</v>
      </c>
      <c r="AG105" s="46">
        <f>IF((J105*[1]Genanskaffelsespriser!$D169-(2009-J$3)/$C105*[1]Genanskaffelsespriser!$D169*J105)&lt;0,0,(J105*[1]Genanskaffelsespriser!$D169-(2009-J$3)/$C105*[1]Genanskaffelsespriser!$D169*J105))</f>
        <v>914025.4933333334</v>
      </c>
      <c r="AH105" s="46">
        <f>IF((K105*[1]Genanskaffelsespriser!$D169-(2009-K$3)/$C105*[1]Genanskaffelsespriser!$D169*K105)&lt;0,0,(K105*[1]Genanskaffelsespriser!$D169-(2009-K$3)/$C105*[1]Genanskaffelsespriser!$D169*K105))</f>
        <v>2502281.3866666667</v>
      </c>
      <c r="AI105" s="46">
        <f>IF((L105*[1]Genanskaffelsespriser!$D169-(2009-L$3)/$C105*[1]Genanskaffelsespriser!$D169*L105)&lt;0,0,(L105*[1]Genanskaffelsespriser!$D169-(2009-L$3)/$C105*[1]Genanskaffelsespriser!$D169*L105))</f>
        <v>1405368.3199999998</v>
      </c>
      <c r="AJ105" s="46">
        <f>IF((M105*[1]Genanskaffelsespriser!$D169-(2009-M$3)/$C105*[1]Genanskaffelsespriser!$D169*M105)&lt;0,0,(M105*[1]Genanskaffelsespriser!$D169-(2009-M$3)/$C105*[1]Genanskaffelsespriser!$D169*M105))</f>
        <v>491755.2</v>
      </c>
      <c r="AK105" s="46">
        <f>IF((N105*[1]Genanskaffelsespriser!$D169-(2009-N$3)/$C105*[1]Genanskaffelsespriser!$D169*N105)&lt;0,0,(N105*[1]Genanskaffelsespriser!$D169-(2009-N$3)/$C105*[1]Genanskaffelsespriser!$D169*N105))</f>
        <v>4305177.5999999996</v>
      </c>
      <c r="AL105" s="46">
        <f>IF((O105*[1]Genanskaffelsespriser!$D169-(2009-O$3)/$C105*[1]Genanskaffelsespriser!$D169*O105)&lt;0,0,(O105*[1]Genanskaffelsespriser!$D169-(2009-O$3)/$C105*[1]Genanskaffelsespriser!$D169*O105))</f>
        <v>9605927.5199999996</v>
      </c>
      <c r="AM105" s="46">
        <f>IF((P105*[1]Genanskaffelsespriser!$D169-(2009-P$3)/$C105*[1]Genanskaffelsespriser!$D169*P105)&lt;0,0,(P105*[1]Genanskaffelsespriser!$D169-(2009-P$3)/$C105*[1]Genanskaffelsespriser!$D169*P105))</f>
        <v>2959809.6</v>
      </c>
      <c r="AN105" s="46">
        <f>IF((Q105*[1]Genanskaffelsespriser!$D169-(2009-Q$3)/$C105*[1]Genanskaffelsespriser!$D169*Q105)&lt;0,0,(Q105*[1]Genanskaffelsespriser!$D169-(2009-Q$3)/$C105*[1]Genanskaffelsespriser!$D169*Q105))</f>
        <v>1374543.4133333333</v>
      </c>
      <c r="AO105" s="46">
        <f>IF((R105*[1]Genanskaffelsespriser!$D169-(2009-R$3)/$C105*[1]Genanskaffelsespriser!$D169*R105)&lt;0,0,(R105*[1]Genanskaffelsespriser!$D169-(2009-R$3)/$C105*[1]Genanskaffelsespriser!$D169*R105))</f>
        <v>119175.89333333333</v>
      </c>
      <c r="AP105" s="46">
        <f>IF((S105*[1]Genanskaffelsespriser!$D169-(2009-S$3)/$C105*[1]Genanskaffelsespriser!$D169*S105)&lt;0,0,(S105*[1]Genanskaffelsespriser!$D169-(2009-S$3)/$C105*[1]Genanskaffelsespriser!$D169*S105))</f>
        <v>35567.199999999997</v>
      </c>
      <c r="AQ105" s="46">
        <f>IF((T105*[1]Genanskaffelsespriser!$D169-(2009-T$3)/$C105*[1]Genanskaffelsespriser!$D169*T105)&lt;0,0,(T105*[1]Genanskaffelsespriser!$D169-(2009-T$3)/$C105*[1]Genanskaffelsespriser!$D169*T105))</f>
        <v>14433.066666666666</v>
      </c>
      <c r="AR105" s="46">
        <f>IF((U105*[1]Genanskaffelsespriser!$D169-(2009-U$3)/$C105*[1]Genanskaffelsespriser!$D169*U105)&lt;0,0,(U105*[1]Genanskaffelsespriser!$D169-(2009-U$3)/$C105*[1]Genanskaffelsespriser!$D169*U105))</f>
        <v>73196.266666666663</v>
      </c>
      <c r="AS105" s="46">
        <f>IF((V105*[1]Genanskaffelsespriser!$D169-(2009-V$3)/$C105*[1]Genanskaffelsespriser!$D169*V105)&lt;0,0,(V105*[1]Genanskaffelsespriser!$D169-(2009-V$3)/$C105*[1]Genanskaffelsespriser!$D169*V105))</f>
        <v>244949.76000000001</v>
      </c>
      <c r="AT105" s="46">
        <f>IF((W105*[1]Genanskaffelsespriser!$D169-(2009-W$3)/$C105*[1]Genanskaffelsespriser!$D169*W105)&lt;0,0,(W105*[1]Genanskaffelsespriser!$D169-(2009-W$3)/$C105*[1]Genanskaffelsespriser!$D169*W105))</f>
        <v>376290.66666666669</v>
      </c>
      <c r="AU105" s="46">
        <f>IF((X105*[1]Genanskaffelsespriser!$D169-(2009-X$3)/$C105*[1]Genanskaffelsespriser!$D169*X105)&lt;0,0,(X105*[1]Genanskaffelsespriser!$D169-(2009-X$3)/$C105*[1]Genanskaffelsespriser!$D169*X105))</f>
        <v>373816.42666666664</v>
      </c>
      <c r="AV105" s="46">
        <f>IF((Y105*[1]Genanskaffelsespriser!$D169-(2009-Y$3)/$C105*[1]Genanskaffelsespriser!$D169*Y105)&lt;0,0,(Y105*[1]Genanskaffelsespriser!$D169-(2009-Y$3)/$C105*[1]Genanskaffelsespriser!$D169*Y105))</f>
        <v>255156</v>
      </c>
      <c r="AW105" s="47">
        <f>+SUM(AA105:AV105)</f>
        <v>25100546.240000002</v>
      </c>
      <c r="AX105" s="46">
        <f>VLOOKUP(D$3,[1]Prisindeks!$A$1:$B$111,2,FALSE)/100*AA105</f>
        <v>0</v>
      </c>
      <c r="AY105" s="46">
        <f>VLOOKUP(E$3,[1]Prisindeks!$A$1:$B$111,2,FALSE)/100*AB105</f>
        <v>0</v>
      </c>
      <c r="AZ105" s="46">
        <f>VLOOKUP(F$3,[1]Prisindeks!$A$1:$B$111,2,FALSE)/100*AC105</f>
        <v>0</v>
      </c>
      <c r="BA105" s="46">
        <f>VLOOKUP(G$3,[1]Prisindeks!$A$1:$B$111,2,FALSE)/100*AD105</f>
        <v>52.526918513747063</v>
      </c>
      <c r="BB105" s="46">
        <f>VLOOKUP(H$3,[1]Prisindeks!$A$1:$B$111,2,FALSE)/100*AE105</f>
        <v>373.66977523155498</v>
      </c>
      <c r="BC105" s="46">
        <f>VLOOKUP(I$3,[1]Prisindeks!$A$1:$B$111,2,FALSE)/100*AF105</f>
        <v>2907.9927973736476</v>
      </c>
      <c r="BD105" s="46">
        <f>VLOOKUP(J$3,[1]Prisindeks!$A$1:$B$111,2,FALSE)/100*AG105</f>
        <v>94086.746244592287</v>
      </c>
      <c r="BE105" s="46">
        <f>VLOOKUP(K$3,[1]Prisindeks!$A$1:$B$111,2,FALSE)/100*AH105</f>
        <v>544364.21124109358</v>
      </c>
      <c r="BF105" s="46">
        <f>VLOOKUP(L$3,[1]Prisindeks!$A$1:$B$111,2,FALSE)/100*AI105</f>
        <v>662308.68259535311</v>
      </c>
      <c r="BG105" s="46">
        <f>VLOOKUP(M$3,[1]Prisindeks!$A$1:$B$111,2,FALSE)/100*AJ105</f>
        <v>292188.09143402171</v>
      </c>
      <c r="BH105" s="46">
        <f>VLOOKUP(N$3,[1]Prisindeks!$A$1:$B$111,2,FALSE)/100*AK105</f>
        <v>3039394.5832066876</v>
      </c>
      <c r="BI105" s="46">
        <f>VLOOKUP(O$3,[1]Prisindeks!$A$1:$B$111,2,FALSE)/100*AL105</f>
        <v>7751548.9005888039</v>
      </c>
      <c r="BJ105" s="46">
        <f>VLOOKUP(P$3,[1]Prisindeks!$A$1:$B$111,2,FALSE)/100*AM105</f>
        <v>2628799.3956988258</v>
      </c>
      <c r="BK105" s="46">
        <f>VLOOKUP(Q$3,[1]Prisindeks!$A$1:$B$111,2,FALSE)/100*AN105</f>
        <v>1244106.0024078626</v>
      </c>
      <c r="BL105" s="46">
        <f>VLOOKUP(R$3,[1]Prisindeks!$A$1:$B$111,2,FALSE)/100*AO105</f>
        <v>109809.10153704479</v>
      </c>
      <c r="BM105" s="46">
        <f>VLOOKUP(S$3,[1]Prisindeks!$A$1:$B$111,2,FALSE)/100*AP105</f>
        <v>32981.499545490493</v>
      </c>
      <c r="BN105" s="46">
        <f>VLOOKUP(T$3,[1]Prisindeks!$A$1:$B$111,2,FALSE)/100*AQ105</f>
        <v>13499.217397759408</v>
      </c>
      <c r="BO105" s="46">
        <f>VLOOKUP(U$3,[1]Prisindeks!$A$1:$B$111,2,FALSE)/100*AR105</f>
        <v>70821.993894598549</v>
      </c>
      <c r="BP105" s="46">
        <f>VLOOKUP(V$3,[1]Prisindeks!$A$1:$B$111,2,FALSE)/100*AS105</f>
        <v>243402.76642452891</v>
      </c>
      <c r="BQ105" s="46">
        <f>VLOOKUP(W$3,[1]Prisindeks!$A$1:$B$111,2,FALSE)/100*AT105</f>
        <v>388016.10870716104</v>
      </c>
      <c r="BR105" s="46">
        <f>VLOOKUP(X$3,[1]Prisindeks!$A$1:$B$111,2,FALSE)/100*AU105</f>
        <v>400841.14889686665</v>
      </c>
      <c r="BS105" s="46">
        <f>VLOOKUP(Y$3,[1]Prisindeks!$A$1:$B$111,2,FALSE)/100*AV105</f>
        <v>255156</v>
      </c>
      <c r="BT105" s="47">
        <f>+SUM(AX105:BS105)</f>
        <v>17774658.639311809</v>
      </c>
      <c r="BU105" s="48">
        <f t="shared" ref="BU105:CJ109" si="42">(AX105+AA105)/2</f>
        <v>0</v>
      </c>
      <c r="BV105" s="48">
        <f t="shared" si="42"/>
        <v>0</v>
      </c>
      <c r="BW105" s="48">
        <f t="shared" si="42"/>
        <v>0</v>
      </c>
      <c r="BX105" s="48">
        <f t="shared" si="42"/>
        <v>1108.7434592568695</v>
      </c>
      <c r="BY105" s="48">
        <f t="shared" si="42"/>
        <v>4155.9282209491121</v>
      </c>
      <c r="BZ105" s="48">
        <f t="shared" si="42"/>
        <v>20938.636398686824</v>
      </c>
      <c r="CA105" s="48">
        <f t="shared" si="42"/>
        <v>504056.11978896282</v>
      </c>
      <c r="CB105" s="48">
        <f t="shared" si="42"/>
        <v>1523322.7989538801</v>
      </c>
      <c r="CC105" s="48">
        <f t="shared" si="42"/>
        <v>1033838.5012976765</v>
      </c>
      <c r="CD105" s="48">
        <f t="shared" si="42"/>
        <v>391971.64571701083</v>
      </c>
      <c r="CE105" s="48">
        <f t="shared" si="42"/>
        <v>3672286.0916033434</v>
      </c>
      <c r="CF105" s="48">
        <f t="shared" si="42"/>
        <v>8678738.2102944013</v>
      </c>
      <c r="CG105" s="48">
        <f t="shared" si="42"/>
        <v>2794304.4978494132</v>
      </c>
      <c r="CH105" s="48">
        <f t="shared" si="42"/>
        <v>1309324.707870598</v>
      </c>
      <c r="CI105" s="48">
        <f t="shared" si="42"/>
        <v>114492.49743518906</v>
      </c>
      <c r="CJ105" s="48">
        <f t="shared" si="42"/>
        <v>34274.349772745249</v>
      </c>
      <c r="CK105" s="48">
        <f t="shared" ref="CE105:CP109" si="43">(BN105+AQ105)/2</f>
        <v>13966.142032213036</v>
      </c>
      <c r="CL105" s="48">
        <f t="shared" si="43"/>
        <v>72009.130280632613</v>
      </c>
      <c r="CM105" s="48">
        <f t="shared" si="43"/>
        <v>244176.26321226446</v>
      </c>
      <c r="CN105" s="48">
        <f t="shared" si="43"/>
        <v>382153.38768691383</v>
      </c>
      <c r="CO105" s="48">
        <f t="shared" si="43"/>
        <v>387328.78778176662</v>
      </c>
      <c r="CP105" s="48">
        <f t="shared" si="43"/>
        <v>255156</v>
      </c>
      <c r="CQ105" s="49">
        <f>+AVERAGE(AW105,BT105)</f>
        <v>21437602.439655907</v>
      </c>
      <c r="CR105" s="48">
        <f t="shared" si="34"/>
        <v>4338</v>
      </c>
    </row>
    <row r="106" spans="1:96" hidden="1" outlineLevel="1" x14ac:dyDescent="0.25">
      <c r="A106" s="50" t="s">
        <v>79</v>
      </c>
      <c r="B106" s="51" t="s">
        <v>65</v>
      </c>
      <c r="C106" s="52">
        <f>[1]Genanskaffelsespriser!E170</f>
        <v>75</v>
      </c>
      <c r="D106" s="78">
        <v>0</v>
      </c>
      <c r="E106" s="78">
        <v>0</v>
      </c>
      <c r="F106" s="78">
        <v>0</v>
      </c>
      <c r="G106" s="83">
        <v>2</v>
      </c>
      <c r="H106" s="83">
        <v>1</v>
      </c>
      <c r="I106" s="83">
        <v>1</v>
      </c>
      <c r="J106" s="83">
        <v>11</v>
      </c>
      <c r="K106" s="84">
        <f>16-1</f>
        <v>15</v>
      </c>
      <c r="L106" s="83">
        <f>47-47+6</f>
        <v>6</v>
      </c>
      <c r="M106" s="84">
        <f>10-1</f>
        <v>9</v>
      </c>
      <c r="N106" s="78">
        <v>13</v>
      </c>
      <c r="O106" s="78">
        <v>16</v>
      </c>
      <c r="P106" s="78">
        <v>1</v>
      </c>
      <c r="Q106" s="78">
        <v>0</v>
      </c>
      <c r="R106" s="78">
        <v>0</v>
      </c>
      <c r="S106" s="78">
        <v>1</v>
      </c>
      <c r="T106" s="78">
        <v>0</v>
      </c>
      <c r="U106" s="78">
        <v>0</v>
      </c>
      <c r="V106" s="78">
        <v>0</v>
      </c>
      <c r="W106" s="78">
        <v>1</v>
      </c>
      <c r="X106" s="78">
        <v>1</v>
      </c>
      <c r="Y106" s="78">
        <v>0</v>
      </c>
      <c r="Z106" s="56"/>
      <c r="AA106" s="57">
        <f>IF((D106*[1]Genanskaffelsespriser!$D170-(2009-D$3)/$C106*[1]Genanskaffelsespriser!$D170*D106)&lt;0,0,(D106*[1]Genanskaffelsespriser!$D170-(2009-D$3)/$C106*[1]Genanskaffelsespriser!$D170*D106))</f>
        <v>0</v>
      </c>
      <c r="AB106" s="58">
        <f>IF((E106*[1]Genanskaffelsespriser!$D170-(2009-E$3)/$C106*[1]Genanskaffelsespriser!$D170*E106)&lt;0,0,(E106*[1]Genanskaffelsespriser!$D170-(2009-E$3)/$C106*[1]Genanskaffelsespriser!$D170*E106))</f>
        <v>0</v>
      </c>
      <c r="AC106" s="58">
        <f>IF((F106*[1]Genanskaffelsespriser!$D170-(2009-F$3)/$C106*[1]Genanskaffelsespriser!$D170*F106)&lt;0,0,(F106*[1]Genanskaffelsespriser!$D170-(2009-F$3)/$C106*[1]Genanskaffelsespriser!$D170*F106))</f>
        <v>0</v>
      </c>
      <c r="AD106" s="58">
        <f>IF((G106*[1]Genanskaffelsespriser!$D170-(2009-G$3)/$C106*[1]Genanskaffelsespriser!$D170*G106)&lt;0,0,(G106*[1]Genanskaffelsespriser!$D170-(2009-G$3)/$C106*[1]Genanskaffelsespriser!$D170*G106))</f>
        <v>239.46666666666715</v>
      </c>
      <c r="AE106" s="58">
        <f>IF((H106*[1]Genanskaffelsespriser!$D170-(2009-H$3)/$C106*[1]Genanskaffelsespriser!$D170*H106)&lt;0,0,(H106*[1]Genanskaffelsespriser!$D170-(2009-H$3)/$C106*[1]Genanskaffelsespriser!$D170*H106))</f>
        <v>1317.0666666666666</v>
      </c>
      <c r="AF106" s="58">
        <f>IF((I106*[1]Genanskaffelsespriser!$D170-(2009-I$3)/$C106*[1]Genanskaffelsespriser!$D170*I106)&lt;0,0,(I106*[1]Genanskaffelsespriser!$D170-(2009-I$3)/$C106*[1]Genanskaffelsespriser!$D170*I106))</f>
        <v>2514.4000000000005</v>
      </c>
      <c r="AG106" s="58">
        <f>IF((J106*[1]Genanskaffelsespriser!$D170-(2009-J$3)/$C106*[1]Genanskaffelsespriser!$D170*J106)&lt;0,0,(J106*[1]Genanskaffelsespriser!$D170-(2009-J$3)/$C106*[1]Genanskaffelsespriser!$D170*J106))</f>
        <v>40829.066666666666</v>
      </c>
      <c r="AH106" s="58">
        <f>IF((K106*[1]Genanskaffelsespriser!$D170-(2009-K$3)/$C106*[1]Genanskaffelsespriser!$D170*K106)&lt;0,0,(K106*[1]Genanskaffelsespriser!$D170-(2009-K$3)/$C106*[1]Genanskaffelsespriser!$D170*K106))</f>
        <v>73636</v>
      </c>
      <c r="AI106" s="58">
        <f>IF((L106*[1]Genanskaffelsespriser!$D170-(2009-L$3)/$C106*[1]Genanskaffelsespriser!$D170*L106)&lt;0,0,(L106*[1]Genanskaffelsespriser!$D170-(2009-L$3)/$C106*[1]Genanskaffelsespriser!$D170*L106))</f>
        <v>34483.199999999997</v>
      </c>
      <c r="AJ106" s="58">
        <f>IF((M106*[1]Genanskaffelsespriser!$D170-(2009-M$3)/$C106*[1]Genanskaffelsespriser!$D170*M106)&lt;0,0,(M106*[1]Genanskaffelsespriser!$D170-(2009-M$3)/$C106*[1]Genanskaffelsespriser!$D170*M106))</f>
        <v>57112.800000000003</v>
      </c>
      <c r="AK106" s="58">
        <f>IF((N106*[1]Genanskaffelsespriser!$D170-(2009-N$3)/$C106*[1]Genanskaffelsespriser!$D170*N106)&lt;0,0,(N106*[1]Genanskaffelsespriser!$D170-(2009-N$3)/$C106*[1]Genanskaffelsespriser!$D170*N106))</f>
        <v>90278.933333333334</v>
      </c>
      <c r="AL106" s="58">
        <f>IF((O106*[1]Genanskaffelsespriser!$D170-(2009-O$3)/$C106*[1]Genanskaffelsespriser!$D170*O106)&lt;0,0,(O106*[1]Genanskaffelsespriser!$D170-(2009-O$3)/$C106*[1]Genanskaffelsespriser!$D170*O106))</f>
        <v>120691.2</v>
      </c>
      <c r="AM106" s="58">
        <f>IF((P106*[1]Genanskaffelsespriser!$D170-(2009-P$3)/$C106*[1]Genanskaffelsespriser!$D170*P106)&lt;0,0,(P106*[1]Genanskaffelsespriser!$D170-(2009-P$3)/$C106*[1]Genanskaffelsespriser!$D170*P106))</f>
        <v>7902.4</v>
      </c>
      <c r="AN106" s="58">
        <f>IF((Q106*[1]Genanskaffelsespriser!$D170-(2009-Q$3)/$C106*[1]Genanskaffelsespriser!$D170*Q106)&lt;0,0,(Q106*[1]Genanskaffelsespriser!$D170-(2009-Q$3)/$C106*[1]Genanskaffelsespriser!$D170*Q106))</f>
        <v>0</v>
      </c>
      <c r="AO106" s="58">
        <f>IF((R106*[1]Genanskaffelsespriser!$D170-(2009-R$3)/$C106*[1]Genanskaffelsespriser!$D170*R106)&lt;0,0,(R106*[1]Genanskaffelsespriser!$D170-(2009-R$3)/$C106*[1]Genanskaffelsespriser!$D170*R106))</f>
        <v>0</v>
      </c>
      <c r="AP106" s="58">
        <f>IF((S106*[1]Genanskaffelsespriser!$D170-(2009-S$3)/$C106*[1]Genanskaffelsespriser!$D170*S106)&lt;0,0,(S106*[1]Genanskaffelsespriser!$D170-(2009-S$3)/$C106*[1]Genanskaffelsespriser!$D170*S106))</f>
        <v>8261.6</v>
      </c>
      <c r="AQ106" s="58">
        <f>IF((T106*[1]Genanskaffelsespriser!$D170-(2009-T$3)/$C106*[1]Genanskaffelsespriser!$D170*T106)&lt;0,0,(T106*[1]Genanskaffelsespriser!$D170-(2009-T$3)/$C106*[1]Genanskaffelsespriser!$D170*T106))</f>
        <v>0</v>
      </c>
      <c r="AR106" s="58">
        <f>IF((U106*[1]Genanskaffelsespriser!$D170-(2009-U$3)/$C106*[1]Genanskaffelsespriser!$D170*U106)&lt;0,0,(U106*[1]Genanskaffelsespriser!$D170-(2009-U$3)/$C106*[1]Genanskaffelsespriser!$D170*U106))</f>
        <v>0</v>
      </c>
      <c r="AS106" s="58">
        <f>IF((V106*[1]Genanskaffelsespriser!$D170-(2009-V$3)/$C106*[1]Genanskaffelsespriser!$D170*V106)&lt;0,0,(V106*[1]Genanskaffelsespriser!$D170-(2009-V$3)/$C106*[1]Genanskaffelsespriser!$D170*V106))</f>
        <v>0</v>
      </c>
      <c r="AT106" s="58">
        <f>IF((W106*[1]Genanskaffelsespriser!$D170-(2009-W$3)/$C106*[1]Genanskaffelsespriser!$D170*W106)&lt;0,0,(W106*[1]Genanskaffelsespriser!$D170-(2009-W$3)/$C106*[1]Genanskaffelsespriser!$D170*W106))</f>
        <v>8740.5333333333328</v>
      </c>
      <c r="AU106" s="58">
        <f>IF((X106*[1]Genanskaffelsespriser!$D170-(2009-X$3)/$C106*[1]Genanskaffelsespriser!$D170*X106)&lt;0,0,(X106*[1]Genanskaffelsespriser!$D170-(2009-X$3)/$C106*[1]Genanskaffelsespriser!$D170*X106))</f>
        <v>8860.2666666666664</v>
      </c>
      <c r="AV106" s="58">
        <f>IF((Y106*[1]Genanskaffelsespriser!$D170-(2009-Y$3)/$C106*[1]Genanskaffelsespriser!$D170*Y106)&lt;0,0,(Y106*[1]Genanskaffelsespriser!$D170-(2009-Y$3)/$C106*[1]Genanskaffelsespriser!$D170*Y106))</f>
        <v>0</v>
      </c>
      <c r="AW106" s="59">
        <f>+SUM(AA106:AV106)</f>
        <v>454866.93333333335</v>
      </c>
      <c r="AX106" s="58">
        <f>VLOOKUP(D$3,[1]Prisindeks!$A$1:$B$111,2,FALSE)/100*AA106</f>
        <v>0</v>
      </c>
      <c r="AY106" s="58">
        <f>VLOOKUP(E$3,[1]Prisindeks!$A$1:$B$111,2,FALSE)/100*AB106</f>
        <v>0</v>
      </c>
      <c r="AZ106" s="58">
        <f>VLOOKUP(F$3,[1]Prisindeks!$A$1:$B$111,2,FALSE)/100*AC106</f>
        <v>0</v>
      </c>
      <c r="BA106" s="58">
        <f>VLOOKUP(G$3,[1]Prisindeks!$A$1:$B$111,2,FALSE)/100*AD106</f>
        <v>5.81001315809932</v>
      </c>
      <c r="BB106" s="58">
        <f>VLOOKUP(H$3,[1]Prisindeks!$A$1:$B$111,2,FALSE)/100*AE106</f>
        <v>61.997534948994215</v>
      </c>
      <c r="BC106" s="58">
        <f>VLOOKUP(I$3,[1]Prisindeks!$A$1:$B$111,2,FALSE)/100*AF106</f>
        <v>187.63131086117838</v>
      </c>
      <c r="BD106" s="58">
        <f>VLOOKUP(J$3,[1]Prisindeks!$A$1:$B$111,2,FALSE)/100*AG106</f>
        <v>4202.808414960994</v>
      </c>
      <c r="BE106" s="58">
        <f>VLOOKUP(K$3,[1]Prisindeks!$A$1:$B$111,2,FALSE)/100*AH106</f>
        <v>16019.302734112905</v>
      </c>
      <c r="BF106" s="58">
        <f>VLOOKUP(L$3,[1]Prisindeks!$A$1:$B$111,2,FALSE)/100*AI106</f>
        <v>16250.916175250115</v>
      </c>
      <c r="BG106" s="58">
        <f>VLOOKUP(M$3,[1]Prisindeks!$A$1:$B$111,2,FALSE)/100*AJ106</f>
        <v>33934.933536956996</v>
      </c>
      <c r="BH106" s="58">
        <f>VLOOKUP(N$3,[1]Prisindeks!$A$1:$B$111,2,FALSE)/100*AK106</f>
        <v>63735.65191619761</v>
      </c>
      <c r="BI106" s="58">
        <f>VLOOKUP(O$3,[1]Prisindeks!$A$1:$B$111,2,FALSE)/100*AL106</f>
        <v>97392.337879178944</v>
      </c>
      <c r="BJ106" s="58">
        <f>VLOOKUP(P$3,[1]Prisindeks!$A$1:$B$111,2,FALSE)/100*AM106</f>
        <v>7018.6353691705035</v>
      </c>
      <c r="BK106" s="58">
        <f>VLOOKUP(Q$3,[1]Prisindeks!$A$1:$B$111,2,FALSE)/100*AN106</f>
        <v>0</v>
      </c>
      <c r="BL106" s="58">
        <f>VLOOKUP(R$3,[1]Prisindeks!$A$1:$B$111,2,FALSE)/100*AO106</f>
        <v>0</v>
      </c>
      <c r="BM106" s="58">
        <f>VLOOKUP(S$3,[1]Prisindeks!$A$1:$B$111,2,FALSE)/100*AP106</f>
        <v>7660.9898064796853</v>
      </c>
      <c r="BN106" s="58">
        <f>VLOOKUP(T$3,[1]Prisindeks!$A$1:$B$111,2,FALSE)/100*AQ106</f>
        <v>0</v>
      </c>
      <c r="BO106" s="58">
        <f>VLOOKUP(U$3,[1]Prisindeks!$A$1:$B$111,2,FALSE)/100*AR106</f>
        <v>0</v>
      </c>
      <c r="BP106" s="58">
        <f>VLOOKUP(V$3,[1]Prisindeks!$A$1:$B$111,2,FALSE)/100*AS106</f>
        <v>0</v>
      </c>
      <c r="BQ106" s="58">
        <f>VLOOKUP(W$3,[1]Prisindeks!$A$1:$B$111,2,FALSE)/100*AT106</f>
        <v>9012.8935752465222</v>
      </c>
      <c r="BR106" s="58">
        <f>VLOOKUP(X$3,[1]Prisindeks!$A$1:$B$111,2,FALSE)/100*AU106</f>
        <v>9500.8116734426312</v>
      </c>
      <c r="BS106" s="58">
        <f>VLOOKUP(Y$3,[1]Prisindeks!$A$1:$B$111,2,FALSE)/100*AV106</f>
        <v>0</v>
      </c>
      <c r="BT106" s="59">
        <f>+SUM(AX106:BS106)</f>
        <v>264984.71993996523</v>
      </c>
      <c r="BU106" s="48">
        <f t="shared" si="42"/>
        <v>0</v>
      </c>
      <c r="BV106" s="48">
        <f t="shared" si="42"/>
        <v>0</v>
      </c>
      <c r="BW106" s="48">
        <f t="shared" si="42"/>
        <v>0</v>
      </c>
      <c r="BX106" s="48">
        <f t="shared" si="42"/>
        <v>122.63833991238323</v>
      </c>
      <c r="BY106" s="48">
        <f t="shared" si="42"/>
        <v>689.53210080783037</v>
      </c>
      <c r="BZ106" s="48">
        <f t="shared" si="42"/>
        <v>1351.0156554305895</v>
      </c>
      <c r="CA106" s="48">
        <f t="shared" si="42"/>
        <v>22515.937540813829</v>
      </c>
      <c r="CB106" s="48">
        <f t="shared" si="42"/>
        <v>44827.651367056453</v>
      </c>
      <c r="CC106" s="48">
        <f t="shared" si="42"/>
        <v>25367.058087625057</v>
      </c>
      <c r="CD106" s="48">
        <f t="shared" si="42"/>
        <v>45523.866768478503</v>
      </c>
      <c r="CE106" s="48">
        <f t="shared" si="43"/>
        <v>77007.292624765469</v>
      </c>
      <c r="CF106" s="48">
        <f t="shared" si="43"/>
        <v>109041.76893958947</v>
      </c>
      <c r="CG106" s="48">
        <f t="shared" si="43"/>
        <v>7460.5176845852511</v>
      </c>
      <c r="CH106" s="48">
        <f t="shared" si="43"/>
        <v>0</v>
      </c>
      <c r="CI106" s="48">
        <f t="shared" si="43"/>
        <v>0</v>
      </c>
      <c r="CJ106" s="48">
        <f t="shared" si="43"/>
        <v>7961.2949032398428</v>
      </c>
      <c r="CK106" s="48">
        <f t="shared" si="43"/>
        <v>0</v>
      </c>
      <c r="CL106" s="48">
        <f t="shared" si="43"/>
        <v>0</v>
      </c>
      <c r="CM106" s="48">
        <f t="shared" si="43"/>
        <v>0</v>
      </c>
      <c r="CN106" s="48">
        <f t="shared" si="43"/>
        <v>8876.7134542899275</v>
      </c>
      <c r="CO106" s="48">
        <f t="shared" si="43"/>
        <v>9180.5391700546497</v>
      </c>
      <c r="CP106" s="48">
        <f t="shared" si="43"/>
        <v>0</v>
      </c>
      <c r="CQ106" s="49">
        <f>+AVERAGE(AW106,BT106)</f>
        <v>359925.82663664932</v>
      </c>
      <c r="CR106" s="48">
        <f t="shared" si="34"/>
        <v>78</v>
      </c>
    </row>
    <row r="107" spans="1:96" hidden="1" outlineLevel="1" x14ac:dyDescent="0.25">
      <c r="A107" s="50" t="s">
        <v>80</v>
      </c>
      <c r="B107" s="51" t="s">
        <v>65</v>
      </c>
      <c r="C107" s="52">
        <f>[1]Genanskaffelsespriser!E171</f>
        <v>75</v>
      </c>
      <c r="D107" s="78">
        <v>0</v>
      </c>
      <c r="E107" s="78">
        <v>0</v>
      </c>
      <c r="F107" s="78">
        <v>0</v>
      </c>
      <c r="G107" s="78">
        <v>0</v>
      </c>
      <c r="H107" s="78">
        <v>0</v>
      </c>
      <c r="I107" s="78">
        <v>0</v>
      </c>
      <c r="J107" s="78">
        <v>0</v>
      </c>
      <c r="K107" s="78">
        <v>0</v>
      </c>
      <c r="L107" s="78">
        <v>0</v>
      </c>
      <c r="M107" s="78">
        <v>0</v>
      </c>
      <c r="N107" s="84">
        <f>1-1</f>
        <v>0</v>
      </c>
      <c r="O107" s="84">
        <f>3-2</f>
        <v>1</v>
      </c>
      <c r="P107" s="78">
        <v>0</v>
      </c>
      <c r="Q107" s="78">
        <v>0</v>
      </c>
      <c r="R107" s="78">
        <v>0</v>
      </c>
      <c r="S107" s="78">
        <v>0</v>
      </c>
      <c r="T107" s="78">
        <v>0</v>
      </c>
      <c r="U107" s="78">
        <v>0</v>
      </c>
      <c r="V107" s="78">
        <v>0</v>
      </c>
      <c r="W107" s="78">
        <v>0</v>
      </c>
      <c r="X107" s="78">
        <v>0</v>
      </c>
      <c r="Y107" s="78">
        <v>0</v>
      </c>
      <c r="Z107" s="56"/>
      <c r="AA107" s="57">
        <f>IF((D107*[1]Genanskaffelsespriser!$D171-(2009-D$3)/$C107*[1]Genanskaffelsespriser!$D171*D107)&lt;0,0,(D107*[1]Genanskaffelsespriser!$D171-(2009-D$3)/$C107*[1]Genanskaffelsespriser!$D171*D107))</f>
        <v>0</v>
      </c>
      <c r="AB107" s="58">
        <f>IF((E107*[1]Genanskaffelsespriser!$D171-(2009-E$3)/$C107*[1]Genanskaffelsespriser!$D171*E107)&lt;0,0,(E107*[1]Genanskaffelsespriser!$D171-(2009-E$3)/$C107*[1]Genanskaffelsespriser!$D171*E107))</f>
        <v>0</v>
      </c>
      <c r="AC107" s="58">
        <f>IF((F107*[1]Genanskaffelsespriser!$D171-(2009-F$3)/$C107*[1]Genanskaffelsespriser!$D171*F107)&lt;0,0,(F107*[1]Genanskaffelsespriser!$D171-(2009-F$3)/$C107*[1]Genanskaffelsespriser!$D171*F107))</f>
        <v>0</v>
      </c>
      <c r="AD107" s="58">
        <f>IF((G107*[1]Genanskaffelsespriser!$D171-(2009-G$3)/$C107*[1]Genanskaffelsespriser!$D171*G107)&lt;0,0,(G107*[1]Genanskaffelsespriser!$D171-(2009-G$3)/$C107*[1]Genanskaffelsespriser!$D171*G107))</f>
        <v>0</v>
      </c>
      <c r="AE107" s="58">
        <f>IF((H107*[1]Genanskaffelsespriser!$D171-(2009-H$3)/$C107*[1]Genanskaffelsespriser!$D171*H107)&lt;0,0,(H107*[1]Genanskaffelsespriser!$D171-(2009-H$3)/$C107*[1]Genanskaffelsespriser!$D171*H107))</f>
        <v>0</v>
      </c>
      <c r="AF107" s="58">
        <f>IF((I107*[1]Genanskaffelsespriser!$D171-(2009-I$3)/$C107*[1]Genanskaffelsespriser!$D171*I107)&lt;0,0,(I107*[1]Genanskaffelsespriser!$D171-(2009-I$3)/$C107*[1]Genanskaffelsespriser!$D171*I107))</f>
        <v>0</v>
      </c>
      <c r="AG107" s="58">
        <f>IF((J107*[1]Genanskaffelsespriser!$D171-(2009-J$3)/$C107*[1]Genanskaffelsespriser!$D171*J107)&lt;0,0,(J107*[1]Genanskaffelsespriser!$D171-(2009-J$3)/$C107*[1]Genanskaffelsespriser!$D171*J107))</f>
        <v>0</v>
      </c>
      <c r="AH107" s="58">
        <f>IF((K107*[1]Genanskaffelsespriser!$D171-(2009-K$3)/$C107*[1]Genanskaffelsespriser!$D171*K107)&lt;0,0,(K107*[1]Genanskaffelsespriser!$D171-(2009-K$3)/$C107*[1]Genanskaffelsespriser!$D171*K107))</f>
        <v>0</v>
      </c>
      <c r="AI107" s="58">
        <f>IF((L107*[1]Genanskaffelsespriser!$D171-(2009-L$3)/$C107*[1]Genanskaffelsespriser!$D171*L107)&lt;0,0,(L107*[1]Genanskaffelsespriser!$D171-(2009-L$3)/$C107*[1]Genanskaffelsespriser!$D171*L107))</f>
        <v>0</v>
      </c>
      <c r="AJ107" s="58">
        <f>IF((M107*[1]Genanskaffelsespriser!$D171-(2009-M$3)/$C107*[1]Genanskaffelsespriser!$D171*M107)&lt;0,0,(M107*[1]Genanskaffelsespriser!$D171-(2009-M$3)/$C107*[1]Genanskaffelsespriser!$D171*M107))</f>
        <v>0</v>
      </c>
      <c r="AK107" s="58">
        <f>IF((N107*[1]Genanskaffelsespriser!$D171-(2009-N$3)/$C107*[1]Genanskaffelsespriser!$D171*N107)&lt;0,0,(N107*[1]Genanskaffelsespriser!$D171-(2009-N$3)/$C107*[1]Genanskaffelsespriser!$D171*N107))</f>
        <v>0</v>
      </c>
      <c r="AL107" s="58">
        <f>IF((O107*[1]Genanskaffelsespriser!$D171-(2009-O$3)/$C107*[1]Genanskaffelsespriser!$D171*O107)&lt;0,0,(O107*[1]Genanskaffelsespriser!$D171-(2009-O$3)/$C107*[1]Genanskaffelsespriser!$D171*O107))</f>
        <v>18258.239999999998</v>
      </c>
      <c r="AM107" s="58">
        <f>IF((P107*[1]Genanskaffelsespriser!$D171-(2009-P$3)/$C107*[1]Genanskaffelsespriser!$D171*P107)&lt;0,0,(P107*[1]Genanskaffelsespriser!$D171-(2009-P$3)/$C107*[1]Genanskaffelsespriser!$D171*P107))</f>
        <v>0</v>
      </c>
      <c r="AN107" s="58">
        <f>IF((Q107*[1]Genanskaffelsespriser!$D171-(2009-Q$3)/$C107*[1]Genanskaffelsespriser!$D171*Q107)&lt;0,0,(Q107*[1]Genanskaffelsespriser!$D171-(2009-Q$3)/$C107*[1]Genanskaffelsespriser!$D171*Q107))</f>
        <v>0</v>
      </c>
      <c r="AO107" s="58">
        <f>IF((R107*[1]Genanskaffelsespriser!$D171-(2009-R$3)/$C107*[1]Genanskaffelsespriser!$D171*R107)&lt;0,0,(R107*[1]Genanskaffelsespriser!$D171-(2009-R$3)/$C107*[1]Genanskaffelsespriser!$D171*R107))</f>
        <v>0</v>
      </c>
      <c r="AP107" s="58">
        <f>IF((S107*[1]Genanskaffelsespriser!$D171-(2009-S$3)/$C107*[1]Genanskaffelsespriser!$D171*S107)&lt;0,0,(S107*[1]Genanskaffelsespriser!$D171-(2009-S$3)/$C107*[1]Genanskaffelsespriser!$D171*S107))</f>
        <v>0</v>
      </c>
      <c r="AQ107" s="58">
        <f>IF((T107*[1]Genanskaffelsespriser!$D171-(2009-T$3)/$C107*[1]Genanskaffelsespriser!$D171*T107)&lt;0,0,(T107*[1]Genanskaffelsespriser!$D171-(2009-T$3)/$C107*[1]Genanskaffelsespriser!$D171*T107))</f>
        <v>0</v>
      </c>
      <c r="AR107" s="58">
        <f>IF((U107*[1]Genanskaffelsespriser!$D171-(2009-U$3)/$C107*[1]Genanskaffelsespriser!$D171*U107)&lt;0,0,(U107*[1]Genanskaffelsespriser!$D171-(2009-U$3)/$C107*[1]Genanskaffelsespriser!$D171*U107))</f>
        <v>0</v>
      </c>
      <c r="AS107" s="58">
        <f>IF((V107*[1]Genanskaffelsespriser!$D171-(2009-V$3)/$C107*[1]Genanskaffelsespriser!$D171*V107)&lt;0,0,(V107*[1]Genanskaffelsespriser!$D171-(2009-V$3)/$C107*[1]Genanskaffelsespriser!$D171*V107))</f>
        <v>0</v>
      </c>
      <c r="AT107" s="58">
        <f>IF((W107*[1]Genanskaffelsespriser!$D171-(2009-W$3)/$C107*[1]Genanskaffelsespriser!$D171*W107)&lt;0,0,(W107*[1]Genanskaffelsespriser!$D171-(2009-W$3)/$C107*[1]Genanskaffelsespriser!$D171*W107))</f>
        <v>0</v>
      </c>
      <c r="AU107" s="58">
        <f>IF((X107*[1]Genanskaffelsespriser!$D171-(2009-X$3)/$C107*[1]Genanskaffelsespriser!$D171*X107)&lt;0,0,(X107*[1]Genanskaffelsespriser!$D171-(2009-X$3)/$C107*[1]Genanskaffelsespriser!$D171*X107))</f>
        <v>0</v>
      </c>
      <c r="AV107" s="58">
        <f>IF((Y107*[1]Genanskaffelsespriser!$D171-(2009-Y$3)/$C107*[1]Genanskaffelsespriser!$D171*Y107)&lt;0,0,(Y107*[1]Genanskaffelsespriser!$D171-(2009-Y$3)/$C107*[1]Genanskaffelsespriser!$D171*Y107))</f>
        <v>0</v>
      </c>
      <c r="AW107" s="59">
        <f>+SUM(AA107:AV107)</f>
        <v>18258.239999999998</v>
      </c>
      <c r="AX107" s="58">
        <f>VLOOKUP(D$3,[1]Prisindeks!$A$1:$B$111,2,FALSE)/100*AA107</f>
        <v>0</v>
      </c>
      <c r="AY107" s="58">
        <f>VLOOKUP(E$3,[1]Prisindeks!$A$1:$B$111,2,FALSE)/100*AB107</f>
        <v>0</v>
      </c>
      <c r="AZ107" s="58">
        <f>VLOOKUP(F$3,[1]Prisindeks!$A$1:$B$111,2,FALSE)/100*AC107</f>
        <v>0</v>
      </c>
      <c r="BA107" s="58">
        <f>VLOOKUP(G$3,[1]Prisindeks!$A$1:$B$111,2,FALSE)/100*AD107</f>
        <v>0</v>
      </c>
      <c r="BB107" s="58">
        <f>VLOOKUP(H$3,[1]Prisindeks!$A$1:$B$111,2,FALSE)/100*AE107</f>
        <v>0</v>
      </c>
      <c r="BC107" s="58">
        <f>VLOOKUP(I$3,[1]Prisindeks!$A$1:$B$111,2,FALSE)/100*AF107</f>
        <v>0</v>
      </c>
      <c r="BD107" s="58">
        <f>VLOOKUP(J$3,[1]Prisindeks!$A$1:$B$111,2,FALSE)/100*AG107</f>
        <v>0</v>
      </c>
      <c r="BE107" s="58">
        <f>VLOOKUP(K$3,[1]Prisindeks!$A$1:$B$111,2,FALSE)/100*AH107</f>
        <v>0</v>
      </c>
      <c r="BF107" s="58">
        <f>VLOOKUP(L$3,[1]Prisindeks!$A$1:$B$111,2,FALSE)/100*AI107</f>
        <v>0</v>
      </c>
      <c r="BG107" s="58">
        <f>VLOOKUP(M$3,[1]Prisindeks!$A$1:$B$111,2,FALSE)/100*AJ107</f>
        <v>0</v>
      </c>
      <c r="BH107" s="58">
        <f>VLOOKUP(N$3,[1]Prisindeks!$A$1:$B$111,2,FALSE)/100*AK107</f>
        <v>0</v>
      </c>
      <c r="BI107" s="58">
        <f>VLOOKUP(O$3,[1]Prisindeks!$A$1:$B$111,2,FALSE)/100*AL107</f>
        <v>14733.573609004965</v>
      </c>
      <c r="BJ107" s="58">
        <f>VLOOKUP(P$3,[1]Prisindeks!$A$1:$B$111,2,FALSE)/100*AM107</f>
        <v>0</v>
      </c>
      <c r="BK107" s="58">
        <f>VLOOKUP(Q$3,[1]Prisindeks!$A$1:$B$111,2,FALSE)/100*AN107</f>
        <v>0</v>
      </c>
      <c r="BL107" s="58">
        <f>VLOOKUP(R$3,[1]Prisindeks!$A$1:$B$111,2,FALSE)/100*AO107</f>
        <v>0</v>
      </c>
      <c r="BM107" s="58">
        <f>VLOOKUP(S$3,[1]Prisindeks!$A$1:$B$111,2,FALSE)/100*AP107</f>
        <v>0</v>
      </c>
      <c r="BN107" s="58">
        <f>VLOOKUP(T$3,[1]Prisindeks!$A$1:$B$111,2,FALSE)/100*AQ107</f>
        <v>0</v>
      </c>
      <c r="BO107" s="58">
        <f>VLOOKUP(U$3,[1]Prisindeks!$A$1:$B$111,2,FALSE)/100*AR107</f>
        <v>0</v>
      </c>
      <c r="BP107" s="58">
        <f>VLOOKUP(V$3,[1]Prisindeks!$A$1:$B$111,2,FALSE)/100*AS107</f>
        <v>0</v>
      </c>
      <c r="BQ107" s="58">
        <f>VLOOKUP(W$3,[1]Prisindeks!$A$1:$B$111,2,FALSE)/100*AT107</f>
        <v>0</v>
      </c>
      <c r="BR107" s="58">
        <f>VLOOKUP(X$3,[1]Prisindeks!$A$1:$B$111,2,FALSE)/100*AU107</f>
        <v>0</v>
      </c>
      <c r="BS107" s="58">
        <f>VLOOKUP(Y$3,[1]Prisindeks!$A$1:$B$111,2,FALSE)/100*AV107</f>
        <v>0</v>
      </c>
      <c r="BT107" s="59">
        <f>+SUM(AX107:BS107)</f>
        <v>14733.573609004965</v>
      </c>
      <c r="BU107" s="48">
        <f t="shared" si="42"/>
        <v>0</v>
      </c>
      <c r="BV107" s="48">
        <f t="shared" si="42"/>
        <v>0</v>
      </c>
      <c r="BW107" s="48">
        <f t="shared" si="42"/>
        <v>0</v>
      </c>
      <c r="BX107" s="48">
        <f t="shared" si="42"/>
        <v>0</v>
      </c>
      <c r="BY107" s="48">
        <f t="shared" si="42"/>
        <v>0</v>
      </c>
      <c r="BZ107" s="48">
        <f t="shared" si="42"/>
        <v>0</v>
      </c>
      <c r="CA107" s="48">
        <f t="shared" si="42"/>
        <v>0</v>
      </c>
      <c r="CB107" s="48">
        <f t="shared" si="42"/>
        <v>0</v>
      </c>
      <c r="CC107" s="48">
        <f t="shared" si="42"/>
        <v>0</v>
      </c>
      <c r="CD107" s="48">
        <f t="shared" si="42"/>
        <v>0</v>
      </c>
      <c r="CE107" s="48">
        <f t="shared" si="43"/>
        <v>0</v>
      </c>
      <c r="CF107" s="48">
        <f t="shared" si="43"/>
        <v>16495.906804502483</v>
      </c>
      <c r="CG107" s="48">
        <f t="shared" si="43"/>
        <v>0</v>
      </c>
      <c r="CH107" s="48">
        <f t="shared" si="43"/>
        <v>0</v>
      </c>
      <c r="CI107" s="48">
        <f t="shared" si="43"/>
        <v>0</v>
      </c>
      <c r="CJ107" s="48">
        <f t="shared" si="43"/>
        <v>0</v>
      </c>
      <c r="CK107" s="48">
        <f t="shared" si="43"/>
        <v>0</v>
      </c>
      <c r="CL107" s="48">
        <f t="shared" si="43"/>
        <v>0</v>
      </c>
      <c r="CM107" s="48">
        <f t="shared" si="43"/>
        <v>0</v>
      </c>
      <c r="CN107" s="48">
        <f t="shared" si="43"/>
        <v>0</v>
      </c>
      <c r="CO107" s="48">
        <f t="shared" si="43"/>
        <v>0</v>
      </c>
      <c r="CP107" s="48">
        <f t="shared" si="43"/>
        <v>0</v>
      </c>
      <c r="CQ107" s="49">
        <f>+AVERAGE(AW107,BT107)</f>
        <v>16495.906804502483</v>
      </c>
      <c r="CR107" s="48">
        <f t="shared" si="34"/>
        <v>1</v>
      </c>
    </row>
    <row r="108" spans="1:96" hidden="1" outlineLevel="1" x14ac:dyDescent="0.25">
      <c r="A108" s="50" t="s">
        <v>81</v>
      </c>
      <c r="B108" s="51" t="s">
        <v>65</v>
      </c>
      <c r="C108" s="52">
        <f>[1]Genanskaffelsespriser!E172</f>
        <v>75</v>
      </c>
      <c r="D108" s="78">
        <v>0</v>
      </c>
      <c r="E108" s="78">
        <v>0</v>
      </c>
      <c r="F108" s="78">
        <v>0</v>
      </c>
      <c r="G108" s="78">
        <v>0</v>
      </c>
      <c r="H108" s="78">
        <v>0</v>
      </c>
      <c r="I108" s="78">
        <v>0</v>
      </c>
      <c r="J108" s="78">
        <v>0</v>
      </c>
      <c r="K108" s="78">
        <v>0</v>
      </c>
      <c r="L108" s="78">
        <v>0</v>
      </c>
      <c r="M108" s="78">
        <v>0</v>
      </c>
      <c r="N108" s="78">
        <v>0</v>
      </c>
      <c r="O108" s="78">
        <v>0</v>
      </c>
      <c r="P108" s="78">
        <v>0</v>
      </c>
      <c r="Q108" s="78">
        <v>0</v>
      </c>
      <c r="R108" s="78">
        <v>0</v>
      </c>
      <c r="S108" s="78">
        <v>0</v>
      </c>
      <c r="T108" s="78">
        <v>0</v>
      </c>
      <c r="U108" s="78">
        <v>0</v>
      </c>
      <c r="V108" s="78">
        <v>0</v>
      </c>
      <c r="W108" s="78">
        <v>0</v>
      </c>
      <c r="X108" s="78">
        <v>0</v>
      </c>
      <c r="Y108" s="78">
        <v>0</v>
      </c>
      <c r="Z108" s="56"/>
      <c r="AA108" s="57">
        <f>IF((D108*[1]Genanskaffelsespriser!$D172-(2009-D$3)/$C108*[1]Genanskaffelsespriser!$D172*D108)&lt;0,0,(D108*[1]Genanskaffelsespriser!$D172-(2009-D$3)/$C108*[1]Genanskaffelsespriser!$D172*D108))</f>
        <v>0</v>
      </c>
      <c r="AB108" s="58">
        <f>IF((E108*[1]Genanskaffelsespriser!$D172-(2009-E$3)/$C108*[1]Genanskaffelsespriser!$D172*E108)&lt;0,0,(E108*[1]Genanskaffelsespriser!$D172-(2009-E$3)/$C108*[1]Genanskaffelsespriser!$D172*E108))</f>
        <v>0</v>
      </c>
      <c r="AC108" s="58">
        <f>IF((F108*[1]Genanskaffelsespriser!$D172-(2009-F$3)/$C108*[1]Genanskaffelsespriser!$D172*F108)&lt;0,0,(F108*[1]Genanskaffelsespriser!$D172-(2009-F$3)/$C108*[1]Genanskaffelsespriser!$D172*F108))</f>
        <v>0</v>
      </c>
      <c r="AD108" s="58">
        <f>IF((G108*[1]Genanskaffelsespriser!$D172-(2009-G$3)/$C108*[1]Genanskaffelsespriser!$D172*G108)&lt;0,0,(G108*[1]Genanskaffelsespriser!$D172-(2009-G$3)/$C108*[1]Genanskaffelsespriser!$D172*G108))</f>
        <v>0</v>
      </c>
      <c r="AE108" s="58">
        <f>IF((H108*[1]Genanskaffelsespriser!$D172-(2009-H$3)/$C108*[1]Genanskaffelsespriser!$D172*H108)&lt;0,0,(H108*[1]Genanskaffelsespriser!$D172-(2009-H$3)/$C108*[1]Genanskaffelsespriser!$D172*H108))</f>
        <v>0</v>
      </c>
      <c r="AF108" s="58">
        <f>IF((I108*[1]Genanskaffelsespriser!$D172-(2009-I$3)/$C108*[1]Genanskaffelsespriser!$D172*I108)&lt;0,0,(I108*[1]Genanskaffelsespriser!$D172-(2009-I$3)/$C108*[1]Genanskaffelsespriser!$D172*I108))</f>
        <v>0</v>
      </c>
      <c r="AG108" s="58">
        <f>IF((J108*[1]Genanskaffelsespriser!$D172-(2009-J$3)/$C108*[1]Genanskaffelsespriser!$D172*J108)&lt;0,0,(J108*[1]Genanskaffelsespriser!$D172-(2009-J$3)/$C108*[1]Genanskaffelsespriser!$D172*J108))</f>
        <v>0</v>
      </c>
      <c r="AH108" s="58">
        <f>IF((K108*[1]Genanskaffelsespriser!$D172-(2009-K$3)/$C108*[1]Genanskaffelsespriser!$D172*K108)&lt;0,0,(K108*[1]Genanskaffelsespriser!$D172-(2009-K$3)/$C108*[1]Genanskaffelsespriser!$D172*K108))</f>
        <v>0</v>
      </c>
      <c r="AI108" s="58">
        <f>IF((L108*[1]Genanskaffelsespriser!$D172-(2009-L$3)/$C108*[1]Genanskaffelsespriser!$D172*L108)&lt;0,0,(L108*[1]Genanskaffelsespriser!$D172-(2009-L$3)/$C108*[1]Genanskaffelsespriser!$D172*L108))</f>
        <v>0</v>
      </c>
      <c r="AJ108" s="58">
        <f>IF((M108*[1]Genanskaffelsespriser!$D172-(2009-M$3)/$C108*[1]Genanskaffelsespriser!$D172*M108)&lt;0,0,(M108*[1]Genanskaffelsespriser!$D172-(2009-M$3)/$C108*[1]Genanskaffelsespriser!$D172*M108))</f>
        <v>0</v>
      </c>
      <c r="AK108" s="58">
        <f>IF((N108*[1]Genanskaffelsespriser!$D172-(2009-N$3)/$C108*[1]Genanskaffelsespriser!$D172*N108)&lt;0,0,(N108*[1]Genanskaffelsespriser!$D172-(2009-N$3)/$C108*[1]Genanskaffelsespriser!$D172*N108))</f>
        <v>0</v>
      </c>
      <c r="AL108" s="58">
        <f>IF((O108*[1]Genanskaffelsespriser!$D172-(2009-O$3)/$C108*[1]Genanskaffelsespriser!$D172*O108)&lt;0,0,(O108*[1]Genanskaffelsespriser!$D172-(2009-O$3)/$C108*[1]Genanskaffelsespriser!$D172*O108))</f>
        <v>0</v>
      </c>
      <c r="AM108" s="58">
        <f>IF((P108*[1]Genanskaffelsespriser!$D172-(2009-P$3)/$C108*[1]Genanskaffelsespriser!$D172*P108)&lt;0,0,(P108*[1]Genanskaffelsespriser!$D172-(2009-P$3)/$C108*[1]Genanskaffelsespriser!$D172*P108))</f>
        <v>0</v>
      </c>
      <c r="AN108" s="58">
        <f>IF((Q108*[1]Genanskaffelsespriser!$D172-(2009-Q$3)/$C108*[1]Genanskaffelsespriser!$D172*Q108)&lt;0,0,(Q108*[1]Genanskaffelsespriser!$D172-(2009-Q$3)/$C108*[1]Genanskaffelsespriser!$D172*Q108))</f>
        <v>0</v>
      </c>
      <c r="AO108" s="58">
        <f>IF((R108*[1]Genanskaffelsespriser!$D172-(2009-R$3)/$C108*[1]Genanskaffelsespriser!$D172*R108)&lt;0,0,(R108*[1]Genanskaffelsespriser!$D172-(2009-R$3)/$C108*[1]Genanskaffelsespriser!$D172*R108))</f>
        <v>0</v>
      </c>
      <c r="AP108" s="58">
        <f>IF((S108*[1]Genanskaffelsespriser!$D172-(2009-S$3)/$C108*[1]Genanskaffelsespriser!$D172*S108)&lt;0,0,(S108*[1]Genanskaffelsespriser!$D172-(2009-S$3)/$C108*[1]Genanskaffelsespriser!$D172*S108))</f>
        <v>0</v>
      </c>
      <c r="AQ108" s="58">
        <f>IF((T108*[1]Genanskaffelsespriser!$D172-(2009-T$3)/$C108*[1]Genanskaffelsespriser!$D172*T108)&lt;0,0,(T108*[1]Genanskaffelsespriser!$D172-(2009-T$3)/$C108*[1]Genanskaffelsespriser!$D172*T108))</f>
        <v>0</v>
      </c>
      <c r="AR108" s="58">
        <f>IF((U108*[1]Genanskaffelsespriser!$D172-(2009-U$3)/$C108*[1]Genanskaffelsespriser!$D172*U108)&lt;0,0,(U108*[1]Genanskaffelsespriser!$D172-(2009-U$3)/$C108*[1]Genanskaffelsespriser!$D172*U108))</f>
        <v>0</v>
      </c>
      <c r="AS108" s="58">
        <f>IF((V108*[1]Genanskaffelsespriser!$D172-(2009-V$3)/$C108*[1]Genanskaffelsespriser!$D172*V108)&lt;0,0,(V108*[1]Genanskaffelsespriser!$D172-(2009-V$3)/$C108*[1]Genanskaffelsespriser!$D172*V108))</f>
        <v>0</v>
      </c>
      <c r="AT108" s="58">
        <f>IF((W108*[1]Genanskaffelsespriser!$D172-(2009-W$3)/$C108*[1]Genanskaffelsespriser!$D172*W108)&lt;0,0,(W108*[1]Genanskaffelsespriser!$D172-(2009-W$3)/$C108*[1]Genanskaffelsespriser!$D172*W108))</f>
        <v>0</v>
      </c>
      <c r="AU108" s="58">
        <f>IF((X108*[1]Genanskaffelsespriser!$D172-(2009-X$3)/$C108*[1]Genanskaffelsespriser!$D172*X108)&lt;0,0,(X108*[1]Genanskaffelsespriser!$D172-(2009-X$3)/$C108*[1]Genanskaffelsespriser!$D172*X108))</f>
        <v>0</v>
      </c>
      <c r="AV108" s="58">
        <f>IF((Y108*[1]Genanskaffelsespriser!$D172-(2009-Y$3)/$C108*[1]Genanskaffelsespriser!$D172*Y108)&lt;0,0,(Y108*[1]Genanskaffelsespriser!$D172-(2009-Y$3)/$C108*[1]Genanskaffelsespriser!$D172*Y108))</f>
        <v>0</v>
      </c>
      <c r="AW108" s="59">
        <f>+SUM(AA108:AV108)</f>
        <v>0</v>
      </c>
      <c r="AX108" s="58">
        <f>VLOOKUP(D$3,[1]Prisindeks!$A$1:$B$111,2,FALSE)/100*AA108</f>
        <v>0</v>
      </c>
      <c r="AY108" s="58">
        <f>VLOOKUP(E$3,[1]Prisindeks!$A$1:$B$111,2,FALSE)/100*AB108</f>
        <v>0</v>
      </c>
      <c r="AZ108" s="58">
        <f>VLOOKUP(F$3,[1]Prisindeks!$A$1:$B$111,2,FALSE)/100*AC108</f>
        <v>0</v>
      </c>
      <c r="BA108" s="58">
        <f>VLOOKUP(G$3,[1]Prisindeks!$A$1:$B$111,2,FALSE)/100*AD108</f>
        <v>0</v>
      </c>
      <c r="BB108" s="58">
        <f>VLOOKUP(H$3,[1]Prisindeks!$A$1:$B$111,2,FALSE)/100*AE108</f>
        <v>0</v>
      </c>
      <c r="BC108" s="58">
        <f>VLOOKUP(I$3,[1]Prisindeks!$A$1:$B$111,2,FALSE)/100*AF108</f>
        <v>0</v>
      </c>
      <c r="BD108" s="58">
        <f>VLOOKUP(J$3,[1]Prisindeks!$A$1:$B$111,2,FALSE)/100*AG108</f>
        <v>0</v>
      </c>
      <c r="BE108" s="58">
        <f>VLOOKUP(K$3,[1]Prisindeks!$A$1:$B$111,2,FALSE)/100*AH108</f>
        <v>0</v>
      </c>
      <c r="BF108" s="58">
        <f>VLOOKUP(L$3,[1]Prisindeks!$A$1:$B$111,2,FALSE)/100*AI108</f>
        <v>0</v>
      </c>
      <c r="BG108" s="58">
        <f>VLOOKUP(M$3,[1]Prisindeks!$A$1:$B$111,2,FALSE)/100*AJ108</f>
        <v>0</v>
      </c>
      <c r="BH108" s="58">
        <f>VLOOKUP(N$3,[1]Prisindeks!$A$1:$B$111,2,FALSE)/100*AK108</f>
        <v>0</v>
      </c>
      <c r="BI108" s="58">
        <f>VLOOKUP(O$3,[1]Prisindeks!$A$1:$B$111,2,FALSE)/100*AL108</f>
        <v>0</v>
      </c>
      <c r="BJ108" s="58">
        <f>VLOOKUP(P$3,[1]Prisindeks!$A$1:$B$111,2,FALSE)/100*AM108</f>
        <v>0</v>
      </c>
      <c r="BK108" s="58">
        <f>VLOOKUP(Q$3,[1]Prisindeks!$A$1:$B$111,2,FALSE)/100*AN108</f>
        <v>0</v>
      </c>
      <c r="BL108" s="58">
        <f>VLOOKUP(R$3,[1]Prisindeks!$A$1:$B$111,2,FALSE)/100*AO108</f>
        <v>0</v>
      </c>
      <c r="BM108" s="58">
        <f>VLOOKUP(S$3,[1]Prisindeks!$A$1:$B$111,2,FALSE)/100*AP108</f>
        <v>0</v>
      </c>
      <c r="BN108" s="58">
        <f>VLOOKUP(T$3,[1]Prisindeks!$A$1:$B$111,2,FALSE)/100*AQ108</f>
        <v>0</v>
      </c>
      <c r="BO108" s="58">
        <f>VLOOKUP(U$3,[1]Prisindeks!$A$1:$B$111,2,FALSE)/100*AR108</f>
        <v>0</v>
      </c>
      <c r="BP108" s="58">
        <f>VLOOKUP(V$3,[1]Prisindeks!$A$1:$B$111,2,FALSE)/100*AS108</f>
        <v>0</v>
      </c>
      <c r="BQ108" s="58">
        <f>VLOOKUP(W$3,[1]Prisindeks!$A$1:$B$111,2,FALSE)/100*AT108</f>
        <v>0</v>
      </c>
      <c r="BR108" s="58">
        <f>VLOOKUP(X$3,[1]Prisindeks!$A$1:$B$111,2,FALSE)/100*AU108</f>
        <v>0</v>
      </c>
      <c r="BS108" s="58">
        <f>VLOOKUP(Y$3,[1]Prisindeks!$A$1:$B$111,2,FALSE)/100*AV108</f>
        <v>0</v>
      </c>
      <c r="BT108" s="59">
        <f>+SUM(AX108:BS108)</f>
        <v>0</v>
      </c>
      <c r="BU108" s="48">
        <f t="shared" si="42"/>
        <v>0</v>
      </c>
      <c r="BV108" s="48">
        <f t="shared" si="42"/>
        <v>0</v>
      </c>
      <c r="BW108" s="48">
        <f t="shared" si="42"/>
        <v>0</v>
      </c>
      <c r="BX108" s="48">
        <f t="shared" si="42"/>
        <v>0</v>
      </c>
      <c r="BY108" s="48">
        <f t="shared" si="42"/>
        <v>0</v>
      </c>
      <c r="BZ108" s="48">
        <f t="shared" si="42"/>
        <v>0</v>
      </c>
      <c r="CA108" s="48">
        <f t="shared" si="42"/>
        <v>0</v>
      </c>
      <c r="CB108" s="48">
        <f t="shared" si="42"/>
        <v>0</v>
      </c>
      <c r="CC108" s="48">
        <f t="shared" si="42"/>
        <v>0</v>
      </c>
      <c r="CD108" s="48">
        <f t="shared" si="42"/>
        <v>0</v>
      </c>
      <c r="CE108" s="48">
        <f t="shared" si="43"/>
        <v>0</v>
      </c>
      <c r="CF108" s="48">
        <f t="shared" si="43"/>
        <v>0</v>
      </c>
      <c r="CG108" s="48">
        <f t="shared" si="43"/>
        <v>0</v>
      </c>
      <c r="CH108" s="48">
        <f t="shared" si="43"/>
        <v>0</v>
      </c>
      <c r="CI108" s="48">
        <f t="shared" si="43"/>
        <v>0</v>
      </c>
      <c r="CJ108" s="48">
        <f t="shared" si="43"/>
        <v>0</v>
      </c>
      <c r="CK108" s="48">
        <f t="shared" si="43"/>
        <v>0</v>
      </c>
      <c r="CL108" s="48">
        <f t="shared" si="43"/>
        <v>0</v>
      </c>
      <c r="CM108" s="48">
        <f t="shared" si="43"/>
        <v>0</v>
      </c>
      <c r="CN108" s="48">
        <f t="shared" si="43"/>
        <v>0</v>
      </c>
      <c r="CO108" s="48">
        <f t="shared" si="43"/>
        <v>0</v>
      </c>
      <c r="CP108" s="48">
        <f t="shared" si="43"/>
        <v>0</v>
      </c>
      <c r="CQ108" s="49">
        <f>+AVERAGE(AW108,BT108)</f>
        <v>0</v>
      </c>
      <c r="CR108" s="48">
        <f t="shared" si="34"/>
        <v>0</v>
      </c>
    </row>
    <row r="109" spans="1:96" ht="15.75" hidden="1" outlineLevel="1" thickBot="1" x14ac:dyDescent="0.3">
      <c r="A109" s="63" t="s">
        <v>82</v>
      </c>
      <c r="B109" s="64" t="s">
        <v>65</v>
      </c>
      <c r="C109" s="65">
        <f>[1]Genanskaffelsespriser!E173</f>
        <v>75</v>
      </c>
      <c r="D109" s="78">
        <v>0</v>
      </c>
      <c r="E109" s="79">
        <v>0</v>
      </c>
      <c r="F109" s="79">
        <v>0</v>
      </c>
      <c r="G109" s="79">
        <v>0</v>
      </c>
      <c r="H109" s="79">
        <v>0</v>
      </c>
      <c r="I109" s="79">
        <v>0</v>
      </c>
      <c r="J109" s="79">
        <v>0</v>
      </c>
      <c r="K109" s="79">
        <v>0</v>
      </c>
      <c r="L109" s="79">
        <v>0</v>
      </c>
      <c r="M109" s="79">
        <v>0</v>
      </c>
      <c r="N109" s="79">
        <v>0</v>
      </c>
      <c r="O109" s="79">
        <v>0</v>
      </c>
      <c r="P109" s="78">
        <v>0</v>
      </c>
      <c r="Q109" s="78">
        <v>0</v>
      </c>
      <c r="R109" s="78">
        <v>0</v>
      </c>
      <c r="S109" s="78">
        <v>0</v>
      </c>
      <c r="T109" s="78">
        <v>0</v>
      </c>
      <c r="U109" s="78">
        <v>0</v>
      </c>
      <c r="V109" s="78">
        <v>0</v>
      </c>
      <c r="W109" s="78">
        <v>0</v>
      </c>
      <c r="X109" s="78">
        <v>0</v>
      </c>
      <c r="Y109" s="78">
        <v>0</v>
      </c>
      <c r="Z109" s="69"/>
      <c r="AA109" s="70">
        <f>IF((D109*[1]Genanskaffelsespriser!$D173-(2009-D$3)/$C109*[1]Genanskaffelsespriser!$D173*D109)&lt;0,0,(D109*[1]Genanskaffelsespriser!$D173-(2009-D$3)/$C109*[1]Genanskaffelsespriser!$D173*D109))</f>
        <v>0</v>
      </c>
      <c r="AB109" s="71">
        <f>IF((E109*[1]Genanskaffelsespriser!$D173-(2009-E$3)/$C109*[1]Genanskaffelsespriser!$D173*E109)&lt;0,0,(E109*[1]Genanskaffelsespriser!$D173-(2009-E$3)/$C109*[1]Genanskaffelsespriser!$D173*E109))</f>
        <v>0</v>
      </c>
      <c r="AC109" s="71">
        <f>IF((F109*[1]Genanskaffelsespriser!$D173-(2009-F$3)/$C109*[1]Genanskaffelsespriser!$D173*F109)&lt;0,0,(F109*[1]Genanskaffelsespriser!$D173-(2009-F$3)/$C109*[1]Genanskaffelsespriser!$D173*F109))</f>
        <v>0</v>
      </c>
      <c r="AD109" s="71">
        <f>IF((G109*[1]Genanskaffelsespriser!$D173-(2009-G$3)/$C109*[1]Genanskaffelsespriser!$D173*G109)&lt;0,0,(G109*[1]Genanskaffelsespriser!$D173-(2009-G$3)/$C109*[1]Genanskaffelsespriser!$D173*G109))</f>
        <v>0</v>
      </c>
      <c r="AE109" s="71">
        <f>IF((H109*[1]Genanskaffelsespriser!$D173-(2009-H$3)/$C109*[1]Genanskaffelsespriser!$D173*H109)&lt;0,0,(H109*[1]Genanskaffelsespriser!$D173-(2009-H$3)/$C109*[1]Genanskaffelsespriser!$D173*H109))</f>
        <v>0</v>
      </c>
      <c r="AF109" s="71">
        <f>IF((I109*[1]Genanskaffelsespriser!$D173-(2009-I$3)/$C109*[1]Genanskaffelsespriser!$D173*I109)&lt;0,0,(I109*[1]Genanskaffelsespriser!$D173-(2009-I$3)/$C109*[1]Genanskaffelsespriser!$D173*I109))</f>
        <v>0</v>
      </c>
      <c r="AG109" s="71">
        <f>IF((J109*[1]Genanskaffelsespriser!$D173-(2009-J$3)/$C109*[1]Genanskaffelsespriser!$D173*J109)&lt;0,0,(J109*[1]Genanskaffelsespriser!$D173-(2009-J$3)/$C109*[1]Genanskaffelsespriser!$D173*J109))</f>
        <v>0</v>
      </c>
      <c r="AH109" s="71">
        <f>IF((K109*[1]Genanskaffelsespriser!$D173-(2009-K$3)/$C109*[1]Genanskaffelsespriser!$D173*K109)&lt;0,0,(K109*[1]Genanskaffelsespriser!$D173-(2009-K$3)/$C109*[1]Genanskaffelsespriser!$D173*K109))</f>
        <v>0</v>
      </c>
      <c r="AI109" s="71">
        <f>IF((L109*[1]Genanskaffelsespriser!$D173-(2009-L$3)/$C109*[1]Genanskaffelsespriser!$D173*L109)&lt;0,0,(L109*[1]Genanskaffelsespriser!$D173-(2009-L$3)/$C109*[1]Genanskaffelsespriser!$D173*L109))</f>
        <v>0</v>
      </c>
      <c r="AJ109" s="71">
        <f>IF((M109*[1]Genanskaffelsespriser!$D173-(2009-M$3)/$C109*[1]Genanskaffelsespriser!$D173*M109)&lt;0,0,(M109*[1]Genanskaffelsespriser!$D173-(2009-M$3)/$C109*[1]Genanskaffelsespriser!$D173*M109))</f>
        <v>0</v>
      </c>
      <c r="AK109" s="71">
        <f>IF((N109*[1]Genanskaffelsespriser!$D173-(2009-N$3)/$C109*[1]Genanskaffelsespriser!$D173*N109)&lt;0,0,(N109*[1]Genanskaffelsespriser!$D173-(2009-N$3)/$C109*[1]Genanskaffelsespriser!$D173*N109))</f>
        <v>0</v>
      </c>
      <c r="AL109" s="71">
        <f>IF((O109*[1]Genanskaffelsespriser!$D173-(2009-O$3)/$C109*[1]Genanskaffelsespriser!$D173*O109)&lt;0,0,(O109*[1]Genanskaffelsespriser!$D173-(2009-O$3)/$C109*[1]Genanskaffelsespriser!$D173*O109))</f>
        <v>0</v>
      </c>
      <c r="AM109" s="71">
        <f>IF((P109*[1]Genanskaffelsespriser!$D173-(2009-P$3)/$C109*[1]Genanskaffelsespriser!$D173*P109)&lt;0,0,(P109*[1]Genanskaffelsespriser!$D173-(2009-P$3)/$C109*[1]Genanskaffelsespriser!$D173*P109))</f>
        <v>0</v>
      </c>
      <c r="AN109" s="71">
        <f>IF((Q109*[1]Genanskaffelsespriser!$D173-(2009-Q$3)/$C109*[1]Genanskaffelsespriser!$D173*Q109)&lt;0,0,(Q109*[1]Genanskaffelsespriser!$D173-(2009-Q$3)/$C109*[1]Genanskaffelsespriser!$D173*Q109))</f>
        <v>0</v>
      </c>
      <c r="AO109" s="71">
        <f>IF((R109*[1]Genanskaffelsespriser!$D173-(2009-R$3)/$C109*[1]Genanskaffelsespriser!$D173*R109)&lt;0,0,(R109*[1]Genanskaffelsespriser!$D173-(2009-R$3)/$C109*[1]Genanskaffelsespriser!$D173*R109))</f>
        <v>0</v>
      </c>
      <c r="AP109" s="71">
        <f>IF((S109*[1]Genanskaffelsespriser!$D173-(2009-S$3)/$C109*[1]Genanskaffelsespriser!$D173*S109)&lt;0,0,(S109*[1]Genanskaffelsespriser!$D173-(2009-S$3)/$C109*[1]Genanskaffelsespriser!$D173*S109))</f>
        <v>0</v>
      </c>
      <c r="AQ109" s="71">
        <f>IF((T109*[1]Genanskaffelsespriser!$D173-(2009-T$3)/$C109*[1]Genanskaffelsespriser!$D173*T109)&lt;0,0,(T109*[1]Genanskaffelsespriser!$D173-(2009-T$3)/$C109*[1]Genanskaffelsespriser!$D173*T109))</f>
        <v>0</v>
      </c>
      <c r="AR109" s="71">
        <f>IF((U109*[1]Genanskaffelsespriser!$D173-(2009-U$3)/$C109*[1]Genanskaffelsespriser!$D173*U109)&lt;0,0,(U109*[1]Genanskaffelsespriser!$D173-(2009-U$3)/$C109*[1]Genanskaffelsespriser!$D173*U109))</f>
        <v>0</v>
      </c>
      <c r="AS109" s="71">
        <f>IF((V109*[1]Genanskaffelsespriser!$D173-(2009-V$3)/$C109*[1]Genanskaffelsespriser!$D173*V109)&lt;0,0,(V109*[1]Genanskaffelsespriser!$D173-(2009-V$3)/$C109*[1]Genanskaffelsespriser!$D173*V109))</f>
        <v>0</v>
      </c>
      <c r="AT109" s="71">
        <f>IF((W109*[1]Genanskaffelsespriser!$D173-(2009-W$3)/$C109*[1]Genanskaffelsespriser!$D173*W109)&lt;0,0,(W109*[1]Genanskaffelsespriser!$D173-(2009-W$3)/$C109*[1]Genanskaffelsespriser!$D173*W109))</f>
        <v>0</v>
      </c>
      <c r="AU109" s="71">
        <f>IF((X109*[1]Genanskaffelsespriser!$D173-(2009-X$3)/$C109*[1]Genanskaffelsespriser!$D173*X109)&lt;0,0,(X109*[1]Genanskaffelsespriser!$D173-(2009-X$3)/$C109*[1]Genanskaffelsespriser!$D173*X109))</f>
        <v>0</v>
      </c>
      <c r="AV109" s="71">
        <f>IF((Y109*[1]Genanskaffelsespriser!$D173-(2009-Y$3)/$C109*[1]Genanskaffelsespriser!$D173*Y109)&lt;0,0,(Y109*[1]Genanskaffelsespriser!$D173-(2009-Y$3)/$C109*[1]Genanskaffelsespriser!$D173*Y109))</f>
        <v>0</v>
      </c>
      <c r="AW109" s="72">
        <f>+SUM(AA109:AV109)</f>
        <v>0</v>
      </c>
      <c r="AX109" s="71">
        <f>VLOOKUP(D$3,[1]Prisindeks!$A$1:$B$111,2,FALSE)/100*AA109</f>
        <v>0</v>
      </c>
      <c r="AY109" s="71">
        <f>VLOOKUP(E$3,[1]Prisindeks!$A$1:$B$111,2,FALSE)/100*AB109</f>
        <v>0</v>
      </c>
      <c r="AZ109" s="71">
        <f>VLOOKUP(F$3,[1]Prisindeks!$A$1:$B$111,2,FALSE)/100*AC109</f>
        <v>0</v>
      </c>
      <c r="BA109" s="71">
        <f>VLOOKUP(G$3,[1]Prisindeks!$A$1:$B$111,2,FALSE)/100*AD109</f>
        <v>0</v>
      </c>
      <c r="BB109" s="71">
        <f>VLOOKUP(H$3,[1]Prisindeks!$A$1:$B$111,2,FALSE)/100*AE109</f>
        <v>0</v>
      </c>
      <c r="BC109" s="71">
        <f>VLOOKUP(I$3,[1]Prisindeks!$A$1:$B$111,2,FALSE)/100*AF109</f>
        <v>0</v>
      </c>
      <c r="BD109" s="71">
        <f>VLOOKUP(J$3,[1]Prisindeks!$A$1:$B$111,2,FALSE)/100*AG109</f>
        <v>0</v>
      </c>
      <c r="BE109" s="71">
        <f>VLOOKUP(K$3,[1]Prisindeks!$A$1:$B$111,2,FALSE)/100*AH109</f>
        <v>0</v>
      </c>
      <c r="BF109" s="71">
        <f>VLOOKUP(L$3,[1]Prisindeks!$A$1:$B$111,2,FALSE)/100*AI109</f>
        <v>0</v>
      </c>
      <c r="BG109" s="71">
        <f>VLOOKUP(M$3,[1]Prisindeks!$A$1:$B$111,2,FALSE)/100*AJ109</f>
        <v>0</v>
      </c>
      <c r="BH109" s="71">
        <f>VLOOKUP(N$3,[1]Prisindeks!$A$1:$B$111,2,FALSE)/100*AK109</f>
        <v>0</v>
      </c>
      <c r="BI109" s="71">
        <f>VLOOKUP(O$3,[1]Prisindeks!$A$1:$B$111,2,FALSE)/100*AL109</f>
        <v>0</v>
      </c>
      <c r="BJ109" s="71">
        <f>VLOOKUP(P$3,[1]Prisindeks!$A$1:$B$111,2,FALSE)/100*AM109</f>
        <v>0</v>
      </c>
      <c r="BK109" s="71">
        <f>VLOOKUP(Q$3,[1]Prisindeks!$A$1:$B$111,2,FALSE)/100*AN109</f>
        <v>0</v>
      </c>
      <c r="BL109" s="71">
        <f>VLOOKUP(R$3,[1]Prisindeks!$A$1:$B$111,2,FALSE)/100*AO109</f>
        <v>0</v>
      </c>
      <c r="BM109" s="71">
        <f>VLOOKUP(S$3,[1]Prisindeks!$A$1:$B$111,2,FALSE)/100*AP109</f>
        <v>0</v>
      </c>
      <c r="BN109" s="71">
        <f>VLOOKUP(T$3,[1]Prisindeks!$A$1:$B$111,2,FALSE)/100*AQ109</f>
        <v>0</v>
      </c>
      <c r="BO109" s="71">
        <f>VLOOKUP(U$3,[1]Prisindeks!$A$1:$B$111,2,FALSE)/100*AR109</f>
        <v>0</v>
      </c>
      <c r="BP109" s="71">
        <f>VLOOKUP(V$3,[1]Prisindeks!$A$1:$B$111,2,FALSE)/100*AS109</f>
        <v>0</v>
      </c>
      <c r="BQ109" s="71">
        <f>VLOOKUP(W$3,[1]Prisindeks!$A$1:$B$111,2,FALSE)/100*AT109</f>
        <v>0</v>
      </c>
      <c r="BR109" s="71">
        <f>VLOOKUP(X$3,[1]Prisindeks!$A$1:$B$111,2,FALSE)/100*AU109</f>
        <v>0</v>
      </c>
      <c r="BS109" s="71">
        <f>VLOOKUP(Y$3,[1]Prisindeks!$A$1:$B$111,2,FALSE)/100*AV109</f>
        <v>0</v>
      </c>
      <c r="BT109" s="72">
        <f>+SUM(AX109:BS109)</f>
        <v>0</v>
      </c>
      <c r="BU109" s="48">
        <f t="shared" si="42"/>
        <v>0</v>
      </c>
      <c r="BV109" s="48">
        <f t="shared" si="42"/>
        <v>0</v>
      </c>
      <c r="BW109" s="48">
        <f t="shared" si="42"/>
        <v>0</v>
      </c>
      <c r="BX109" s="48">
        <f t="shared" si="42"/>
        <v>0</v>
      </c>
      <c r="BY109" s="48">
        <f t="shared" si="42"/>
        <v>0</v>
      </c>
      <c r="BZ109" s="48">
        <f t="shared" si="42"/>
        <v>0</v>
      </c>
      <c r="CA109" s="48">
        <f t="shared" si="42"/>
        <v>0</v>
      </c>
      <c r="CB109" s="48">
        <f t="shared" si="42"/>
        <v>0</v>
      </c>
      <c r="CC109" s="48">
        <f t="shared" si="42"/>
        <v>0</v>
      </c>
      <c r="CD109" s="48">
        <f t="shared" si="42"/>
        <v>0</v>
      </c>
      <c r="CE109" s="48">
        <f t="shared" si="43"/>
        <v>0</v>
      </c>
      <c r="CF109" s="48">
        <f t="shared" si="43"/>
        <v>0</v>
      </c>
      <c r="CG109" s="48">
        <f t="shared" si="43"/>
        <v>0</v>
      </c>
      <c r="CH109" s="48">
        <f t="shared" si="43"/>
        <v>0</v>
      </c>
      <c r="CI109" s="48">
        <f t="shared" si="43"/>
        <v>0</v>
      </c>
      <c r="CJ109" s="48">
        <f t="shared" si="43"/>
        <v>0</v>
      </c>
      <c r="CK109" s="48">
        <f t="shared" si="43"/>
        <v>0</v>
      </c>
      <c r="CL109" s="48">
        <f t="shared" si="43"/>
        <v>0</v>
      </c>
      <c r="CM109" s="48">
        <f t="shared" si="43"/>
        <v>0</v>
      </c>
      <c r="CN109" s="48">
        <f t="shared" si="43"/>
        <v>0</v>
      </c>
      <c r="CO109" s="48">
        <f t="shared" si="43"/>
        <v>0</v>
      </c>
      <c r="CP109" s="48">
        <f t="shared" si="43"/>
        <v>0</v>
      </c>
      <c r="CQ109" s="49">
        <f>+AVERAGE(AW109,BT109)</f>
        <v>0</v>
      </c>
      <c r="CR109" s="48">
        <f t="shared" si="34"/>
        <v>0</v>
      </c>
    </row>
    <row r="110" spans="1:96" collapsed="1" x14ac:dyDescent="0.25">
      <c r="A110" s="30" t="s">
        <v>83</v>
      </c>
      <c r="B110" s="31"/>
      <c r="C110" s="7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74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49"/>
      <c r="AW110" s="36">
        <f>SUM(AW111:AW118)</f>
        <v>1998053.1206400001</v>
      </c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36">
        <f>SUM(BT111:BT118)</f>
        <v>509070.43502790882</v>
      </c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36">
        <f>SUM(CQ111:CQ118)</f>
        <v>1253561.7778339544</v>
      </c>
      <c r="CR110" s="48">
        <f t="shared" si="34"/>
        <v>0</v>
      </c>
    </row>
    <row r="111" spans="1:96" hidden="1" outlineLevel="1" x14ac:dyDescent="0.25">
      <c r="A111" s="85" t="s">
        <v>84</v>
      </c>
      <c r="B111" s="39" t="s">
        <v>85</v>
      </c>
      <c r="C111" s="40">
        <f>+[1]Genanskaffelsespriser!$E$175</f>
        <v>50</v>
      </c>
      <c r="D111" s="77">
        <v>0</v>
      </c>
      <c r="E111" s="77">
        <v>0</v>
      </c>
      <c r="F111" s="77">
        <v>0</v>
      </c>
      <c r="G111" s="77">
        <v>0</v>
      </c>
      <c r="H111" s="77">
        <v>0</v>
      </c>
      <c r="I111" s="77">
        <v>0</v>
      </c>
      <c r="J111" s="77">
        <v>0</v>
      </c>
      <c r="K111" s="77">
        <v>500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  <c r="W111" s="77">
        <v>0</v>
      </c>
      <c r="X111" s="77">
        <v>0</v>
      </c>
      <c r="Y111" s="77">
        <v>0</v>
      </c>
      <c r="Z111" s="86">
        <f>IF(COUNTIF(D111:Y111,"&lt;&gt;0")&lt;=1,IF((SUM(D111:Y111))&gt;0,((+HLOOKUP((SUM(D111:Y111)),[1]Priser!$E$342:$H$344,2)+((SUM(D111:Y111))-HLOOKUP((SUM(D111:Y111)),[1]Priser!$E$342:$H$344,1))*HLOOKUP((SUM(D111:Y111)),[1]Priser!$E$342:$H$344,3))*[1]Priser!$P$341)/(SUM(D111:Y111)),0)*(1+[1]Genanskaffelsespriser!$D$196),$A$400)</f>
        <v>802.25437499999998</v>
      </c>
      <c r="AA111" s="45">
        <f>IF((D111*$Z111-(2009-D$3)/($C111+D112)*$Z111*D111)&lt;0,0,(D111*$Z111-(2009-D$3)/($C111+D112)*$Z111*D111))</f>
        <v>0</v>
      </c>
      <c r="AB111" s="46">
        <f>IF((E111*$Z111-(2009-E$3)/($C111+E112)*$Z111*E111)&lt;0,0,(E111*$Z111-(2009-E$3)/($C111+E112)*$Z111*E111))</f>
        <v>0</v>
      </c>
      <c r="AC111" s="46">
        <f t="shared" ref="AC111:AV111" si="44">IF((F111*$Z111-(2009-F$3)/($C111+F112)*$Z111*F111)&lt;0,0,(F111*$Z111-(2009-F$3)/($C111+F112)*$Z111*F111))</f>
        <v>0</v>
      </c>
      <c r="AD111" s="46">
        <f t="shared" si="44"/>
        <v>0</v>
      </c>
      <c r="AE111" s="46">
        <f t="shared" si="44"/>
        <v>0</v>
      </c>
      <c r="AF111" s="46">
        <f t="shared" si="44"/>
        <v>0</v>
      </c>
      <c r="AG111" s="46">
        <f t="shared" si="44"/>
        <v>0</v>
      </c>
      <c r="AH111" s="46">
        <f t="shared" si="44"/>
        <v>128360.69999999995</v>
      </c>
      <c r="AI111" s="46">
        <f t="shared" si="44"/>
        <v>0</v>
      </c>
      <c r="AJ111" s="46">
        <f t="shared" si="44"/>
        <v>0</v>
      </c>
      <c r="AK111" s="46">
        <f t="shared" si="44"/>
        <v>0</v>
      </c>
      <c r="AL111" s="46">
        <f t="shared" si="44"/>
        <v>0</v>
      </c>
      <c r="AM111" s="46">
        <f t="shared" si="44"/>
        <v>0</v>
      </c>
      <c r="AN111" s="46">
        <f t="shared" si="44"/>
        <v>0</v>
      </c>
      <c r="AO111" s="46">
        <f t="shared" si="44"/>
        <v>0</v>
      </c>
      <c r="AP111" s="46">
        <f t="shared" si="44"/>
        <v>0</v>
      </c>
      <c r="AQ111" s="46">
        <f t="shared" si="44"/>
        <v>0</v>
      </c>
      <c r="AR111" s="46">
        <f t="shared" si="44"/>
        <v>0</v>
      </c>
      <c r="AS111" s="46">
        <f t="shared" si="44"/>
        <v>0</v>
      </c>
      <c r="AT111" s="46">
        <f t="shared" si="44"/>
        <v>0</v>
      </c>
      <c r="AU111" s="46">
        <f t="shared" si="44"/>
        <v>0</v>
      </c>
      <c r="AV111" s="46">
        <f t="shared" si="44"/>
        <v>0</v>
      </c>
      <c r="AW111" s="47">
        <f>+SUM(AA111:AV111)</f>
        <v>128360.69999999995</v>
      </c>
      <c r="AX111" s="46">
        <f>VLOOKUP(D$3,[1]Prisindeks!$A$1:$B$111,2,FALSE)/100*AA111</f>
        <v>0</v>
      </c>
      <c r="AY111" s="46">
        <f>VLOOKUP(E$3,[1]Prisindeks!$A$1:$B$111,2,FALSE)/100*AB111</f>
        <v>0</v>
      </c>
      <c r="AZ111" s="46">
        <f>VLOOKUP(F$3,[1]Prisindeks!$A$1:$B$111,2,FALSE)/100*AC111</f>
        <v>0</v>
      </c>
      <c r="BA111" s="46">
        <f>VLOOKUP(G$3,[1]Prisindeks!$A$1:$B$111,2,FALSE)/100*AD111</f>
        <v>0</v>
      </c>
      <c r="BB111" s="46">
        <f>VLOOKUP(H$3,[1]Prisindeks!$A$1:$B$111,2,FALSE)/100*AE111</f>
        <v>0</v>
      </c>
      <c r="BC111" s="46">
        <f>VLOOKUP(I$3,[1]Prisindeks!$A$1:$B$111,2,FALSE)/100*AF111</f>
        <v>0</v>
      </c>
      <c r="BD111" s="46">
        <f>VLOOKUP(J$3,[1]Prisindeks!$A$1:$B$111,2,FALSE)/100*AG111</f>
        <v>0</v>
      </c>
      <c r="BE111" s="46">
        <f>VLOOKUP(K$3,[1]Prisindeks!$A$1:$B$111,2,FALSE)/100*AH111</f>
        <v>27924.505845817883</v>
      </c>
      <c r="BF111" s="46">
        <f>VLOOKUP(L$3,[1]Prisindeks!$A$1:$B$111,2,FALSE)/100*AI111</f>
        <v>0</v>
      </c>
      <c r="BG111" s="46">
        <f>VLOOKUP(M$3,[1]Prisindeks!$A$1:$B$111,2,FALSE)/100*AJ111</f>
        <v>0</v>
      </c>
      <c r="BH111" s="46">
        <f>VLOOKUP(N$3,[1]Prisindeks!$A$1:$B$111,2,FALSE)/100*AK111</f>
        <v>0</v>
      </c>
      <c r="BI111" s="46">
        <f>VLOOKUP(O$3,[1]Prisindeks!$A$1:$B$111,2,FALSE)/100*AL111</f>
        <v>0</v>
      </c>
      <c r="BJ111" s="46">
        <f>VLOOKUP(P$3,[1]Prisindeks!$A$1:$B$111,2,FALSE)/100*AM111</f>
        <v>0</v>
      </c>
      <c r="BK111" s="46">
        <f>VLOOKUP(Q$3,[1]Prisindeks!$A$1:$B$111,2,FALSE)/100*AN111</f>
        <v>0</v>
      </c>
      <c r="BL111" s="46">
        <f>VLOOKUP(R$3,[1]Prisindeks!$A$1:$B$111,2,FALSE)/100*AO111</f>
        <v>0</v>
      </c>
      <c r="BM111" s="46">
        <f>VLOOKUP(S$3,[1]Prisindeks!$A$1:$B$111,2,FALSE)/100*AP111</f>
        <v>0</v>
      </c>
      <c r="BN111" s="46">
        <f>VLOOKUP(T$3,[1]Prisindeks!$A$1:$B$111,2,FALSE)/100*AQ111</f>
        <v>0</v>
      </c>
      <c r="BO111" s="46">
        <f>VLOOKUP(U$3,[1]Prisindeks!$A$1:$B$111,2,FALSE)/100*AR111</f>
        <v>0</v>
      </c>
      <c r="BP111" s="46">
        <f>VLOOKUP(V$3,[1]Prisindeks!$A$1:$B$111,2,FALSE)/100*AS111</f>
        <v>0</v>
      </c>
      <c r="BQ111" s="46">
        <f>VLOOKUP(W$3,[1]Prisindeks!$A$1:$B$111,2,FALSE)/100*AT111</f>
        <v>0</v>
      </c>
      <c r="BR111" s="46">
        <f>VLOOKUP(X$3,[1]Prisindeks!$A$1:$B$111,2,FALSE)/100*AU111</f>
        <v>0</v>
      </c>
      <c r="BS111" s="46">
        <f>VLOOKUP(Y$3,[1]Prisindeks!$A$1:$B$111,2,FALSE)/100*AV111</f>
        <v>0</v>
      </c>
      <c r="BT111" s="47">
        <f>+SUM(AX111:BS111)</f>
        <v>27924.505845817883</v>
      </c>
      <c r="BU111" s="48">
        <f t="shared" ref="BU111:CJ117" si="45">(AX111+AA111)/2</f>
        <v>0</v>
      </c>
      <c r="BV111" s="48">
        <f t="shared" si="45"/>
        <v>0</v>
      </c>
      <c r="BW111" s="48">
        <f t="shared" si="45"/>
        <v>0</v>
      </c>
      <c r="BX111" s="48">
        <f t="shared" si="45"/>
        <v>0</v>
      </c>
      <c r="BY111" s="48">
        <f t="shared" si="45"/>
        <v>0</v>
      </c>
      <c r="BZ111" s="48">
        <f t="shared" si="45"/>
        <v>0</v>
      </c>
      <c r="CA111" s="48">
        <f t="shared" si="45"/>
        <v>0</v>
      </c>
      <c r="CB111" s="48">
        <f t="shared" si="45"/>
        <v>78142.602922908918</v>
      </c>
      <c r="CC111" s="48">
        <f t="shared" si="45"/>
        <v>0</v>
      </c>
      <c r="CD111" s="48">
        <f t="shared" si="45"/>
        <v>0</v>
      </c>
      <c r="CE111" s="48">
        <f t="shared" si="45"/>
        <v>0</v>
      </c>
      <c r="CF111" s="48">
        <f t="shared" si="45"/>
        <v>0</v>
      </c>
      <c r="CG111" s="48">
        <f t="shared" si="45"/>
        <v>0</v>
      </c>
      <c r="CH111" s="48">
        <f t="shared" si="45"/>
        <v>0</v>
      </c>
      <c r="CI111" s="48">
        <f t="shared" si="45"/>
        <v>0</v>
      </c>
      <c r="CJ111" s="48">
        <f t="shared" si="45"/>
        <v>0</v>
      </c>
      <c r="CK111" s="48">
        <f t="shared" ref="CE111:CP117" si="46">(BN111+AQ111)/2</f>
        <v>0</v>
      </c>
      <c r="CL111" s="48">
        <f t="shared" si="46"/>
        <v>0</v>
      </c>
      <c r="CM111" s="48">
        <f t="shared" si="46"/>
        <v>0</v>
      </c>
      <c r="CN111" s="48">
        <f t="shared" si="46"/>
        <v>0</v>
      </c>
      <c r="CO111" s="48">
        <f t="shared" si="46"/>
        <v>0</v>
      </c>
      <c r="CP111" s="48">
        <f t="shared" si="46"/>
        <v>0</v>
      </c>
      <c r="CQ111" s="49">
        <f>+AVERAGE(AW111,BT111)</f>
        <v>78142.602922908918</v>
      </c>
      <c r="CR111" s="48">
        <f t="shared" si="34"/>
        <v>500</v>
      </c>
    </row>
    <row r="112" spans="1:96" hidden="1" outlineLevel="1" x14ac:dyDescent="0.25">
      <c r="A112" s="60" t="s">
        <v>66</v>
      </c>
      <c r="B112" s="51" t="s">
        <v>67</v>
      </c>
      <c r="C112" s="61" t="s">
        <v>68</v>
      </c>
      <c r="D112" s="78">
        <v>0</v>
      </c>
      <c r="E112" s="78">
        <v>0</v>
      </c>
      <c r="F112" s="78">
        <v>0</v>
      </c>
      <c r="G112" s="78">
        <v>0</v>
      </c>
      <c r="H112" s="78">
        <v>0</v>
      </c>
      <c r="I112" s="78">
        <v>0</v>
      </c>
      <c r="J112" s="78">
        <v>0</v>
      </c>
      <c r="K112" s="78">
        <v>0</v>
      </c>
      <c r="L112" s="78">
        <v>0</v>
      </c>
      <c r="M112" s="78">
        <v>0</v>
      </c>
      <c r="N112" s="78">
        <v>0</v>
      </c>
      <c r="O112" s="78">
        <v>0</v>
      </c>
      <c r="P112" s="78">
        <v>0</v>
      </c>
      <c r="Q112" s="78">
        <v>0</v>
      </c>
      <c r="R112" s="78">
        <v>0</v>
      </c>
      <c r="S112" s="78">
        <v>0</v>
      </c>
      <c r="T112" s="78">
        <v>0</v>
      </c>
      <c r="U112" s="78">
        <v>0</v>
      </c>
      <c r="V112" s="78">
        <v>0</v>
      </c>
      <c r="W112" s="78">
        <v>0</v>
      </c>
      <c r="X112" s="78">
        <v>0</v>
      </c>
      <c r="Y112" s="78">
        <v>0</v>
      </c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49"/>
      <c r="CR112" s="48"/>
    </row>
    <row r="113" spans="1:96" hidden="1" outlineLevel="1" x14ac:dyDescent="0.25">
      <c r="A113" s="50" t="s">
        <v>86</v>
      </c>
      <c r="B113" s="51" t="s">
        <v>85</v>
      </c>
      <c r="C113" s="52">
        <f>+[1]Genanskaffelsespriser!$E$176</f>
        <v>25</v>
      </c>
      <c r="D113" s="78">
        <v>0</v>
      </c>
      <c r="E113" s="78">
        <v>0</v>
      </c>
      <c r="F113" s="78">
        <v>0</v>
      </c>
      <c r="G113" s="78">
        <v>0</v>
      </c>
      <c r="H113" s="78">
        <v>0</v>
      </c>
      <c r="I113" s="78">
        <v>0</v>
      </c>
      <c r="J113" s="78">
        <v>0</v>
      </c>
      <c r="K113" s="78">
        <v>0</v>
      </c>
      <c r="L113" s="78">
        <v>0</v>
      </c>
      <c r="M113" s="78">
        <v>0</v>
      </c>
      <c r="N113" s="78">
        <v>200</v>
      </c>
      <c r="O113" s="78">
        <v>0</v>
      </c>
      <c r="P113" s="78">
        <v>0</v>
      </c>
      <c r="Q113" s="78">
        <v>0</v>
      </c>
      <c r="R113" s="78">
        <v>0</v>
      </c>
      <c r="S113" s="78">
        <v>0</v>
      </c>
      <c r="T113" s="78">
        <v>0</v>
      </c>
      <c r="U113" s="78">
        <v>0</v>
      </c>
      <c r="V113" s="78">
        <v>0</v>
      </c>
      <c r="W113" s="78">
        <v>0</v>
      </c>
      <c r="X113" s="78">
        <v>0</v>
      </c>
      <c r="Y113" s="78">
        <v>0</v>
      </c>
      <c r="Z113" s="87">
        <f>IF(COUNTIF(D113:Y113,"&lt;&gt;0")&lt;=1,IF((SUM(D113:Y113))&gt;0,((+HLOOKUP((SUM(D113:Y113)),[1]Priser!$E$342:$H$344,2)+((SUM(D113:Y113))-HLOOKUP((SUM(D113:Y113)),[1]Priser!$E$342:$H$344,1))*HLOOKUP((SUM(D113:Y113)),[1]Priser!$E$342:$H$344,3))*[1]Priser!$Q$341)/(SUM(D113:Y113)),0)*(1+[1]Genanskaffelsespriser!$D$196),$A$400)</f>
        <v>2380.0213125</v>
      </c>
      <c r="AA113" s="57">
        <f t="shared" ref="AA113:AP114" si="47">IF((D113*$Z113-(2009-D$3)/$C113*$Z113*D113)&lt;0,0,(D113*$Z113-(2009-D$3)/$C113*$Z113*D113))</f>
        <v>0</v>
      </c>
      <c r="AB113" s="58">
        <f t="shared" si="47"/>
        <v>0</v>
      </c>
      <c r="AC113" s="58">
        <f t="shared" si="47"/>
        <v>0</v>
      </c>
      <c r="AD113" s="58">
        <f t="shared" si="47"/>
        <v>0</v>
      </c>
      <c r="AE113" s="58">
        <f t="shared" si="47"/>
        <v>0</v>
      </c>
      <c r="AF113" s="58">
        <f t="shared" si="47"/>
        <v>0</v>
      </c>
      <c r="AG113" s="58">
        <f t="shared" si="47"/>
        <v>0</v>
      </c>
      <c r="AH113" s="58">
        <f t="shared" si="47"/>
        <v>0</v>
      </c>
      <c r="AI113" s="58">
        <f t="shared" si="47"/>
        <v>0</v>
      </c>
      <c r="AJ113" s="58">
        <f t="shared" si="47"/>
        <v>0</v>
      </c>
      <c r="AK113" s="58">
        <f t="shared" si="47"/>
        <v>152321.364</v>
      </c>
      <c r="AL113" s="58">
        <f t="shared" si="47"/>
        <v>0</v>
      </c>
      <c r="AM113" s="58">
        <f t="shared" si="47"/>
        <v>0</v>
      </c>
      <c r="AN113" s="58">
        <f t="shared" si="47"/>
        <v>0</v>
      </c>
      <c r="AO113" s="58">
        <f t="shared" si="47"/>
        <v>0</v>
      </c>
      <c r="AP113" s="58">
        <f t="shared" si="47"/>
        <v>0</v>
      </c>
      <c r="AQ113" s="58">
        <f t="shared" ref="AK113:AT114" si="48">IF((T113*$Z113-(2009-T$3)/$C113*$Z113*T113)&lt;0,0,(T113*$Z113-(2009-T$3)/$C113*$Z113*T113))</f>
        <v>0</v>
      </c>
      <c r="AR113" s="58">
        <f t="shared" si="48"/>
        <v>0</v>
      </c>
      <c r="AS113" s="58">
        <f t="shared" si="48"/>
        <v>0</v>
      </c>
      <c r="AT113" s="58">
        <f t="shared" si="48"/>
        <v>0</v>
      </c>
      <c r="AU113" s="58">
        <f>IF((X113*$Z113-(2009-X$3)/$C113*$Z113*X113)&lt;0,0,(X113*$Z113-(2009-X$3)/$C113*$Z113*X113))</f>
        <v>0</v>
      </c>
      <c r="AV113" s="58">
        <f>IF((Y113*$Z113-(2009-Y$3)/$C113*$Z113*Y113)&lt;0,0,(Y113*$Z113-(2009-Y$3)/$C113*$Z113*Y113))</f>
        <v>0</v>
      </c>
      <c r="AW113" s="59">
        <f>+SUM(AA113:AV113)</f>
        <v>152321.364</v>
      </c>
      <c r="AX113" s="58">
        <f>VLOOKUP(D$3,[1]Prisindeks!$A$1:$B$111,2,FALSE)/100*AA113</f>
        <v>0</v>
      </c>
      <c r="AY113" s="58">
        <f>VLOOKUP(E$3,[1]Prisindeks!$A$1:$B$111,2,FALSE)/100*AB113</f>
        <v>0</v>
      </c>
      <c r="AZ113" s="58">
        <f>VLOOKUP(F$3,[1]Prisindeks!$A$1:$B$111,2,FALSE)/100*AC113</f>
        <v>0</v>
      </c>
      <c r="BA113" s="58">
        <f>VLOOKUP(G$3,[1]Prisindeks!$A$1:$B$111,2,FALSE)/100*AD113</f>
        <v>0</v>
      </c>
      <c r="BB113" s="58">
        <f>VLOOKUP(H$3,[1]Prisindeks!$A$1:$B$111,2,FALSE)/100*AE113</f>
        <v>0</v>
      </c>
      <c r="BC113" s="58">
        <f>VLOOKUP(I$3,[1]Prisindeks!$A$1:$B$111,2,FALSE)/100*AF113</f>
        <v>0</v>
      </c>
      <c r="BD113" s="58">
        <f>VLOOKUP(J$3,[1]Prisindeks!$A$1:$B$111,2,FALSE)/100*AG113</f>
        <v>0</v>
      </c>
      <c r="BE113" s="58">
        <f>VLOOKUP(K$3,[1]Prisindeks!$A$1:$B$111,2,FALSE)/100*AH113</f>
        <v>0</v>
      </c>
      <c r="BF113" s="58">
        <f>VLOOKUP(L$3,[1]Prisindeks!$A$1:$B$111,2,FALSE)/100*AI113</f>
        <v>0</v>
      </c>
      <c r="BG113" s="58">
        <f>VLOOKUP(M$3,[1]Prisindeks!$A$1:$B$111,2,FALSE)/100*AJ113</f>
        <v>0</v>
      </c>
      <c r="BH113" s="58">
        <f>VLOOKUP(N$3,[1]Prisindeks!$A$1:$B$111,2,FALSE)/100*AK113</f>
        <v>107536.73173628289</v>
      </c>
      <c r="BI113" s="58">
        <f>VLOOKUP(O$3,[1]Prisindeks!$A$1:$B$111,2,FALSE)/100*AL113</f>
        <v>0</v>
      </c>
      <c r="BJ113" s="58">
        <f>VLOOKUP(P$3,[1]Prisindeks!$A$1:$B$111,2,FALSE)/100*AM113</f>
        <v>0</v>
      </c>
      <c r="BK113" s="58">
        <f>VLOOKUP(Q$3,[1]Prisindeks!$A$1:$B$111,2,FALSE)/100*AN113</f>
        <v>0</v>
      </c>
      <c r="BL113" s="58">
        <f>VLOOKUP(R$3,[1]Prisindeks!$A$1:$B$111,2,FALSE)/100*AO113</f>
        <v>0</v>
      </c>
      <c r="BM113" s="58">
        <f>VLOOKUP(S$3,[1]Prisindeks!$A$1:$B$111,2,FALSE)/100*AP113</f>
        <v>0</v>
      </c>
      <c r="BN113" s="58">
        <f>VLOOKUP(T$3,[1]Prisindeks!$A$1:$B$111,2,FALSE)/100*AQ113</f>
        <v>0</v>
      </c>
      <c r="BO113" s="58">
        <f>VLOOKUP(U$3,[1]Prisindeks!$A$1:$B$111,2,FALSE)/100*AR113</f>
        <v>0</v>
      </c>
      <c r="BP113" s="58">
        <f>VLOOKUP(V$3,[1]Prisindeks!$A$1:$B$111,2,FALSE)/100*AS113</f>
        <v>0</v>
      </c>
      <c r="BQ113" s="58">
        <f>VLOOKUP(W$3,[1]Prisindeks!$A$1:$B$111,2,FALSE)/100*AT113</f>
        <v>0</v>
      </c>
      <c r="BR113" s="58">
        <f>VLOOKUP(X$3,[1]Prisindeks!$A$1:$B$111,2,FALSE)/100*AU113</f>
        <v>0</v>
      </c>
      <c r="BS113" s="58">
        <f>VLOOKUP(Y$3,[1]Prisindeks!$A$1:$B$111,2,FALSE)/100*AV113</f>
        <v>0</v>
      </c>
      <c r="BT113" s="59">
        <f>+SUM(AX113:BS113)</f>
        <v>107536.73173628289</v>
      </c>
      <c r="BU113" s="48">
        <f t="shared" si="45"/>
        <v>0</v>
      </c>
      <c r="BV113" s="48">
        <f t="shared" si="45"/>
        <v>0</v>
      </c>
      <c r="BW113" s="48">
        <f t="shared" si="45"/>
        <v>0</v>
      </c>
      <c r="BX113" s="48">
        <f t="shared" si="45"/>
        <v>0</v>
      </c>
      <c r="BY113" s="48">
        <f t="shared" si="45"/>
        <v>0</v>
      </c>
      <c r="BZ113" s="48">
        <f t="shared" si="45"/>
        <v>0</v>
      </c>
      <c r="CA113" s="48">
        <f t="shared" si="45"/>
        <v>0</v>
      </c>
      <c r="CB113" s="48">
        <f t="shared" si="45"/>
        <v>0</v>
      </c>
      <c r="CC113" s="48">
        <f t="shared" si="45"/>
        <v>0</v>
      </c>
      <c r="CD113" s="48">
        <f t="shared" si="45"/>
        <v>0</v>
      </c>
      <c r="CE113" s="48">
        <f t="shared" si="46"/>
        <v>129929.04786814144</v>
      </c>
      <c r="CF113" s="48">
        <f t="shared" si="46"/>
        <v>0</v>
      </c>
      <c r="CG113" s="48">
        <f t="shared" si="46"/>
        <v>0</v>
      </c>
      <c r="CH113" s="48">
        <f t="shared" si="46"/>
        <v>0</v>
      </c>
      <c r="CI113" s="48">
        <f t="shared" si="46"/>
        <v>0</v>
      </c>
      <c r="CJ113" s="48">
        <f t="shared" si="46"/>
        <v>0</v>
      </c>
      <c r="CK113" s="48">
        <f t="shared" si="46"/>
        <v>0</v>
      </c>
      <c r="CL113" s="48">
        <f t="shared" si="46"/>
        <v>0</v>
      </c>
      <c r="CM113" s="48">
        <f t="shared" si="46"/>
        <v>0</v>
      </c>
      <c r="CN113" s="48">
        <f t="shared" si="46"/>
        <v>0</v>
      </c>
      <c r="CO113" s="48">
        <f t="shared" si="46"/>
        <v>0</v>
      </c>
      <c r="CP113" s="48">
        <f t="shared" si="46"/>
        <v>0</v>
      </c>
      <c r="CQ113" s="49">
        <f>+AVERAGE(AW113,BT113)</f>
        <v>129929.04786814144</v>
      </c>
      <c r="CR113" s="48">
        <f t="shared" si="34"/>
        <v>200</v>
      </c>
    </row>
    <row r="114" spans="1:96" hidden="1" outlineLevel="1" x14ac:dyDescent="0.25">
      <c r="A114" s="50" t="s">
        <v>87</v>
      </c>
      <c r="B114" s="51" t="s">
        <v>85</v>
      </c>
      <c r="C114" s="52">
        <f>+[1]Genanskaffelsespriser!$E$177</f>
        <v>10</v>
      </c>
      <c r="D114" s="78">
        <v>0</v>
      </c>
      <c r="E114" s="78">
        <v>0</v>
      </c>
      <c r="F114" s="78">
        <v>0</v>
      </c>
      <c r="G114" s="78">
        <v>0</v>
      </c>
      <c r="H114" s="78">
        <v>0</v>
      </c>
      <c r="I114" s="78">
        <v>0</v>
      </c>
      <c r="J114" s="78">
        <v>0</v>
      </c>
      <c r="K114" s="78">
        <v>0</v>
      </c>
      <c r="L114" s="78">
        <v>0</v>
      </c>
      <c r="M114" s="78">
        <v>0</v>
      </c>
      <c r="N114" s="78">
        <v>200</v>
      </c>
      <c r="O114" s="78">
        <v>0</v>
      </c>
      <c r="P114" s="78">
        <v>0</v>
      </c>
      <c r="Q114" s="78">
        <v>0</v>
      </c>
      <c r="R114" s="78">
        <v>0</v>
      </c>
      <c r="S114" s="78">
        <v>0</v>
      </c>
      <c r="T114" s="78">
        <v>0</v>
      </c>
      <c r="U114" s="78">
        <v>0</v>
      </c>
      <c r="V114" s="78">
        <v>0</v>
      </c>
      <c r="W114" s="78">
        <v>0</v>
      </c>
      <c r="X114" s="78">
        <v>0</v>
      </c>
      <c r="Y114" s="78">
        <v>0</v>
      </c>
      <c r="Z114" s="87">
        <f>IF(COUNTIF(D114:Y114,"&lt;&gt;0")&lt;=1,IF((SUM(D114:Y114))&gt;0,((+HLOOKUP((SUM(D114:Y114)),[1]Priser!$E$342:$H$344,2)+((SUM(D114:Y114))-HLOOKUP((SUM(D114:Y114)),[1]Priser!$E$342:$H$344,1))*HLOOKUP((SUM(D114:Y114)),[1]Priser!$E$342:$H$344,3))*[1]Priser!$R$341)/(SUM(D114:Y114)),0)*(1+[1]Genanskaffelsespriser!$D$196),$A$400)</f>
        <v>366.15712500000001</v>
      </c>
      <c r="AA114" s="57">
        <f t="shared" si="47"/>
        <v>0</v>
      </c>
      <c r="AB114" s="58">
        <f t="shared" si="47"/>
        <v>0</v>
      </c>
      <c r="AC114" s="58">
        <f t="shared" si="47"/>
        <v>0</v>
      </c>
      <c r="AD114" s="58">
        <f t="shared" si="47"/>
        <v>0</v>
      </c>
      <c r="AE114" s="58">
        <f t="shared" si="47"/>
        <v>0</v>
      </c>
      <c r="AF114" s="58">
        <f t="shared" si="47"/>
        <v>0</v>
      </c>
      <c r="AG114" s="58">
        <f t="shared" si="47"/>
        <v>0</v>
      </c>
      <c r="AH114" s="58">
        <f t="shared" si="47"/>
        <v>0</v>
      </c>
      <c r="AI114" s="58">
        <f t="shared" si="47"/>
        <v>0</v>
      </c>
      <c r="AJ114" s="58">
        <f t="shared" si="47"/>
        <v>0</v>
      </c>
      <c r="AK114" s="58">
        <f t="shared" si="48"/>
        <v>0</v>
      </c>
      <c r="AL114" s="58">
        <f t="shared" si="48"/>
        <v>0</v>
      </c>
      <c r="AM114" s="58">
        <f t="shared" si="48"/>
        <v>0</v>
      </c>
      <c r="AN114" s="58">
        <f t="shared" si="48"/>
        <v>0</v>
      </c>
      <c r="AO114" s="58">
        <f t="shared" si="48"/>
        <v>0</v>
      </c>
      <c r="AP114" s="58">
        <f t="shared" si="48"/>
        <v>0</v>
      </c>
      <c r="AQ114" s="58">
        <f t="shared" si="48"/>
        <v>0</v>
      </c>
      <c r="AR114" s="58">
        <f t="shared" si="48"/>
        <v>0</v>
      </c>
      <c r="AS114" s="58">
        <f t="shared" si="48"/>
        <v>0</v>
      </c>
      <c r="AT114" s="58">
        <f t="shared" si="48"/>
        <v>0</v>
      </c>
      <c r="AU114" s="58">
        <f>IF((X114*$Z114-(2009-X$3)/$C114*$Z114*X114)&lt;0,0,(X114*$Z114-(2009-X$3)/$C114*$Z114*X114))</f>
        <v>0</v>
      </c>
      <c r="AV114" s="58">
        <f>IF((Y114*$Z114-(2009-Y$3)/$C114*$Z114*Y114)&lt;0,0,(Y114*$Z114-(2009-Y$3)/$C114*$Z114*Y114))</f>
        <v>0</v>
      </c>
      <c r="AW114" s="59">
        <f>+SUM(AA114:AV114)</f>
        <v>0</v>
      </c>
      <c r="AX114" s="58">
        <f>VLOOKUP(D$3,[1]Prisindeks!$A$1:$B$111,2,FALSE)/100*AA114</f>
        <v>0</v>
      </c>
      <c r="AY114" s="58">
        <f>VLOOKUP(E$3,[1]Prisindeks!$A$1:$B$111,2,FALSE)/100*AB114</f>
        <v>0</v>
      </c>
      <c r="AZ114" s="58">
        <f>VLOOKUP(F$3,[1]Prisindeks!$A$1:$B$111,2,FALSE)/100*AC114</f>
        <v>0</v>
      </c>
      <c r="BA114" s="58">
        <f>VLOOKUP(G$3,[1]Prisindeks!$A$1:$B$111,2,FALSE)/100*AD114</f>
        <v>0</v>
      </c>
      <c r="BB114" s="58">
        <f>VLOOKUP(H$3,[1]Prisindeks!$A$1:$B$111,2,FALSE)/100*AE114</f>
        <v>0</v>
      </c>
      <c r="BC114" s="58">
        <f>VLOOKUP(I$3,[1]Prisindeks!$A$1:$B$111,2,FALSE)/100*AF114</f>
        <v>0</v>
      </c>
      <c r="BD114" s="58">
        <f>VLOOKUP(J$3,[1]Prisindeks!$A$1:$B$111,2,FALSE)/100*AG114</f>
        <v>0</v>
      </c>
      <c r="BE114" s="58">
        <f>VLOOKUP(K$3,[1]Prisindeks!$A$1:$B$111,2,FALSE)/100*AH114</f>
        <v>0</v>
      </c>
      <c r="BF114" s="58">
        <f>VLOOKUP(L$3,[1]Prisindeks!$A$1:$B$111,2,FALSE)/100*AI114</f>
        <v>0</v>
      </c>
      <c r="BG114" s="58">
        <f>VLOOKUP(M$3,[1]Prisindeks!$A$1:$B$111,2,FALSE)/100*AJ114</f>
        <v>0</v>
      </c>
      <c r="BH114" s="58">
        <f>VLOOKUP(N$3,[1]Prisindeks!$A$1:$B$111,2,FALSE)/100*AK114</f>
        <v>0</v>
      </c>
      <c r="BI114" s="58">
        <f>VLOOKUP(O$3,[1]Prisindeks!$A$1:$B$111,2,FALSE)/100*AL114</f>
        <v>0</v>
      </c>
      <c r="BJ114" s="58">
        <f>VLOOKUP(P$3,[1]Prisindeks!$A$1:$B$111,2,FALSE)/100*AM114</f>
        <v>0</v>
      </c>
      <c r="BK114" s="58">
        <f>VLOOKUP(Q$3,[1]Prisindeks!$A$1:$B$111,2,FALSE)/100*AN114</f>
        <v>0</v>
      </c>
      <c r="BL114" s="58">
        <f>VLOOKUP(R$3,[1]Prisindeks!$A$1:$B$111,2,FALSE)/100*AO114</f>
        <v>0</v>
      </c>
      <c r="BM114" s="58">
        <f>VLOOKUP(S$3,[1]Prisindeks!$A$1:$B$111,2,FALSE)/100*AP114</f>
        <v>0</v>
      </c>
      <c r="BN114" s="58">
        <f>VLOOKUP(T$3,[1]Prisindeks!$A$1:$B$111,2,FALSE)/100*AQ114</f>
        <v>0</v>
      </c>
      <c r="BO114" s="58">
        <f>VLOOKUP(U$3,[1]Prisindeks!$A$1:$B$111,2,FALSE)/100*AR114</f>
        <v>0</v>
      </c>
      <c r="BP114" s="58">
        <f>VLOOKUP(V$3,[1]Prisindeks!$A$1:$B$111,2,FALSE)/100*AS114</f>
        <v>0</v>
      </c>
      <c r="BQ114" s="58">
        <f>VLOOKUP(W$3,[1]Prisindeks!$A$1:$B$111,2,FALSE)/100*AT114</f>
        <v>0</v>
      </c>
      <c r="BR114" s="58">
        <f>VLOOKUP(X$3,[1]Prisindeks!$A$1:$B$111,2,FALSE)/100*AU114</f>
        <v>0</v>
      </c>
      <c r="BS114" s="58">
        <f>VLOOKUP(Y$3,[1]Prisindeks!$A$1:$B$111,2,FALSE)/100*AV114</f>
        <v>0</v>
      </c>
      <c r="BT114" s="59">
        <f>+SUM(AX114:BS114)</f>
        <v>0</v>
      </c>
      <c r="BU114" s="48">
        <f t="shared" si="45"/>
        <v>0</v>
      </c>
      <c r="BV114" s="48">
        <f t="shared" si="45"/>
        <v>0</v>
      </c>
      <c r="BW114" s="48">
        <f t="shared" si="45"/>
        <v>0</v>
      </c>
      <c r="BX114" s="48">
        <f t="shared" si="45"/>
        <v>0</v>
      </c>
      <c r="BY114" s="48">
        <f t="shared" si="45"/>
        <v>0</v>
      </c>
      <c r="BZ114" s="48">
        <f t="shared" si="45"/>
        <v>0</v>
      </c>
      <c r="CA114" s="48">
        <f t="shared" si="45"/>
        <v>0</v>
      </c>
      <c r="CB114" s="48">
        <f t="shared" si="45"/>
        <v>0</v>
      </c>
      <c r="CC114" s="48">
        <f t="shared" si="45"/>
        <v>0</v>
      </c>
      <c r="CD114" s="48">
        <f t="shared" si="45"/>
        <v>0</v>
      </c>
      <c r="CE114" s="48">
        <f t="shared" si="46"/>
        <v>0</v>
      </c>
      <c r="CF114" s="48">
        <f t="shared" si="46"/>
        <v>0</v>
      </c>
      <c r="CG114" s="48">
        <f t="shared" si="46"/>
        <v>0</v>
      </c>
      <c r="CH114" s="48">
        <f t="shared" si="46"/>
        <v>0</v>
      </c>
      <c r="CI114" s="48">
        <f t="shared" si="46"/>
        <v>0</v>
      </c>
      <c r="CJ114" s="48">
        <f t="shared" si="46"/>
        <v>0</v>
      </c>
      <c r="CK114" s="48">
        <f t="shared" si="46"/>
        <v>0</v>
      </c>
      <c r="CL114" s="48">
        <f t="shared" si="46"/>
        <v>0</v>
      </c>
      <c r="CM114" s="48">
        <f t="shared" si="46"/>
        <v>0</v>
      </c>
      <c r="CN114" s="48">
        <f t="shared" si="46"/>
        <v>0</v>
      </c>
      <c r="CO114" s="48">
        <f t="shared" si="46"/>
        <v>0</v>
      </c>
      <c r="CP114" s="48">
        <f t="shared" si="46"/>
        <v>0</v>
      </c>
      <c r="CQ114" s="49">
        <f>+AVERAGE(AW114,BT114)</f>
        <v>0</v>
      </c>
      <c r="CR114" s="48">
        <f t="shared" si="34"/>
        <v>200</v>
      </c>
    </row>
    <row r="115" spans="1:96" hidden="1" outlineLevel="1" x14ac:dyDescent="0.25">
      <c r="A115" s="50" t="s">
        <v>88</v>
      </c>
      <c r="B115" s="51" t="s">
        <v>89</v>
      </c>
      <c r="C115" s="52">
        <f>+[1]Genanskaffelsespriser!$E$178</f>
        <v>50</v>
      </c>
      <c r="D115" s="78">
        <v>0</v>
      </c>
      <c r="E115" s="78">
        <v>0</v>
      </c>
      <c r="F115" s="78">
        <v>0</v>
      </c>
      <c r="G115" s="78">
        <v>0</v>
      </c>
      <c r="H115" s="78">
        <v>0</v>
      </c>
      <c r="I115" s="78">
        <v>0</v>
      </c>
      <c r="J115" s="78">
        <v>0</v>
      </c>
      <c r="K115" s="78">
        <v>1700</v>
      </c>
      <c r="L115" s="78">
        <v>0</v>
      </c>
      <c r="M115" s="78">
        <v>0</v>
      </c>
      <c r="N115" s="78">
        <v>0</v>
      </c>
      <c r="O115" s="78">
        <v>0</v>
      </c>
      <c r="P115" s="78">
        <v>0</v>
      </c>
      <c r="Q115" s="78">
        <v>0</v>
      </c>
      <c r="R115" s="78">
        <v>0</v>
      </c>
      <c r="S115" s="78">
        <v>0</v>
      </c>
      <c r="T115" s="78">
        <v>0</v>
      </c>
      <c r="U115" s="78">
        <v>0</v>
      </c>
      <c r="V115" s="78">
        <v>0</v>
      </c>
      <c r="W115" s="78">
        <v>0</v>
      </c>
      <c r="X115" s="78">
        <v>0</v>
      </c>
      <c r="Y115" s="78">
        <v>0</v>
      </c>
      <c r="Z115" s="87">
        <f>IF(COUNTIF(D115:Y115,"&lt;&gt;0")&lt;=1,IF((SUM(D115:Y115))&gt;0,(+HLOOKUP((SUM(D115:Y115)),[1]Priser!$E$168:$J$170,2)+((SUM(D115:Y115))-HLOOKUP((SUM(D115:Y115)),[1]Priser!$E$168:$J$170,1))*HLOOKUP((SUM(D115:Y115)),[1]Priser!$E$168:$J$170,3))/(SUM(D115:Y115)),0)*(1+[1]Genanskaffelsespriser!$D$196),$A$400)</f>
        <v>3156.932089411765</v>
      </c>
      <c r="AA115" s="57">
        <f>IF((D115*$Z115-(2009-D$3)/($C115+D116)*$Z115*D115)&lt;0,0,(D115*$Z115-(2009-D$3)/($C115+D116)*$Z115*D115))</f>
        <v>0</v>
      </c>
      <c r="AB115" s="58">
        <f>IF((E115*$Z115-(2009-E$3)/($C115+E116)*$Z115*E115)&lt;0,0,(E115*$Z115-(2009-E$3)/($C115+E116)*$Z115*E115))</f>
        <v>0</v>
      </c>
      <c r="AC115" s="58">
        <f t="shared" ref="AC115:AV115" si="49">IF((F115*$Z115-(2009-F$3)/($C115+F116)*$Z115*F115)&lt;0,0,(F115*$Z115-(2009-F$3)/($C115+F116)*$Z115*F115))</f>
        <v>0</v>
      </c>
      <c r="AD115" s="58">
        <f t="shared" si="49"/>
        <v>0</v>
      </c>
      <c r="AE115" s="58">
        <f t="shared" si="49"/>
        <v>0</v>
      </c>
      <c r="AF115" s="58">
        <f t="shared" si="49"/>
        <v>0</v>
      </c>
      <c r="AG115" s="58">
        <f t="shared" si="49"/>
        <v>0</v>
      </c>
      <c r="AH115" s="58">
        <f t="shared" si="49"/>
        <v>1717371.0566400001</v>
      </c>
      <c r="AI115" s="58">
        <f t="shared" si="49"/>
        <v>0</v>
      </c>
      <c r="AJ115" s="58">
        <f t="shared" si="49"/>
        <v>0</v>
      </c>
      <c r="AK115" s="58">
        <f t="shared" si="49"/>
        <v>0</v>
      </c>
      <c r="AL115" s="58">
        <f t="shared" si="49"/>
        <v>0</v>
      </c>
      <c r="AM115" s="58">
        <f t="shared" si="49"/>
        <v>0</v>
      </c>
      <c r="AN115" s="58">
        <f t="shared" si="49"/>
        <v>0</v>
      </c>
      <c r="AO115" s="58">
        <f t="shared" si="49"/>
        <v>0</v>
      </c>
      <c r="AP115" s="58">
        <f t="shared" si="49"/>
        <v>0</v>
      </c>
      <c r="AQ115" s="58">
        <f t="shared" si="49"/>
        <v>0</v>
      </c>
      <c r="AR115" s="58">
        <f t="shared" si="49"/>
        <v>0</v>
      </c>
      <c r="AS115" s="58">
        <f t="shared" si="49"/>
        <v>0</v>
      </c>
      <c r="AT115" s="58">
        <f t="shared" si="49"/>
        <v>0</v>
      </c>
      <c r="AU115" s="58">
        <f t="shared" si="49"/>
        <v>0</v>
      </c>
      <c r="AV115" s="58">
        <f t="shared" si="49"/>
        <v>0</v>
      </c>
      <c r="AW115" s="59">
        <f>+SUM(AA115:AV115)</f>
        <v>1717371.0566400001</v>
      </c>
      <c r="AX115" s="58">
        <f>VLOOKUP(D$3,[1]Prisindeks!$A$1:$B$111,2,FALSE)/100*AA115</f>
        <v>0</v>
      </c>
      <c r="AY115" s="58">
        <f>VLOOKUP(E$3,[1]Prisindeks!$A$1:$B$111,2,FALSE)/100*AB115</f>
        <v>0</v>
      </c>
      <c r="AZ115" s="58">
        <f>VLOOKUP(F$3,[1]Prisindeks!$A$1:$B$111,2,FALSE)/100*AC115</f>
        <v>0</v>
      </c>
      <c r="BA115" s="58">
        <f>VLOOKUP(G$3,[1]Prisindeks!$A$1:$B$111,2,FALSE)/100*AD115</f>
        <v>0</v>
      </c>
      <c r="BB115" s="58">
        <f>VLOOKUP(H$3,[1]Prisindeks!$A$1:$B$111,2,FALSE)/100*AE115</f>
        <v>0</v>
      </c>
      <c r="BC115" s="58">
        <f>VLOOKUP(I$3,[1]Prisindeks!$A$1:$B$111,2,FALSE)/100*AF115</f>
        <v>0</v>
      </c>
      <c r="BD115" s="58">
        <f>VLOOKUP(J$3,[1]Prisindeks!$A$1:$B$111,2,FALSE)/100*AG115</f>
        <v>0</v>
      </c>
      <c r="BE115" s="58">
        <f>VLOOKUP(K$3,[1]Prisindeks!$A$1:$B$111,2,FALSE)/100*AH115</f>
        <v>373609.19744580804</v>
      </c>
      <c r="BF115" s="58">
        <f>VLOOKUP(L$3,[1]Prisindeks!$A$1:$B$111,2,FALSE)/100*AI115</f>
        <v>0</v>
      </c>
      <c r="BG115" s="58">
        <f>VLOOKUP(M$3,[1]Prisindeks!$A$1:$B$111,2,FALSE)/100*AJ115</f>
        <v>0</v>
      </c>
      <c r="BH115" s="58">
        <f>VLOOKUP(N$3,[1]Prisindeks!$A$1:$B$111,2,FALSE)/100*AK115</f>
        <v>0</v>
      </c>
      <c r="BI115" s="58">
        <f>VLOOKUP(O$3,[1]Prisindeks!$A$1:$B$111,2,FALSE)/100*AL115</f>
        <v>0</v>
      </c>
      <c r="BJ115" s="58">
        <f>VLOOKUP(P$3,[1]Prisindeks!$A$1:$B$111,2,FALSE)/100*AM115</f>
        <v>0</v>
      </c>
      <c r="BK115" s="58">
        <f>VLOOKUP(Q$3,[1]Prisindeks!$A$1:$B$111,2,FALSE)/100*AN115</f>
        <v>0</v>
      </c>
      <c r="BL115" s="58">
        <f>VLOOKUP(R$3,[1]Prisindeks!$A$1:$B$111,2,FALSE)/100*AO115</f>
        <v>0</v>
      </c>
      <c r="BM115" s="58">
        <f>VLOOKUP(S$3,[1]Prisindeks!$A$1:$B$111,2,FALSE)/100*AP115</f>
        <v>0</v>
      </c>
      <c r="BN115" s="58">
        <f>VLOOKUP(T$3,[1]Prisindeks!$A$1:$B$111,2,FALSE)/100*AQ115</f>
        <v>0</v>
      </c>
      <c r="BO115" s="58">
        <f>VLOOKUP(U$3,[1]Prisindeks!$A$1:$B$111,2,FALSE)/100*AR115</f>
        <v>0</v>
      </c>
      <c r="BP115" s="58">
        <f>VLOOKUP(V$3,[1]Prisindeks!$A$1:$B$111,2,FALSE)/100*AS115</f>
        <v>0</v>
      </c>
      <c r="BQ115" s="58">
        <f>VLOOKUP(W$3,[1]Prisindeks!$A$1:$B$111,2,FALSE)/100*AT115</f>
        <v>0</v>
      </c>
      <c r="BR115" s="58">
        <f>VLOOKUP(X$3,[1]Prisindeks!$A$1:$B$111,2,FALSE)/100*AU115</f>
        <v>0</v>
      </c>
      <c r="BS115" s="58">
        <f>VLOOKUP(Y$3,[1]Prisindeks!$A$1:$B$111,2,FALSE)/100*AV115</f>
        <v>0</v>
      </c>
      <c r="BT115" s="59">
        <f>+SUM(AX115:BS115)</f>
        <v>373609.19744580804</v>
      </c>
      <c r="BU115" s="48">
        <f t="shared" si="45"/>
        <v>0</v>
      </c>
      <c r="BV115" s="48">
        <f t="shared" si="45"/>
        <v>0</v>
      </c>
      <c r="BW115" s="48">
        <f t="shared" si="45"/>
        <v>0</v>
      </c>
      <c r="BX115" s="48">
        <f t="shared" si="45"/>
        <v>0</v>
      </c>
      <c r="BY115" s="48">
        <f t="shared" si="45"/>
        <v>0</v>
      </c>
      <c r="BZ115" s="48">
        <f t="shared" si="45"/>
        <v>0</v>
      </c>
      <c r="CA115" s="48">
        <f t="shared" si="45"/>
        <v>0</v>
      </c>
      <c r="CB115" s="48">
        <f t="shared" si="45"/>
        <v>1045490.127042904</v>
      </c>
      <c r="CC115" s="48">
        <f t="shared" si="45"/>
        <v>0</v>
      </c>
      <c r="CD115" s="48">
        <f t="shared" si="45"/>
        <v>0</v>
      </c>
      <c r="CE115" s="48">
        <f t="shared" si="46"/>
        <v>0</v>
      </c>
      <c r="CF115" s="48">
        <f t="shared" si="46"/>
        <v>0</v>
      </c>
      <c r="CG115" s="48">
        <f t="shared" si="46"/>
        <v>0</v>
      </c>
      <c r="CH115" s="48">
        <f t="shared" si="46"/>
        <v>0</v>
      </c>
      <c r="CI115" s="48">
        <f t="shared" si="46"/>
        <v>0</v>
      </c>
      <c r="CJ115" s="48">
        <f t="shared" si="46"/>
        <v>0</v>
      </c>
      <c r="CK115" s="48">
        <f t="shared" si="46"/>
        <v>0</v>
      </c>
      <c r="CL115" s="48">
        <f t="shared" si="46"/>
        <v>0</v>
      </c>
      <c r="CM115" s="48">
        <f t="shared" si="46"/>
        <v>0</v>
      </c>
      <c r="CN115" s="48">
        <f t="shared" si="46"/>
        <v>0</v>
      </c>
      <c r="CO115" s="48">
        <f t="shared" si="46"/>
        <v>0</v>
      </c>
      <c r="CP115" s="48">
        <f t="shared" si="46"/>
        <v>0</v>
      </c>
      <c r="CQ115" s="49">
        <f>+AVERAGE(AW115,BT115)</f>
        <v>1045490.127042904</v>
      </c>
      <c r="CR115" s="48">
        <f t="shared" si="34"/>
        <v>1700</v>
      </c>
    </row>
    <row r="116" spans="1:96" hidden="1" outlineLevel="1" x14ac:dyDescent="0.25">
      <c r="A116" s="60" t="s">
        <v>66</v>
      </c>
      <c r="B116" s="51" t="s">
        <v>67</v>
      </c>
      <c r="C116" s="61" t="s">
        <v>68</v>
      </c>
      <c r="D116" s="78">
        <v>0</v>
      </c>
      <c r="E116" s="78">
        <v>0</v>
      </c>
      <c r="F116" s="78">
        <v>0</v>
      </c>
      <c r="G116" s="78">
        <v>0</v>
      </c>
      <c r="H116" s="78">
        <v>0</v>
      </c>
      <c r="I116" s="78">
        <v>0</v>
      </c>
      <c r="J116" s="78">
        <v>0</v>
      </c>
      <c r="K116" s="78">
        <v>0</v>
      </c>
      <c r="L116" s="78">
        <v>0</v>
      </c>
      <c r="M116" s="78">
        <v>0</v>
      </c>
      <c r="N116" s="78">
        <v>0</v>
      </c>
      <c r="O116" s="78">
        <v>0</v>
      </c>
      <c r="P116" s="78">
        <v>0</v>
      </c>
      <c r="Q116" s="78">
        <v>0</v>
      </c>
      <c r="R116" s="78">
        <v>0</v>
      </c>
      <c r="S116" s="78">
        <v>0</v>
      </c>
      <c r="T116" s="78">
        <v>0</v>
      </c>
      <c r="U116" s="78">
        <v>0</v>
      </c>
      <c r="V116" s="78">
        <v>0</v>
      </c>
      <c r="W116" s="78">
        <v>0</v>
      </c>
      <c r="X116" s="78">
        <v>0</v>
      </c>
      <c r="Y116" s="78">
        <v>0</v>
      </c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49"/>
      <c r="CR116" s="48"/>
    </row>
    <row r="117" spans="1:96" hidden="1" outlineLevel="1" x14ac:dyDescent="0.25">
      <c r="A117" s="50" t="s">
        <v>90</v>
      </c>
      <c r="B117" s="51" t="s">
        <v>89</v>
      </c>
      <c r="C117" s="52">
        <f>+[1]Genanskaffelsespriser!$E$179</f>
        <v>50</v>
      </c>
      <c r="D117" s="78">
        <v>0</v>
      </c>
      <c r="E117" s="78">
        <v>0</v>
      </c>
      <c r="F117" s="78">
        <v>0</v>
      </c>
      <c r="G117" s="78">
        <v>0</v>
      </c>
      <c r="H117" s="78">
        <v>0</v>
      </c>
      <c r="I117" s="78">
        <v>0</v>
      </c>
      <c r="J117" s="78">
        <v>0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8">
        <v>0</v>
      </c>
      <c r="T117" s="78">
        <v>0</v>
      </c>
      <c r="U117" s="78">
        <v>0</v>
      </c>
      <c r="V117" s="78">
        <v>0</v>
      </c>
      <c r="W117" s="78">
        <v>0</v>
      </c>
      <c r="X117" s="78">
        <v>0</v>
      </c>
      <c r="Y117" s="78">
        <v>0</v>
      </c>
      <c r="Z117" s="87">
        <f>IF(COUNTIF(D117:Y117,"&lt;&gt;0")&lt;=1,IF((SUM(D117:Y117))&gt;0,(+HLOOKUP((SUM(D117:Y117)),[1]Priser!$E$191:$J$193,2)+((SUM(D117:Y117))-HLOOKUP((SUM(D117:Y117)),[1]Priser!$E$191:$J$193,1))*HLOOKUP((SUM(D117:Y117)),[1]Priser!$E$191:$J$193,3))/(SUM(D117:Y117)),0)*(1+[1]Genanskaffelsespriser!$D$196),$A$400)</f>
        <v>0</v>
      </c>
      <c r="AA117" s="57">
        <f>IF((D117*$Z117-(2009-D$3)/($C117+D118)*$Z117*D117)&lt;0,0,(D117*$Z117-(2009-D$3)/($C117+D118)*$Z117*D117))</f>
        <v>0</v>
      </c>
      <c r="AB117" s="58">
        <f>IF((E117*$Z117-(2009-E$3)/($C117+E118)*$Z117*E117)&lt;0,0,(E117*$Z117-(2009-E$3)/($C117+E118)*$Z117*E117))</f>
        <v>0</v>
      </c>
      <c r="AC117" s="58">
        <f t="shared" ref="AC117:AV117" si="50">IF((F117*$Z117-(2009-F$3)/($C117+F118)*$Z117*F117)&lt;0,0,(F117*$Z117-(2009-F$3)/($C117+F118)*$Z117*F117))</f>
        <v>0</v>
      </c>
      <c r="AD117" s="58">
        <f t="shared" si="50"/>
        <v>0</v>
      </c>
      <c r="AE117" s="58">
        <f t="shared" si="50"/>
        <v>0</v>
      </c>
      <c r="AF117" s="58">
        <f t="shared" si="50"/>
        <v>0</v>
      </c>
      <c r="AG117" s="58">
        <f t="shared" si="50"/>
        <v>0</v>
      </c>
      <c r="AH117" s="58">
        <f t="shared" si="50"/>
        <v>0</v>
      </c>
      <c r="AI117" s="58">
        <f t="shared" si="50"/>
        <v>0</v>
      </c>
      <c r="AJ117" s="58">
        <f t="shared" si="50"/>
        <v>0</v>
      </c>
      <c r="AK117" s="58">
        <f t="shared" si="50"/>
        <v>0</v>
      </c>
      <c r="AL117" s="58">
        <f t="shared" si="50"/>
        <v>0</v>
      </c>
      <c r="AM117" s="58">
        <f t="shared" si="50"/>
        <v>0</v>
      </c>
      <c r="AN117" s="58">
        <f t="shared" si="50"/>
        <v>0</v>
      </c>
      <c r="AO117" s="58">
        <f t="shared" si="50"/>
        <v>0</v>
      </c>
      <c r="AP117" s="58">
        <f t="shared" si="50"/>
        <v>0</v>
      </c>
      <c r="AQ117" s="58">
        <f t="shared" si="50"/>
        <v>0</v>
      </c>
      <c r="AR117" s="58">
        <f t="shared" si="50"/>
        <v>0</v>
      </c>
      <c r="AS117" s="58">
        <f t="shared" si="50"/>
        <v>0</v>
      </c>
      <c r="AT117" s="58">
        <f t="shared" si="50"/>
        <v>0</v>
      </c>
      <c r="AU117" s="58">
        <f t="shared" si="50"/>
        <v>0</v>
      </c>
      <c r="AV117" s="58">
        <f t="shared" si="50"/>
        <v>0</v>
      </c>
      <c r="AW117" s="59">
        <f>+SUM(AA117:AV117)</f>
        <v>0</v>
      </c>
      <c r="AX117" s="58">
        <f>VLOOKUP(D$3,[1]Prisindeks!$A$1:$B$111,2,FALSE)/100*AA117</f>
        <v>0</v>
      </c>
      <c r="AY117" s="58">
        <f>VLOOKUP(E$3,[1]Prisindeks!$A$1:$B$111,2,FALSE)/100*AB117</f>
        <v>0</v>
      </c>
      <c r="AZ117" s="58">
        <f>VLOOKUP(F$3,[1]Prisindeks!$A$1:$B$111,2,FALSE)/100*AC117</f>
        <v>0</v>
      </c>
      <c r="BA117" s="58">
        <f>VLOOKUP(G$3,[1]Prisindeks!$A$1:$B$111,2,FALSE)/100*AD117</f>
        <v>0</v>
      </c>
      <c r="BB117" s="58">
        <f>VLOOKUP(H$3,[1]Prisindeks!$A$1:$B$111,2,FALSE)/100*AE117</f>
        <v>0</v>
      </c>
      <c r="BC117" s="58">
        <f>VLOOKUP(I$3,[1]Prisindeks!$A$1:$B$111,2,FALSE)/100*AF117</f>
        <v>0</v>
      </c>
      <c r="BD117" s="58">
        <f>VLOOKUP(J$3,[1]Prisindeks!$A$1:$B$111,2,FALSE)/100*AG117</f>
        <v>0</v>
      </c>
      <c r="BE117" s="58">
        <f>VLOOKUP(K$3,[1]Prisindeks!$A$1:$B$111,2,FALSE)/100*AH117</f>
        <v>0</v>
      </c>
      <c r="BF117" s="58">
        <f>VLOOKUP(L$3,[1]Prisindeks!$A$1:$B$111,2,FALSE)/100*AI117</f>
        <v>0</v>
      </c>
      <c r="BG117" s="58">
        <f>VLOOKUP(M$3,[1]Prisindeks!$A$1:$B$111,2,FALSE)/100*AJ117</f>
        <v>0</v>
      </c>
      <c r="BH117" s="58">
        <f>VLOOKUP(N$3,[1]Prisindeks!$A$1:$B$111,2,FALSE)/100*AK117</f>
        <v>0</v>
      </c>
      <c r="BI117" s="58">
        <f>VLOOKUP(O$3,[1]Prisindeks!$A$1:$B$111,2,FALSE)/100*AL117</f>
        <v>0</v>
      </c>
      <c r="BJ117" s="58">
        <f>VLOOKUP(P$3,[1]Prisindeks!$A$1:$B$111,2,FALSE)/100*AM117</f>
        <v>0</v>
      </c>
      <c r="BK117" s="58">
        <f>VLOOKUP(Q$3,[1]Prisindeks!$A$1:$B$111,2,FALSE)/100*AN117</f>
        <v>0</v>
      </c>
      <c r="BL117" s="58">
        <f>VLOOKUP(R$3,[1]Prisindeks!$A$1:$B$111,2,FALSE)/100*AO117</f>
        <v>0</v>
      </c>
      <c r="BM117" s="58">
        <f>VLOOKUP(S$3,[1]Prisindeks!$A$1:$B$111,2,FALSE)/100*AP117</f>
        <v>0</v>
      </c>
      <c r="BN117" s="58">
        <f>VLOOKUP(T$3,[1]Prisindeks!$A$1:$B$111,2,FALSE)/100*AQ117</f>
        <v>0</v>
      </c>
      <c r="BO117" s="58">
        <f>VLOOKUP(U$3,[1]Prisindeks!$A$1:$B$111,2,FALSE)/100*AR117</f>
        <v>0</v>
      </c>
      <c r="BP117" s="58">
        <f>VLOOKUP(V$3,[1]Prisindeks!$A$1:$B$111,2,FALSE)/100*AS117</f>
        <v>0</v>
      </c>
      <c r="BQ117" s="58">
        <f>VLOOKUP(W$3,[1]Prisindeks!$A$1:$B$111,2,FALSE)/100*AT117</f>
        <v>0</v>
      </c>
      <c r="BR117" s="58">
        <f>VLOOKUP(X$3,[1]Prisindeks!$A$1:$B$111,2,FALSE)/100*AU117</f>
        <v>0</v>
      </c>
      <c r="BS117" s="58">
        <f>VLOOKUP(Y$3,[1]Prisindeks!$A$1:$B$111,2,FALSE)/100*AV117</f>
        <v>0</v>
      </c>
      <c r="BT117" s="59">
        <f>+SUM(AX117:BS117)</f>
        <v>0</v>
      </c>
      <c r="BU117" s="48">
        <f t="shared" si="45"/>
        <v>0</v>
      </c>
      <c r="BV117" s="48">
        <f t="shared" si="45"/>
        <v>0</v>
      </c>
      <c r="BW117" s="48">
        <f t="shared" si="45"/>
        <v>0</v>
      </c>
      <c r="BX117" s="48">
        <f t="shared" si="45"/>
        <v>0</v>
      </c>
      <c r="BY117" s="48">
        <f t="shared" si="45"/>
        <v>0</v>
      </c>
      <c r="BZ117" s="48">
        <f t="shared" si="45"/>
        <v>0</v>
      </c>
      <c r="CA117" s="48">
        <f t="shared" si="45"/>
        <v>0</v>
      </c>
      <c r="CB117" s="48">
        <f t="shared" si="45"/>
        <v>0</v>
      </c>
      <c r="CC117" s="48">
        <f t="shared" si="45"/>
        <v>0</v>
      </c>
      <c r="CD117" s="48">
        <f t="shared" si="45"/>
        <v>0</v>
      </c>
      <c r="CE117" s="48">
        <f t="shared" si="46"/>
        <v>0</v>
      </c>
      <c r="CF117" s="48">
        <f t="shared" si="46"/>
        <v>0</v>
      </c>
      <c r="CG117" s="48">
        <f t="shared" si="46"/>
        <v>0</v>
      </c>
      <c r="CH117" s="48">
        <f t="shared" si="46"/>
        <v>0</v>
      </c>
      <c r="CI117" s="48">
        <f t="shared" si="46"/>
        <v>0</v>
      </c>
      <c r="CJ117" s="48">
        <f t="shared" si="46"/>
        <v>0</v>
      </c>
      <c r="CK117" s="48">
        <f t="shared" si="46"/>
        <v>0</v>
      </c>
      <c r="CL117" s="48">
        <f t="shared" si="46"/>
        <v>0</v>
      </c>
      <c r="CM117" s="48">
        <f t="shared" si="46"/>
        <v>0</v>
      </c>
      <c r="CN117" s="48">
        <f t="shared" si="46"/>
        <v>0</v>
      </c>
      <c r="CO117" s="48">
        <f t="shared" si="46"/>
        <v>0</v>
      </c>
      <c r="CP117" s="48">
        <f t="shared" si="46"/>
        <v>0</v>
      </c>
      <c r="CQ117" s="49">
        <f>+AVERAGE(AW117,BT117)</f>
        <v>0</v>
      </c>
      <c r="CR117" s="48">
        <f t="shared" si="34"/>
        <v>0</v>
      </c>
    </row>
    <row r="118" spans="1:96" hidden="1" outlineLevel="1" x14ac:dyDescent="0.25">
      <c r="A118" s="60" t="s">
        <v>66</v>
      </c>
      <c r="B118" s="51" t="s">
        <v>67</v>
      </c>
      <c r="C118" s="61" t="s">
        <v>68</v>
      </c>
      <c r="D118" s="78">
        <v>0</v>
      </c>
      <c r="E118" s="78">
        <v>0</v>
      </c>
      <c r="F118" s="78">
        <v>0</v>
      </c>
      <c r="G118" s="78">
        <v>0</v>
      </c>
      <c r="H118" s="78">
        <v>0</v>
      </c>
      <c r="I118" s="78">
        <v>0</v>
      </c>
      <c r="J118" s="78">
        <v>0</v>
      </c>
      <c r="K118" s="78">
        <v>0</v>
      </c>
      <c r="L118" s="78">
        <v>0</v>
      </c>
      <c r="M118" s="78">
        <v>0</v>
      </c>
      <c r="N118" s="78">
        <v>0</v>
      </c>
      <c r="O118" s="78">
        <v>0</v>
      </c>
      <c r="P118" s="78">
        <v>0</v>
      </c>
      <c r="Q118" s="78">
        <v>0</v>
      </c>
      <c r="R118" s="78">
        <v>0</v>
      </c>
      <c r="S118" s="78">
        <v>0</v>
      </c>
      <c r="T118" s="78">
        <v>0</v>
      </c>
      <c r="U118" s="78">
        <v>0</v>
      </c>
      <c r="V118" s="78">
        <v>0</v>
      </c>
      <c r="W118" s="78">
        <v>0</v>
      </c>
      <c r="X118" s="78">
        <v>0</v>
      </c>
      <c r="Y118" s="78">
        <v>0</v>
      </c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49"/>
      <c r="CR118" s="48"/>
    </row>
    <row r="119" spans="1:96" collapsed="1" x14ac:dyDescent="0.25">
      <c r="A119" s="30" t="s">
        <v>91</v>
      </c>
      <c r="B119" s="31"/>
      <c r="C119" s="7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74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49"/>
      <c r="AW119" s="36">
        <f>SUM(AW120:AW127)</f>
        <v>1717371.0566400001</v>
      </c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36">
        <f>SUM(BT120:BT127)</f>
        <v>373609.19744580804</v>
      </c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6"/>
      <c r="CG119" s="76"/>
      <c r="CH119" s="76"/>
      <c r="CI119" s="76"/>
      <c r="CJ119" s="76"/>
      <c r="CK119" s="76"/>
      <c r="CL119" s="76"/>
      <c r="CM119" s="76"/>
      <c r="CN119" s="76"/>
      <c r="CO119" s="76"/>
      <c r="CP119" s="76"/>
      <c r="CQ119" s="36">
        <f>SUM(CQ120:CQ127)</f>
        <v>1045490.127042904</v>
      </c>
      <c r="CR119" s="48">
        <f>SUM(D119:Y119)</f>
        <v>0</v>
      </c>
    </row>
    <row r="120" spans="1:96" hidden="1" outlineLevel="1" x14ac:dyDescent="0.25">
      <c r="A120" s="85" t="s">
        <v>84</v>
      </c>
      <c r="B120" s="39" t="s">
        <v>85</v>
      </c>
      <c r="C120" s="40">
        <f>+[1]Genanskaffelsespriser!$E$175</f>
        <v>50</v>
      </c>
      <c r="D120" s="77">
        <v>0</v>
      </c>
      <c r="E120" s="77">
        <v>0</v>
      </c>
      <c r="F120" s="77">
        <v>0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  <c r="W120" s="77">
        <v>0</v>
      </c>
      <c r="X120" s="77">
        <v>0</v>
      </c>
      <c r="Y120" s="77">
        <v>0</v>
      </c>
      <c r="Z120" s="86">
        <f>IF(COUNTIF(D120:Y120,"&lt;&gt;0")&lt;=1,IF((SUM(D120:Y120))&gt;0,((+HLOOKUP((SUM(D120:Y120)),[1]Priser!$E$342:$H$344,2)+((SUM(D120:Y120))-HLOOKUP((SUM(D120:Y120)),[1]Priser!$E$342:$H$344,1))*HLOOKUP((SUM(D120:Y120)),[1]Priser!$E$342:$H$344,3))*[1]Priser!$P$341)/(SUM(D120:Y120)),0)*(1+[1]Genanskaffelsespriser!$D$196),$A$400)</f>
        <v>0</v>
      </c>
      <c r="AA120" s="45">
        <f t="shared" ref="AA120:AV120" si="51">IF((D120*$Z120-(2009-D$3)/($C120+D121)*$Z120*D120)&lt;0,0,(D120*$Z120-(2009-D$3)/($C120+D121)*$Z120*D120))</f>
        <v>0</v>
      </c>
      <c r="AB120" s="46">
        <f t="shared" si="51"/>
        <v>0</v>
      </c>
      <c r="AC120" s="46">
        <f t="shared" si="51"/>
        <v>0</v>
      </c>
      <c r="AD120" s="46">
        <f t="shared" si="51"/>
        <v>0</v>
      </c>
      <c r="AE120" s="46">
        <f t="shared" si="51"/>
        <v>0</v>
      </c>
      <c r="AF120" s="46">
        <f t="shared" si="51"/>
        <v>0</v>
      </c>
      <c r="AG120" s="46">
        <f t="shared" si="51"/>
        <v>0</v>
      </c>
      <c r="AH120" s="46">
        <f t="shared" si="51"/>
        <v>0</v>
      </c>
      <c r="AI120" s="46">
        <f t="shared" si="51"/>
        <v>0</v>
      </c>
      <c r="AJ120" s="46">
        <f t="shared" si="51"/>
        <v>0</v>
      </c>
      <c r="AK120" s="46">
        <f t="shared" si="51"/>
        <v>0</v>
      </c>
      <c r="AL120" s="46">
        <f t="shared" si="51"/>
        <v>0</v>
      </c>
      <c r="AM120" s="46">
        <f t="shared" si="51"/>
        <v>0</v>
      </c>
      <c r="AN120" s="46">
        <f t="shared" si="51"/>
        <v>0</v>
      </c>
      <c r="AO120" s="46">
        <f t="shared" si="51"/>
        <v>0</v>
      </c>
      <c r="AP120" s="46">
        <f t="shared" si="51"/>
        <v>0</v>
      </c>
      <c r="AQ120" s="46">
        <f t="shared" si="51"/>
        <v>0</v>
      </c>
      <c r="AR120" s="46">
        <f t="shared" si="51"/>
        <v>0</v>
      </c>
      <c r="AS120" s="46">
        <f t="shared" si="51"/>
        <v>0</v>
      </c>
      <c r="AT120" s="46">
        <f t="shared" si="51"/>
        <v>0</v>
      </c>
      <c r="AU120" s="46">
        <f t="shared" si="51"/>
        <v>0</v>
      </c>
      <c r="AV120" s="46">
        <f t="shared" si="51"/>
        <v>0</v>
      </c>
      <c r="AW120" s="47">
        <f>+SUM(AA120:AV120)</f>
        <v>0</v>
      </c>
      <c r="AX120" s="46">
        <f>VLOOKUP(D$3,[1]Prisindeks!$A$1:$B$111,2,FALSE)/100*AA120</f>
        <v>0</v>
      </c>
      <c r="AY120" s="46">
        <f>VLOOKUP(E$3,[1]Prisindeks!$A$1:$B$111,2,FALSE)/100*AB120</f>
        <v>0</v>
      </c>
      <c r="AZ120" s="46">
        <f>VLOOKUP(F$3,[1]Prisindeks!$A$1:$B$111,2,FALSE)/100*AC120</f>
        <v>0</v>
      </c>
      <c r="BA120" s="46">
        <f>VLOOKUP(G$3,[1]Prisindeks!$A$1:$B$111,2,FALSE)/100*AD120</f>
        <v>0</v>
      </c>
      <c r="BB120" s="46">
        <f>VLOOKUP(H$3,[1]Prisindeks!$A$1:$B$111,2,FALSE)/100*AE120</f>
        <v>0</v>
      </c>
      <c r="BC120" s="46">
        <f>VLOOKUP(I$3,[1]Prisindeks!$A$1:$B$111,2,FALSE)/100*AF120</f>
        <v>0</v>
      </c>
      <c r="BD120" s="46">
        <f>VLOOKUP(J$3,[1]Prisindeks!$A$1:$B$111,2,FALSE)/100*AG120</f>
        <v>0</v>
      </c>
      <c r="BE120" s="46">
        <f>VLOOKUP(K$3,[1]Prisindeks!$A$1:$B$111,2,FALSE)/100*AH120</f>
        <v>0</v>
      </c>
      <c r="BF120" s="46">
        <f>VLOOKUP(L$3,[1]Prisindeks!$A$1:$B$111,2,FALSE)/100*AI120</f>
        <v>0</v>
      </c>
      <c r="BG120" s="46">
        <f>VLOOKUP(M$3,[1]Prisindeks!$A$1:$B$111,2,FALSE)/100*AJ120</f>
        <v>0</v>
      </c>
      <c r="BH120" s="46">
        <f>VLOOKUP(N$3,[1]Prisindeks!$A$1:$B$111,2,FALSE)/100*AK120</f>
        <v>0</v>
      </c>
      <c r="BI120" s="46">
        <f>VLOOKUP(O$3,[1]Prisindeks!$A$1:$B$111,2,FALSE)/100*AL120</f>
        <v>0</v>
      </c>
      <c r="BJ120" s="46">
        <f>VLOOKUP(P$3,[1]Prisindeks!$A$1:$B$111,2,FALSE)/100*AM120</f>
        <v>0</v>
      </c>
      <c r="BK120" s="46">
        <f>VLOOKUP(Q$3,[1]Prisindeks!$A$1:$B$111,2,FALSE)/100*AN120</f>
        <v>0</v>
      </c>
      <c r="BL120" s="46">
        <f>VLOOKUP(R$3,[1]Prisindeks!$A$1:$B$111,2,FALSE)/100*AO120</f>
        <v>0</v>
      </c>
      <c r="BM120" s="46">
        <f>VLOOKUP(S$3,[1]Prisindeks!$A$1:$B$111,2,FALSE)/100*AP120</f>
        <v>0</v>
      </c>
      <c r="BN120" s="46">
        <f>VLOOKUP(T$3,[1]Prisindeks!$A$1:$B$111,2,FALSE)/100*AQ120</f>
        <v>0</v>
      </c>
      <c r="BO120" s="46">
        <f>VLOOKUP(U$3,[1]Prisindeks!$A$1:$B$111,2,FALSE)/100*AR120</f>
        <v>0</v>
      </c>
      <c r="BP120" s="46">
        <f>VLOOKUP(V$3,[1]Prisindeks!$A$1:$B$111,2,FALSE)/100*AS120</f>
        <v>0</v>
      </c>
      <c r="BQ120" s="46">
        <f>VLOOKUP(W$3,[1]Prisindeks!$A$1:$B$111,2,FALSE)/100*AT120</f>
        <v>0</v>
      </c>
      <c r="BR120" s="46">
        <f>VLOOKUP(X$3,[1]Prisindeks!$A$1:$B$111,2,FALSE)/100*AU120</f>
        <v>0</v>
      </c>
      <c r="BS120" s="46">
        <f>VLOOKUP(Y$3,[1]Prisindeks!$A$1:$B$111,2,FALSE)/100*AV120</f>
        <v>0</v>
      </c>
      <c r="BT120" s="47">
        <f>+SUM(AX120:BS120)</f>
        <v>0</v>
      </c>
      <c r="BU120" s="48">
        <f t="shared" ref="BU120:CP120" si="52">(AX120+AA120)/2</f>
        <v>0</v>
      </c>
      <c r="BV120" s="48">
        <f t="shared" si="52"/>
        <v>0</v>
      </c>
      <c r="BW120" s="48">
        <f t="shared" si="52"/>
        <v>0</v>
      </c>
      <c r="BX120" s="48">
        <f t="shared" si="52"/>
        <v>0</v>
      </c>
      <c r="BY120" s="48">
        <f t="shared" si="52"/>
        <v>0</v>
      </c>
      <c r="BZ120" s="48">
        <f t="shared" si="52"/>
        <v>0</v>
      </c>
      <c r="CA120" s="48">
        <f t="shared" si="52"/>
        <v>0</v>
      </c>
      <c r="CB120" s="48">
        <f t="shared" si="52"/>
        <v>0</v>
      </c>
      <c r="CC120" s="48">
        <f t="shared" si="52"/>
        <v>0</v>
      </c>
      <c r="CD120" s="48">
        <f t="shared" si="52"/>
        <v>0</v>
      </c>
      <c r="CE120" s="48">
        <f t="shared" si="52"/>
        <v>0</v>
      </c>
      <c r="CF120" s="48">
        <f t="shared" si="52"/>
        <v>0</v>
      </c>
      <c r="CG120" s="48">
        <f t="shared" si="52"/>
        <v>0</v>
      </c>
      <c r="CH120" s="48">
        <f t="shared" si="52"/>
        <v>0</v>
      </c>
      <c r="CI120" s="48">
        <f t="shared" si="52"/>
        <v>0</v>
      </c>
      <c r="CJ120" s="48">
        <f t="shared" si="52"/>
        <v>0</v>
      </c>
      <c r="CK120" s="48">
        <f t="shared" si="52"/>
        <v>0</v>
      </c>
      <c r="CL120" s="48">
        <f t="shared" si="52"/>
        <v>0</v>
      </c>
      <c r="CM120" s="48">
        <f t="shared" si="52"/>
        <v>0</v>
      </c>
      <c r="CN120" s="48">
        <f t="shared" si="52"/>
        <v>0</v>
      </c>
      <c r="CO120" s="48">
        <f t="shared" si="52"/>
        <v>0</v>
      </c>
      <c r="CP120" s="48">
        <f t="shared" si="52"/>
        <v>0</v>
      </c>
      <c r="CQ120" s="49">
        <f>+AVERAGE(AW120,BT120)</f>
        <v>0</v>
      </c>
      <c r="CR120" s="48">
        <f>SUM(D120:Y120)</f>
        <v>0</v>
      </c>
    </row>
    <row r="121" spans="1:96" hidden="1" outlineLevel="1" x14ac:dyDescent="0.25">
      <c r="A121" s="60" t="s">
        <v>66</v>
      </c>
      <c r="B121" s="51" t="s">
        <v>67</v>
      </c>
      <c r="C121" s="61" t="s">
        <v>68</v>
      </c>
      <c r="D121" s="78">
        <v>0</v>
      </c>
      <c r="E121" s="78">
        <v>0</v>
      </c>
      <c r="F121" s="78">
        <v>0</v>
      </c>
      <c r="G121" s="78">
        <v>0</v>
      </c>
      <c r="H121" s="78">
        <v>0</v>
      </c>
      <c r="I121" s="78">
        <v>0</v>
      </c>
      <c r="J121" s="78">
        <v>0</v>
      </c>
      <c r="K121" s="78">
        <v>0</v>
      </c>
      <c r="L121" s="78">
        <v>0</v>
      </c>
      <c r="M121" s="78">
        <v>0</v>
      </c>
      <c r="N121" s="78">
        <v>0</v>
      </c>
      <c r="O121" s="78">
        <v>0</v>
      </c>
      <c r="P121" s="78">
        <v>0</v>
      </c>
      <c r="Q121" s="78">
        <v>0</v>
      </c>
      <c r="R121" s="78">
        <v>0</v>
      </c>
      <c r="S121" s="78">
        <v>0</v>
      </c>
      <c r="T121" s="78">
        <v>0</v>
      </c>
      <c r="U121" s="78">
        <v>0</v>
      </c>
      <c r="V121" s="78">
        <v>0</v>
      </c>
      <c r="W121" s="78">
        <v>0</v>
      </c>
      <c r="X121" s="78">
        <v>0</v>
      </c>
      <c r="Y121" s="78">
        <v>0</v>
      </c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49"/>
      <c r="CR121" s="48"/>
    </row>
    <row r="122" spans="1:96" hidden="1" outlineLevel="1" x14ac:dyDescent="0.25">
      <c r="A122" s="50" t="s">
        <v>86</v>
      </c>
      <c r="B122" s="51" t="s">
        <v>85</v>
      </c>
      <c r="C122" s="52">
        <f>+[1]Genanskaffelsespriser!$E$176</f>
        <v>25</v>
      </c>
      <c r="D122" s="78">
        <v>0</v>
      </c>
      <c r="E122" s="78">
        <v>0</v>
      </c>
      <c r="F122" s="78">
        <v>0</v>
      </c>
      <c r="G122" s="78">
        <v>0</v>
      </c>
      <c r="H122" s="78">
        <v>0</v>
      </c>
      <c r="I122" s="78">
        <v>0</v>
      </c>
      <c r="J122" s="78">
        <v>0</v>
      </c>
      <c r="K122" s="78">
        <v>0</v>
      </c>
      <c r="L122" s="78">
        <v>0</v>
      </c>
      <c r="M122" s="78">
        <v>0</v>
      </c>
      <c r="N122" s="78">
        <v>0</v>
      </c>
      <c r="O122" s="78">
        <v>0</v>
      </c>
      <c r="P122" s="78">
        <v>0</v>
      </c>
      <c r="Q122" s="78">
        <v>0</v>
      </c>
      <c r="R122" s="78">
        <v>0</v>
      </c>
      <c r="S122" s="78">
        <v>0</v>
      </c>
      <c r="T122" s="78">
        <v>0</v>
      </c>
      <c r="U122" s="78">
        <v>0</v>
      </c>
      <c r="V122" s="78">
        <v>0</v>
      </c>
      <c r="W122" s="78">
        <v>0</v>
      </c>
      <c r="X122" s="78">
        <v>0</v>
      </c>
      <c r="Y122" s="78">
        <v>0</v>
      </c>
      <c r="Z122" s="87">
        <f>IF(COUNTIF(D122:Y122,"&lt;&gt;0")&lt;=1,IF((SUM(D122:Y122))&gt;0,((+HLOOKUP((SUM(D122:Y122)),[1]Priser!$E$342:$H$344,2)+((SUM(D122:Y122))-HLOOKUP((SUM(D122:Y122)),[1]Priser!$E$342:$H$344,1))*HLOOKUP((SUM(D122:Y122)),[1]Priser!$E$342:$H$344,3))*[1]Priser!$Q$341)/(SUM(D122:Y122)),0)*(1+[1]Genanskaffelsespriser!$D$196),$A$400)</f>
        <v>0</v>
      </c>
      <c r="AA122" s="57">
        <f t="shared" ref="AA122:AP123" si="53">IF((D122*$Z122-(2009-D$3)/$C122*$Z122*D122)&lt;0,0,(D122*$Z122-(2009-D$3)/$C122*$Z122*D122))</f>
        <v>0</v>
      </c>
      <c r="AB122" s="58">
        <f t="shared" si="53"/>
        <v>0</v>
      </c>
      <c r="AC122" s="58">
        <f t="shared" si="53"/>
        <v>0</v>
      </c>
      <c r="AD122" s="58">
        <f t="shared" si="53"/>
        <v>0</v>
      </c>
      <c r="AE122" s="58">
        <f t="shared" si="53"/>
        <v>0</v>
      </c>
      <c r="AF122" s="58">
        <f t="shared" si="53"/>
        <v>0</v>
      </c>
      <c r="AG122" s="58">
        <f t="shared" si="53"/>
        <v>0</v>
      </c>
      <c r="AH122" s="58">
        <f t="shared" si="53"/>
        <v>0</v>
      </c>
      <c r="AI122" s="58">
        <f t="shared" si="53"/>
        <v>0</v>
      </c>
      <c r="AJ122" s="58">
        <f t="shared" si="53"/>
        <v>0</v>
      </c>
      <c r="AK122" s="58">
        <f t="shared" si="53"/>
        <v>0</v>
      </c>
      <c r="AL122" s="58">
        <f t="shared" si="53"/>
        <v>0</v>
      </c>
      <c r="AM122" s="58">
        <f t="shared" si="53"/>
        <v>0</v>
      </c>
      <c r="AN122" s="58">
        <f t="shared" si="53"/>
        <v>0</v>
      </c>
      <c r="AO122" s="58">
        <f t="shared" si="53"/>
        <v>0</v>
      </c>
      <c r="AP122" s="58">
        <f t="shared" si="53"/>
        <v>0</v>
      </c>
      <c r="AQ122" s="58">
        <f t="shared" ref="AK122:AT123" si="54">IF((T122*$Z122-(2009-T$3)/$C122*$Z122*T122)&lt;0,0,(T122*$Z122-(2009-T$3)/$C122*$Z122*T122))</f>
        <v>0</v>
      </c>
      <c r="AR122" s="58">
        <f t="shared" si="54"/>
        <v>0</v>
      </c>
      <c r="AS122" s="58">
        <f t="shared" si="54"/>
        <v>0</v>
      </c>
      <c r="AT122" s="58">
        <f t="shared" si="54"/>
        <v>0</v>
      </c>
      <c r="AU122" s="58">
        <f>IF((X122*$Z122-(2009-X$3)/$C122*$Z122*X122)&lt;0,0,(X122*$Z122-(2009-X$3)/$C122*$Z122*X122))</f>
        <v>0</v>
      </c>
      <c r="AV122" s="58">
        <f>IF((Y122*$Z122-(2009-Y$3)/$C122*$Z122*Y122)&lt;0,0,(Y122*$Z122-(2009-Y$3)/$C122*$Z122*Y122))</f>
        <v>0</v>
      </c>
      <c r="AW122" s="59">
        <f>+SUM(AA122:AV122)</f>
        <v>0</v>
      </c>
      <c r="AX122" s="58">
        <f>VLOOKUP(D$3,[1]Prisindeks!$A$1:$B$111,2,FALSE)/100*AA122</f>
        <v>0</v>
      </c>
      <c r="AY122" s="58">
        <f>VLOOKUP(E$3,[1]Prisindeks!$A$1:$B$111,2,FALSE)/100*AB122</f>
        <v>0</v>
      </c>
      <c r="AZ122" s="58">
        <f>VLOOKUP(F$3,[1]Prisindeks!$A$1:$B$111,2,FALSE)/100*AC122</f>
        <v>0</v>
      </c>
      <c r="BA122" s="58">
        <f>VLOOKUP(G$3,[1]Prisindeks!$A$1:$B$111,2,FALSE)/100*AD122</f>
        <v>0</v>
      </c>
      <c r="BB122" s="58">
        <f>VLOOKUP(H$3,[1]Prisindeks!$A$1:$B$111,2,FALSE)/100*AE122</f>
        <v>0</v>
      </c>
      <c r="BC122" s="58">
        <f>VLOOKUP(I$3,[1]Prisindeks!$A$1:$B$111,2,FALSE)/100*AF122</f>
        <v>0</v>
      </c>
      <c r="BD122" s="58">
        <f>VLOOKUP(J$3,[1]Prisindeks!$A$1:$B$111,2,FALSE)/100*AG122</f>
        <v>0</v>
      </c>
      <c r="BE122" s="58">
        <f>VLOOKUP(K$3,[1]Prisindeks!$A$1:$B$111,2,FALSE)/100*AH122</f>
        <v>0</v>
      </c>
      <c r="BF122" s="58">
        <f>VLOOKUP(L$3,[1]Prisindeks!$A$1:$B$111,2,FALSE)/100*AI122</f>
        <v>0</v>
      </c>
      <c r="BG122" s="58">
        <f>VLOOKUP(M$3,[1]Prisindeks!$A$1:$B$111,2,FALSE)/100*AJ122</f>
        <v>0</v>
      </c>
      <c r="BH122" s="58">
        <f>VLOOKUP(N$3,[1]Prisindeks!$A$1:$B$111,2,FALSE)/100*AK122</f>
        <v>0</v>
      </c>
      <c r="BI122" s="58">
        <f>VLOOKUP(O$3,[1]Prisindeks!$A$1:$B$111,2,FALSE)/100*AL122</f>
        <v>0</v>
      </c>
      <c r="BJ122" s="58">
        <f>VLOOKUP(P$3,[1]Prisindeks!$A$1:$B$111,2,FALSE)/100*AM122</f>
        <v>0</v>
      </c>
      <c r="BK122" s="58">
        <f>VLOOKUP(Q$3,[1]Prisindeks!$A$1:$B$111,2,FALSE)/100*AN122</f>
        <v>0</v>
      </c>
      <c r="BL122" s="58">
        <f>VLOOKUP(R$3,[1]Prisindeks!$A$1:$B$111,2,FALSE)/100*AO122</f>
        <v>0</v>
      </c>
      <c r="BM122" s="58">
        <f>VLOOKUP(S$3,[1]Prisindeks!$A$1:$B$111,2,FALSE)/100*AP122</f>
        <v>0</v>
      </c>
      <c r="BN122" s="58">
        <f>VLOOKUP(T$3,[1]Prisindeks!$A$1:$B$111,2,FALSE)/100*AQ122</f>
        <v>0</v>
      </c>
      <c r="BO122" s="58">
        <f>VLOOKUP(U$3,[1]Prisindeks!$A$1:$B$111,2,FALSE)/100*AR122</f>
        <v>0</v>
      </c>
      <c r="BP122" s="58">
        <f>VLOOKUP(V$3,[1]Prisindeks!$A$1:$B$111,2,FALSE)/100*AS122</f>
        <v>0</v>
      </c>
      <c r="BQ122" s="58">
        <f>VLOOKUP(W$3,[1]Prisindeks!$A$1:$B$111,2,FALSE)/100*AT122</f>
        <v>0</v>
      </c>
      <c r="BR122" s="58">
        <f>VLOOKUP(X$3,[1]Prisindeks!$A$1:$B$111,2,FALSE)/100*AU122</f>
        <v>0</v>
      </c>
      <c r="BS122" s="58">
        <f>VLOOKUP(Y$3,[1]Prisindeks!$A$1:$B$111,2,FALSE)/100*AV122</f>
        <v>0</v>
      </c>
      <c r="BT122" s="59">
        <f>+SUM(AX122:BS122)</f>
        <v>0</v>
      </c>
      <c r="BU122" s="48">
        <f t="shared" ref="BU122:CJ124" si="55">(AX122+AA122)/2</f>
        <v>0</v>
      </c>
      <c r="BV122" s="48">
        <f t="shared" si="55"/>
        <v>0</v>
      </c>
      <c r="BW122" s="48">
        <f t="shared" si="55"/>
        <v>0</v>
      </c>
      <c r="BX122" s="48">
        <f t="shared" si="55"/>
        <v>0</v>
      </c>
      <c r="BY122" s="48">
        <f t="shared" si="55"/>
        <v>0</v>
      </c>
      <c r="BZ122" s="48">
        <f t="shared" si="55"/>
        <v>0</v>
      </c>
      <c r="CA122" s="48">
        <f t="shared" si="55"/>
        <v>0</v>
      </c>
      <c r="CB122" s="48">
        <f t="shared" si="55"/>
        <v>0</v>
      </c>
      <c r="CC122" s="48">
        <f t="shared" si="55"/>
        <v>0</v>
      </c>
      <c r="CD122" s="48">
        <f t="shared" si="55"/>
        <v>0</v>
      </c>
      <c r="CE122" s="48">
        <f t="shared" si="55"/>
        <v>0</v>
      </c>
      <c r="CF122" s="48">
        <f t="shared" si="55"/>
        <v>0</v>
      </c>
      <c r="CG122" s="48">
        <f t="shared" si="55"/>
        <v>0</v>
      </c>
      <c r="CH122" s="48">
        <f t="shared" si="55"/>
        <v>0</v>
      </c>
      <c r="CI122" s="48">
        <f t="shared" si="55"/>
        <v>0</v>
      </c>
      <c r="CJ122" s="48">
        <f t="shared" si="55"/>
        <v>0</v>
      </c>
      <c r="CK122" s="48">
        <f t="shared" ref="CE122:CP124" si="56">(BN122+AQ122)/2</f>
        <v>0</v>
      </c>
      <c r="CL122" s="48">
        <f t="shared" si="56"/>
        <v>0</v>
      </c>
      <c r="CM122" s="48">
        <f t="shared" si="56"/>
        <v>0</v>
      </c>
      <c r="CN122" s="48">
        <f t="shared" si="56"/>
        <v>0</v>
      </c>
      <c r="CO122" s="48">
        <f t="shared" si="56"/>
        <v>0</v>
      </c>
      <c r="CP122" s="48">
        <f t="shared" si="56"/>
        <v>0</v>
      </c>
      <c r="CQ122" s="49">
        <f>+AVERAGE(AW122,BT122)</f>
        <v>0</v>
      </c>
      <c r="CR122" s="48">
        <f>SUM(D122:Y122)</f>
        <v>0</v>
      </c>
    </row>
    <row r="123" spans="1:96" hidden="1" outlineLevel="1" x14ac:dyDescent="0.25">
      <c r="A123" s="50" t="s">
        <v>87</v>
      </c>
      <c r="B123" s="51" t="s">
        <v>85</v>
      </c>
      <c r="C123" s="52">
        <f>+[1]Genanskaffelsespriser!$E$177</f>
        <v>10</v>
      </c>
      <c r="D123" s="78">
        <v>0</v>
      </c>
      <c r="E123" s="78">
        <v>0</v>
      </c>
      <c r="F123" s="78">
        <v>0</v>
      </c>
      <c r="G123" s="78">
        <v>0</v>
      </c>
      <c r="H123" s="78">
        <v>0</v>
      </c>
      <c r="I123" s="78">
        <v>0</v>
      </c>
      <c r="J123" s="78">
        <v>0</v>
      </c>
      <c r="K123" s="78">
        <v>0</v>
      </c>
      <c r="L123" s="78">
        <v>0</v>
      </c>
      <c r="M123" s="78">
        <v>0</v>
      </c>
      <c r="N123" s="78">
        <v>0</v>
      </c>
      <c r="O123" s="78">
        <v>0</v>
      </c>
      <c r="P123" s="78">
        <v>0</v>
      </c>
      <c r="Q123" s="78">
        <v>0</v>
      </c>
      <c r="R123" s="78">
        <v>0</v>
      </c>
      <c r="S123" s="78">
        <v>0</v>
      </c>
      <c r="T123" s="78">
        <v>0</v>
      </c>
      <c r="U123" s="78">
        <v>0</v>
      </c>
      <c r="V123" s="78">
        <v>0</v>
      </c>
      <c r="W123" s="78">
        <v>0</v>
      </c>
      <c r="X123" s="78">
        <v>0</v>
      </c>
      <c r="Y123" s="78">
        <v>0</v>
      </c>
      <c r="Z123" s="87">
        <f>IF(COUNTIF(D123:Y123,"&lt;&gt;0")&lt;=1,IF((SUM(D123:Y123))&gt;0,((+HLOOKUP((SUM(D123:Y123)),[1]Priser!$E$342:$H$344,2)+((SUM(D123:Y123))-HLOOKUP((SUM(D123:Y123)),[1]Priser!$E$342:$H$344,1))*HLOOKUP((SUM(D123:Y123)),[1]Priser!$E$342:$H$344,3))*[1]Priser!$R$341)/(SUM(D123:Y123)),0)*(1+[1]Genanskaffelsespriser!$D$196),$A$400)</f>
        <v>0</v>
      </c>
      <c r="AA123" s="57">
        <f t="shared" si="53"/>
        <v>0</v>
      </c>
      <c r="AB123" s="58">
        <f t="shared" si="53"/>
        <v>0</v>
      </c>
      <c r="AC123" s="58">
        <f t="shared" si="53"/>
        <v>0</v>
      </c>
      <c r="AD123" s="58">
        <f t="shared" si="53"/>
        <v>0</v>
      </c>
      <c r="AE123" s="58">
        <f t="shared" si="53"/>
        <v>0</v>
      </c>
      <c r="AF123" s="58">
        <f t="shared" si="53"/>
        <v>0</v>
      </c>
      <c r="AG123" s="58">
        <f t="shared" si="53"/>
        <v>0</v>
      </c>
      <c r="AH123" s="58">
        <f t="shared" si="53"/>
        <v>0</v>
      </c>
      <c r="AI123" s="58">
        <f t="shared" si="53"/>
        <v>0</v>
      </c>
      <c r="AJ123" s="58">
        <f t="shared" si="53"/>
        <v>0</v>
      </c>
      <c r="AK123" s="58">
        <f t="shared" si="54"/>
        <v>0</v>
      </c>
      <c r="AL123" s="58">
        <f t="shared" si="54"/>
        <v>0</v>
      </c>
      <c r="AM123" s="58">
        <f t="shared" si="54"/>
        <v>0</v>
      </c>
      <c r="AN123" s="58">
        <f t="shared" si="54"/>
        <v>0</v>
      </c>
      <c r="AO123" s="58">
        <f t="shared" si="54"/>
        <v>0</v>
      </c>
      <c r="AP123" s="58">
        <f t="shared" si="54"/>
        <v>0</v>
      </c>
      <c r="AQ123" s="58">
        <f t="shared" si="54"/>
        <v>0</v>
      </c>
      <c r="AR123" s="58">
        <f t="shared" si="54"/>
        <v>0</v>
      </c>
      <c r="AS123" s="58">
        <f t="shared" si="54"/>
        <v>0</v>
      </c>
      <c r="AT123" s="58">
        <f t="shared" si="54"/>
        <v>0</v>
      </c>
      <c r="AU123" s="58">
        <f>IF((X123*$Z123-(2009-X$3)/$C123*$Z123*X123)&lt;0,0,(X123*$Z123-(2009-X$3)/$C123*$Z123*X123))</f>
        <v>0</v>
      </c>
      <c r="AV123" s="58">
        <f>IF((Y123*$Z123-(2009-Y$3)/$C123*$Z123*Y123)&lt;0,0,(Y123*$Z123-(2009-Y$3)/$C123*$Z123*Y123))</f>
        <v>0</v>
      </c>
      <c r="AW123" s="59">
        <f>+SUM(AA123:AV123)</f>
        <v>0</v>
      </c>
      <c r="AX123" s="58">
        <f>VLOOKUP(D$3,[1]Prisindeks!$A$1:$B$111,2,FALSE)/100*AA123</f>
        <v>0</v>
      </c>
      <c r="AY123" s="58">
        <f>VLOOKUP(E$3,[1]Prisindeks!$A$1:$B$111,2,FALSE)/100*AB123</f>
        <v>0</v>
      </c>
      <c r="AZ123" s="58">
        <f>VLOOKUP(F$3,[1]Prisindeks!$A$1:$B$111,2,FALSE)/100*AC123</f>
        <v>0</v>
      </c>
      <c r="BA123" s="58">
        <f>VLOOKUP(G$3,[1]Prisindeks!$A$1:$B$111,2,FALSE)/100*AD123</f>
        <v>0</v>
      </c>
      <c r="BB123" s="58">
        <f>VLOOKUP(H$3,[1]Prisindeks!$A$1:$B$111,2,FALSE)/100*AE123</f>
        <v>0</v>
      </c>
      <c r="BC123" s="58">
        <f>VLOOKUP(I$3,[1]Prisindeks!$A$1:$B$111,2,FALSE)/100*AF123</f>
        <v>0</v>
      </c>
      <c r="BD123" s="58">
        <f>VLOOKUP(J$3,[1]Prisindeks!$A$1:$B$111,2,FALSE)/100*AG123</f>
        <v>0</v>
      </c>
      <c r="BE123" s="58">
        <f>VLOOKUP(K$3,[1]Prisindeks!$A$1:$B$111,2,FALSE)/100*AH123</f>
        <v>0</v>
      </c>
      <c r="BF123" s="58">
        <f>VLOOKUP(L$3,[1]Prisindeks!$A$1:$B$111,2,FALSE)/100*AI123</f>
        <v>0</v>
      </c>
      <c r="BG123" s="58">
        <f>VLOOKUP(M$3,[1]Prisindeks!$A$1:$B$111,2,FALSE)/100*AJ123</f>
        <v>0</v>
      </c>
      <c r="BH123" s="58">
        <f>VLOOKUP(N$3,[1]Prisindeks!$A$1:$B$111,2,FALSE)/100*AK123</f>
        <v>0</v>
      </c>
      <c r="BI123" s="58">
        <f>VLOOKUP(O$3,[1]Prisindeks!$A$1:$B$111,2,FALSE)/100*AL123</f>
        <v>0</v>
      </c>
      <c r="BJ123" s="58">
        <f>VLOOKUP(P$3,[1]Prisindeks!$A$1:$B$111,2,FALSE)/100*AM123</f>
        <v>0</v>
      </c>
      <c r="BK123" s="58">
        <f>VLOOKUP(Q$3,[1]Prisindeks!$A$1:$B$111,2,FALSE)/100*AN123</f>
        <v>0</v>
      </c>
      <c r="BL123" s="58">
        <f>VLOOKUP(R$3,[1]Prisindeks!$A$1:$B$111,2,FALSE)/100*AO123</f>
        <v>0</v>
      </c>
      <c r="BM123" s="58">
        <f>VLOOKUP(S$3,[1]Prisindeks!$A$1:$B$111,2,FALSE)/100*AP123</f>
        <v>0</v>
      </c>
      <c r="BN123" s="58">
        <f>VLOOKUP(T$3,[1]Prisindeks!$A$1:$B$111,2,FALSE)/100*AQ123</f>
        <v>0</v>
      </c>
      <c r="BO123" s="58">
        <f>VLOOKUP(U$3,[1]Prisindeks!$A$1:$B$111,2,FALSE)/100*AR123</f>
        <v>0</v>
      </c>
      <c r="BP123" s="58">
        <f>VLOOKUP(V$3,[1]Prisindeks!$A$1:$B$111,2,FALSE)/100*AS123</f>
        <v>0</v>
      </c>
      <c r="BQ123" s="58">
        <f>VLOOKUP(W$3,[1]Prisindeks!$A$1:$B$111,2,FALSE)/100*AT123</f>
        <v>0</v>
      </c>
      <c r="BR123" s="58">
        <f>VLOOKUP(X$3,[1]Prisindeks!$A$1:$B$111,2,FALSE)/100*AU123</f>
        <v>0</v>
      </c>
      <c r="BS123" s="58">
        <f>VLOOKUP(Y$3,[1]Prisindeks!$A$1:$B$111,2,FALSE)/100*AV123</f>
        <v>0</v>
      </c>
      <c r="BT123" s="59">
        <f>+SUM(AX123:BS123)</f>
        <v>0</v>
      </c>
      <c r="BU123" s="48">
        <f t="shared" si="55"/>
        <v>0</v>
      </c>
      <c r="BV123" s="48">
        <f t="shared" si="55"/>
        <v>0</v>
      </c>
      <c r="BW123" s="48">
        <f t="shared" si="55"/>
        <v>0</v>
      </c>
      <c r="BX123" s="48">
        <f t="shared" si="55"/>
        <v>0</v>
      </c>
      <c r="BY123" s="48">
        <f t="shared" si="55"/>
        <v>0</v>
      </c>
      <c r="BZ123" s="48">
        <f t="shared" si="55"/>
        <v>0</v>
      </c>
      <c r="CA123" s="48">
        <f t="shared" si="55"/>
        <v>0</v>
      </c>
      <c r="CB123" s="48">
        <f t="shared" si="55"/>
        <v>0</v>
      </c>
      <c r="CC123" s="48">
        <f t="shared" si="55"/>
        <v>0</v>
      </c>
      <c r="CD123" s="48">
        <f t="shared" si="55"/>
        <v>0</v>
      </c>
      <c r="CE123" s="48">
        <f t="shared" si="56"/>
        <v>0</v>
      </c>
      <c r="CF123" s="48">
        <f t="shared" si="56"/>
        <v>0</v>
      </c>
      <c r="CG123" s="48">
        <f t="shared" si="56"/>
        <v>0</v>
      </c>
      <c r="CH123" s="48">
        <f t="shared" si="56"/>
        <v>0</v>
      </c>
      <c r="CI123" s="48">
        <f t="shared" si="56"/>
        <v>0</v>
      </c>
      <c r="CJ123" s="48">
        <f t="shared" si="56"/>
        <v>0</v>
      </c>
      <c r="CK123" s="48">
        <f t="shared" si="56"/>
        <v>0</v>
      </c>
      <c r="CL123" s="48">
        <f t="shared" si="56"/>
        <v>0</v>
      </c>
      <c r="CM123" s="48">
        <f t="shared" si="56"/>
        <v>0</v>
      </c>
      <c r="CN123" s="48">
        <f t="shared" si="56"/>
        <v>0</v>
      </c>
      <c r="CO123" s="48">
        <f t="shared" si="56"/>
        <v>0</v>
      </c>
      <c r="CP123" s="48">
        <f t="shared" si="56"/>
        <v>0</v>
      </c>
      <c r="CQ123" s="49">
        <f>+AVERAGE(AW123,BT123)</f>
        <v>0</v>
      </c>
      <c r="CR123" s="48">
        <f>SUM(D123:Y123)</f>
        <v>0</v>
      </c>
    </row>
    <row r="124" spans="1:96" hidden="1" outlineLevel="1" x14ac:dyDescent="0.25">
      <c r="A124" s="50" t="s">
        <v>88</v>
      </c>
      <c r="B124" s="51" t="s">
        <v>89</v>
      </c>
      <c r="C124" s="52">
        <f>+[1]Genanskaffelsespriser!$E$178</f>
        <v>50</v>
      </c>
      <c r="D124" s="78">
        <v>0</v>
      </c>
      <c r="E124" s="78">
        <v>0</v>
      </c>
      <c r="F124" s="78">
        <v>0</v>
      </c>
      <c r="G124" s="78">
        <v>0</v>
      </c>
      <c r="H124" s="78">
        <v>0</v>
      </c>
      <c r="I124" s="78">
        <v>0</v>
      </c>
      <c r="J124" s="78">
        <v>0</v>
      </c>
      <c r="K124" s="78">
        <v>1700</v>
      </c>
      <c r="L124" s="78">
        <v>0</v>
      </c>
      <c r="M124" s="78">
        <v>0</v>
      </c>
      <c r="N124" s="78">
        <v>0</v>
      </c>
      <c r="O124" s="78">
        <v>0</v>
      </c>
      <c r="P124" s="78">
        <v>0</v>
      </c>
      <c r="Q124" s="78">
        <v>0</v>
      </c>
      <c r="R124" s="78">
        <v>0</v>
      </c>
      <c r="S124" s="78">
        <v>0</v>
      </c>
      <c r="T124" s="78">
        <v>0</v>
      </c>
      <c r="U124" s="78">
        <v>0</v>
      </c>
      <c r="V124" s="78">
        <v>0</v>
      </c>
      <c r="W124" s="78">
        <v>0</v>
      </c>
      <c r="X124" s="78">
        <v>0</v>
      </c>
      <c r="Y124" s="78">
        <v>0</v>
      </c>
      <c r="Z124" s="87">
        <f>IF(COUNTIF(D124:Y124,"&lt;&gt;0")&lt;=1,IF((SUM(D124:Y124))&gt;0,(+HLOOKUP((SUM(D124:Y124)),[1]Priser!$E$168:$J$170,2)+((SUM(D124:Y124))-HLOOKUP((SUM(D124:Y124)),[1]Priser!$E$168:$J$170,1))*HLOOKUP((SUM(D124:Y124)),[1]Priser!$E$168:$J$170,3))/(SUM(D124:Y124)),0)*(1+[1]Genanskaffelsespriser!$D$196),$A$400)</f>
        <v>3156.932089411765</v>
      </c>
      <c r="AA124" s="57">
        <f t="shared" ref="AA124:AV124" si="57">IF((D124*$Z124-(2009-D$3)/($C124+D125)*$Z124*D124)&lt;0,0,(D124*$Z124-(2009-D$3)/($C124+D125)*$Z124*D124))</f>
        <v>0</v>
      </c>
      <c r="AB124" s="58">
        <f t="shared" si="57"/>
        <v>0</v>
      </c>
      <c r="AC124" s="58">
        <f t="shared" si="57"/>
        <v>0</v>
      </c>
      <c r="AD124" s="58">
        <f t="shared" si="57"/>
        <v>0</v>
      </c>
      <c r="AE124" s="58">
        <f t="shared" si="57"/>
        <v>0</v>
      </c>
      <c r="AF124" s="58">
        <f t="shared" si="57"/>
        <v>0</v>
      </c>
      <c r="AG124" s="58">
        <f t="shared" si="57"/>
        <v>0</v>
      </c>
      <c r="AH124" s="58">
        <f t="shared" si="57"/>
        <v>1717371.0566400001</v>
      </c>
      <c r="AI124" s="58">
        <f t="shared" si="57"/>
        <v>0</v>
      </c>
      <c r="AJ124" s="58">
        <f t="shared" si="57"/>
        <v>0</v>
      </c>
      <c r="AK124" s="58">
        <f t="shared" si="57"/>
        <v>0</v>
      </c>
      <c r="AL124" s="58">
        <f t="shared" si="57"/>
        <v>0</v>
      </c>
      <c r="AM124" s="58">
        <f t="shared" si="57"/>
        <v>0</v>
      </c>
      <c r="AN124" s="58">
        <f t="shared" si="57"/>
        <v>0</v>
      </c>
      <c r="AO124" s="58">
        <f t="shared" si="57"/>
        <v>0</v>
      </c>
      <c r="AP124" s="58">
        <f t="shared" si="57"/>
        <v>0</v>
      </c>
      <c r="AQ124" s="58">
        <f t="shared" si="57"/>
        <v>0</v>
      </c>
      <c r="AR124" s="58">
        <f t="shared" si="57"/>
        <v>0</v>
      </c>
      <c r="AS124" s="58">
        <f t="shared" si="57"/>
        <v>0</v>
      </c>
      <c r="AT124" s="58">
        <f t="shared" si="57"/>
        <v>0</v>
      </c>
      <c r="AU124" s="58">
        <f t="shared" si="57"/>
        <v>0</v>
      </c>
      <c r="AV124" s="58">
        <f t="shared" si="57"/>
        <v>0</v>
      </c>
      <c r="AW124" s="59">
        <f>+SUM(AA124:AV124)</f>
        <v>1717371.0566400001</v>
      </c>
      <c r="AX124" s="58">
        <f>VLOOKUP(D$3,[1]Prisindeks!$A$1:$B$111,2,FALSE)/100*AA124</f>
        <v>0</v>
      </c>
      <c r="AY124" s="58">
        <f>VLOOKUP(E$3,[1]Prisindeks!$A$1:$B$111,2,FALSE)/100*AB124</f>
        <v>0</v>
      </c>
      <c r="AZ124" s="58">
        <f>VLOOKUP(F$3,[1]Prisindeks!$A$1:$B$111,2,FALSE)/100*AC124</f>
        <v>0</v>
      </c>
      <c r="BA124" s="58">
        <f>VLOOKUP(G$3,[1]Prisindeks!$A$1:$B$111,2,FALSE)/100*AD124</f>
        <v>0</v>
      </c>
      <c r="BB124" s="58">
        <f>VLOOKUP(H$3,[1]Prisindeks!$A$1:$B$111,2,FALSE)/100*AE124</f>
        <v>0</v>
      </c>
      <c r="BC124" s="58">
        <f>VLOOKUP(I$3,[1]Prisindeks!$A$1:$B$111,2,FALSE)/100*AF124</f>
        <v>0</v>
      </c>
      <c r="BD124" s="58">
        <f>VLOOKUP(J$3,[1]Prisindeks!$A$1:$B$111,2,FALSE)/100*AG124</f>
        <v>0</v>
      </c>
      <c r="BE124" s="58">
        <f>VLOOKUP(K$3,[1]Prisindeks!$A$1:$B$111,2,FALSE)/100*AH124</f>
        <v>373609.19744580804</v>
      </c>
      <c r="BF124" s="58">
        <f>VLOOKUP(L$3,[1]Prisindeks!$A$1:$B$111,2,FALSE)/100*AI124</f>
        <v>0</v>
      </c>
      <c r="BG124" s="58">
        <f>VLOOKUP(M$3,[1]Prisindeks!$A$1:$B$111,2,FALSE)/100*AJ124</f>
        <v>0</v>
      </c>
      <c r="BH124" s="58">
        <f>VLOOKUP(N$3,[1]Prisindeks!$A$1:$B$111,2,FALSE)/100*AK124</f>
        <v>0</v>
      </c>
      <c r="BI124" s="58">
        <f>VLOOKUP(O$3,[1]Prisindeks!$A$1:$B$111,2,FALSE)/100*AL124</f>
        <v>0</v>
      </c>
      <c r="BJ124" s="58">
        <f>VLOOKUP(P$3,[1]Prisindeks!$A$1:$B$111,2,FALSE)/100*AM124</f>
        <v>0</v>
      </c>
      <c r="BK124" s="58">
        <f>VLOOKUP(Q$3,[1]Prisindeks!$A$1:$B$111,2,FALSE)/100*AN124</f>
        <v>0</v>
      </c>
      <c r="BL124" s="58">
        <f>VLOOKUP(R$3,[1]Prisindeks!$A$1:$B$111,2,FALSE)/100*AO124</f>
        <v>0</v>
      </c>
      <c r="BM124" s="58">
        <f>VLOOKUP(S$3,[1]Prisindeks!$A$1:$B$111,2,FALSE)/100*AP124</f>
        <v>0</v>
      </c>
      <c r="BN124" s="58">
        <f>VLOOKUP(T$3,[1]Prisindeks!$A$1:$B$111,2,FALSE)/100*AQ124</f>
        <v>0</v>
      </c>
      <c r="BO124" s="58">
        <f>VLOOKUP(U$3,[1]Prisindeks!$A$1:$B$111,2,FALSE)/100*AR124</f>
        <v>0</v>
      </c>
      <c r="BP124" s="58">
        <f>VLOOKUP(V$3,[1]Prisindeks!$A$1:$B$111,2,FALSE)/100*AS124</f>
        <v>0</v>
      </c>
      <c r="BQ124" s="58">
        <f>VLOOKUP(W$3,[1]Prisindeks!$A$1:$B$111,2,FALSE)/100*AT124</f>
        <v>0</v>
      </c>
      <c r="BR124" s="58">
        <f>VLOOKUP(X$3,[1]Prisindeks!$A$1:$B$111,2,FALSE)/100*AU124</f>
        <v>0</v>
      </c>
      <c r="BS124" s="58">
        <f>VLOOKUP(Y$3,[1]Prisindeks!$A$1:$B$111,2,FALSE)/100*AV124</f>
        <v>0</v>
      </c>
      <c r="BT124" s="59">
        <f>+SUM(AX124:BS124)</f>
        <v>373609.19744580804</v>
      </c>
      <c r="BU124" s="48">
        <f t="shared" si="55"/>
        <v>0</v>
      </c>
      <c r="BV124" s="48">
        <f t="shared" si="55"/>
        <v>0</v>
      </c>
      <c r="BW124" s="48">
        <f t="shared" si="55"/>
        <v>0</v>
      </c>
      <c r="BX124" s="48">
        <f t="shared" si="55"/>
        <v>0</v>
      </c>
      <c r="BY124" s="48">
        <f t="shared" si="55"/>
        <v>0</v>
      </c>
      <c r="BZ124" s="48">
        <f t="shared" si="55"/>
        <v>0</v>
      </c>
      <c r="CA124" s="48">
        <f t="shared" si="55"/>
        <v>0</v>
      </c>
      <c r="CB124" s="48">
        <f t="shared" si="55"/>
        <v>1045490.127042904</v>
      </c>
      <c r="CC124" s="48">
        <f t="shared" si="55"/>
        <v>0</v>
      </c>
      <c r="CD124" s="48">
        <f t="shared" si="55"/>
        <v>0</v>
      </c>
      <c r="CE124" s="48">
        <f t="shared" si="56"/>
        <v>0</v>
      </c>
      <c r="CF124" s="48">
        <f t="shared" si="56"/>
        <v>0</v>
      </c>
      <c r="CG124" s="48">
        <f t="shared" si="56"/>
        <v>0</v>
      </c>
      <c r="CH124" s="48">
        <f t="shared" si="56"/>
        <v>0</v>
      </c>
      <c r="CI124" s="48">
        <f t="shared" si="56"/>
        <v>0</v>
      </c>
      <c r="CJ124" s="48">
        <f t="shared" si="56"/>
        <v>0</v>
      </c>
      <c r="CK124" s="48">
        <f t="shared" si="56"/>
        <v>0</v>
      </c>
      <c r="CL124" s="48">
        <f t="shared" si="56"/>
        <v>0</v>
      </c>
      <c r="CM124" s="48">
        <f t="shared" si="56"/>
        <v>0</v>
      </c>
      <c r="CN124" s="48">
        <f t="shared" si="56"/>
        <v>0</v>
      </c>
      <c r="CO124" s="48">
        <f t="shared" si="56"/>
        <v>0</v>
      </c>
      <c r="CP124" s="48">
        <f t="shared" si="56"/>
        <v>0</v>
      </c>
      <c r="CQ124" s="49">
        <f>+AVERAGE(AW124,BT124)</f>
        <v>1045490.127042904</v>
      </c>
      <c r="CR124" s="48">
        <f>SUM(D124:Y124)</f>
        <v>1700</v>
      </c>
    </row>
    <row r="125" spans="1:96" hidden="1" outlineLevel="1" x14ac:dyDescent="0.25">
      <c r="A125" s="60" t="s">
        <v>66</v>
      </c>
      <c r="B125" s="51" t="s">
        <v>67</v>
      </c>
      <c r="C125" s="61" t="s">
        <v>68</v>
      </c>
      <c r="D125" s="78">
        <v>0</v>
      </c>
      <c r="E125" s="78">
        <v>0</v>
      </c>
      <c r="F125" s="78">
        <v>0</v>
      </c>
      <c r="G125" s="78">
        <v>0</v>
      </c>
      <c r="H125" s="78">
        <v>0</v>
      </c>
      <c r="I125" s="78">
        <v>0</v>
      </c>
      <c r="J125" s="78">
        <v>0</v>
      </c>
      <c r="K125" s="78">
        <v>0</v>
      </c>
      <c r="L125" s="78">
        <v>0</v>
      </c>
      <c r="M125" s="78">
        <v>0</v>
      </c>
      <c r="N125" s="78">
        <v>0</v>
      </c>
      <c r="O125" s="78">
        <v>0</v>
      </c>
      <c r="P125" s="78">
        <v>0</v>
      </c>
      <c r="Q125" s="78">
        <v>0</v>
      </c>
      <c r="R125" s="78">
        <v>0</v>
      </c>
      <c r="S125" s="78">
        <v>0</v>
      </c>
      <c r="T125" s="78">
        <v>0</v>
      </c>
      <c r="U125" s="78">
        <v>0</v>
      </c>
      <c r="V125" s="78">
        <v>0</v>
      </c>
      <c r="W125" s="78">
        <v>0</v>
      </c>
      <c r="X125" s="78">
        <v>0</v>
      </c>
      <c r="Y125" s="78">
        <v>0</v>
      </c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49"/>
      <c r="CR125" s="48"/>
    </row>
    <row r="126" spans="1:96" hidden="1" outlineLevel="1" x14ac:dyDescent="0.25">
      <c r="A126" s="50" t="s">
        <v>90</v>
      </c>
      <c r="B126" s="51" t="s">
        <v>89</v>
      </c>
      <c r="C126" s="52">
        <f>+[1]Genanskaffelsespriser!$E$179</f>
        <v>50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  <c r="I126" s="78">
        <v>0</v>
      </c>
      <c r="J126" s="78">
        <v>0</v>
      </c>
      <c r="K126" s="78">
        <v>0</v>
      </c>
      <c r="L126" s="78">
        <v>0</v>
      </c>
      <c r="M126" s="78">
        <v>0</v>
      </c>
      <c r="N126" s="78">
        <v>0</v>
      </c>
      <c r="O126" s="78">
        <v>0</v>
      </c>
      <c r="P126" s="78">
        <v>0</v>
      </c>
      <c r="Q126" s="78">
        <v>0</v>
      </c>
      <c r="R126" s="78">
        <v>0</v>
      </c>
      <c r="S126" s="78">
        <v>0</v>
      </c>
      <c r="T126" s="78">
        <v>0</v>
      </c>
      <c r="U126" s="78">
        <v>0</v>
      </c>
      <c r="V126" s="78">
        <v>0</v>
      </c>
      <c r="W126" s="78">
        <v>0</v>
      </c>
      <c r="X126" s="78">
        <v>0</v>
      </c>
      <c r="Y126" s="78">
        <v>0</v>
      </c>
      <c r="Z126" s="87">
        <f>IF(COUNTIF(D126:Y126,"&lt;&gt;0")&lt;=1,IF((SUM(D126:Y126))&gt;0,(+HLOOKUP((SUM(D126:Y126)),[1]Priser!$E$191:$J$193,2)+((SUM(D126:Y126))-HLOOKUP((SUM(D126:Y126)),[1]Priser!$E$191:$J$193,1))*HLOOKUP((SUM(D126:Y126)),[1]Priser!$E$191:$J$193,3))/(SUM(D126:Y126)),0)*(1+[1]Genanskaffelsespriser!$D$196),$A$400)</f>
        <v>0</v>
      </c>
      <c r="AA126" s="57">
        <f t="shared" ref="AA126:AV126" si="58">IF((D126*$Z126-(2009-D$3)/($C126+D127)*$Z126*D126)&lt;0,0,(D126*$Z126-(2009-D$3)/($C126+D127)*$Z126*D126))</f>
        <v>0</v>
      </c>
      <c r="AB126" s="58">
        <f t="shared" si="58"/>
        <v>0</v>
      </c>
      <c r="AC126" s="58">
        <f t="shared" si="58"/>
        <v>0</v>
      </c>
      <c r="AD126" s="58">
        <f t="shared" si="58"/>
        <v>0</v>
      </c>
      <c r="AE126" s="58">
        <f t="shared" si="58"/>
        <v>0</v>
      </c>
      <c r="AF126" s="58">
        <f t="shared" si="58"/>
        <v>0</v>
      </c>
      <c r="AG126" s="58">
        <f t="shared" si="58"/>
        <v>0</v>
      </c>
      <c r="AH126" s="58">
        <f t="shared" si="58"/>
        <v>0</v>
      </c>
      <c r="AI126" s="58">
        <f t="shared" si="58"/>
        <v>0</v>
      </c>
      <c r="AJ126" s="58">
        <f t="shared" si="58"/>
        <v>0</v>
      </c>
      <c r="AK126" s="58">
        <f t="shared" si="58"/>
        <v>0</v>
      </c>
      <c r="AL126" s="58">
        <f t="shared" si="58"/>
        <v>0</v>
      </c>
      <c r="AM126" s="58">
        <f t="shared" si="58"/>
        <v>0</v>
      </c>
      <c r="AN126" s="58">
        <f t="shared" si="58"/>
        <v>0</v>
      </c>
      <c r="AO126" s="58">
        <f t="shared" si="58"/>
        <v>0</v>
      </c>
      <c r="AP126" s="58">
        <f t="shared" si="58"/>
        <v>0</v>
      </c>
      <c r="AQ126" s="58">
        <f t="shared" si="58"/>
        <v>0</v>
      </c>
      <c r="AR126" s="58">
        <f t="shared" si="58"/>
        <v>0</v>
      </c>
      <c r="AS126" s="58">
        <f t="shared" si="58"/>
        <v>0</v>
      </c>
      <c r="AT126" s="58">
        <f t="shared" si="58"/>
        <v>0</v>
      </c>
      <c r="AU126" s="58">
        <f t="shared" si="58"/>
        <v>0</v>
      </c>
      <c r="AV126" s="58">
        <f t="shared" si="58"/>
        <v>0</v>
      </c>
      <c r="AW126" s="59">
        <f>+SUM(AA126:AV126)</f>
        <v>0</v>
      </c>
      <c r="AX126" s="58">
        <f>VLOOKUP(D$3,[1]Prisindeks!$A$1:$B$111,2,FALSE)/100*AA126</f>
        <v>0</v>
      </c>
      <c r="AY126" s="58">
        <f>VLOOKUP(E$3,[1]Prisindeks!$A$1:$B$111,2,FALSE)/100*AB126</f>
        <v>0</v>
      </c>
      <c r="AZ126" s="58">
        <f>VLOOKUP(F$3,[1]Prisindeks!$A$1:$B$111,2,FALSE)/100*AC126</f>
        <v>0</v>
      </c>
      <c r="BA126" s="58">
        <f>VLOOKUP(G$3,[1]Prisindeks!$A$1:$B$111,2,FALSE)/100*AD126</f>
        <v>0</v>
      </c>
      <c r="BB126" s="58">
        <f>VLOOKUP(H$3,[1]Prisindeks!$A$1:$B$111,2,FALSE)/100*AE126</f>
        <v>0</v>
      </c>
      <c r="BC126" s="58">
        <f>VLOOKUP(I$3,[1]Prisindeks!$A$1:$B$111,2,FALSE)/100*AF126</f>
        <v>0</v>
      </c>
      <c r="BD126" s="58">
        <f>VLOOKUP(J$3,[1]Prisindeks!$A$1:$B$111,2,FALSE)/100*AG126</f>
        <v>0</v>
      </c>
      <c r="BE126" s="58">
        <f>VLOOKUP(K$3,[1]Prisindeks!$A$1:$B$111,2,FALSE)/100*AH126</f>
        <v>0</v>
      </c>
      <c r="BF126" s="58">
        <f>VLOOKUP(L$3,[1]Prisindeks!$A$1:$B$111,2,FALSE)/100*AI126</f>
        <v>0</v>
      </c>
      <c r="BG126" s="58">
        <f>VLOOKUP(M$3,[1]Prisindeks!$A$1:$B$111,2,FALSE)/100*AJ126</f>
        <v>0</v>
      </c>
      <c r="BH126" s="58">
        <f>VLOOKUP(N$3,[1]Prisindeks!$A$1:$B$111,2,FALSE)/100*AK126</f>
        <v>0</v>
      </c>
      <c r="BI126" s="58">
        <f>VLOOKUP(O$3,[1]Prisindeks!$A$1:$B$111,2,FALSE)/100*AL126</f>
        <v>0</v>
      </c>
      <c r="BJ126" s="58">
        <f>VLOOKUP(P$3,[1]Prisindeks!$A$1:$B$111,2,FALSE)/100*AM126</f>
        <v>0</v>
      </c>
      <c r="BK126" s="58">
        <f>VLOOKUP(Q$3,[1]Prisindeks!$A$1:$B$111,2,FALSE)/100*AN126</f>
        <v>0</v>
      </c>
      <c r="BL126" s="58">
        <f>VLOOKUP(R$3,[1]Prisindeks!$A$1:$B$111,2,FALSE)/100*AO126</f>
        <v>0</v>
      </c>
      <c r="BM126" s="58">
        <f>VLOOKUP(S$3,[1]Prisindeks!$A$1:$B$111,2,FALSE)/100*AP126</f>
        <v>0</v>
      </c>
      <c r="BN126" s="58">
        <f>VLOOKUP(T$3,[1]Prisindeks!$A$1:$B$111,2,FALSE)/100*AQ126</f>
        <v>0</v>
      </c>
      <c r="BO126" s="58">
        <f>VLOOKUP(U$3,[1]Prisindeks!$A$1:$B$111,2,FALSE)/100*AR126</f>
        <v>0</v>
      </c>
      <c r="BP126" s="58">
        <f>VLOOKUP(V$3,[1]Prisindeks!$A$1:$B$111,2,FALSE)/100*AS126</f>
        <v>0</v>
      </c>
      <c r="BQ126" s="58">
        <f>VLOOKUP(W$3,[1]Prisindeks!$A$1:$B$111,2,FALSE)/100*AT126</f>
        <v>0</v>
      </c>
      <c r="BR126" s="58">
        <f>VLOOKUP(X$3,[1]Prisindeks!$A$1:$B$111,2,FALSE)/100*AU126</f>
        <v>0</v>
      </c>
      <c r="BS126" s="58">
        <f>VLOOKUP(Y$3,[1]Prisindeks!$A$1:$B$111,2,FALSE)/100*AV126</f>
        <v>0</v>
      </c>
      <c r="BT126" s="59">
        <f>+SUM(AX126:BS126)</f>
        <v>0</v>
      </c>
      <c r="BU126" s="48">
        <f t="shared" ref="BU126:CP126" si="59">(AX126+AA126)/2</f>
        <v>0</v>
      </c>
      <c r="BV126" s="48">
        <f t="shared" si="59"/>
        <v>0</v>
      </c>
      <c r="BW126" s="48">
        <f t="shared" si="59"/>
        <v>0</v>
      </c>
      <c r="BX126" s="48">
        <f t="shared" si="59"/>
        <v>0</v>
      </c>
      <c r="BY126" s="48">
        <f t="shared" si="59"/>
        <v>0</v>
      </c>
      <c r="BZ126" s="48">
        <f t="shared" si="59"/>
        <v>0</v>
      </c>
      <c r="CA126" s="48">
        <f t="shared" si="59"/>
        <v>0</v>
      </c>
      <c r="CB126" s="48">
        <f t="shared" si="59"/>
        <v>0</v>
      </c>
      <c r="CC126" s="48">
        <f t="shared" si="59"/>
        <v>0</v>
      </c>
      <c r="CD126" s="48">
        <f t="shared" si="59"/>
        <v>0</v>
      </c>
      <c r="CE126" s="48">
        <f t="shared" si="59"/>
        <v>0</v>
      </c>
      <c r="CF126" s="48">
        <f t="shared" si="59"/>
        <v>0</v>
      </c>
      <c r="CG126" s="48">
        <f t="shared" si="59"/>
        <v>0</v>
      </c>
      <c r="CH126" s="48">
        <f t="shared" si="59"/>
        <v>0</v>
      </c>
      <c r="CI126" s="48">
        <f t="shared" si="59"/>
        <v>0</v>
      </c>
      <c r="CJ126" s="48">
        <f t="shared" si="59"/>
        <v>0</v>
      </c>
      <c r="CK126" s="48">
        <f t="shared" si="59"/>
        <v>0</v>
      </c>
      <c r="CL126" s="48">
        <f t="shared" si="59"/>
        <v>0</v>
      </c>
      <c r="CM126" s="48">
        <f t="shared" si="59"/>
        <v>0</v>
      </c>
      <c r="CN126" s="48">
        <f t="shared" si="59"/>
        <v>0</v>
      </c>
      <c r="CO126" s="48">
        <f t="shared" si="59"/>
        <v>0</v>
      </c>
      <c r="CP126" s="48">
        <f t="shared" si="59"/>
        <v>0</v>
      </c>
      <c r="CQ126" s="49">
        <f>+AVERAGE(AW126,BT126)</f>
        <v>0</v>
      </c>
      <c r="CR126" s="48">
        <f>SUM(D126:Y126)</f>
        <v>0</v>
      </c>
    </row>
    <row r="127" spans="1:96" hidden="1" outlineLevel="1" x14ac:dyDescent="0.25">
      <c r="A127" s="60" t="s">
        <v>66</v>
      </c>
      <c r="B127" s="51" t="s">
        <v>67</v>
      </c>
      <c r="C127" s="61" t="s">
        <v>68</v>
      </c>
      <c r="D127" s="78">
        <v>0</v>
      </c>
      <c r="E127" s="78">
        <v>0</v>
      </c>
      <c r="F127" s="78">
        <v>0</v>
      </c>
      <c r="G127" s="78">
        <v>0</v>
      </c>
      <c r="H127" s="78">
        <v>0</v>
      </c>
      <c r="I127" s="78">
        <v>0</v>
      </c>
      <c r="J127" s="78">
        <v>0</v>
      </c>
      <c r="K127" s="78">
        <v>0</v>
      </c>
      <c r="L127" s="78">
        <v>0</v>
      </c>
      <c r="M127" s="78">
        <v>0</v>
      </c>
      <c r="N127" s="78">
        <v>0</v>
      </c>
      <c r="O127" s="78">
        <v>0</v>
      </c>
      <c r="P127" s="78">
        <v>0</v>
      </c>
      <c r="Q127" s="78">
        <v>0</v>
      </c>
      <c r="R127" s="78">
        <v>0</v>
      </c>
      <c r="S127" s="78">
        <v>0</v>
      </c>
      <c r="T127" s="78">
        <v>0</v>
      </c>
      <c r="U127" s="78">
        <v>0</v>
      </c>
      <c r="V127" s="78">
        <v>0</v>
      </c>
      <c r="W127" s="78">
        <v>0</v>
      </c>
      <c r="X127" s="78">
        <v>0</v>
      </c>
      <c r="Y127" s="78">
        <v>0</v>
      </c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49"/>
      <c r="CR127" s="48"/>
    </row>
    <row r="128" spans="1:96" collapsed="1" x14ac:dyDescent="0.25">
      <c r="A128" s="30" t="s">
        <v>92</v>
      </c>
      <c r="B128" s="31"/>
      <c r="C128" s="7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74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49"/>
      <c r="AW128" s="36">
        <f>SUM(AW129:AW136)</f>
        <v>1079357.6987999997</v>
      </c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36">
        <f>SUM(BT129:BT136)</f>
        <v>234811.20288272921</v>
      </c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76"/>
      <c r="CM128" s="76"/>
      <c r="CN128" s="76"/>
      <c r="CO128" s="76"/>
      <c r="CP128" s="76"/>
      <c r="CQ128" s="36">
        <f>SUM(CQ129:CQ136)</f>
        <v>657084.45084136445</v>
      </c>
      <c r="CR128" s="48">
        <f>SUM(D128:Y128)</f>
        <v>0</v>
      </c>
    </row>
    <row r="129" spans="1:96" hidden="1" outlineLevel="1" x14ac:dyDescent="0.25">
      <c r="A129" s="85" t="s">
        <v>84</v>
      </c>
      <c r="B129" s="39" t="s">
        <v>85</v>
      </c>
      <c r="C129" s="40">
        <f>+[1]Genanskaffelsespriser!$E$175</f>
        <v>50</v>
      </c>
      <c r="D129" s="77">
        <v>0</v>
      </c>
      <c r="E129" s="77">
        <v>0</v>
      </c>
      <c r="F129" s="77">
        <v>0</v>
      </c>
      <c r="G129" s="77">
        <v>0</v>
      </c>
      <c r="H129" s="77">
        <v>0</v>
      </c>
      <c r="I129" s="77">
        <v>0</v>
      </c>
      <c r="J129" s="77">
        <v>0</v>
      </c>
      <c r="K129" s="77">
        <v>75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  <c r="W129" s="77">
        <v>0</v>
      </c>
      <c r="X129" s="77">
        <v>0</v>
      </c>
      <c r="Y129" s="77">
        <v>0</v>
      </c>
      <c r="Z129" s="86">
        <f>IF(COUNTIF(D129:Y129,"&lt;&gt;0")&lt;=1,IF((SUM(D129:Y129))&gt;0,((+HLOOKUP((SUM(D129:Y129)),[1]Priser!$E$342:$H$344,2)+((SUM(D129:Y129))-HLOOKUP((SUM(D129:Y129)),[1]Priser!$E$342:$H$344,1))*HLOOKUP((SUM(D129:Y129)),[1]Priser!$E$342:$H$344,3))*[1]Priser!$P$341)/(SUM(D129:Y129)),0)*(1+[1]Genanskaffelsespriser!$D$196),$A$400)</f>
        <v>1229.66625</v>
      </c>
      <c r="AA129" s="45">
        <f t="shared" ref="AA129:AV129" si="60">IF((D129*$Z129-(2009-D$3)/($C129+D130)*$Z129*D129)&lt;0,0,(D129*$Z129-(2009-D$3)/($C129+D130)*$Z129*D129))</f>
        <v>0</v>
      </c>
      <c r="AB129" s="46">
        <f t="shared" si="60"/>
        <v>0</v>
      </c>
      <c r="AC129" s="46">
        <f t="shared" si="60"/>
        <v>0</v>
      </c>
      <c r="AD129" s="46">
        <f t="shared" si="60"/>
        <v>0</v>
      </c>
      <c r="AE129" s="46">
        <f t="shared" si="60"/>
        <v>0</v>
      </c>
      <c r="AF129" s="46">
        <f t="shared" si="60"/>
        <v>0</v>
      </c>
      <c r="AG129" s="46">
        <f t="shared" si="60"/>
        <v>0</v>
      </c>
      <c r="AH129" s="46">
        <f t="shared" si="60"/>
        <v>29511.989999999991</v>
      </c>
      <c r="AI129" s="46">
        <f t="shared" si="60"/>
        <v>0</v>
      </c>
      <c r="AJ129" s="46">
        <f t="shared" si="60"/>
        <v>0</v>
      </c>
      <c r="AK129" s="46">
        <f t="shared" si="60"/>
        <v>0</v>
      </c>
      <c r="AL129" s="46">
        <f t="shared" si="60"/>
        <v>0</v>
      </c>
      <c r="AM129" s="46">
        <f t="shared" si="60"/>
        <v>0</v>
      </c>
      <c r="AN129" s="46">
        <f t="shared" si="60"/>
        <v>0</v>
      </c>
      <c r="AO129" s="46">
        <f t="shared" si="60"/>
        <v>0</v>
      </c>
      <c r="AP129" s="46">
        <f t="shared" si="60"/>
        <v>0</v>
      </c>
      <c r="AQ129" s="46">
        <f t="shared" si="60"/>
        <v>0</v>
      </c>
      <c r="AR129" s="46">
        <f t="shared" si="60"/>
        <v>0</v>
      </c>
      <c r="AS129" s="46">
        <f t="shared" si="60"/>
        <v>0</v>
      </c>
      <c r="AT129" s="46">
        <f t="shared" si="60"/>
        <v>0</v>
      </c>
      <c r="AU129" s="46">
        <f t="shared" si="60"/>
        <v>0</v>
      </c>
      <c r="AV129" s="46">
        <f t="shared" si="60"/>
        <v>0</v>
      </c>
      <c r="AW129" s="47">
        <f>+SUM(AA129:AV129)</f>
        <v>29511.989999999991</v>
      </c>
      <c r="AX129" s="46">
        <f>VLOOKUP(D$3,[1]Prisindeks!$A$1:$B$111,2,FALSE)/100*AA129</f>
        <v>0</v>
      </c>
      <c r="AY129" s="46">
        <f>VLOOKUP(E$3,[1]Prisindeks!$A$1:$B$111,2,FALSE)/100*AB129</f>
        <v>0</v>
      </c>
      <c r="AZ129" s="46">
        <f>VLOOKUP(F$3,[1]Prisindeks!$A$1:$B$111,2,FALSE)/100*AC129</f>
        <v>0</v>
      </c>
      <c r="BA129" s="46">
        <f>VLOOKUP(G$3,[1]Prisindeks!$A$1:$B$111,2,FALSE)/100*AD129</f>
        <v>0</v>
      </c>
      <c r="BB129" s="46">
        <f>VLOOKUP(H$3,[1]Prisindeks!$A$1:$B$111,2,FALSE)/100*AE129</f>
        <v>0</v>
      </c>
      <c r="BC129" s="46">
        <f>VLOOKUP(I$3,[1]Prisindeks!$A$1:$B$111,2,FALSE)/100*AF129</f>
        <v>0</v>
      </c>
      <c r="BD129" s="46">
        <f>VLOOKUP(J$3,[1]Prisindeks!$A$1:$B$111,2,FALSE)/100*AG129</f>
        <v>0</v>
      </c>
      <c r="BE129" s="46">
        <f>VLOOKUP(K$3,[1]Prisindeks!$A$1:$B$111,2,FALSE)/100*AH129</f>
        <v>6420.2496346367616</v>
      </c>
      <c r="BF129" s="46">
        <f>VLOOKUP(L$3,[1]Prisindeks!$A$1:$B$111,2,FALSE)/100*AI129</f>
        <v>0</v>
      </c>
      <c r="BG129" s="46">
        <f>VLOOKUP(M$3,[1]Prisindeks!$A$1:$B$111,2,FALSE)/100*AJ129</f>
        <v>0</v>
      </c>
      <c r="BH129" s="46">
        <f>VLOOKUP(N$3,[1]Prisindeks!$A$1:$B$111,2,FALSE)/100*AK129</f>
        <v>0</v>
      </c>
      <c r="BI129" s="46">
        <f>VLOOKUP(O$3,[1]Prisindeks!$A$1:$B$111,2,FALSE)/100*AL129</f>
        <v>0</v>
      </c>
      <c r="BJ129" s="46">
        <f>VLOOKUP(P$3,[1]Prisindeks!$A$1:$B$111,2,FALSE)/100*AM129</f>
        <v>0</v>
      </c>
      <c r="BK129" s="46">
        <f>VLOOKUP(Q$3,[1]Prisindeks!$A$1:$B$111,2,FALSE)/100*AN129</f>
        <v>0</v>
      </c>
      <c r="BL129" s="46">
        <f>VLOOKUP(R$3,[1]Prisindeks!$A$1:$B$111,2,FALSE)/100*AO129</f>
        <v>0</v>
      </c>
      <c r="BM129" s="46">
        <f>VLOOKUP(S$3,[1]Prisindeks!$A$1:$B$111,2,FALSE)/100*AP129</f>
        <v>0</v>
      </c>
      <c r="BN129" s="46">
        <f>VLOOKUP(T$3,[1]Prisindeks!$A$1:$B$111,2,FALSE)/100*AQ129</f>
        <v>0</v>
      </c>
      <c r="BO129" s="46">
        <f>VLOOKUP(U$3,[1]Prisindeks!$A$1:$B$111,2,FALSE)/100*AR129</f>
        <v>0</v>
      </c>
      <c r="BP129" s="46">
        <f>VLOOKUP(V$3,[1]Prisindeks!$A$1:$B$111,2,FALSE)/100*AS129</f>
        <v>0</v>
      </c>
      <c r="BQ129" s="46">
        <f>VLOOKUP(W$3,[1]Prisindeks!$A$1:$B$111,2,FALSE)/100*AT129</f>
        <v>0</v>
      </c>
      <c r="BR129" s="46">
        <f>VLOOKUP(X$3,[1]Prisindeks!$A$1:$B$111,2,FALSE)/100*AU129</f>
        <v>0</v>
      </c>
      <c r="BS129" s="46">
        <f>VLOOKUP(Y$3,[1]Prisindeks!$A$1:$B$111,2,FALSE)/100*AV129</f>
        <v>0</v>
      </c>
      <c r="BT129" s="47">
        <f>+SUM(AX129:BS129)</f>
        <v>6420.2496346367616</v>
      </c>
      <c r="BU129" s="48">
        <f t="shared" ref="BU129:CP129" si="61">(AX129+AA129)/2</f>
        <v>0</v>
      </c>
      <c r="BV129" s="48">
        <f t="shared" si="61"/>
        <v>0</v>
      </c>
      <c r="BW129" s="48">
        <f t="shared" si="61"/>
        <v>0</v>
      </c>
      <c r="BX129" s="48">
        <f t="shared" si="61"/>
        <v>0</v>
      </c>
      <c r="BY129" s="48">
        <f t="shared" si="61"/>
        <v>0</v>
      </c>
      <c r="BZ129" s="48">
        <f t="shared" si="61"/>
        <v>0</v>
      </c>
      <c r="CA129" s="48">
        <f t="shared" si="61"/>
        <v>0</v>
      </c>
      <c r="CB129" s="48">
        <f t="shared" si="61"/>
        <v>17966.119817318377</v>
      </c>
      <c r="CC129" s="48">
        <f t="shared" si="61"/>
        <v>0</v>
      </c>
      <c r="CD129" s="48">
        <f t="shared" si="61"/>
        <v>0</v>
      </c>
      <c r="CE129" s="48">
        <f t="shared" si="61"/>
        <v>0</v>
      </c>
      <c r="CF129" s="48">
        <f t="shared" si="61"/>
        <v>0</v>
      </c>
      <c r="CG129" s="48">
        <f t="shared" si="61"/>
        <v>0</v>
      </c>
      <c r="CH129" s="48">
        <f t="shared" si="61"/>
        <v>0</v>
      </c>
      <c r="CI129" s="48">
        <f t="shared" si="61"/>
        <v>0</v>
      </c>
      <c r="CJ129" s="48">
        <f t="shared" si="61"/>
        <v>0</v>
      </c>
      <c r="CK129" s="48">
        <f t="shared" si="61"/>
        <v>0</v>
      </c>
      <c r="CL129" s="48">
        <f t="shared" si="61"/>
        <v>0</v>
      </c>
      <c r="CM129" s="48">
        <f t="shared" si="61"/>
        <v>0</v>
      </c>
      <c r="CN129" s="48">
        <f t="shared" si="61"/>
        <v>0</v>
      </c>
      <c r="CO129" s="48">
        <f t="shared" si="61"/>
        <v>0</v>
      </c>
      <c r="CP129" s="48">
        <f t="shared" si="61"/>
        <v>0</v>
      </c>
      <c r="CQ129" s="49">
        <f>+AVERAGE(AW129,BT129)</f>
        <v>17966.119817318377</v>
      </c>
      <c r="CR129" s="48">
        <f>SUM(D129:Y129)</f>
        <v>75</v>
      </c>
    </row>
    <row r="130" spans="1:96" hidden="1" outlineLevel="1" x14ac:dyDescent="0.25">
      <c r="A130" s="60" t="s">
        <v>66</v>
      </c>
      <c r="B130" s="51" t="s">
        <v>67</v>
      </c>
      <c r="C130" s="61" t="s">
        <v>68</v>
      </c>
      <c r="D130" s="78">
        <v>0</v>
      </c>
      <c r="E130" s="78">
        <v>0</v>
      </c>
      <c r="F130" s="78">
        <v>0</v>
      </c>
      <c r="G130" s="78">
        <v>0</v>
      </c>
      <c r="H130" s="78">
        <v>0</v>
      </c>
      <c r="I130" s="78">
        <v>0</v>
      </c>
      <c r="J130" s="78">
        <v>0</v>
      </c>
      <c r="K130" s="78">
        <v>0</v>
      </c>
      <c r="L130" s="78">
        <v>0</v>
      </c>
      <c r="M130" s="78">
        <v>0</v>
      </c>
      <c r="N130" s="78">
        <v>0</v>
      </c>
      <c r="O130" s="78">
        <v>0</v>
      </c>
      <c r="P130" s="78">
        <v>0</v>
      </c>
      <c r="Q130" s="78">
        <v>0</v>
      </c>
      <c r="R130" s="78">
        <v>0</v>
      </c>
      <c r="S130" s="78">
        <v>0</v>
      </c>
      <c r="T130" s="78">
        <v>0</v>
      </c>
      <c r="U130" s="78">
        <v>0</v>
      </c>
      <c r="V130" s="78">
        <v>0</v>
      </c>
      <c r="W130" s="78">
        <v>0</v>
      </c>
      <c r="X130" s="78">
        <v>0</v>
      </c>
      <c r="Y130" s="78">
        <v>0</v>
      </c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49"/>
      <c r="CR130" s="48"/>
    </row>
    <row r="131" spans="1:96" hidden="1" outlineLevel="1" x14ac:dyDescent="0.25">
      <c r="A131" s="50" t="s">
        <v>86</v>
      </c>
      <c r="B131" s="51" t="s">
        <v>85</v>
      </c>
      <c r="C131" s="52">
        <f>+[1]Genanskaffelsespriser!$E$176</f>
        <v>25</v>
      </c>
      <c r="D131" s="78">
        <v>0</v>
      </c>
      <c r="E131" s="78">
        <v>0</v>
      </c>
      <c r="F131" s="78">
        <v>0</v>
      </c>
      <c r="G131" s="78">
        <v>0</v>
      </c>
      <c r="H131" s="78">
        <v>0</v>
      </c>
      <c r="I131" s="78">
        <v>0</v>
      </c>
      <c r="J131" s="78">
        <v>0</v>
      </c>
      <c r="K131" s="78">
        <v>75</v>
      </c>
      <c r="L131" s="78">
        <v>0</v>
      </c>
      <c r="M131" s="78">
        <v>0</v>
      </c>
      <c r="N131" s="78">
        <v>0</v>
      </c>
      <c r="O131" s="78">
        <v>0</v>
      </c>
      <c r="P131" s="78">
        <v>0</v>
      </c>
      <c r="Q131" s="78">
        <v>0</v>
      </c>
      <c r="R131" s="78">
        <v>0</v>
      </c>
      <c r="S131" s="78">
        <v>0</v>
      </c>
      <c r="T131" s="78">
        <v>0</v>
      </c>
      <c r="U131" s="78">
        <v>0</v>
      </c>
      <c r="V131" s="78">
        <v>0</v>
      </c>
      <c r="W131" s="78">
        <v>0</v>
      </c>
      <c r="X131" s="78">
        <v>0</v>
      </c>
      <c r="Y131" s="78">
        <v>0</v>
      </c>
      <c r="Z131" s="87">
        <f>IF(COUNTIF(D131:Y131,"&lt;&gt;0")&lt;=1,IF((SUM(D131:Y131))&gt;0,((+HLOOKUP((SUM(D131:Y131)),[1]Priser!$E$342:$H$344,2)+((SUM(D131:Y131))-HLOOKUP((SUM(D131:Y131)),[1]Priser!$E$342:$H$344,1))*HLOOKUP((SUM(D131:Y131)),[1]Priser!$E$342:$H$344,3))*[1]Priser!$Q$341)/(SUM(D131:Y131)),0)*(1+[1]Genanskaffelsespriser!$D$196),$A$400)</f>
        <v>3197.1322500000001</v>
      </c>
      <c r="AA131" s="57">
        <f t="shared" ref="AA131:AP132" si="62">IF((D131*$Z131-(2009-D$3)/$C131*$Z131*D131)&lt;0,0,(D131*$Z131-(2009-D$3)/$C131*$Z131*D131))</f>
        <v>0</v>
      </c>
      <c r="AB131" s="58">
        <f t="shared" si="62"/>
        <v>0</v>
      </c>
      <c r="AC131" s="58">
        <f t="shared" si="62"/>
        <v>0</v>
      </c>
      <c r="AD131" s="58">
        <f t="shared" si="62"/>
        <v>0</v>
      </c>
      <c r="AE131" s="58">
        <f t="shared" si="62"/>
        <v>0</v>
      </c>
      <c r="AF131" s="58">
        <f t="shared" si="62"/>
        <v>0</v>
      </c>
      <c r="AG131" s="58">
        <f t="shared" si="62"/>
        <v>0</v>
      </c>
      <c r="AH131" s="58">
        <f t="shared" si="62"/>
        <v>0</v>
      </c>
      <c r="AI131" s="58">
        <f t="shared" si="62"/>
        <v>0</v>
      </c>
      <c r="AJ131" s="58">
        <f t="shared" si="62"/>
        <v>0</v>
      </c>
      <c r="AK131" s="58">
        <f t="shared" si="62"/>
        <v>0</v>
      </c>
      <c r="AL131" s="58">
        <f t="shared" si="62"/>
        <v>0</v>
      </c>
      <c r="AM131" s="58">
        <f t="shared" si="62"/>
        <v>0</v>
      </c>
      <c r="AN131" s="58">
        <f t="shared" si="62"/>
        <v>0</v>
      </c>
      <c r="AO131" s="58">
        <f t="shared" si="62"/>
        <v>0</v>
      </c>
      <c r="AP131" s="58">
        <f t="shared" si="62"/>
        <v>0</v>
      </c>
      <c r="AQ131" s="58">
        <f t="shared" ref="AK131:AT132" si="63">IF((T131*$Z131-(2009-T$3)/$C131*$Z131*T131)&lt;0,0,(T131*$Z131-(2009-T$3)/$C131*$Z131*T131))</f>
        <v>0</v>
      </c>
      <c r="AR131" s="58">
        <f t="shared" si="63"/>
        <v>0</v>
      </c>
      <c r="AS131" s="58">
        <f t="shared" si="63"/>
        <v>0</v>
      </c>
      <c r="AT131" s="58">
        <f t="shared" si="63"/>
        <v>0</v>
      </c>
      <c r="AU131" s="58">
        <f>IF((X131*$Z131-(2009-X$3)/$C131*$Z131*X131)&lt;0,0,(X131*$Z131-(2009-X$3)/$C131*$Z131*X131))</f>
        <v>0</v>
      </c>
      <c r="AV131" s="58">
        <f>IF((Y131*$Z131-(2009-Y$3)/$C131*$Z131*Y131)&lt;0,0,(Y131*$Z131-(2009-Y$3)/$C131*$Z131*Y131))</f>
        <v>0</v>
      </c>
      <c r="AW131" s="59">
        <f>+SUM(AA131:AV131)</f>
        <v>0</v>
      </c>
      <c r="AX131" s="58">
        <f>VLOOKUP(D$3,[1]Prisindeks!$A$1:$B$111,2,FALSE)/100*AA131</f>
        <v>0</v>
      </c>
      <c r="AY131" s="58">
        <f>VLOOKUP(E$3,[1]Prisindeks!$A$1:$B$111,2,FALSE)/100*AB131</f>
        <v>0</v>
      </c>
      <c r="AZ131" s="58">
        <f>VLOOKUP(F$3,[1]Prisindeks!$A$1:$B$111,2,FALSE)/100*AC131</f>
        <v>0</v>
      </c>
      <c r="BA131" s="58">
        <f>VLOOKUP(G$3,[1]Prisindeks!$A$1:$B$111,2,FALSE)/100*AD131</f>
        <v>0</v>
      </c>
      <c r="BB131" s="58">
        <f>VLOOKUP(H$3,[1]Prisindeks!$A$1:$B$111,2,FALSE)/100*AE131</f>
        <v>0</v>
      </c>
      <c r="BC131" s="58">
        <f>VLOOKUP(I$3,[1]Prisindeks!$A$1:$B$111,2,FALSE)/100*AF131</f>
        <v>0</v>
      </c>
      <c r="BD131" s="58">
        <f>VLOOKUP(J$3,[1]Prisindeks!$A$1:$B$111,2,FALSE)/100*AG131</f>
        <v>0</v>
      </c>
      <c r="BE131" s="58">
        <f>VLOOKUP(K$3,[1]Prisindeks!$A$1:$B$111,2,FALSE)/100*AH131</f>
        <v>0</v>
      </c>
      <c r="BF131" s="58">
        <f>VLOOKUP(L$3,[1]Prisindeks!$A$1:$B$111,2,FALSE)/100*AI131</f>
        <v>0</v>
      </c>
      <c r="BG131" s="58">
        <f>VLOOKUP(M$3,[1]Prisindeks!$A$1:$B$111,2,FALSE)/100*AJ131</f>
        <v>0</v>
      </c>
      <c r="BH131" s="58">
        <f>VLOOKUP(N$3,[1]Prisindeks!$A$1:$B$111,2,FALSE)/100*AK131</f>
        <v>0</v>
      </c>
      <c r="BI131" s="58">
        <f>VLOOKUP(O$3,[1]Prisindeks!$A$1:$B$111,2,FALSE)/100*AL131</f>
        <v>0</v>
      </c>
      <c r="BJ131" s="58">
        <f>VLOOKUP(P$3,[1]Prisindeks!$A$1:$B$111,2,FALSE)/100*AM131</f>
        <v>0</v>
      </c>
      <c r="BK131" s="58">
        <f>VLOOKUP(Q$3,[1]Prisindeks!$A$1:$B$111,2,FALSE)/100*AN131</f>
        <v>0</v>
      </c>
      <c r="BL131" s="58">
        <f>VLOOKUP(R$3,[1]Prisindeks!$A$1:$B$111,2,FALSE)/100*AO131</f>
        <v>0</v>
      </c>
      <c r="BM131" s="58">
        <f>VLOOKUP(S$3,[1]Prisindeks!$A$1:$B$111,2,FALSE)/100*AP131</f>
        <v>0</v>
      </c>
      <c r="BN131" s="58">
        <f>VLOOKUP(T$3,[1]Prisindeks!$A$1:$B$111,2,FALSE)/100*AQ131</f>
        <v>0</v>
      </c>
      <c r="BO131" s="58">
        <f>VLOOKUP(U$3,[1]Prisindeks!$A$1:$B$111,2,FALSE)/100*AR131</f>
        <v>0</v>
      </c>
      <c r="BP131" s="58">
        <f>VLOOKUP(V$3,[1]Prisindeks!$A$1:$B$111,2,FALSE)/100*AS131</f>
        <v>0</v>
      </c>
      <c r="BQ131" s="58">
        <f>VLOOKUP(W$3,[1]Prisindeks!$A$1:$B$111,2,FALSE)/100*AT131</f>
        <v>0</v>
      </c>
      <c r="BR131" s="58">
        <f>VLOOKUP(X$3,[1]Prisindeks!$A$1:$B$111,2,FALSE)/100*AU131</f>
        <v>0</v>
      </c>
      <c r="BS131" s="58">
        <f>VLOOKUP(Y$3,[1]Prisindeks!$A$1:$B$111,2,FALSE)/100*AV131</f>
        <v>0</v>
      </c>
      <c r="BT131" s="59">
        <f>+SUM(AX131:BS131)</f>
        <v>0</v>
      </c>
      <c r="BU131" s="48">
        <f t="shared" ref="BU131:CJ133" si="64">(AX131+AA131)/2</f>
        <v>0</v>
      </c>
      <c r="BV131" s="48">
        <f t="shared" si="64"/>
        <v>0</v>
      </c>
      <c r="BW131" s="48">
        <f t="shared" si="64"/>
        <v>0</v>
      </c>
      <c r="BX131" s="48">
        <f t="shared" si="64"/>
        <v>0</v>
      </c>
      <c r="BY131" s="48">
        <f t="shared" si="64"/>
        <v>0</v>
      </c>
      <c r="BZ131" s="48">
        <f t="shared" si="64"/>
        <v>0</v>
      </c>
      <c r="CA131" s="48">
        <f t="shared" si="64"/>
        <v>0</v>
      </c>
      <c r="CB131" s="48">
        <f t="shared" si="64"/>
        <v>0</v>
      </c>
      <c r="CC131" s="48">
        <f t="shared" si="64"/>
        <v>0</v>
      </c>
      <c r="CD131" s="48">
        <f t="shared" si="64"/>
        <v>0</v>
      </c>
      <c r="CE131" s="48">
        <f t="shared" si="64"/>
        <v>0</v>
      </c>
      <c r="CF131" s="48">
        <f t="shared" si="64"/>
        <v>0</v>
      </c>
      <c r="CG131" s="48">
        <f t="shared" si="64"/>
        <v>0</v>
      </c>
      <c r="CH131" s="48">
        <f t="shared" si="64"/>
        <v>0</v>
      </c>
      <c r="CI131" s="48">
        <f t="shared" si="64"/>
        <v>0</v>
      </c>
      <c r="CJ131" s="48">
        <f t="shared" si="64"/>
        <v>0</v>
      </c>
      <c r="CK131" s="48">
        <f t="shared" ref="CE131:CP133" si="65">(BN131+AQ131)/2</f>
        <v>0</v>
      </c>
      <c r="CL131" s="48">
        <f t="shared" si="65"/>
        <v>0</v>
      </c>
      <c r="CM131" s="48">
        <f t="shared" si="65"/>
        <v>0</v>
      </c>
      <c r="CN131" s="48">
        <f t="shared" si="65"/>
        <v>0</v>
      </c>
      <c r="CO131" s="48">
        <f t="shared" si="65"/>
        <v>0</v>
      </c>
      <c r="CP131" s="48">
        <f t="shared" si="65"/>
        <v>0</v>
      </c>
      <c r="CQ131" s="49">
        <f>+AVERAGE(AW131,BT131)</f>
        <v>0</v>
      </c>
      <c r="CR131" s="48">
        <f>SUM(D131:Y131)</f>
        <v>75</v>
      </c>
    </row>
    <row r="132" spans="1:96" hidden="1" outlineLevel="1" x14ac:dyDescent="0.25">
      <c r="A132" s="50" t="s">
        <v>87</v>
      </c>
      <c r="B132" s="51" t="s">
        <v>85</v>
      </c>
      <c r="C132" s="52">
        <f>+[1]Genanskaffelsespriser!$E$177</f>
        <v>10</v>
      </c>
      <c r="D132" s="78">
        <v>0</v>
      </c>
      <c r="E132" s="78">
        <v>0</v>
      </c>
      <c r="F132" s="78">
        <v>0</v>
      </c>
      <c r="G132" s="78">
        <v>0</v>
      </c>
      <c r="H132" s="78">
        <v>0</v>
      </c>
      <c r="I132" s="78">
        <v>0</v>
      </c>
      <c r="J132" s="78">
        <v>0</v>
      </c>
      <c r="K132" s="78">
        <v>0</v>
      </c>
      <c r="L132" s="78">
        <v>0</v>
      </c>
      <c r="M132" s="78">
        <v>0</v>
      </c>
      <c r="N132" s="78">
        <v>75</v>
      </c>
      <c r="O132" s="78">
        <v>0</v>
      </c>
      <c r="P132" s="78">
        <v>0</v>
      </c>
      <c r="Q132" s="78">
        <v>0</v>
      </c>
      <c r="R132" s="78">
        <v>0</v>
      </c>
      <c r="S132" s="78">
        <v>0</v>
      </c>
      <c r="T132" s="78">
        <v>0</v>
      </c>
      <c r="U132" s="78">
        <v>0</v>
      </c>
      <c r="V132" s="78">
        <v>0</v>
      </c>
      <c r="W132" s="78">
        <v>0</v>
      </c>
      <c r="X132" s="78">
        <v>0</v>
      </c>
      <c r="Y132" s="78">
        <v>0</v>
      </c>
      <c r="Z132" s="87">
        <f>IF(COUNTIF(D132:Y132,"&lt;&gt;0")&lt;=1,IF((SUM(D132:Y132))&gt;0,((+HLOOKUP((SUM(D132:Y132)),[1]Priser!$E$342:$H$344,2)+((SUM(D132:Y132))-HLOOKUP((SUM(D132:Y132)),[1]Priser!$E$342:$H$344,1))*HLOOKUP((SUM(D132:Y132)),[1]Priser!$E$342:$H$344,3))*[1]Priser!$R$341)/(SUM(D132:Y132)),0)*(1+[1]Genanskaffelsespriser!$D$196),$A$400)</f>
        <v>491.86650000000003</v>
      </c>
      <c r="AA132" s="57">
        <f t="shared" si="62"/>
        <v>0</v>
      </c>
      <c r="AB132" s="58">
        <f t="shared" si="62"/>
        <v>0</v>
      </c>
      <c r="AC132" s="58">
        <f t="shared" si="62"/>
        <v>0</v>
      </c>
      <c r="AD132" s="58">
        <f t="shared" si="62"/>
        <v>0</v>
      </c>
      <c r="AE132" s="58">
        <f t="shared" si="62"/>
        <v>0</v>
      </c>
      <c r="AF132" s="58">
        <f t="shared" si="62"/>
        <v>0</v>
      </c>
      <c r="AG132" s="58">
        <f t="shared" si="62"/>
        <v>0</v>
      </c>
      <c r="AH132" s="58">
        <f t="shared" si="62"/>
        <v>0</v>
      </c>
      <c r="AI132" s="58">
        <f t="shared" si="62"/>
        <v>0</v>
      </c>
      <c r="AJ132" s="58">
        <f t="shared" si="62"/>
        <v>0</v>
      </c>
      <c r="AK132" s="58">
        <f t="shared" si="63"/>
        <v>0</v>
      </c>
      <c r="AL132" s="58">
        <f t="shared" si="63"/>
        <v>0</v>
      </c>
      <c r="AM132" s="58">
        <f t="shared" si="63"/>
        <v>0</v>
      </c>
      <c r="AN132" s="58">
        <f t="shared" si="63"/>
        <v>0</v>
      </c>
      <c r="AO132" s="58">
        <f t="shared" si="63"/>
        <v>0</v>
      </c>
      <c r="AP132" s="58">
        <f t="shared" si="63"/>
        <v>0</v>
      </c>
      <c r="AQ132" s="58">
        <f t="shared" si="63"/>
        <v>0</v>
      </c>
      <c r="AR132" s="58">
        <f t="shared" si="63"/>
        <v>0</v>
      </c>
      <c r="AS132" s="58">
        <f t="shared" si="63"/>
        <v>0</v>
      </c>
      <c r="AT132" s="58">
        <f t="shared" si="63"/>
        <v>0</v>
      </c>
      <c r="AU132" s="58">
        <f>IF((X132*$Z132-(2009-X$3)/$C132*$Z132*X132)&lt;0,0,(X132*$Z132-(2009-X$3)/$C132*$Z132*X132))</f>
        <v>0</v>
      </c>
      <c r="AV132" s="58">
        <f>IF((Y132*$Z132-(2009-Y$3)/$C132*$Z132*Y132)&lt;0,0,(Y132*$Z132-(2009-Y$3)/$C132*$Z132*Y132))</f>
        <v>0</v>
      </c>
      <c r="AW132" s="59">
        <f>+SUM(AA132:AV132)</f>
        <v>0</v>
      </c>
      <c r="AX132" s="58">
        <f>VLOOKUP(D$3,[1]Prisindeks!$A$1:$B$111,2,FALSE)/100*AA132</f>
        <v>0</v>
      </c>
      <c r="AY132" s="58">
        <f>VLOOKUP(E$3,[1]Prisindeks!$A$1:$B$111,2,FALSE)/100*AB132</f>
        <v>0</v>
      </c>
      <c r="AZ132" s="58">
        <f>VLOOKUP(F$3,[1]Prisindeks!$A$1:$B$111,2,FALSE)/100*AC132</f>
        <v>0</v>
      </c>
      <c r="BA132" s="58">
        <f>VLOOKUP(G$3,[1]Prisindeks!$A$1:$B$111,2,FALSE)/100*AD132</f>
        <v>0</v>
      </c>
      <c r="BB132" s="58">
        <f>VLOOKUP(H$3,[1]Prisindeks!$A$1:$B$111,2,FALSE)/100*AE132</f>
        <v>0</v>
      </c>
      <c r="BC132" s="58">
        <f>VLOOKUP(I$3,[1]Prisindeks!$A$1:$B$111,2,FALSE)/100*AF132</f>
        <v>0</v>
      </c>
      <c r="BD132" s="58">
        <f>VLOOKUP(J$3,[1]Prisindeks!$A$1:$B$111,2,FALSE)/100*AG132</f>
        <v>0</v>
      </c>
      <c r="BE132" s="58">
        <f>VLOOKUP(K$3,[1]Prisindeks!$A$1:$B$111,2,FALSE)/100*AH132</f>
        <v>0</v>
      </c>
      <c r="BF132" s="58">
        <f>VLOOKUP(L$3,[1]Prisindeks!$A$1:$B$111,2,FALSE)/100*AI132</f>
        <v>0</v>
      </c>
      <c r="BG132" s="58">
        <f>VLOOKUP(M$3,[1]Prisindeks!$A$1:$B$111,2,FALSE)/100*AJ132</f>
        <v>0</v>
      </c>
      <c r="BH132" s="58">
        <f>VLOOKUP(N$3,[1]Prisindeks!$A$1:$B$111,2,FALSE)/100*AK132</f>
        <v>0</v>
      </c>
      <c r="BI132" s="58">
        <f>VLOOKUP(O$3,[1]Prisindeks!$A$1:$B$111,2,FALSE)/100*AL132</f>
        <v>0</v>
      </c>
      <c r="BJ132" s="58">
        <f>VLOOKUP(P$3,[1]Prisindeks!$A$1:$B$111,2,FALSE)/100*AM132</f>
        <v>0</v>
      </c>
      <c r="BK132" s="58">
        <f>VLOOKUP(Q$3,[1]Prisindeks!$A$1:$B$111,2,FALSE)/100*AN132</f>
        <v>0</v>
      </c>
      <c r="BL132" s="58">
        <f>VLOOKUP(R$3,[1]Prisindeks!$A$1:$B$111,2,FALSE)/100*AO132</f>
        <v>0</v>
      </c>
      <c r="BM132" s="58">
        <f>VLOOKUP(S$3,[1]Prisindeks!$A$1:$B$111,2,FALSE)/100*AP132</f>
        <v>0</v>
      </c>
      <c r="BN132" s="58">
        <f>VLOOKUP(T$3,[1]Prisindeks!$A$1:$B$111,2,FALSE)/100*AQ132</f>
        <v>0</v>
      </c>
      <c r="BO132" s="58">
        <f>VLOOKUP(U$3,[1]Prisindeks!$A$1:$B$111,2,FALSE)/100*AR132</f>
        <v>0</v>
      </c>
      <c r="BP132" s="58">
        <f>VLOOKUP(V$3,[1]Prisindeks!$A$1:$B$111,2,FALSE)/100*AS132</f>
        <v>0</v>
      </c>
      <c r="BQ132" s="58">
        <f>VLOOKUP(W$3,[1]Prisindeks!$A$1:$B$111,2,FALSE)/100*AT132</f>
        <v>0</v>
      </c>
      <c r="BR132" s="58">
        <f>VLOOKUP(X$3,[1]Prisindeks!$A$1:$B$111,2,FALSE)/100*AU132</f>
        <v>0</v>
      </c>
      <c r="BS132" s="58">
        <f>VLOOKUP(Y$3,[1]Prisindeks!$A$1:$B$111,2,FALSE)/100*AV132</f>
        <v>0</v>
      </c>
      <c r="BT132" s="59">
        <f>+SUM(AX132:BS132)</f>
        <v>0</v>
      </c>
      <c r="BU132" s="48">
        <f t="shared" si="64"/>
        <v>0</v>
      </c>
      <c r="BV132" s="48">
        <f t="shared" si="64"/>
        <v>0</v>
      </c>
      <c r="BW132" s="48">
        <f t="shared" si="64"/>
        <v>0</v>
      </c>
      <c r="BX132" s="48">
        <f t="shared" si="64"/>
        <v>0</v>
      </c>
      <c r="BY132" s="48">
        <f t="shared" si="64"/>
        <v>0</v>
      </c>
      <c r="BZ132" s="48">
        <f t="shared" si="64"/>
        <v>0</v>
      </c>
      <c r="CA132" s="48">
        <f t="shared" si="64"/>
        <v>0</v>
      </c>
      <c r="CB132" s="48">
        <f t="shared" si="64"/>
        <v>0</v>
      </c>
      <c r="CC132" s="48">
        <f t="shared" si="64"/>
        <v>0</v>
      </c>
      <c r="CD132" s="48">
        <f t="shared" si="64"/>
        <v>0</v>
      </c>
      <c r="CE132" s="48">
        <f t="shared" si="65"/>
        <v>0</v>
      </c>
      <c r="CF132" s="48">
        <f t="shared" si="65"/>
        <v>0</v>
      </c>
      <c r="CG132" s="48">
        <f t="shared" si="65"/>
        <v>0</v>
      </c>
      <c r="CH132" s="48">
        <f t="shared" si="65"/>
        <v>0</v>
      </c>
      <c r="CI132" s="48">
        <f t="shared" si="65"/>
        <v>0</v>
      </c>
      <c r="CJ132" s="48">
        <f t="shared" si="65"/>
        <v>0</v>
      </c>
      <c r="CK132" s="48">
        <f t="shared" si="65"/>
        <v>0</v>
      </c>
      <c r="CL132" s="48">
        <f t="shared" si="65"/>
        <v>0</v>
      </c>
      <c r="CM132" s="48">
        <f t="shared" si="65"/>
        <v>0</v>
      </c>
      <c r="CN132" s="48">
        <f t="shared" si="65"/>
        <v>0</v>
      </c>
      <c r="CO132" s="48">
        <f t="shared" si="65"/>
        <v>0</v>
      </c>
      <c r="CP132" s="48">
        <f t="shared" si="65"/>
        <v>0</v>
      </c>
      <c r="CQ132" s="49">
        <f>+AVERAGE(AW132,BT132)</f>
        <v>0</v>
      </c>
      <c r="CR132" s="48">
        <f>SUM(D132:Y132)</f>
        <v>75</v>
      </c>
    </row>
    <row r="133" spans="1:96" hidden="1" outlineLevel="1" x14ac:dyDescent="0.25">
      <c r="A133" s="50" t="s">
        <v>88</v>
      </c>
      <c r="B133" s="51" t="s">
        <v>89</v>
      </c>
      <c r="C133" s="52">
        <f>+[1]Genanskaffelsespriser!$E$178</f>
        <v>50</v>
      </c>
      <c r="D133" s="78">
        <v>0</v>
      </c>
      <c r="E133" s="78">
        <v>0</v>
      </c>
      <c r="F133" s="78">
        <v>0</v>
      </c>
      <c r="G133" s="78">
        <v>0</v>
      </c>
      <c r="H133" s="78">
        <v>0</v>
      </c>
      <c r="I133" s="78">
        <v>0</v>
      </c>
      <c r="J133" s="78">
        <v>0</v>
      </c>
      <c r="K133" s="78">
        <v>750</v>
      </c>
      <c r="L133" s="78">
        <v>0</v>
      </c>
      <c r="M133" s="78">
        <v>0</v>
      </c>
      <c r="N133" s="78">
        <v>0</v>
      </c>
      <c r="O133" s="78">
        <v>0</v>
      </c>
      <c r="P133" s="78">
        <v>0</v>
      </c>
      <c r="Q133" s="78">
        <v>0</v>
      </c>
      <c r="R133" s="78">
        <v>0</v>
      </c>
      <c r="S133" s="78">
        <v>0</v>
      </c>
      <c r="T133" s="78">
        <v>0</v>
      </c>
      <c r="U133" s="78">
        <v>0</v>
      </c>
      <c r="V133" s="78">
        <v>0</v>
      </c>
      <c r="W133" s="78">
        <v>0</v>
      </c>
      <c r="X133" s="78">
        <v>0</v>
      </c>
      <c r="Y133" s="78">
        <v>0</v>
      </c>
      <c r="Z133" s="87">
        <f>IF(COUNTIF(D133:Y133,"&lt;&gt;0")&lt;=1,IF((SUM(D133:Y133))&gt;0,(+HLOOKUP((SUM(D133:Y133)),[1]Priser!$E$168:$J$170,2)+((SUM(D133:Y133))-HLOOKUP((SUM(D133:Y133)),[1]Priser!$E$168:$J$170,1))*HLOOKUP((SUM(D133:Y133)),[1]Priser!$E$168:$J$170,3))/(SUM(D133:Y133)),0)*(1+[1]Genanskaffelsespriser!$D$196),$A$400)</f>
        <v>4374.3571199999997</v>
      </c>
      <c r="AA133" s="57">
        <f t="shared" ref="AA133:AV133" si="66">IF((D133*$Z133-(2009-D$3)/($C133+D134)*$Z133*D133)&lt;0,0,(D133*$Z133-(2009-D$3)/($C133+D134)*$Z133*D133))</f>
        <v>0</v>
      </c>
      <c r="AB133" s="58">
        <f t="shared" si="66"/>
        <v>0</v>
      </c>
      <c r="AC133" s="58">
        <f t="shared" si="66"/>
        <v>0</v>
      </c>
      <c r="AD133" s="58">
        <f t="shared" si="66"/>
        <v>0</v>
      </c>
      <c r="AE133" s="58">
        <f t="shared" si="66"/>
        <v>0</v>
      </c>
      <c r="AF133" s="58">
        <f t="shared" si="66"/>
        <v>0</v>
      </c>
      <c r="AG133" s="58">
        <f t="shared" si="66"/>
        <v>0</v>
      </c>
      <c r="AH133" s="58">
        <f t="shared" si="66"/>
        <v>1049845.7087999997</v>
      </c>
      <c r="AI133" s="58">
        <f t="shared" si="66"/>
        <v>0</v>
      </c>
      <c r="AJ133" s="58">
        <f t="shared" si="66"/>
        <v>0</v>
      </c>
      <c r="AK133" s="58">
        <f t="shared" si="66"/>
        <v>0</v>
      </c>
      <c r="AL133" s="58">
        <f t="shared" si="66"/>
        <v>0</v>
      </c>
      <c r="AM133" s="58">
        <f t="shared" si="66"/>
        <v>0</v>
      </c>
      <c r="AN133" s="58">
        <f t="shared" si="66"/>
        <v>0</v>
      </c>
      <c r="AO133" s="58">
        <f t="shared" si="66"/>
        <v>0</v>
      </c>
      <c r="AP133" s="58">
        <f t="shared" si="66"/>
        <v>0</v>
      </c>
      <c r="AQ133" s="58">
        <f t="shared" si="66"/>
        <v>0</v>
      </c>
      <c r="AR133" s="58">
        <f t="shared" si="66"/>
        <v>0</v>
      </c>
      <c r="AS133" s="58">
        <f t="shared" si="66"/>
        <v>0</v>
      </c>
      <c r="AT133" s="58">
        <f t="shared" si="66"/>
        <v>0</v>
      </c>
      <c r="AU133" s="58">
        <f t="shared" si="66"/>
        <v>0</v>
      </c>
      <c r="AV133" s="58">
        <f t="shared" si="66"/>
        <v>0</v>
      </c>
      <c r="AW133" s="59">
        <f>+SUM(AA133:AV133)</f>
        <v>1049845.7087999997</v>
      </c>
      <c r="AX133" s="58">
        <f>VLOOKUP(D$3,[1]Prisindeks!$A$1:$B$111,2,FALSE)/100*AA133</f>
        <v>0</v>
      </c>
      <c r="AY133" s="58">
        <f>VLOOKUP(E$3,[1]Prisindeks!$A$1:$B$111,2,FALSE)/100*AB133</f>
        <v>0</v>
      </c>
      <c r="AZ133" s="58">
        <f>VLOOKUP(F$3,[1]Prisindeks!$A$1:$B$111,2,FALSE)/100*AC133</f>
        <v>0</v>
      </c>
      <c r="BA133" s="58">
        <f>VLOOKUP(G$3,[1]Prisindeks!$A$1:$B$111,2,FALSE)/100*AD133</f>
        <v>0</v>
      </c>
      <c r="BB133" s="58">
        <f>VLOOKUP(H$3,[1]Prisindeks!$A$1:$B$111,2,FALSE)/100*AE133</f>
        <v>0</v>
      </c>
      <c r="BC133" s="58">
        <f>VLOOKUP(I$3,[1]Prisindeks!$A$1:$B$111,2,FALSE)/100*AF133</f>
        <v>0</v>
      </c>
      <c r="BD133" s="58">
        <f>VLOOKUP(J$3,[1]Prisindeks!$A$1:$B$111,2,FALSE)/100*AG133</f>
        <v>0</v>
      </c>
      <c r="BE133" s="58">
        <f>VLOOKUP(K$3,[1]Prisindeks!$A$1:$B$111,2,FALSE)/100*AH133</f>
        <v>228390.95324809244</v>
      </c>
      <c r="BF133" s="58">
        <f>VLOOKUP(L$3,[1]Prisindeks!$A$1:$B$111,2,FALSE)/100*AI133</f>
        <v>0</v>
      </c>
      <c r="BG133" s="58">
        <f>VLOOKUP(M$3,[1]Prisindeks!$A$1:$B$111,2,FALSE)/100*AJ133</f>
        <v>0</v>
      </c>
      <c r="BH133" s="58">
        <f>VLOOKUP(N$3,[1]Prisindeks!$A$1:$B$111,2,FALSE)/100*AK133</f>
        <v>0</v>
      </c>
      <c r="BI133" s="58">
        <f>VLOOKUP(O$3,[1]Prisindeks!$A$1:$B$111,2,FALSE)/100*AL133</f>
        <v>0</v>
      </c>
      <c r="BJ133" s="58">
        <f>VLOOKUP(P$3,[1]Prisindeks!$A$1:$B$111,2,FALSE)/100*AM133</f>
        <v>0</v>
      </c>
      <c r="BK133" s="58">
        <f>VLOOKUP(Q$3,[1]Prisindeks!$A$1:$B$111,2,FALSE)/100*AN133</f>
        <v>0</v>
      </c>
      <c r="BL133" s="58">
        <f>VLOOKUP(R$3,[1]Prisindeks!$A$1:$B$111,2,FALSE)/100*AO133</f>
        <v>0</v>
      </c>
      <c r="BM133" s="58">
        <f>VLOOKUP(S$3,[1]Prisindeks!$A$1:$B$111,2,FALSE)/100*AP133</f>
        <v>0</v>
      </c>
      <c r="BN133" s="58">
        <f>VLOOKUP(T$3,[1]Prisindeks!$A$1:$B$111,2,FALSE)/100*AQ133</f>
        <v>0</v>
      </c>
      <c r="BO133" s="58">
        <f>VLOOKUP(U$3,[1]Prisindeks!$A$1:$B$111,2,FALSE)/100*AR133</f>
        <v>0</v>
      </c>
      <c r="BP133" s="58">
        <f>VLOOKUP(V$3,[1]Prisindeks!$A$1:$B$111,2,FALSE)/100*AS133</f>
        <v>0</v>
      </c>
      <c r="BQ133" s="58">
        <f>VLOOKUP(W$3,[1]Prisindeks!$A$1:$B$111,2,FALSE)/100*AT133</f>
        <v>0</v>
      </c>
      <c r="BR133" s="58">
        <f>VLOOKUP(X$3,[1]Prisindeks!$A$1:$B$111,2,FALSE)/100*AU133</f>
        <v>0</v>
      </c>
      <c r="BS133" s="58">
        <f>VLOOKUP(Y$3,[1]Prisindeks!$A$1:$B$111,2,FALSE)/100*AV133</f>
        <v>0</v>
      </c>
      <c r="BT133" s="59">
        <f>+SUM(AX133:BS133)</f>
        <v>228390.95324809244</v>
      </c>
      <c r="BU133" s="48">
        <f t="shared" si="64"/>
        <v>0</v>
      </c>
      <c r="BV133" s="48">
        <f t="shared" si="64"/>
        <v>0</v>
      </c>
      <c r="BW133" s="48">
        <f t="shared" si="64"/>
        <v>0</v>
      </c>
      <c r="BX133" s="48">
        <f t="shared" si="64"/>
        <v>0</v>
      </c>
      <c r="BY133" s="48">
        <f t="shared" si="64"/>
        <v>0</v>
      </c>
      <c r="BZ133" s="48">
        <f t="shared" si="64"/>
        <v>0</v>
      </c>
      <c r="CA133" s="48">
        <f t="shared" si="64"/>
        <v>0</v>
      </c>
      <c r="CB133" s="48">
        <f t="shared" si="64"/>
        <v>639118.33102404606</v>
      </c>
      <c r="CC133" s="48">
        <f t="shared" si="64"/>
        <v>0</v>
      </c>
      <c r="CD133" s="48">
        <f t="shared" si="64"/>
        <v>0</v>
      </c>
      <c r="CE133" s="48">
        <f t="shared" si="65"/>
        <v>0</v>
      </c>
      <c r="CF133" s="48">
        <f t="shared" si="65"/>
        <v>0</v>
      </c>
      <c r="CG133" s="48">
        <f t="shared" si="65"/>
        <v>0</v>
      </c>
      <c r="CH133" s="48">
        <f t="shared" si="65"/>
        <v>0</v>
      </c>
      <c r="CI133" s="48">
        <f t="shared" si="65"/>
        <v>0</v>
      </c>
      <c r="CJ133" s="48">
        <f t="shared" si="65"/>
        <v>0</v>
      </c>
      <c r="CK133" s="48">
        <f t="shared" si="65"/>
        <v>0</v>
      </c>
      <c r="CL133" s="48">
        <f t="shared" si="65"/>
        <v>0</v>
      </c>
      <c r="CM133" s="48">
        <f t="shared" si="65"/>
        <v>0</v>
      </c>
      <c r="CN133" s="48">
        <f t="shared" si="65"/>
        <v>0</v>
      </c>
      <c r="CO133" s="48">
        <f t="shared" si="65"/>
        <v>0</v>
      </c>
      <c r="CP133" s="48">
        <f t="shared" si="65"/>
        <v>0</v>
      </c>
      <c r="CQ133" s="49">
        <f>+AVERAGE(AW133,BT133)</f>
        <v>639118.33102404606</v>
      </c>
      <c r="CR133" s="48">
        <f>SUM(D133:Y133)</f>
        <v>750</v>
      </c>
    </row>
    <row r="134" spans="1:96" hidden="1" outlineLevel="1" x14ac:dyDescent="0.25">
      <c r="A134" s="60" t="s">
        <v>66</v>
      </c>
      <c r="B134" s="51" t="s">
        <v>67</v>
      </c>
      <c r="C134" s="61" t="s">
        <v>68</v>
      </c>
      <c r="D134" s="78">
        <v>0</v>
      </c>
      <c r="E134" s="78">
        <v>0</v>
      </c>
      <c r="F134" s="78">
        <v>0</v>
      </c>
      <c r="G134" s="78">
        <v>0</v>
      </c>
      <c r="H134" s="78">
        <v>0</v>
      </c>
      <c r="I134" s="78">
        <v>0</v>
      </c>
      <c r="J134" s="78">
        <v>0</v>
      </c>
      <c r="K134" s="78">
        <v>0</v>
      </c>
      <c r="L134" s="78">
        <v>0</v>
      </c>
      <c r="M134" s="78">
        <v>0</v>
      </c>
      <c r="N134" s="78">
        <v>0</v>
      </c>
      <c r="O134" s="78">
        <v>0</v>
      </c>
      <c r="P134" s="78">
        <v>0</v>
      </c>
      <c r="Q134" s="78">
        <v>0</v>
      </c>
      <c r="R134" s="78">
        <v>0</v>
      </c>
      <c r="S134" s="78">
        <v>0</v>
      </c>
      <c r="T134" s="78">
        <v>0</v>
      </c>
      <c r="U134" s="78">
        <v>0</v>
      </c>
      <c r="V134" s="78">
        <v>0</v>
      </c>
      <c r="W134" s="78">
        <v>0</v>
      </c>
      <c r="X134" s="78">
        <v>0</v>
      </c>
      <c r="Y134" s="78">
        <v>0</v>
      </c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6"/>
      <c r="CK134" s="56"/>
      <c r="CL134" s="56"/>
      <c r="CM134" s="56"/>
      <c r="CN134" s="56"/>
      <c r="CO134" s="56"/>
      <c r="CP134" s="56"/>
      <c r="CQ134" s="49"/>
      <c r="CR134" s="48"/>
    </row>
    <row r="135" spans="1:96" hidden="1" outlineLevel="1" x14ac:dyDescent="0.25">
      <c r="A135" s="50" t="s">
        <v>90</v>
      </c>
      <c r="B135" s="51" t="s">
        <v>89</v>
      </c>
      <c r="C135" s="52">
        <f>+[1]Genanskaffelsespriser!$E$179</f>
        <v>50</v>
      </c>
      <c r="D135" s="78">
        <v>0</v>
      </c>
      <c r="E135" s="78">
        <v>0</v>
      </c>
      <c r="F135" s="78">
        <v>0</v>
      </c>
      <c r="G135" s="78">
        <v>0</v>
      </c>
      <c r="H135" s="78">
        <v>0</v>
      </c>
      <c r="I135" s="78">
        <v>0</v>
      </c>
      <c r="J135" s="78">
        <v>0</v>
      </c>
      <c r="K135" s="78">
        <v>0</v>
      </c>
      <c r="L135" s="78">
        <v>0</v>
      </c>
      <c r="M135" s="78">
        <v>0</v>
      </c>
      <c r="N135" s="78">
        <v>0</v>
      </c>
      <c r="O135" s="78">
        <v>0</v>
      </c>
      <c r="P135" s="78">
        <v>0</v>
      </c>
      <c r="Q135" s="78">
        <v>0</v>
      </c>
      <c r="R135" s="78">
        <v>0</v>
      </c>
      <c r="S135" s="78">
        <v>0</v>
      </c>
      <c r="T135" s="78">
        <v>0</v>
      </c>
      <c r="U135" s="78">
        <v>0</v>
      </c>
      <c r="V135" s="78">
        <v>0</v>
      </c>
      <c r="W135" s="78">
        <v>0</v>
      </c>
      <c r="X135" s="78">
        <v>0</v>
      </c>
      <c r="Y135" s="78">
        <v>0</v>
      </c>
      <c r="Z135" s="87">
        <f>IF(COUNTIF(D135:Y135,"&lt;&gt;0")&lt;=1,IF((SUM(D135:Y135))&gt;0,(+HLOOKUP((SUM(D135:Y135)),[1]Priser!$E$191:$J$193,2)+((SUM(D135:Y135))-HLOOKUP((SUM(D135:Y135)),[1]Priser!$E$191:$J$193,1))*HLOOKUP((SUM(D135:Y135)),[1]Priser!$E$191:$J$193,3))/(SUM(D135:Y135)),0)*(1+[1]Genanskaffelsespriser!$D$196),$A$400)</f>
        <v>0</v>
      </c>
      <c r="AA135" s="57">
        <f t="shared" ref="AA135:AV135" si="67">IF((D135*$Z135-(2009-D$3)/($C135+D136)*$Z135*D135)&lt;0,0,(D135*$Z135-(2009-D$3)/($C135+D136)*$Z135*D135))</f>
        <v>0</v>
      </c>
      <c r="AB135" s="58">
        <f t="shared" si="67"/>
        <v>0</v>
      </c>
      <c r="AC135" s="58">
        <f t="shared" si="67"/>
        <v>0</v>
      </c>
      <c r="AD135" s="58">
        <f t="shared" si="67"/>
        <v>0</v>
      </c>
      <c r="AE135" s="58">
        <f t="shared" si="67"/>
        <v>0</v>
      </c>
      <c r="AF135" s="58">
        <f t="shared" si="67"/>
        <v>0</v>
      </c>
      <c r="AG135" s="58">
        <f t="shared" si="67"/>
        <v>0</v>
      </c>
      <c r="AH135" s="58">
        <f t="shared" si="67"/>
        <v>0</v>
      </c>
      <c r="AI135" s="58">
        <f t="shared" si="67"/>
        <v>0</v>
      </c>
      <c r="AJ135" s="58">
        <f t="shared" si="67"/>
        <v>0</v>
      </c>
      <c r="AK135" s="58">
        <f t="shared" si="67"/>
        <v>0</v>
      </c>
      <c r="AL135" s="58">
        <f t="shared" si="67"/>
        <v>0</v>
      </c>
      <c r="AM135" s="58">
        <f t="shared" si="67"/>
        <v>0</v>
      </c>
      <c r="AN135" s="58">
        <f t="shared" si="67"/>
        <v>0</v>
      </c>
      <c r="AO135" s="58">
        <f t="shared" si="67"/>
        <v>0</v>
      </c>
      <c r="AP135" s="58">
        <f t="shared" si="67"/>
        <v>0</v>
      </c>
      <c r="AQ135" s="58">
        <f t="shared" si="67"/>
        <v>0</v>
      </c>
      <c r="AR135" s="58">
        <f t="shared" si="67"/>
        <v>0</v>
      </c>
      <c r="AS135" s="58">
        <f t="shared" si="67"/>
        <v>0</v>
      </c>
      <c r="AT135" s="58">
        <f t="shared" si="67"/>
        <v>0</v>
      </c>
      <c r="AU135" s="58">
        <f t="shared" si="67"/>
        <v>0</v>
      </c>
      <c r="AV135" s="58">
        <f t="shared" si="67"/>
        <v>0</v>
      </c>
      <c r="AW135" s="59">
        <f>+SUM(AA135:AV135)</f>
        <v>0</v>
      </c>
      <c r="AX135" s="58">
        <f>VLOOKUP(D$3,[1]Prisindeks!$A$1:$B$111,2,FALSE)/100*AA135</f>
        <v>0</v>
      </c>
      <c r="AY135" s="58">
        <f>VLOOKUP(E$3,[1]Prisindeks!$A$1:$B$111,2,FALSE)/100*AB135</f>
        <v>0</v>
      </c>
      <c r="AZ135" s="58">
        <f>VLOOKUP(F$3,[1]Prisindeks!$A$1:$B$111,2,FALSE)/100*AC135</f>
        <v>0</v>
      </c>
      <c r="BA135" s="58">
        <f>VLOOKUP(G$3,[1]Prisindeks!$A$1:$B$111,2,FALSE)/100*AD135</f>
        <v>0</v>
      </c>
      <c r="BB135" s="58">
        <f>VLOOKUP(H$3,[1]Prisindeks!$A$1:$B$111,2,FALSE)/100*AE135</f>
        <v>0</v>
      </c>
      <c r="BC135" s="58">
        <f>VLOOKUP(I$3,[1]Prisindeks!$A$1:$B$111,2,FALSE)/100*AF135</f>
        <v>0</v>
      </c>
      <c r="BD135" s="58">
        <f>VLOOKUP(J$3,[1]Prisindeks!$A$1:$B$111,2,FALSE)/100*AG135</f>
        <v>0</v>
      </c>
      <c r="BE135" s="58">
        <f>VLOOKUP(K$3,[1]Prisindeks!$A$1:$B$111,2,FALSE)/100*AH135</f>
        <v>0</v>
      </c>
      <c r="BF135" s="58">
        <f>VLOOKUP(L$3,[1]Prisindeks!$A$1:$B$111,2,FALSE)/100*AI135</f>
        <v>0</v>
      </c>
      <c r="BG135" s="58">
        <f>VLOOKUP(M$3,[1]Prisindeks!$A$1:$B$111,2,FALSE)/100*AJ135</f>
        <v>0</v>
      </c>
      <c r="BH135" s="58">
        <f>VLOOKUP(N$3,[1]Prisindeks!$A$1:$B$111,2,FALSE)/100*AK135</f>
        <v>0</v>
      </c>
      <c r="BI135" s="58">
        <f>VLOOKUP(O$3,[1]Prisindeks!$A$1:$B$111,2,FALSE)/100*AL135</f>
        <v>0</v>
      </c>
      <c r="BJ135" s="58">
        <f>VLOOKUP(P$3,[1]Prisindeks!$A$1:$B$111,2,FALSE)/100*AM135</f>
        <v>0</v>
      </c>
      <c r="BK135" s="58">
        <f>VLOOKUP(Q$3,[1]Prisindeks!$A$1:$B$111,2,FALSE)/100*AN135</f>
        <v>0</v>
      </c>
      <c r="BL135" s="58">
        <f>VLOOKUP(R$3,[1]Prisindeks!$A$1:$B$111,2,FALSE)/100*AO135</f>
        <v>0</v>
      </c>
      <c r="BM135" s="58">
        <f>VLOOKUP(S$3,[1]Prisindeks!$A$1:$B$111,2,FALSE)/100*AP135</f>
        <v>0</v>
      </c>
      <c r="BN135" s="58">
        <f>VLOOKUP(T$3,[1]Prisindeks!$A$1:$B$111,2,FALSE)/100*AQ135</f>
        <v>0</v>
      </c>
      <c r="BO135" s="58">
        <f>VLOOKUP(U$3,[1]Prisindeks!$A$1:$B$111,2,FALSE)/100*AR135</f>
        <v>0</v>
      </c>
      <c r="BP135" s="58">
        <f>VLOOKUP(V$3,[1]Prisindeks!$A$1:$B$111,2,FALSE)/100*AS135</f>
        <v>0</v>
      </c>
      <c r="BQ135" s="58">
        <f>VLOOKUP(W$3,[1]Prisindeks!$A$1:$B$111,2,FALSE)/100*AT135</f>
        <v>0</v>
      </c>
      <c r="BR135" s="58">
        <f>VLOOKUP(X$3,[1]Prisindeks!$A$1:$B$111,2,FALSE)/100*AU135</f>
        <v>0</v>
      </c>
      <c r="BS135" s="58">
        <f>VLOOKUP(Y$3,[1]Prisindeks!$A$1:$B$111,2,FALSE)/100*AV135</f>
        <v>0</v>
      </c>
      <c r="BT135" s="59">
        <f>+SUM(AX135:BS135)</f>
        <v>0</v>
      </c>
      <c r="BU135" s="48">
        <f t="shared" ref="BU135:CP135" si="68">(AX135+AA135)/2</f>
        <v>0</v>
      </c>
      <c r="BV135" s="48">
        <f t="shared" si="68"/>
        <v>0</v>
      </c>
      <c r="BW135" s="48">
        <f t="shared" si="68"/>
        <v>0</v>
      </c>
      <c r="BX135" s="48">
        <f t="shared" si="68"/>
        <v>0</v>
      </c>
      <c r="BY135" s="48">
        <f t="shared" si="68"/>
        <v>0</v>
      </c>
      <c r="BZ135" s="48">
        <f t="shared" si="68"/>
        <v>0</v>
      </c>
      <c r="CA135" s="48">
        <f t="shared" si="68"/>
        <v>0</v>
      </c>
      <c r="CB135" s="48">
        <f t="shared" si="68"/>
        <v>0</v>
      </c>
      <c r="CC135" s="48">
        <f t="shared" si="68"/>
        <v>0</v>
      </c>
      <c r="CD135" s="48">
        <f t="shared" si="68"/>
        <v>0</v>
      </c>
      <c r="CE135" s="48">
        <f t="shared" si="68"/>
        <v>0</v>
      </c>
      <c r="CF135" s="48">
        <f t="shared" si="68"/>
        <v>0</v>
      </c>
      <c r="CG135" s="48">
        <f t="shared" si="68"/>
        <v>0</v>
      </c>
      <c r="CH135" s="48">
        <f t="shared" si="68"/>
        <v>0</v>
      </c>
      <c r="CI135" s="48">
        <f t="shared" si="68"/>
        <v>0</v>
      </c>
      <c r="CJ135" s="48">
        <f t="shared" si="68"/>
        <v>0</v>
      </c>
      <c r="CK135" s="48">
        <f t="shared" si="68"/>
        <v>0</v>
      </c>
      <c r="CL135" s="48">
        <f t="shared" si="68"/>
        <v>0</v>
      </c>
      <c r="CM135" s="48">
        <f t="shared" si="68"/>
        <v>0</v>
      </c>
      <c r="CN135" s="48">
        <f t="shared" si="68"/>
        <v>0</v>
      </c>
      <c r="CO135" s="48">
        <f t="shared" si="68"/>
        <v>0</v>
      </c>
      <c r="CP135" s="48">
        <f t="shared" si="68"/>
        <v>0</v>
      </c>
      <c r="CQ135" s="49">
        <f>+AVERAGE(AW135,BT135)</f>
        <v>0</v>
      </c>
      <c r="CR135" s="48">
        <f>SUM(D135:Y135)</f>
        <v>0</v>
      </c>
    </row>
    <row r="136" spans="1:96" hidden="1" outlineLevel="1" x14ac:dyDescent="0.25">
      <c r="A136" s="60" t="s">
        <v>66</v>
      </c>
      <c r="B136" s="51" t="s">
        <v>67</v>
      </c>
      <c r="C136" s="61" t="s">
        <v>68</v>
      </c>
      <c r="D136" s="78">
        <v>0</v>
      </c>
      <c r="E136" s="78">
        <v>0</v>
      </c>
      <c r="F136" s="78">
        <v>0</v>
      </c>
      <c r="G136" s="78">
        <v>0</v>
      </c>
      <c r="H136" s="78">
        <v>0</v>
      </c>
      <c r="I136" s="78">
        <v>0</v>
      </c>
      <c r="J136" s="78">
        <v>0</v>
      </c>
      <c r="K136" s="78">
        <v>0</v>
      </c>
      <c r="L136" s="78">
        <v>0</v>
      </c>
      <c r="M136" s="78">
        <v>0</v>
      </c>
      <c r="N136" s="78">
        <v>0</v>
      </c>
      <c r="O136" s="78">
        <v>0</v>
      </c>
      <c r="P136" s="78">
        <v>0</v>
      </c>
      <c r="Q136" s="78">
        <v>0</v>
      </c>
      <c r="R136" s="78">
        <v>0</v>
      </c>
      <c r="S136" s="78">
        <v>0</v>
      </c>
      <c r="T136" s="78">
        <v>0</v>
      </c>
      <c r="U136" s="78">
        <v>0</v>
      </c>
      <c r="V136" s="78">
        <v>0</v>
      </c>
      <c r="W136" s="78">
        <v>0</v>
      </c>
      <c r="X136" s="78">
        <v>0</v>
      </c>
      <c r="Y136" s="78">
        <v>0</v>
      </c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49"/>
      <c r="CR136" s="48"/>
    </row>
    <row r="137" spans="1:96" collapsed="1" x14ac:dyDescent="0.25">
      <c r="A137" s="30" t="s">
        <v>93</v>
      </c>
      <c r="B137" s="31"/>
      <c r="C137" s="7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74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49"/>
      <c r="AW137" s="36">
        <f>SUM(AW138:AW145)</f>
        <v>0</v>
      </c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36">
        <f>SUM(BT138:BT145)</f>
        <v>0</v>
      </c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6"/>
      <c r="CG137" s="76"/>
      <c r="CH137" s="76"/>
      <c r="CI137" s="76"/>
      <c r="CJ137" s="76"/>
      <c r="CK137" s="76"/>
      <c r="CL137" s="76"/>
      <c r="CM137" s="76"/>
      <c r="CN137" s="76"/>
      <c r="CO137" s="76"/>
      <c r="CP137" s="76"/>
      <c r="CQ137" s="36">
        <f>SUM(CQ138:CQ145)</f>
        <v>0</v>
      </c>
      <c r="CR137" s="48">
        <f>SUM(D137:Y137)</f>
        <v>0</v>
      </c>
    </row>
    <row r="138" spans="1:96" hidden="1" outlineLevel="1" x14ac:dyDescent="0.25">
      <c r="A138" s="85" t="s">
        <v>84</v>
      </c>
      <c r="B138" s="39" t="s">
        <v>85</v>
      </c>
      <c r="C138" s="40">
        <f>+[1]Genanskaffelsespriser!$E$175</f>
        <v>50</v>
      </c>
      <c r="D138" s="77">
        <v>0</v>
      </c>
      <c r="E138" s="77">
        <v>0</v>
      </c>
      <c r="F138" s="77">
        <v>0</v>
      </c>
      <c r="G138" s="77">
        <v>0</v>
      </c>
      <c r="H138" s="77">
        <v>0</v>
      </c>
      <c r="I138" s="77">
        <v>0</v>
      </c>
      <c r="J138" s="77">
        <v>0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  <c r="W138" s="77">
        <v>0</v>
      </c>
      <c r="X138" s="77">
        <v>0</v>
      </c>
      <c r="Y138" s="77">
        <v>0</v>
      </c>
      <c r="Z138" s="86">
        <f>IF(COUNTIF(D138:Y138,"&lt;&gt;0")&lt;=1,IF((SUM(D138:Y138))&gt;0,((+HLOOKUP((SUM(D138:Y138)),[1]Priser!$E$342:$H$344,2)+((SUM(D138:Y138))-HLOOKUP((SUM(D138:Y138)),[1]Priser!$E$342:$H$344,1))*HLOOKUP((SUM(D138:Y138)),[1]Priser!$E$342:$H$344,3))*[1]Priser!$P$341)/(SUM(D138:Y138)),0)*(1+[1]Genanskaffelsespriser!$D$196),$A$400)</f>
        <v>0</v>
      </c>
      <c r="AA138" s="45">
        <f t="shared" ref="AA138:AV138" si="69">IF((D138*$Z138-(2009-D$3)/($C138+D139)*$Z138*D138)&lt;0,0,(D138*$Z138-(2009-D$3)/($C138+D139)*$Z138*D138))</f>
        <v>0</v>
      </c>
      <c r="AB138" s="46">
        <f t="shared" si="69"/>
        <v>0</v>
      </c>
      <c r="AC138" s="46">
        <f t="shared" si="69"/>
        <v>0</v>
      </c>
      <c r="AD138" s="46">
        <f t="shared" si="69"/>
        <v>0</v>
      </c>
      <c r="AE138" s="46">
        <f t="shared" si="69"/>
        <v>0</v>
      </c>
      <c r="AF138" s="46">
        <f t="shared" si="69"/>
        <v>0</v>
      </c>
      <c r="AG138" s="46">
        <f t="shared" si="69"/>
        <v>0</v>
      </c>
      <c r="AH138" s="46">
        <f t="shared" si="69"/>
        <v>0</v>
      </c>
      <c r="AI138" s="46">
        <f t="shared" si="69"/>
        <v>0</v>
      </c>
      <c r="AJ138" s="46">
        <f t="shared" si="69"/>
        <v>0</v>
      </c>
      <c r="AK138" s="46">
        <f t="shared" si="69"/>
        <v>0</v>
      </c>
      <c r="AL138" s="46">
        <f t="shared" si="69"/>
        <v>0</v>
      </c>
      <c r="AM138" s="46">
        <f t="shared" si="69"/>
        <v>0</v>
      </c>
      <c r="AN138" s="46">
        <f t="shared" si="69"/>
        <v>0</v>
      </c>
      <c r="AO138" s="46">
        <f t="shared" si="69"/>
        <v>0</v>
      </c>
      <c r="AP138" s="46">
        <f t="shared" si="69"/>
        <v>0</v>
      </c>
      <c r="AQ138" s="46">
        <f t="shared" si="69"/>
        <v>0</v>
      </c>
      <c r="AR138" s="46">
        <f t="shared" si="69"/>
        <v>0</v>
      </c>
      <c r="AS138" s="46">
        <f t="shared" si="69"/>
        <v>0</v>
      </c>
      <c r="AT138" s="46">
        <f t="shared" si="69"/>
        <v>0</v>
      </c>
      <c r="AU138" s="46">
        <f t="shared" si="69"/>
        <v>0</v>
      </c>
      <c r="AV138" s="46">
        <f t="shared" si="69"/>
        <v>0</v>
      </c>
      <c r="AW138" s="47">
        <f>+SUM(AA138:AV138)</f>
        <v>0</v>
      </c>
      <c r="AX138" s="46">
        <f>VLOOKUP(D$3,[1]Prisindeks!$A$1:$B$111,2,FALSE)/100*AA138</f>
        <v>0</v>
      </c>
      <c r="AY138" s="46">
        <f>VLOOKUP(E$3,[1]Prisindeks!$A$1:$B$111,2,FALSE)/100*AB138</f>
        <v>0</v>
      </c>
      <c r="AZ138" s="46">
        <f>VLOOKUP(F$3,[1]Prisindeks!$A$1:$B$111,2,FALSE)/100*AC138</f>
        <v>0</v>
      </c>
      <c r="BA138" s="46">
        <f>VLOOKUP(G$3,[1]Prisindeks!$A$1:$B$111,2,FALSE)/100*AD138</f>
        <v>0</v>
      </c>
      <c r="BB138" s="46">
        <f>VLOOKUP(H$3,[1]Prisindeks!$A$1:$B$111,2,FALSE)/100*AE138</f>
        <v>0</v>
      </c>
      <c r="BC138" s="46">
        <f>VLOOKUP(I$3,[1]Prisindeks!$A$1:$B$111,2,FALSE)/100*AF138</f>
        <v>0</v>
      </c>
      <c r="BD138" s="46">
        <f>VLOOKUP(J$3,[1]Prisindeks!$A$1:$B$111,2,FALSE)/100*AG138</f>
        <v>0</v>
      </c>
      <c r="BE138" s="46">
        <f>VLOOKUP(K$3,[1]Prisindeks!$A$1:$B$111,2,FALSE)/100*AH138</f>
        <v>0</v>
      </c>
      <c r="BF138" s="46">
        <f>VLOOKUP(L$3,[1]Prisindeks!$A$1:$B$111,2,FALSE)/100*AI138</f>
        <v>0</v>
      </c>
      <c r="BG138" s="46">
        <f>VLOOKUP(M$3,[1]Prisindeks!$A$1:$B$111,2,FALSE)/100*AJ138</f>
        <v>0</v>
      </c>
      <c r="BH138" s="46">
        <f>VLOOKUP(N$3,[1]Prisindeks!$A$1:$B$111,2,FALSE)/100*AK138</f>
        <v>0</v>
      </c>
      <c r="BI138" s="46">
        <f>VLOOKUP(O$3,[1]Prisindeks!$A$1:$B$111,2,FALSE)/100*AL138</f>
        <v>0</v>
      </c>
      <c r="BJ138" s="46">
        <f>VLOOKUP(P$3,[1]Prisindeks!$A$1:$B$111,2,FALSE)/100*AM138</f>
        <v>0</v>
      </c>
      <c r="BK138" s="46">
        <f>VLOOKUP(Q$3,[1]Prisindeks!$A$1:$B$111,2,FALSE)/100*AN138</f>
        <v>0</v>
      </c>
      <c r="BL138" s="46">
        <f>VLOOKUP(R$3,[1]Prisindeks!$A$1:$B$111,2,FALSE)/100*AO138</f>
        <v>0</v>
      </c>
      <c r="BM138" s="46">
        <f>VLOOKUP(S$3,[1]Prisindeks!$A$1:$B$111,2,FALSE)/100*AP138</f>
        <v>0</v>
      </c>
      <c r="BN138" s="46">
        <f>VLOOKUP(T$3,[1]Prisindeks!$A$1:$B$111,2,FALSE)/100*AQ138</f>
        <v>0</v>
      </c>
      <c r="BO138" s="46">
        <f>VLOOKUP(U$3,[1]Prisindeks!$A$1:$B$111,2,FALSE)/100*AR138</f>
        <v>0</v>
      </c>
      <c r="BP138" s="46">
        <f>VLOOKUP(V$3,[1]Prisindeks!$A$1:$B$111,2,FALSE)/100*AS138</f>
        <v>0</v>
      </c>
      <c r="BQ138" s="46">
        <f>VLOOKUP(W$3,[1]Prisindeks!$A$1:$B$111,2,FALSE)/100*AT138</f>
        <v>0</v>
      </c>
      <c r="BR138" s="46">
        <f>VLOOKUP(X$3,[1]Prisindeks!$A$1:$B$111,2,FALSE)/100*AU138</f>
        <v>0</v>
      </c>
      <c r="BS138" s="46">
        <f>VLOOKUP(Y$3,[1]Prisindeks!$A$1:$B$111,2,FALSE)/100*AV138</f>
        <v>0</v>
      </c>
      <c r="BT138" s="47">
        <f>+SUM(AX138:BS138)</f>
        <v>0</v>
      </c>
      <c r="BU138" s="48">
        <f t="shared" ref="BU138:CP138" si="70">(AX138+AA138)/2</f>
        <v>0</v>
      </c>
      <c r="BV138" s="48">
        <f t="shared" si="70"/>
        <v>0</v>
      </c>
      <c r="BW138" s="48">
        <f t="shared" si="70"/>
        <v>0</v>
      </c>
      <c r="BX138" s="48">
        <f t="shared" si="70"/>
        <v>0</v>
      </c>
      <c r="BY138" s="48">
        <f t="shared" si="70"/>
        <v>0</v>
      </c>
      <c r="BZ138" s="48">
        <f t="shared" si="70"/>
        <v>0</v>
      </c>
      <c r="CA138" s="48">
        <f t="shared" si="70"/>
        <v>0</v>
      </c>
      <c r="CB138" s="48">
        <f t="shared" si="70"/>
        <v>0</v>
      </c>
      <c r="CC138" s="48">
        <f t="shared" si="70"/>
        <v>0</v>
      </c>
      <c r="CD138" s="48">
        <f t="shared" si="70"/>
        <v>0</v>
      </c>
      <c r="CE138" s="48">
        <f t="shared" si="70"/>
        <v>0</v>
      </c>
      <c r="CF138" s="48">
        <f t="shared" si="70"/>
        <v>0</v>
      </c>
      <c r="CG138" s="48">
        <f t="shared" si="70"/>
        <v>0</v>
      </c>
      <c r="CH138" s="48">
        <f t="shared" si="70"/>
        <v>0</v>
      </c>
      <c r="CI138" s="48">
        <f t="shared" si="70"/>
        <v>0</v>
      </c>
      <c r="CJ138" s="48">
        <f t="shared" si="70"/>
        <v>0</v>
      </c>
      <c r="CK138" s="48">
        <f t="shared" si="70"/>
        <v>0</v>
      </c>
      <c r="CL138" s="48">
        <f t="shared" si="70"/>
        <v>0</v>
      </c>
      <c r="CM138" s="48">
        <f t="shared" si="70"/>
        <v>0</v>
      </c>
      <c r="CN138" s="48">
        <f t="shared" si="70"/>
        <v>0</v>
      </c>
      <c r="CO138" s="48">
        <f t="shared" si="70"/>
        <v>0</v>
      </c>
      <c r="CP138" s="48">
        <f t="shared" si="70"/>
        <v>0</v>
      </c>
      <c r="CQ138" s="49">
        <f>+AVERAGE(AW138,BT138)</f>
        <v>0</v>
      </c>
      <c r="CR138" s="48">
        <f>SUM(D138:Y138)</f>
        <v>0</v>
      </c>
    </row>
    <row r="139" spans="1:96" hidden="1" outlineLevel="1" x14ac:dyDescent="0.25">
      <c r="A139" s="60" t="s">
        <v>66</v>
      </c>
      <c r="B139" s="51" t="s">
        <v>67</v>
      </c>
      <c r="C139" s="61" t="s">
        <v>68</v>
      </c>
      <c r="D139" s="78">
        <v>0</v>
      </c>
      <c r="E139" s="78">
        <v>0</v>
      </c>
      <c r="F139" s="78">
        <v>0</v>
      </c>
      <c r="G139" s="78">
        <v>0</v>
      </c>
      <c r="H139" s="78">
        <v>0</v>
      </c>
      <c r="I139" s="78">
        <v>0</v>
      </c>
      <c r="J139" s="78">
        <v>0</v>
      </c>
      <c r="K139" s="78">
        <v>0</v>
      </c>
      <c r="L139" s="78">
        <v>0</v>
      </c>
      <c r="M139" s="78">
        <v>0</v>
      </c>
      <c r="N139" s="78">
        <v>0</v>
      </c>
      <c r="O139" s="78">
        <v>0</v>
      </c>
      <c r="P139" s="78">
        <v>0</v>
      </c>
      <c r="Q139" s="78">
        <v>0</v>
      </c>
      <c r="R139" s="78">
        <v>0</v>
      </c>
      <c r="S139" s="78">
        <v>0</v>
      </c>
      <c r="T139" s="78">
        <v>0</v>
      </c>
      <c r="U139" s="78">
        <v>0</v>
      </c>
      <c r="V139" s="78">
        <v>0</v>
      </c>
      <c r="W139" s="78">
        <v>0</v>
      </c>
      <c r="X139" s="78">
        <v>0</v>
      </c>
      <c r="Y139" s="78">
        <v>0</v>
      </c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49"/>
      <c r="CR139" s="48"/>
    </row>
    <row r="140" spans="1:96" hidden="1" outlineLevel="1" x14ac:dyDescent="0.25">
      <c r="A140" s="50" t="s">
        <v>86</v>
      </c>
      <c r="B140" s="51" t="s">
        <v>85</v>
      </c>
      <c r="C140" s="52">
        <f>+[1]Genanskaffelsespriser!$E$176</f>
        <v>25</v>
      </c>
      <c r="D140" s="78">
        <v>0</v>
      </c>
      <c r="E140" s="78">
        <v>0</v>
      </c>
      <c r="F140" s="78">
        <v>0</v>
      </c>
      <c r="G140" s="78">
        <v>0</v>
      </c>
      <c r="H140" s="78">
        <v>0</v>
      </c>
      <c r="I140" s="78">
        <v>0</v>
      </c>
      <c r="J140" s="78">
        <v>0</v>
      </c>
      <c r="K140" s="78">
        <v>0</v>
      </c>
      <c r="L140" s="78">
        <v>0</v>
      </c>
      <c r="M140" s="78">
        <v>0</v>
      </c>
      <c r="N140" s="78">
        <v>0</v>
      </c>
      <c r="O140" s="78">
        <v>0</v>
      </c>
      <c r="P140" s="78">
        <v>0</v>
      </c>
      <c r="Q140" s="78">
        <v>0</v>
      </c>
      <c r="R140" s="78">
        <v>0</v>
      </c>
      <c r="S140" s="78">
        <v>0</v>
      </c>
      <c r="T140" s="78">
        <v>0</v>
      </c>
      <c r="U140" s="78">
        <v>0</v>
      </c>
      <c r="V140" s="78">
        <v>0</v>
      </c>
      <c r="W140" s="78">
        <v>0</v>
      </c>
      <c r="X140" s="78">
        <v>0</v>
      </c>
      <c r="Y140" s="78">
        <v>0</v>
      </c>
      <c r="Z140" s="87">
        <f>IF(COUNTIF(D140:Y140,"&lt;&gt;0")&lt;=1,IF((SUM(D140:Y140))&gt;0,((+HLOOKUP((SUM(D140:Y140)),[1]Priser!$E$342:$H$344,2)+((SUM(D140:Y140))-HLOOKUP((SUM(D140:Y140)),[1]Priser!$E$342:$H$344,1))*HLOOKUP((SUM(D140:Y140)),[1]Priser!$E$342:$H$344,3))*[1]Priser!$Q$341)/(SUM(D140:Y140)),0)*(1+[1]Genanskaffelsespriser!$D$196),$A$400)</f>
        <v>0</v>
      </c>
      <c r="AA140" s="57">
        <f t="shared" ref="AA140:AP141" si="71">IF((D140*$Z140-(2009-D$3)/$C140*$Z140*D140)&lt;0,0,(D140*$Z140-(2009-D$3)/$C140*$Z140*D140))</f>
        <v>0</v>
      </c>
      <c r="AB140" s="58">
        <f t="shared" si="71"/>
        <v>0</v>
      </c>
      <c r="AC140" s="58">
        <f t="shared" si="71"/>
        <v>0</v>
      </c>
      <c r="AD140" s="58">
        <f t="shared" si="71"/>
        <v>0</v>
      </c>
      <c r="AE140" s="58">
        <f t="shared" si="71"/>
        <v>0</v>
      </c>
      <c r="AF140" s="58">
        <f t="shared" si="71"/>
        <v>0</v>
      </c>
      <c r="AG140" s="58">
        <f t="shared" si="71"/>
        <v>0</v>
      </c>
      <c r="AH140" s="58">
        <f t="shared" si="71"/>
        <v>0</v>
      </c>
      <c r="AI140" s="58">
        <f t="shared" si="71"/>
        <v>0</v>
      </c>
      <c r="AJ140" s="58">
        <f t="shared" si="71"/>
        <v>0</v>
      </c>
      <c r="AK140" s="58">
        <f t="shared" si="71"/>
        <v>0</v>
      </c>
      <c r="AL140" s="58">
        <f t="shared" si="71"/>
        <v>0</v>
      </c>
      <c r="AM140" s="58">
        <f t="shared" si="71"/>
        <v>0</v>
      </c>
      <c r="AN140" s="58">
        <f t="shared" si="71"/>
        <v>0</v>
      </c>
      <c r="AO140" s="58">
        <f t="shared" si="71"/>
        <v>0</v>
      </c>
      <c r="AP140" s="58">
        <f t="shared" si="71"/>
        <v>0</v>
      </c>
      <c r="AQ140" s="58">
        <f t="shared" ref="AK140:AT141" si="72">IF((T140*$Z140-(2009-T$3)/$C140*$Z140*T140)&lt;0,0,(T140*$Z140-(2009-T$3)/$C140*$Z140*T140))</f>
        <v>0</v>
      </c>
      <c r="AR140" s="58">
        <f t="shared" si="72"/>
        <v>0</v>
      </c>
      <c r="AS140" s="58">
        <f t="shared" si="72"/>
        <v>0</v>
      </c>
      <c r="AT140" s="58">
        <f t="shared" si="72"/>
        <v>0</v>
      </c>
      <c r="AU140" s="58">
        <f>IF((X140*$Z140-(2009-X$3)/$C140*$Z140*X140)&lt;0,0,(X140*$Z140-(2009-X$3)/$C140*$Z140*X140))</f>
        <v>0</v>
      </c>
      <c r="AV140" s="58">
        <f>IF((Y140*$Z140-(2009-Y$3)/$C140*$Z140*Y140)&lt;0,0,(Y140*$Z140-(2009-Y$3)/$C140*$Z140*Y140))</f>
        <v>0</v>
      </c>
      <c r="AW140" s="59">
        <f>+SUM(AA140:AV140)</f>
        <v>0</v>
      </c>
      <c r="AX140" s="58">
        <f>VLOOKUP(D$3,[1]Prisindeks!$A$1:$B$111,2,FALSE)/100*AA140</f>
        <v>0</v>
      </c>
      <c r="AY140" s="58">
        <f>VLOOKUP(E$3,[1]Prisindeks!$A$1:$B$111,2,FALSE)/100*AB140</f>
        <v>0</v>
      </c>
      <c r="AZ140" s="58">
        <f>VLOOKUP(F$3,[1]Prisindeks!$A$1:$B$111,2,FALSE)/100*AC140</f>
        <v>0</v>
      </c>
      <c r="BA140" s="58">
        <f>VLOOKUP(G$3,[1]Prisindeks!$A$1:$B$111,2,FALSE)/100*AD140</f>
        <v>0</v>
      </c>
      <c r="BB140" s="58">
        <f>VLOOKUP(H$3,[1]Prisindeks!$A$1:$B$111,2,FALSE)/100*AE140</f>
        <v>0</v>
      </c>
      <c r="BC140" s="58">
        <f>VLOOKUP(I$3,[1]Prisindeks!$A$1:$B$111,2,FALSE)/100*AF140</f>
        <v>0</v>
      </c>
      <c r="BD140" s="58">
        <f>VLOOKUP(J$3,[1]Prisindeks!$A$1:$B$111,2,FALSE)/100*AG140</f>
        <v>0</v>
      </c>
      <c r="BE140" s="58">
        <f>VLOOKUP(K$3,[1]Prisindeks!$A$1:$B$111,2,FALSE)/100*AH140</f>
        <v>0</v>
      </c>
      <c r="BF140" s="58">
        <f>VLOOKUP(L$3,[1]Prisindeks!$A$1:$B$111,2,FALSE)/100*AI140</f>
        <v>0</v>
      </c>
      <c r="BG140" s="58">
        <f>VLOOKUP(M$3,[1]Prisindeks!$A$1:$B$111,2,FALSE)/100*AJ140</f>
        <v>0</v>
      </c>
      <c r="BH140" s="58">
        <f>VLOOKUP(N$3,[1]Prisindeks!$A$1:$B$111,2,FALSE)/100*AK140</f>
        <v>0</v>
      </c>
      <c r="BI140" s="58">
        <f>VLOOKUP(O$3,[1]Prisindeks!$A$1:$B$111,2,FALSE)/100*AL140</f>
        <v>0</v>
      </c>
      <c r="BJ140" s="58">
        <f>VLOOKUP(P$3,[1]Prisindeks!$A$1:$B$111,2,FALSE)/100*AM140</f>
        <v>0</v>
      </c>
      <c r="BK140" s="58">
        <f>VLOOKUP(Q$3,[1]Prisindeks!$A$1:$B$111,2,FALSE)/100*AN140</f>
        <v>0</v>
      </c>
      <c r="BL140" s="58">
        <f>VLOOKUP(R$3,[1]Prisindeks!$A$1:$B$111,2,FALSE)/100*AO140</f>
        <v>0</v>
      </c>
      <c r="BM140" s="58">
        <f>VLOOKUP(S$3,[1]Prisindeks!$A$1:$B$111,2,FALSE)/100*AP140</f>
        <v>0</v>
      </c>
      <c r="BN140" s="58">
        <f>VLOOKUP(T$3,[1]Prisindeks!$A$1:$B$111,2,FALSE)/100*AQ140</f>
        <v>0</v>
      </c>
      <c r="BO140" s="58">
        <f>VLOOKUP(U$3,[1]Prisindeks!$A$1:$B$111,2,FALSE)/100*AR140</f>
        <v>0</v>
      </c>
      <c r="BP140" s="58">
        <f>VLOOKUP(V$3,[1]Prisindeks!$A$1:$B$111,2,FALSE)/100*AS140</f>
        <v>0</v>
      </c>
      <c r="BQ140" s="58">
        <f>VLOOKUP(W$3,[1]Prisindeks!$A$1:$B$111,2,FALSE)/100*AT140</f>
        <v>0</v>
      </c>
      <c r="BR140" s="58">
        <f>VLOOKUP(X$3,[1]Prisindeks!$A$1:$B$111,2,FALSE)/100*AU140</f>
        <v>0</v>
      </c>
      <c r="BS140" s="58">
        <f>VLOOKUP(Y$3,[1]Prisindeks!$A$1:$B$111,2,FALSE)/100*AV140</f>
        <v>0</v>
      </c>
      <c r="BT140" s="59">
        <f>+SUM(AX140:BS140)</f>
        <v>0</v>
      </c>
      <c r="BU140" s="48">
        <f t="shared" ref="BU140:CJ142" si="73">(AX140+AA140)/2</f>
        <v>0</v>
      </c>
      <c r="BV140" s="48">
        <f t="shared" si="73"/>
        <v>0</v>
      </c>
      <c r="BW140" s="48">
        <f t="shared" si="73"/>
        <v>0</v>
      </c>
      <c r="BX140" s="48">
        <f t="shared" si="73"/>
        <v>0</v>
      </c>
      <c r="BY140" s="48">
        <f t="shared" si="73"/>
        <v>0</v>
      </c>
      <c r="BZ140" s="48">
        <f t="shared" si="73"/>
        <v>0</v>
      </c>
      <c r="CA140" s="48">
        <f t="shared" si="73"/>
        <v>0</v>
      </c>
      <c r="CB140" s="48">
        <f t="shared" si="73"/>
        <v>0</v>
      </c>
      <c r="CC140" s="48">
        <f t="shared" si="73"/>
        <v>0</v>
      </c>
      <c r="CD140" s="48">
        <f t="shared" si="73"/>
        <v>0</v>
      </c>
      <c r="CE140" s="48">
        <f t="shared" si="73"/>
        <v>0</v>
      </c>
      <c r="CF140" s="48">
        <f t="shared" si="73"/>
        <v>0</v>
      </c>
      <c r="CG140" s="48">
        <f t="shared" si="73"/>
        <v>0</v>
      </c>
      <c r="CH140" s="48">
        <f t="shared" si="73"/>
        <v>0</v>
      </c>
      <c r="CI140" s="48">
        <f t="shared" si="73"/>
        <v>0</v>
      </c>
      <c r="CJ140" s="48">
        <f t="shared" si="73"/>
        <v>0</v>
      </c>
      <c r="CK140" s="48">
        <f t="shared" ref="CE140:CP142" si="74">(BN140+AQ140)/2</f>
        <v>0</v>
      </c>
      <c r="CL140" s="48">
        <f t="shared" si="74"/>
        <v>0</v>
      </c>
      <c r="CM140" s="48">
        <f t="shared" si="74"/>
        <v>0</v>
      </c>
      <c r="CN140" s="48">
        <f t="shared" si="74"/>
        <v>0</v>
      </c>
      <c r="CO140" s="48">
        <f t="shared" si="74"/>
        <v>0</v>
      </c>
      <c r="CP140" s="48">
        <f t="shared" si="74"/>
        <v>0</v>
      </c>
      <c r="CQ140" s="49">
        <f>+AVERAGE(AW140,BT140)</f>
        <v>0</v>
      </c>
      <c r="CR140" s="48">
        <f>SUM(D140:Y140)</f>
        <v>0</v>
      </c>
    </row>
    <row r="141" spans="1:96" hidden="1" outlineLevel="1" x14ac:dyDescent="0.25">
      <c r="A141" s="50" t="s">
        <v>87</v>
      </c>
      <c r="B141" s="51" t="s">
        <v>85</v>
      </c>
      <c r="C141" s="52">
        <f>+[1]Genanskaffelsespriser!$E$177</f>
        <v>10</v>
      </c>
      <c r="D141" s="78">
        <v>0</v>
      </c>
      <c r="E141" s="78">
        <v>0</v>
      </c>
      <c r="F141" s="78">
        <v>0</v>
      </c>
      <c r="G141" s="78">
        <v>0</v>
      </c>
      <c r="H141" s="78">
        <v>0</v>
      </c>
      <c r="I141" s="78">
        <v>0</v>
      </c>
      <c r="J141" s="78">
        <v>0</v>
      </c>
      <c r="K141" s="78">
        <v>0</v>
      </c>
      <c r="L141" s="78">
        <v>0</v>
      </c>
      <c r="M141" s="78">
        <v>0</v>
      </c>
      <c r="N141" s="78">
        <v>0</v>
      </c>
      <c r="O141" s="78">
        <v>0</v>
      </c>
      <c r="P141" s="78">
        <v>0</v>
      </c>
      <c r="Q141" s="78">
        <v>0</v>
      </c>
      <c r="R141" s="78">
        <v>0</v>
      </c>
      <c r="S141" s="78">
        <v>0</v>
      </c>
      <c r="T141" s="78">
        <v>0</v>
      </c>
      <c r="U141" s="78">
        <v>0</v>
      </c>
      <c r="V141" s="78">
        <v>0</v>
      </c>
      <c r="W141" s="78">
        <v>0</v>
      </c>
      <c r="X141" s="78">
        <v>0</v>
      </c>
      <c r="Y141" s="78">
        <v>0</v>
      </c>
      <c r="Z141" s="87">
        <f>IF(COUNTIF(D141:Y141,"&lt;&gt;0")&lt;=1,IF((SUM(D141:Y141))&gt;0,((+HLOOKUP((SUM(D141:Y141)),[1]Priser!$E$342:$H$344,2)+((SUM(D141:Y141))-HLOOKUP((SUM(D141:Y141)),[1]Priser!$E$342:$H$344,1))*HLOOKUP((SUM(D141:Y141)),[1]Priser!$E$342:$H$344,3))*[1]Priser!$R$341)/(SUM(D141:Y141)),0)*(1+[1]Genanskaffelsespriser!$D$196),$A$400)</f>
        <v>0</v>
      </c>
      <c r="AA141" s="57">
        <f t="shared" si="71"/>
        <v>0</v>
      </c>
      <c r="AB141" s="58">
        <f t="shared" si="71"/>
        <v>0</v>
      </c>
      <c r="AC141" s="58">
        <f t="shared" si="71"/>
        <v>0</v>
      </c>
      <c r="AD141" s="58">
        <f t="shared" si="71"/>
        <v>0</v>
      </c>
      <c r="AE141" s="58">
        <f t="shared" si="71"/>
        <v>0</v>
      </c>
      <c r="AF141" s="58">
        <f t="shared" si="71"/>
        <v>0</v>
      </c>
      <c r="AG141" s="58">
        <f t="shared" si="71"/>
        <v>0</v>
      </c>
      <c r="AH141" s="58">
        <f t="shared" si="71"/>
        <v>0</v>
      </c>
      <c r="AI141" s="58">
        <f t="shared" si="71"/>
        <v>0</v>
      </c>
      <c r="AJ141" s="58">
        <f t="shared" si="71"/>
        <v>0</v>
      </c>
      <c r="AK141" s="58">
        <f t="shared" si="72"/>
        <v>0</v>
      </c>
      <c r="AL141" s="58">
        <f t="shared" si="72"/>
        <v>0</v>
      </c>
      <c r="AM141" s="58">
        <f t="shared" si="72"/>
        <v>0</v>
      </c>
      <c r="AN141" s="58">
        <f t="shared" si="72"/>
        <v>0</v>
      </c>
      <c r="AO141" s="58">
        <f t="shared" si="72"/>
        <v>0</v>
      </c>
      <c r="AP141" s="58">
        <f t="shared" si="72"/>
        <v>0</v>
      </c>
      <c r="AQ141" s="58">
        <f t="shared" si="72"/>
        <v>0</v>
      </c>
      <c r="AR141" s="58">
        <f t="shared" si="72"/>
        <v>0</v>
      </c>
      <c r="AS141" s="58">
        <f t="shared" si="72"/>
        <v>0</v>
      </c>
      <c r="AT141" s="58">
        <f t="shared" si="72"/>
        <v>0</v>
      </c>
      <c r="AU141" s="58">
        <f>IF((X141*$Z141-(2009-X$3)/$C141*$Z141*X141)&lt;0,0,(X141*$Z141-(2009-X$3)/$C141*$Z141*X141))</f>
        <v>0</v>
      </c>
      <c r="AV141" s="58">
        <f>IF((Y141*$Z141-(2009-Y$3)/$C141*$Z141*Y141)&lt;0,0,(Y141*$Z141-(2009-Y$3)/$C141*$Z141*Y141))</f>
        <v>0</v>
      </c>
      <c r="AW141" s="59">
        <f>+SUM(AA141:AV141)</f>
        <v>0</v>
      </c>
      <c r="AX141" s="58">
        <f>VLOOKUP(D$3,[1]Prisindeks!$A$1:$B$111,2,FALSE)/100*AA141</f>
        <v>0</v>
      </c>
      <c r="AY141" s="58">
        <f>VLOOKUP(E$3,[1]Prisindeks!$A$1:$B$111,2,FALSE)/100*AB141</f>
        <v>0</v>
      </c>
      <c r="AZ141" s="58">
        <f>VLOOKUP(F$3,[1]Prisindeks!$A$1:$B$111,2,FALSE)/100*AC141</f>
        <v>0</v>
      </c>
      <c r="BA141" s="58">
        <f>VLOOKUP(G$3,[1]Prisindeks!$A$1:$B$111,2,FALSE)/100*AD141</f>
        <v>0</v>
      </c>
      <c r="BB141" s="58">
        <f>VLOOKUP(H$3,[1]Prisindeks!$A$1:$B$111,2,FALSE)/100*AE141</f>
        <v>0</v>
      </c>
      <c r="BC141" s="58">
        <f>VLOOKUP(I$3,[1]Prisindeks!$A$1:$B$111,2,FALSE)/100*AF141</f>
        <v>0</v>
      </c>
      <c r="BD141" s="58">
        <f>VLOOKUP(J$3,[1]Prisindeks!$A$1:$B$111,2,FALSE)/100*AG141</f>
        <v>0</v>
      </c>
      <c r="BE141" s="58">
        <f>VLOOKUP(K$3,[1]Prisindeks!$A$1:$B$111,2,FALSE)/100*AH141</f>
        <v>0</v>
      </c>
      <c r="BF141" s="58">
        <f>VLOOKUP(L$3,[1]Prisindeks!$A$1:$B$111,2,FALSE)/100*AI141</f>
        <v>0</v>
      </c>
      <c r="BG141" s="58">
        <f>VLOOKUP(M$3,[1]Prisindeks!$A$1:$B$111,2,FALSE)/100*AJ141</f>
        <v>0</v>
      </c>
      <c r="BH141" s="58">
        <f>VLOOKUP(N$3,[1]Prisindeks!$A$1:$B$111,2,FALSE)/100*AK141</f>
        <v>0</v>
      </c>
      <c r="BI141" s="58">
        <f>VLOOKUP(O$3,[1]Prisindeks!$A$1:$B$111,2,FALSE)/100*AL141</f>
        <v>0</v>
      </c>
      <c r="BJ141" s="58">
        <f>VLOOKUP(P$3,[1]Prisindeks!$A$1:$B$111,2,FALSE)/100*AM141</f>
        <v>0</v>
      </c>
      <c r="BK141" s="58">
        <f>VLOOKUP(Q$3,[1]Prisindeks!$A$1:$B$111,2,FALSE)/100*AN141</f>
        <v>0</v>
      </c>
      <c r="BL141" s="58">
        <f>VLOOKUP(R$3,[1]Prisindeks!$A$1:$B$111,2,FALSE)/100*AO141</f>
        <v>0</v>
      </c>
      <c r="BM141" s="58">
        <f>VLOOKUP(S$3,[1]Prisindeks!$A$1:$B$111,2,FALSE)/100*AP141</f>
        <v>0</v>
      </c>
      <c r="BN141" s="58">
        <f>VLOOKUP(T$3,[1]Prisindeks!$A$1:$B$111,2,FALSE)/100*AQ141</f>
        <v>0</v>
      </c>
      <c r="BO141" s="58">
        <f>VLOOKUP(U$3,[1]Prisindeks!$A$1:$B$111,2,FALSE)/100*AR141</f>
        <v>0</v>
      </c>
      <c r="BP141" s="58">
        <f>VLOOKUP(V$3,[1]Prisindeks!$A$1:$B$111,2,FALSE)/100*AS141</f>
        <v>0</v>
      </c>
      <c r="BQ141" s="58">
        <f>VLOOKUP(W$3,[1]Prisindeks!$A$1:$B$111,2,FALSE)/100*AT141</f>
        <v>0</v>
      </c>
      <c r="BR141" s="58">
        <f>VLOOKUP(X$3,[1]Prisindeks!$A$1:$B$111,2,FALSE)/100*AU141</f>
        <v>0</v>
      </c>
      <c r="BS141" s="58">
        <f>VLOOKUP(Y$3,[1]Prisindeks!$A$1:$B$111,2,FALSE)/100*AV141</f>
        <v>0</v>
      </c>
      <c r="BT141" s="59">
        <f>+SUM(AX141:BS141)</f>
        <v>0</v>
      </c>
      <c r="BU141" s="48">
        <f t="shared" si="73"/>
        <v>0</v>
      </c>
      <c r="BV141" s="48">
        <f t="shared" si="73"/>
        <v>0</v>
      </c>
      <c r="BW141" s="48">
        <f t="shared" si="73"/>
        <v>0</v>
      </c>
      <c r="BX141" s="48">
        <f t="shared" si="73"/>
        <v>0</v>
      </c>
      <c r="BY141" s="48">
        <f t="shared" si="73"/>
        <v>0</v>
      </c>
      <c r="BZ141" s="48">
        <f t="shared" si="73"/>
        <v>0</v>
      </c>
      <c r="CA141" s="48">
        <f t="shared" si="73"/>
        <v>0</v>
      </c>
      <c r="CB141" s="48">
        <f t="shared" si="73"/>
        <v>0</v>
      </c>
      <c r="CC141" s="48">
        <f t="shared" si="73"/>
        <v>0</v>
      </c>
      <c r="CD141" s="48">
        <f t="shared" si="73"/>
        <v>0</v>
      </c>
      <c r="CE141" s="48">
        <f t="shared" si="74"/>
        <v>0</v>
      </c>
      <c r="CF141" s="48">
        <f t="shared" si="74"/>
        <v>0</v>
      </c>
      <c r="CG141" s="48">
        <f t="shared" si="74"/>
        <v>0</v>
      </c>
      <c r="CH141" s="48">
        <f t="shared" si="74"/>
        <v>0</v>
      </c>
      <c r="CI141" s="48">
        <f t="shared" si="74"/>
        <v>0</v>
      </c>
      <c r="CJ141" s="48">
        <f t="shared" si="74"/>
        <v>0</v>
      </c>
      <c r="CK141" s="48">
        <f t="shared" si="74"/>
        <v>0</v>
      </c>
      <c r="CL141" s="48">
        <f t="shared" si="74"/>
        <v>0</v>
      </c>
      <c r="CM141" s="48">
        <f t="shared" si="74"/>
        <v>0</v>
      </c>
      <c r="CN141" s="48">
        <f t="shared" si="74"/>
        <v>0</v>
      </c>
      <c r="CO141" s="48">
        <f t="shared" si="74"/>
        <v>0</v>
      </c>
      <c r="CP141" s="48">
        <f t="shared" si="74"/>
        <v>0</v>
      </c>
      <c r="CQ141" s="49">
        <f>+AVERAGE(AW141,BT141)</f>
        <v>0</v>
      </c>
      <c r="CR141" s="48">
        <f>SUM(D141:Y141)</f>
        <v>0</v>
      </c>
    </row>
    <row r="142" spans="1:96" hidden="1" outlineLevel="1" x14ac:dyDescent="0.25">
      <c r="A142" s="50" t="s">
        <v>88</v>
      </c>
      <c r="B142" s="51" t="s">
        <v>89</v>
      </c>
      <c r="C142" s="52">
        <f>+[1]Genanskaffelsespriser!$E$178</f>
        <v>50</v>
      </c>
      <c r="D142" s="78">
        <v>0</v>
      </c>
      <c r="E142" s="78">
        <v>0</v>
      </c>
      <c r="F142" s="78">
        <v>0</v>
      </c>
      <c r="G142" s="78">
        <v>0</v>
      </c>
      <c r="H142" s="78">
        <v>0</v>
      </c>
      <c r="I142" s="78">
        <v>3000</v>
      </c>
      <c r="J142" s="78">
        <v>0</v>
      </c>
      <c r="K142" s="78">
        <v>0</v>
      </c>
      <c r="L142" s="78">
        <v>0</v>
      </c>
      <c r="M142" s="78">
        <v>0</v>
      </c>
      <c r="N142" s="78">
        <v>0</v>
      </c>
      <c r="O142" s="78">
        <v>0</v>
      </c>
      <c r="P142" s="78">
        <v>0</v>
      </c>
      <c r="Q142" s="78">
        <v>0</v>
      </c>
      <c r="R142" s="78">
        <v>0</v>
      </c>
      <c r="S142" s="78">
        <v>0</v>
      </c>
      <c r="T142" s="78">
        <v>0</v>
      </c>
      <c r="U142" s="78">
        <v>0</v>
      </c>
      <c r="V142" s="78">
        <v>0</v>
      </c>
      <c r="W142" s="78">
        <v>0</v>
      </c>
      <c r="X142" s="78">
        <v>0</v>
      </c>
      <c r="Y142" s="78">
        <v>0</v>
      </c>
      <c r="Z142" s="87">
        <f>IF(COUNTIF(D142:Y142,"&lt;&gt;0")&lt;=1,IF((SUM(D142:Y142))&gt;0,(+HLOOKUP((SUM(D142:Y142)),[1]Priser!$E$168:$J$170,2)+((SUM(D142:Y142))-HLOOKUP((SUM(D142:Y142)),[1]Priser!$E$168:$J$170,1))*HLOOKUP((SUM(D142:Y142)),[1]Priser!$E$168:$J$170,3))/(SUM(D142:Y142)),0)*(1+[1]Genanskaffelsespriser!$D$196),$A$400)</f>
        <v>2500</v>
      </c>
      <c r="AA142" s="57">
        <f t="shared" ref="AA142:AV142" si="75">IF((D142*$Z142-(2009-D$3)/($C142+D143)*$Z142*D142)&lt;0,0,(D142*$Z142-(2009-D$3)/($C142+D143)*$Z142*D142))</f>
        <v>0</v>
      </c>
      <c r="AB142" s="58">
        <f t="shared" si="75"/>
        <v>0</v>
      </c>
      <c r="AC142" s="58">
        <f t="shared" si="75"/>
        <v>0</v>
      </c>
      <c r="AD142" s="58">
        <f t="shared" si="75"/>
        <v>0</v>
      </c>
      <c r="AE142" s="58">
        <f t="shared" si="75"/>
        <v>0</v>
      </c>
      <c r="AF142" s="58">
        <f t="shared" si="75"/>
        <v>0</v>
      </c>
      <c r="AG142" s="58">
        <f t="shared" si="75"/>
        <v>0</v>
      </c>
      <c r="AH142" s="58">
        <f t="shared" si="75"/>
        <v>0</v>
      </c>
      <c r="AI142" s="58">
        <f t="shared" si="75"/>
        <v>0</v>
      </c>
      <c r="AJ142" s="58">
        <f t="shared" si="75"/>
        <v>0</v>
      </c>
      <c r="AK142" s="58">
        <f t="shared" si="75"/>
        <v>0</v>
      </c>
      <c r="AL142" s="58">
        <f t="shared" si="75"/>
        <v>0</v>
      </c>
      <c r="AM142" s="58">
        <f t="shared" si="75"/>
        <v>0</v>
      </c>
      <c r="AN142" s="58">
        <f t="shared" si="75"/>
        <v>0</v>
      </c>
      <c r="AO142" s="58">
        <f t="shared" si="75"/>
        <v>0</v>
      </c>
      <c r="AP142" s="58">
        <f t="shared" si="75"/>
        <v>0</v>
      </c>
      <c r="AQ142" s="58">
        <f t="shared" si="75"/>
        <v>0</v>
      </c>
      <c r="AR142" s="58">
        <f t="shared" si="75"/>
        <v>0</v>
      </c>
      <c r="AS142" s="58">
        <f t="shared" si="75"/>
        <v>0</v>
      </c>
      <c r="AT142" s="58">
        <f t="shared" si="75"/>
        <v>0</v>
      </c>
      <c r="AU142" s="58">
        <f t="shared" si="75"/>
        <v>0</v>
      </c>
      <c r="AV142" s="58">
        <f t="shared" si="75"/>
        <v>0</v>
      </c>
      <c r="AW142" s="59">
        <f>+SUM(AA142:AV142)</f>
        <v>0</v>
      </c>
      <c r="AX142" s="58">
        <f>VLOOKUP(D$3,[1]Prisindeks!$A$1:$B$111,2,FALSE)/100*AA142</f>
        <v>0</v>
      </c>
      <c r="AY142" s="58">
        <f>VLOOKUP(E$3,[1]Prisindeks!$A$1:$B$111,2,FALSE)/100*AB142</f>
        <v>0</v>
      </c>
      <c r="AZ142" s="58">
        <f>VLOOKUP(F$3,[1]Prisindeks!$A$1:$B$111,2,FALSE)/100*AC142</f>
        <v>0</v>
      </c>
      <c r="BA142" s="58">
        <f>VLOOKUP(G$3,[1]Prisindeks!$A$1:$B$111,2,FALSE)/100*AD142</f>
        <v>0</v>
      </c>
      <c r="BB142" s="58">
        <f>VLOOKUP(H$3,[1]Prisindeks!$A$1:$B$111,2,FALSE)/100*AE142</f>
        <v>0</v>
      </c>
      <c r="BC142" s="58">
        <f>VLOOKUP(I$3,[1]Prisindeks!$A$1:$B$111,2,FALSE)/100*AF142</f>
        <v>0</v>
      </c>
      <c r="BD142" s="58">
        <f>VLOOKUP(J$3,[1]Prisindeks!$A$1:$B$111,2,FALSE)/100*AG142</f>
        <v>0</v>
      </c>
      <c r="BE142" s="58">
        <f>VLOOKUP(K$3,[1]Prisindeks!$A$1:$B$111,2,FALSE)/100*AH142</f>
        <v>0</v>
      </c>
      <c r="BF142" s="58">
        <f>VLOOKUP(L$3,[1]Prisindeks!$A$1:$B$111,2,FALSE)/100*AI142</f>
        <v>0</v>
      </c>
      <c r="BG142" s="58">
        <f>VLOOKUP(M$3,[1]Prisindeks!$A$1:$B$111,2,FALSE)/100*AJ142</f>
        <v>0</v>
      </c>
      <c r="BH142" s="58">
        <f>VLOOKUP(N$3,[1]Prisindeks!$A$1:$B$111,2,FALSE)/100*AK142</f>
        <v>0</v>
      </c>
      <c r="BI142" s="58">
        <f>VLOOKUP(O$3,[1]Prisindeks!$A$1:$B$111,2,FALSE)/100*AL142</f>
        <v>0</v>
      </c>
      <c r="BJ142" s="58">
        <f>VLOOKUP(P$3,[1]Prisindeks!$A$1:$B$111,2,FALSE)/100*AM142</f>
        <v>0</v>
      </c>
      <c r="BK142" s="58">
        <f>VLOOKUP(Q$3,[1]Prisindeks!$A$1:$B$111,2,FALSE)/100*AN142</f>
        <v>0</v>
      </c>
      <c r="BL142" s="58">
        <f>VLOOKUP(R$3,[1]Prisindeks!$A$1:$B$111,2,FALSE)/100*AO142</f>
        <v>0</v>
      </c>
      <c r="BM142" s="58">
        <f>VLOOKUP(S$3,[1]Prisindeks!$A$1:$B$111,2,FALSE)/100*AP142</f>
        <v>0</v>
      </c>
      <c r="BN142" s="58">
        <f>VLOOKUP(T$3,[1]Prisindeks!$A$1:$B$111,2,FALSE)/100*AQ142</f>
        <v>0</v>
      </c>
      <c r="BO142" s="58">
        <f>VLOOKUP(U$3,[1]Prisindeks!$A$1:$B$111,2,FALSE)/100*AR142</f>
        <v>0</v>
      </c>
      <c r="BP142" s="58">
        <f>VLOOKUP(V$3,[1]Prisindeks!$A$1:$B$111,2,FALSE)/100*AS142</f>
        <v>0</v>
      </c>
      <c r="BQ142" s="58">
        <f>VLOOKUP(W$3,[1]Prisindeks!$A$1:$B$111,2,FALSE)/100*AT142</f>
        <v>0</v>
      </c>
      <c r="BR142" s="58">
        <f>VLOOKUP(X$3,[1]Prisindeks!$A$1:$B$111,2,FALSE)/100*AU142</f>
        <v>0</v>
      </c>
      <c r="BS142" s="58">
        <f>VLOOKUP(Y$3,[1]Prisindeks!$A$1:$B$111,2,FALSE)/100*AV142</f>
        <v>0</v>
      </c>
      <c r="BT142" s="59">
        <f>+SUM(AX142:BS142)</f>
        <v>0</v>
      </c>
      <c r="BU142" s="48">
        <f t="shared" si="73"/>
        <v>0</v>
      </c>
      <c r="BV142" s="48">
        <f t="shared" si="73"/>
        <v>0</v>
      </c>
      <c r="BW142" s="48">
        <f t="shared" si="73"/>
        <v>0</v>
      </c>
      <c r="BX142" s="48">
        <f t="shared" si="73"/>
        <v>0</v>
      </c>
      <c r="BY142" s="48">
        <f t="shared" si="73"/>
        <v>0</v>
      </c>
      <c r="BZ142" s="48">
        <f t="shared" si="73"/>
        <v>0</v>
      </c>
      <c r="CA142" s="48">
        <f t="shared" si="73"/>
        <v>0</v>
      </c>
      <c r="CB142" s="48">
        <f t="shared" si="73"/>
        <v>0</v>
      </c>
      <c r="CC142" s="48">
        <f t="shared" si="73"/>
        <v>0</v>
      </c>
      <c r="CD142" s="48">
        <f t="shared" si="73"/>
        <v>0</v>
      </c>
      <c r="CE142" s="48">
        <f t="shared" si="74"/>
        <v>0</v>
      </c>
      <c r="CF142" s="48">
        <f t="shared" si="74"/>
        <v>0</v>
      </c>
      <c r="CG142" s="48">
        <f t="shared" si="74"/>
        <v>0</v>
      </c>
      <c r="CH142" s="48">
        <f t="shared" si="74"/>
        <v>0</v>
      </c>
      <c r="CI142" s="48">
        <f t="shared" si="74"/>
        <v>0</v>
      </c>
      <c r="CJ142" s="48">
        <f t="shared" si="74"/>
        <v>0</v>
      </c>
      <c r="CK142" s="48">
        <f t="shared" si="74"/>
        <v>0</v>
      </c>
      <c r="CL142" s="48">
        <f t="shared" si="74"/>
        <v>0</v>
      </c>
      <c r="CM142" s="48">
        <f t="shared" si="74"/>
        <v>0</v>
      </c>
      <c r="CN142" s="48">
        <f t="shared" si="74"/>
        <v>0</v>
      </c>
      <c r="CO142" s="48">
        <f t="shared" si="74"/>
        <v>0</v>
      </c>
      <c r="CP142" s="48">
        <f t="shared" si="74"/>
        <v>0</v>
      </c>
      <c r="CQ142" s="49">
        <f>+AVERAGE(AW142,BT142)</f>
        <v>0</v>
      </c>
      <c r="CR142" s="48">
        <f>SUM(D142:Y142)</f>
        <v>3000</v>
      </c>
    </row>
    <row r="143" spans="1:96" hidden="1" outlineLevel="1" x14ac:dyDescent="0.25">
      <c r="A143" s="60" t="s">
        <v>66</v>
      </c>
      <c r="B143" s="51" t="s">
        <v>67</v>
      </c>
      <c r="C143" s="61" t="s">
        <v>68</v>
      </c>
      <c r="D143" s="78">
        <v>0</v>
      </c>
      <c r="E143" s="78">
        <v>0</v>
      </c>
      <c r="F143" s="78">
        <v>0</v>
      </c>
      <c r="G143" s="78">
        <v>0</v>
      </c>
      <c r="H143" s="78">
        <v>0</v>
      </c>
      <c r="I143" s="78">
        <v>0</v>
      </c>
      <c r="J143" s="78">
        <v>0</v>
      </c>
      <c r="K143" s="78">
        <v>0</v>
      </c>
      <c r="L143" s="78">
        <v>0</v>
      </c>
      <c r="M143" s="78">
        <v>0</v>
      </c>
      <c r="N143" s="78">
        <v>0</v>
      </c>
      <c r="O143" s="78">
        <v>0</v>
      </c>
      <c r="P143" s="78">
        <v>0</v>
      </c>
      <c r="Q143" s="78">
        <v>0</v>
      </c>
      <c r="R143" s="78">
        <v>0</v>
      </c>
      <c r="S143" s="78">
        <v>0</v>
      </c>
      <c r="T143" s="78">
        <v>0</v>
      </c>
      <c r="U143" s="78">
        <v>0</v>
      </c>
      <c r="V143" s="78">
        <v>0</v>
      </c>
      <c r="W143" s="78">
        <v>0</v>
      </c>
      <c r="X143" s="78">
        <v>0</v>
      </c>
      <c r="Y143" s="78">
        <v>0</v>
      </c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49"/>
      <c r="CR143" s="48"/>
    </row>
    <row r="144" spans="1:96" hidden="1" outlineLevel="1" x14ac:dyDescent="0.25">
      <c r="A144" s="50" t="s">
        <v>90</v>
      </c>
      <c r="B144" s="51" t="s">
        <v>89</v>
      </c>
      <c r="C144" s="52">
        <f>+[1]Genanskaffelsespriser!$E$179</f>
        <v>50</v>
      </c>
      <c r="D144" s="78">
        <v>0</v>
      </c>
      <c r="E144" s="78">
        <v>0</v>
      </c>
      <c r="F144" s="78">
        <v>0</v>
      </c>
      <c r="G144" s="78">
        <v>0</v>
      </c>
      <c r="H144" s="78">
        <v>0</v>
      </c>
      <c r="I144" s="78">
        <v>0</v>
      </c>
      <c r="J144" s="78">
        <v>0</v>
      </c>
      <c r="K144" s="78">
        <v>0</v>
      </c>
      <c r="L144" s="78">
        <v>0</v>
      </c>
      <c r="M144" s="78">
        <v>0</v>
      </c>
      <c r="N144" s="78">
        <v>0</v>
      </c>
      <c r="O144" s="78">
        <v>0</v>
      </c>
      <c r="P144" s="78">
        <v>0</v>
      </c>
      <c r="Q144" s="78">
        <v>0</v>
      </c>
      <c r="R144" s="78">
        <v>0</v>
      </c>
      <c r="S144" s="78">
        <v>0</v>
      </c>
      <c r="T144" s="78">
        <v>0</v>
      </c>
      <c r="U144" s="78">
        <v>0</v>
      </c>
      <c r="V144" s="78">
        <v>0</v>
      </c>
      <c r="W144" s="78">
        <v>0</v>
      </c>
      <c r="X144" s="78">
        <v>0</v>
      </c>
      <c r="Y144" s="78">
        <v>0</v>
      </c>
      <c r="Z144" s="87">
        <f>IF(COUNTIF(D144:Y144,"&lt;&gt;0")&lt;=1,IF((SUM(D144:Y144))&gt;0,(+HLOOKUP((SUM(D144:Y144)),[1]Priser!$E$191:$J$193,2)+((SUM(D144:Y144))-HLOOKUP((SUM(D144:Y144)),[1]Priser!$E$191:$J$193,1))*HLOOKUP((SUM(D144:Y144)),[1]Priser!$E$191:$J$193,3))/(SUM(D144:Y144)),0)*(1+[1]Genanskaffelsespriser!$D$196),$A$400)</f>
        <v>0</v>
      </c>
      <c r="AA144" s="57">
        <f t="shared" ref="AA144:AV144" si="76">IF((D144*$Z144-(2009-D$3)/($C144+D145)*$Z144*D144)&lt;0,0,(D144*$Z144-(2009-D$3)/($C144+D145)*$Z144*D144))</f>
        <v>0</v>
      </c>
      <c r="AB144" s="58">
        <f t="shared" si="76"/>
        <v>0</v>
      </c>
      <c r="AC144" s="58">
        <f t="shared" si="76"/>
        <v>0</v>
      </c>
      <c r="AD144" s="58">
        <f t="shared" si="76"/>
        <v>0</v>
      </c>
      <c r="AE144" s="58">
        <f t="shared" si="76"/>
        <v>0</v>
      </c>
      <c r="AF144" s="58">
        <f t="shared" si="76"/>
        <v>0</v>
      </c>
      <c r="AG144" s="58">
        <f t="shared" si="76"/>
        <v>0</v>
      </c>
      <c r="AH144" s="58">
        <f t="shared" si="76"/>
        <v>0</v>
      </c>
      <c r="AI144" s="58">
        <f t="shared" si="76"/>
        <v>0</v>
      </c>
      <c r="AJ144" s="58">
        <f t="shared" si="76"/>
        <v>0</v>
      </c>
      <c r="AK144" s="58">
        <f t="shared" si="76"/>
        <v>0</v>
      </c>
      <c r="AL144" s="58">
        <f t="shared" si="76"/>
        <v>0</v>
      </c>
      <c r="AM144" s="58">
        <f t="shared" si="76"/>
        <v>0</v>
      </c>
      <c r="AN144" s="58">
        <f t="shared" si="76"/>
        <v>0</v>
      </c>
      <c r="AO144" s="58">
        <f t="shared" si="76"/>
        <v>0</v>
      </c>
      <c r="AP144" s="58">
        <f t="shared" si="76"/>
        <v>0</v>
      </c>
      <c r="AQ144" s="58">
        <f t="shared" si="76"/>
        <v>0</v>
      </c>
      <c r="AR144" s="58">
        <f t="shared" si="76"/>
        <v>0</v>
      </c>
      <c r="AS144" s="58">
        <f t="shared" si="76"/>
        <v>0</v>
      </c>
      <c r="AT144" s="58">
        <f t="shared" si="76"/>
        <v>0</v>
      </c>
      <c r="AU144" s="58">
        <f t="shared" si="76"/>
        <v>0</v>
      </c>
      <c r="AV144" s="58">
        <f t="shared" si="76"/>
        <v>0</v>
      </c>
      <c r="AW144" s="59">
        <f>+SUM(AA144:AV144)</f>
        <v>0</v>
      </c>
      <c r="AX144" s="58">
        <f>VLOOKUP(D$3,[1]Prisindeks!$A$1:$B$111,2,FALSE)/100*AA144</f>
        <v>0</v>
      </c>
      <c r="AY144" s="58">
        <f>VLOOKUP(E$3,[1]Prisindeks!$A$1:$B$111,2,FALSE)/100*AB144</f>
        <v>0</v>
      </c>
      <c r="AZ144" s="58">
        <f>VLOOKUP(F$3,[1]Prisindeks!$A$1:$B$111,2,FALSE)/100*AC144</f>
        <v>0</v>
      </c>
      <c r="BA144" s="58">
        <f>VLOOKUP(G$3,[1]Prisindeks!$A$1:$B$111,2,FALSE)/100*AD144</f>
        <v>0</v>
      </c>
      <c r="BB144" s="58">
        <f>VLOOKUP(H$3,[1]Prisindeks!$A$1:$B$111,2,FALSE)/100*AE144</f>
        <v>0</v>
      </c>
      <c r="BC144" s="58">
        <f>VLOOKUP(I$3,[1]Prisindeks!$A$1:$B$111,2,FALSE)/100*AF144</f>
        <v>0</v>
      </c>
      <c r="BD144" s="58">
        <f>VLOOKUP(J$3,[1]Prisindeks!$A$1:$B$111,2,FALSE)/100*AG144</f>
        <v>0</v>
      </c>
      <c r="BE144" s="58">
        <f>VLOOKUP(K$3,[1]Prisindeks!$A$1:$B$111,2,FALSE)/100*AH144</f>
        <v>0</v>
      </c>
      <c r="BF144" s="58">
        <f>VLOOKUP(L$3,[1]Prisindeks!$A$1:$B$111,2,FALSE)/100*AI144</f>
        <v>0</v>
      </c>
      <c r="BG144" s="58">
        <f>VLOOKUP(M$3,[1]Prisindeks!$A$1:$B$111,2,FALSE)/100*AJ144</f>
        <v>0</v>
      </c>
      <c r="BH144" s="58">
        <f>VLOOKUP(N$3,[1]Prisindeks!$A$1:$B$111,2,FALSE)/100*AK144</f>
        <v>0</v>
      </c>
      <c r="BI144" s="58">
        <f>VLOOKUP(O$3,[1]Prisindeks!$A$1:$B$111,2,FALSE)/100*AL144</f>
        <v>0</v>
      </c>
      <c r="BJ144" s="58">
        <f>VLOOKUP(P$3,[1]Prisindeks!$A$1:$B$111,2,FALSE)/100*AM144</f>
        <v>0</v>
      </c>
      <c r="BK144" s="58">
        <f>VLOOKUP(Q$3,[1]Prisindeks!$A$1:$B$111,2,FALSE)/100*AN144</f>
        <v>0</v>
      </c>
      <c r="BL144" s="58">
        <f>VLOOKUP(R$3,[1]Prisindeks!$A$1:$B$111,2,FALSE)/100*AO144</f>
        <v>0</v>
      </c>
      <c r="BM144" s="58">
        <f>VLOOKUP(S$3,[1]Prisindeks!$A$1:$B$111,2,FALSE)/100*AP144</f>
        <v>0</v>
      </c>
      <c r="BN144" s="58">
        <f>VLOOKUP(T$3,[1]Prisindeks!$A$1:$B$111,2,FALSE)/100*AQ144</f>
        <v>0</v>
      </c>
      <c r="BO144" s="58">
        <f>VLOOKUP(U$3,[1]Prisindeks!$A$1:$B$111,2,FALSE)/100*AR144</f>
        <v>0</v>
      </c>
      <c r="BP144" s="58">
        <f>VLOOKUP(V$3,[1]Prisindeks!$A$1:$B$111,2,FALSE)/100*AS144</f>
        <v>0</v>
      </c>
      <c r="BQ144" s="58">
        <f>VLOOKUP(W$3,[1]Prisindeks!$A$1:$B$111,2,FALSE)/100*AT144</f>
        <v>0</v>
      </c>
      <c r="BR144" s="58">
        <f>VLOOKUP(X$3,[1]Prisindeks!$A$1:$B$111,2,FALSE)/100*AU144</f>
        <v>0</v>
      </c>
      <c r="BS144" s="58">
        <f>VLOOKUP(Y$3,[1]Prisindeks!$A$1:$B$111,2,FALSE)/100*AV144</f>
        <v>0</v>
      </c>
      <c r="BT144" s="59">
        <f>+SUM(AX144:BS144)</f>
        <v>0</v>
      </c>
      <c r="BU144" s="48">
        <f t="shared" ref="BU144:CP144" si="77">(AX144+AA144)/2</f>
        <v>0</v>
      </c>
      <c r="BV144" s="48">
        <f t="shared" si="77"/>
        <v>0</v>
      </c>
      <c r="BW144" s="48">
        <f t="shared" si="77"/>
        <v>0</v>
      </c>
      <c r="BX144" s="48">
        <f t="shared" si="77"/>
        <v>0</v>
      </c>
      <c r="BY144" s="48">
        <f t="shared" si="77"/>
        <v>0</v>
      </c>
      <c r="BZ144" s="48">
        <f t="shared" si="77"/>
        <v>0</v>
      </c>
      <c r="CA144" s="48">
        <f t="shared" si="77"/>
        <v>0</v>
      </c>
      <c r="CB144" s="48">
        <f t="shared" si="77"/>
        <v>0</v>
      </c>
      <c r="CC144" s="48">
        <f t="shared" si="77"/>
        <v>0</v>
      </c>
      <c r="CD144" s="48">
        <f t="shared" si="77"/>
        <v>0</v>
      </c>
      <c r="CE144" s="48">
        <f t="shared" si="77"/>
        <v>0</v>
      </c>
      <c r="CF144" s="48">
        <f t="shared" si="77"/>
        <v>0</v>
      </c>
      <c r="CG144" s="48">
        <f t="shared" si="77"/>
        <v>0</v>
      </c>
      <c r="CH144" s="48">
        <f t="shared" si="77"/>
        <v>0</v>
      </c>
      <c r="CI144" s="48">
        <f t="shared" si="77"/>
        <v>0</v>
      </c>
      <c r="CJ144" s="48">
        <f t="shared" si="77"/>
        <v>0</v>
      </c>
      <c r="CK144" s="48">
        <f t="shared" si="77"/>
        <v>0</v>
      </c>
      <c r="CL144" s="48">
        <f t="shared" si="77"/>
        <v>0</v>
      </c>
      <c r="CM144" s="48">
        <f t="shared" si="77"/>
        <v>0</v>
      </c>
      <c r="CN144" s="48">
        <f t="shared" si="77"/>
        <v>0</v>
      </c>
      <c r="CO144" s="48">
        <f t="shared" si="77"/>
        <v>0</v>
      </c>
      <c r="CP144" s="48">
        <f t="shared" si="77"/>
        <v>0</v>
      </c>
      <c r="CQ144" s="49">
        <f>+AVERAGE(AW144,BT144)</f>
        <v>0</v>
      </c>
      <c r="CR144" s="48">
        <f>SUM(D144:Y144)</f>
        <v>0</v>
      </c>
    </row>
    <row r="145" spans="1:96" hidden="1" outlineLevel="1" x14ac:dyDescent="0.25">
      <c r="A145" s="60" t="s">
        <v>66</v>
      </c>
      <c r="B145" s="51" t="s">
        <v>67</v>
      </c>
      <c r="C145" s="61" t="s">
        <v>68</v>
      </c>
      <c r="D145" s="78">
        <v>0</v>
      </c>
      <c r="E145" s="78">
        <v>0</v>
      </c>
      <c r="F145" s="78">
        <v>0</v>
      </c>
      <c r="G145" s="78">
        <v>0</v>
      </c>
      <c r="H145" s="78">
        <v>0</v>
      </c>
      <c r="I145" s="78">
        <v>0</v>
      </c>
      <c r="J145" s="78">
        <v>0</v>
      </c>
      <c r="K145" s="78">
        <v>0</v>
      </c>
      <c r="L145" s="78">
        <v>0</v>
      </c>
      <c r="M145" s="78">
        <v>0</v>
      </c>
      <c r="N145" s="78">
        <v>0</v>
      </c>
      <c r="O145" s="78">
        <v>0</v>
      </c>
      <c r="P145" s="78">
        <v>0</v>
      </c>
      <c r="Q145" s="78">
        <v>0</v>
      </c>
      <c r="R145" s="78">
        <v>0</v>
      </c>
      <c r="S145" s="78">
        <v>0</v>
      </c>
      <c r="T145" s="78">
        <v>0</v>
      </c>
      <c r="U145" s="78">
        <v>0</v>
      </c>
      <c r="V145" s="78">
        <v>0</v>
      </c>
      <c r="W145" s="78">
        <v>0</v>
      </c>
      <c r="X145" s="78">
        <v>0</v>
      </c>
      <c r="Y145" s="78">
        <v>0</v>
      </c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49"/>
      <c r="CR145" s="48"/>
    </row>
    <row r="146" spans="1:96" collapsed="1" x14ac:dyDescent="0.25">
      <c r="A146" s="30" t="s">
        <v>94</v>
      </c>
      <c r="B146" s="31"/>
      <c r="C146" s="7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74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  <c r="AV146" s="49"/>
      <c r="AW146" s="36">
        <f>SUM(AW147:AW154)</f>
        <v>98212.392000000022</v>
      </c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36">
        <f>SUM(BT147:BT154)</f>
        <v>69336.561689945593</v>
      </c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36">
        <f>SUM(CQ147:CQ154)</f>
        <v>83774.4768449728</v>
      </c>
      <c r="CR146" s="48">
        <f>SUM(D146:Y146)</f>
        <v>0</v>
      </c>
    </row>
    <row r="147" spans="1:96" hidden="1" outlineLevel="1" x14ac:dyDescent="0.25">
      <c r="A147" s="85" t="s">
        <v>84</v>
      </c>
      <c r="B147" s="39" t="s">
        <v>85</v>
      </c>
      <c r="C147" s="40">
        <f>+[1]Genanskaffelsespriser!$E$175</f>
        <v>50</v>
      </c>
      <c r="D147" s="77">
        <v>0</v>
      </c>
      <c r="E147" s="77">
        <v>0</v>
      </c>
      <c r="F147" s="77">
        <v>0</v>
      </c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40</v>
      </c>
      <c r="O147" s="77">
        <v>0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  <c r="W147" s="77">
        <v>0</v>
      </c>
      <c r="X147" s="77">
        <v>0</v>
      </c>
      <c r="Y147" s="77">
        <v>0</v>
      </c>
      <c r="Z147" s="86">
        <f>IF(COUNTIF(D147:Y147,"&lt;&gt;0")&lt;=1,IF((SUM(D147:Y147))&gt;0,((+HLOOKUP((SUM(D147:Y147)),[1]Priser!$E$342:$H$344,2)+((SUM(D147:Y147))-HLOOKUP((SUM(D147:Y147)),[1]Priser!$E$342:$H$344,1))*HLOOKUP((SUM(D147:Y147)),[1]Priser!$E$342:$H$344,3))*[1]Priser!$P$341)/(SUM(D147:Y147)),0)*(1+[1]Genanskaffelsespriser!$D$196),$A$400)</f>
        <v>1645.65</v>
      </c>
      <c r="AA147" s="45">
        <f t="shared" ref="AA147:AV147" si="78">IF((D147*$Z147-(2009-D$3)/($C147+D148)*$Z147*D147)&lt;0,0,(D147*$Z147-(2009-D$3)/($C147+D148)*$Z147*D147))</f>
        <v>0</v>
      </c>
      <c r="AB147" s="46">
        <f t="shared" si="78"/>
        <v>0</v>
      </c>
      <c r="AC147" s="46">
        <f t="shared" si="78"/>
        <v>0</v>
      </c>
      <c r="AD147" s="46">
        <f t="shared" si="78"/>
        <v>0</v>
      </c>
      <c r="AE147" s="46">
        <f t="shared" si="78"/>
        <v>0</v>
      </c>
      <c r="AF147" s="46">
        <f t="shared" si="78"/>
        <v>0</v>
      </c>
      <c r="AG147" s="46">
        <f t="shared" si="78"/>
        <v>0</v>
      </c>
      <c r="AH147" s="46">
        <f t="shared" si="78"/>
        <v>0</v>
      </c>
      <c r="AI147" s="46">
        <f t="shared" si="78"/>
        <v>0</v>
      </c>
      <c r="AJ147" s="46">
        <f t="shared" si="78"/>
        <v>0</v>
      </c>
      <c r="AK147" s="46">
        <f t="shared" si="78"/>
        <v>43445.159999999996</v>
      </c>
      <c r="AL147" s="46">
        <f t="shared" si="78"/>
        <v>0</v>
      </c>
      <c r="AM147" s="46">
        <f t="shared" si="78"/>
        <v>0</v>
      </c>
      <c r="AN147" s="46">
        <f t="shared" si="78"/>
        <v>0</v>
      </c>
      <c r="AO147" s="46">
        <f t="shared" si="78"/>
        <v>0</v>
      </c>
      <c r="AP147" s="46">
        <f t="shared" si="78"/>
        <v>0</v>
      </c>
      <c r="AQ147" s="46">
        <f t="shared" si="78"/>
        <v>0</v>
      </c>
      <c r="AR147" s="46">
        <f t="shared" si="78"/>
        <v>0</v>
      </c>
      <c r="AS147" s="46">
        <f t="shared" si="78"/>
        <v>0</v>
      </c>
      <c r="AT147" s="46">
        <f t="shared" si="78"/>
        <v>0</v>
      </c>
      <c r="AU147" s="46">
        <f t="shared" si="78"/>
        <v>0</v>
      </c>
      <c r="AV147" s="46">
        <f t="shared" si="78"/>
        <v>0</v>
      </c>
      <c r="AW147" s="47">
        <f>+SUM(AA147:AV147)</f>
        <v>43445.159999999996</v>
      </c>
      <c r="AX147" s="46">
        <f>VLOOKUP(D$3,[1]Prisindeks!$A$1:$B$111,2,FALSE)/100*AA147</f>
        <v>0</v>
      </c>
      <c r="AY147" s="46">
        <f>VLOOKUP(E$3,[1]Prisindeks!$A$1:$B$111,2,FALSE)/100*AB147</f>
        <v>0</v>
      </c>
      <c r="AZ147" s="46">
        <f>VLOOKUP(F$3,[1]Prisindeks!$A$1:$B$111,2,FALSE)/100*AC147</f>
        <v>0</v>
      </c>
      <c r="BA147" s="46">
        <f>VLOOKUP(G$3,[1]Prisindeks!$A$1:$B$111,2,FALSE)/100*AD147</f>
        <v>0</v>
      </c>
      <c r="BB147" s="46">
        <f>VLOOKUP(H$3,[1]Prisindeks!$A$1:$B$111,2,FALSE)/100*AE147</f>
        <v>0</v>
      </c>
      <c r="BC147" s="46">
        <f>VLOOKUP(I$3,[1]Prisindeks!$A$1:$B$111,2,FALSE)/100*AF147</f>
        <v>0</v>
      </c>
      <c r="BD147" s="46">
        <f>VLOOKUP(J$3,[1]Prisindeks!$A$1:$B$111,2,FALSE)/100*AG147</f>
        <v>0</v>
      </c>
      <c r="BE147" s="46">
        <f>VLOOKUP(K$3,[1]Prisindeks!$A$1:$B$111,2,FALSE)/100*AH147</f>
        <v>0</v>
      </c>
      <c r="BF147" s="46">
        <f>VLOOKUP(L$3,[1]Prisindeks!$A$1:$B$111,2,FALSE)/100*AI147</f>
        <v>0</v>
      </c>
      <c r="BG147" s="46">
        <f>VLOOKUP(M$3,[1]Prisindeks!$A$1:$B$111,2,FALSE)/100*AJ147</f>
        <v>0</v>
      </c>
      <c r="BH147" s="46">
        <f>VLOOKUP(N$3,[1]Prisindeks!$A$1:$B$111,2,FALSE)/100*AK147</f>
        <v>30671.669380270829</v>
      </c>
      <c r="BI147" s="46">
        <f>VLOOKUP(O$3,[1]Prisindeks!$A$1:$B$111,2,FALSE)/100*AL147</f>
        <v>0</v>
      </c>
      <c r="BJ147" s="46">
        <f>VLOOKUP(P$3,[1]Prisindeks!$A$1:$B$111,2,FALSE)/100*AM147</f>
        <v>0</v>
      </c>
      <c r="BK147" s="46">
        <f>VLOOKUP(Q$3,[1]Prisindeks!$A$1:$B$111,2,FALSE)/100*AN147</f>
        <v>0</v>
      </c>
      <c r="BL147" s="46">
        <f>VLOOKUP(R$3,[1]Prisindeks!$A$1:$B$111,2,FALSE)/100*AO147</f>
        <v>0</v>
      </c>
      <c r="BM147" s="46">
        <f>VLOOKUP(S$3,[1]Prisindeks!$A$1:$B$111,2,FALSE)/100*AP147</f>
        <v>0</v>
      </c>
      <c r="BN147" s="46">
        <f>VLOOKUP(T$3,[1]Prisindeks!$A$1:$B$111,2,FALSE)/100*AQ147</f>
        <v>0</v>
      </c>
      <c r="BO147" s="46">
        <f>VLOOKUP(U$3,[1]Prisindeks!$A$1:$B$111,2,FALSE)/100*AR147</f>
        <v>0</v>
      </c>
      <c r="BP147" s="46">
        <f>VLOOKUP(V$3,[1]Prisindeks!$A$1:$B$111,2,FALSE)/100*AS147</f>
        <v>0</v>
      </c>
      <c r="BQ147" s="46">
        <f>VLOOKUP(W$3,[1]Prisindeks!$A$1:$B$111,2,FALSE)/100*AT147</f>
        <v>0</v>
      </c>
      <c r="BR147" s="46">
        <f>VLOOKUP(X$3,[1]Prisindeks!$A$1:$B$111,2,FALSE)/100*AU147</f>
        <v>0</v>
      </c>
      <c r="BS147" s="46">
        <f>VLOOKUP(Y$3,[1]Prisindeks!$A$1:$B$111,2,FALSE)/100*AV147</f>
        <v>0</v>
      </c>
      <c r="BT147" s="47">
        <f>+SUM(AX147:BS147)</f>
        <v>30671.669380270829</v>
      </c>
      <c r="BU147" s="48">
        <f t="shared" ref="BU147:CP147" si="79">(AX147+AA147)/2</f>
        <v>0</v>
      </c>
      <c r="BV147" s="48">
        <f t="shared" si="79"/>
        <v>0</v>
      </c>
      <c r="BW147" s="48">
        <f t="shared" si="79"/>
        <v>0</v>
      </c>
      <c r="BX147" s="48">
        <f t="shared" si="79"/>
        <v>0</v>
      </c>
      <c r="BY147" s="48">
        <f t="shared" si="79"/>
        <v>0</v>
      </c>
      <c r="BZ147" s="48">
        <f t="shared" si="79"/>
        <v>0</v>
      </c>
      <c r="CA147" s="48">
        <f t="shared" si="79"/>
        <v>0</v>
      </c>
      <c r="CB147" s="48">
        <f t="shared" si="79"/>
        <v>0</v>
      </c>
      <c r="CC147" s="48">
        <f t="shared" si="79"/>
        <v>0</v>
      </c>
      <c r="CD147" s="48">
        <f t="shared" si="79"/>
        <v>0</v>
      </c>
      <c r="CE147" s="48">
        <f t="shared" si="79"/>
        <v>37058.414690135411</v>
      </c>
      <c r="CF147" s="48">
        <f t="shared" si="79"/>
        <v>0</v>
      </c>
      <c r="CG147" s="48">
        <f t="shared" si="79"/>
        <v>0</v>
      </c>
      <c r="CH147" s="48">
        <f t="shared" si="79"/>
        <v>0</v>
      </c>
      <c r="CI147" s="48">
        <f t="shared" si="79"/>
        <v>0</v>
      </c>
      <c r="CJ147" s="48">
        <f t="shared" si="79"/>
        <v>0</v>
      </c>
      <c r="CK147" s="48">
        <f t="shared" si="79"/>
        <v>0</v>
      </c>
      <c r="CL147" s="48">
        <f t="shared" si="79"/>
        <v>0</v>
      </c>
      <c r="CM147" s="48">
        <f t="shared" si="79"/>
        <v>0</v>
      </c>
      <c r="CN147" s="48">
        <f t="shared" si="79"/>
        <v>0</v>
      </c>
      <c r="CO147" s="48">
        <f t="shared" si="79"/>
        <v>0</v>
      </c>
      <c r="CP147" s="48">
        <f t="shared" si="79"/>
        <v>0</v>
      </c>
      <c r="CQ147" s="49">
        <f>+AVERAGE(AW147,BT147)</f>
        <v>37058.414690135411</v>
      </c>
      <c r="CR147" s="48">
        <f>SUM(D147:Y147)</f>
        <v>40</v>
      </c>
    </row>
    <row r="148" spans="1:96" hidden="1" outlineLevel="1" x14ac:dyDescent="0.25">
      <c r="A148" s="60" t="s">
        <v>66</v>
      </c>
      <c r="B148" s="51" t="s">
        <v>67</v>
      </c>
      <c r="C148" s="61" t="s">
        <v>68</v>
      </c>
      <c r="D148" s="78">
        <v>0</v>
      </c>
      <c r="E148" s="78">
        <v>0</v>
      </c>
      <c r="F148" s="78">
        <v>0</v>
      </c>
      <c r="G148" s="78">
        <v>0</v>
      </c>
      <c r="H148" s="78">
        <v>0</v>
      </c>
      <c r="I148" s="78">
        <v>0</v>
      </c>
      <c r="J148" s="78">
        <v>0</v>
      </c>
      <c r="K148" s="78">
        <v>0</v>
      </c>
      <c r="L148" s="78">
        <v>0</v>
      </c>
      <c r="M148" s="78">
        <v>0</v>
      </c>
      <c r="N148" s="78">
        <v>0</v>
      </c>
      <c r="O148" s="78">
        <v>0</v>
      </c>
      <c r="P148" s="78">
        <v>0</v>
      </c>
      <c r="Q148" s="78">
        <v>0</v>
      </c>
      <c r="R148" s="78">
        <v>0</v>
      </c>
      <c r="S148" s="78">
        <v>0</v>
      </c>
      <c r="T148" s="78">
        <v>0</v>
      </c>
      <c r="U148" s="78">
        <v>0</v>
      </c>
      <c r="V148" s="78">
        <v>0</v>
      </c>
      <c r="W148" s="78">
        <v>0</v>
      </c>
      <c r="X148" s="78">
        <v>0</v>
      </c>
      <c r="Y148" s="78">
        <v>0</v>
      </c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56"/>
      <c r="CC148" s="56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49"/>
      <c r="CR148" s="48"/>
    </row>
    <row r="149" spans="1:96" hidden="1" outlineLevel="1" x14ac:dyDescent="0.25">
      <c r="A149" s="50" t="s">
        <v>86</v>
      </c>
      <c r="B149" s="51" t="s">
        <v>85</v>
      </c>
      <c r="C149" s="52">
        <f>+[1]Genanskaffelsespriser!$E$176</f>
        <v>25</v>
      </c>
      <c r="D149" s="78">
        <v>0</v>
      </c>
      <c r="E149" s="78">
        <v>0</v>
      </c>
      <c r="F149" s="78">
        <v>0</v>
      </c>
      <c r="G149" s="78">
        <v>0</v>
      </c>
      <c r="H149" s="78">
        <v>0</v>
      </c>
      <c r="I149" s="78">
        <v>0</v>
      </c>
      <c r="J149" s="78">
        <v>0</v>
      </c>
      <c r="K149" s="78">
        <v>0</v>
      </c>
      <c r="L149" s="78">
        <v>0</v>
      </c>
      <c r="M149" s="78">
        <v>0</v>
      </c>
      <c r="N149" s="78">
        <v>40</v>
      </c>
      <c r="O149" s="78">
        <v>0</v>
      </c>
      <c r="P149" s="78">
        <v>0</v>
      </c>
      <c r="Q149" s="78">
        <v>0</v>
      </c>
      <c r="R149" s="78">
        <v>0</v>
      </c>
      <c r="S149" s="78">
        <v>0</v>
      </c>
      <c r="T149" s="78">
        <v>0</v>
      </c>
      <c r="U149" s="78">
        <v>0</v>
      </c>
      <c r="V149" s="78">
        <v>0</v>
      </c>
      <c r="W149" s="78">
        <v>0</v>
      </c>
      <c r="X149" s="78">
        <v>0</v>
      </c>
      <c r="Y149" s="78">
        <v>0</v>
      </c>
      <c r="Z149" s="87">
        <f>IF(COUNTIF(D149:Y149,"&lt;&gt;0")&lt;=1,IF((SUM(D149:Y149))&gt;0,((+HLOOKUP((SUM(D149:Y149)),[1]Priser!$E$342:$H$344,2)+((SUM(D149:Y149))-HLOOKUP((SUM(D149:Y149)),[1]Priser!$E$342:$H$344,1))*HLOOKUP((SUM(D149:Y149)),[1]Priser!$E$342:$H$344,3))*[1]Priser!$Q$341)/(SUM(D149:Y149)),0)*(1+[1]Genanskaffelsespriser!$D$196),$A$400)</f>
        <v>4278.6900000000005</v>
      </c>
      <c r="AA149" s="57">
        <f t="shared" ref="AA149:AP150" si="80">IF((D149*$Z149-(2009-D$3)/$C149*$Z149*D149)&lt;0,0,(D149*$Z149-(2009-D$3)/$C149*$Z149*D149))</f>
        <v>0</v>
      </c>
      <c r="AB149" s="58">
        <f t="shared" si="80"/>
        <v>0</v>
      </c>
      <c r="AC149" s="58">
        <f t="shared" si="80"/>
        <v>0</v>
      </c>
      <c r="AD149" s="58">
        <f t="shared" si="80"/>
        <v>0</v>
      </c>
      <c r="AE149" s="58">
        <f t="shared" si="80"/>
        <v>0</v>
      </c>
      <c r="AF149" s="58">
        <f t="shared" si="80"/>
        <v>0</v>
      </c>
      <c r="AG149" s="58">
        <f t="shared" si="80"/>
        <v>0</v>
      </c>
      <c r="AH149" s="58">
        <f t="shared" si="80"/>
        <v>0</v>
      </c>
      <c r="AI149" s="58">
        <f t="shared" si="80"/>
        <v>0</v>
      </c>
      <c r="AJ149" s="58">
        <f t="shared" si="80"/>
        <v>0</v>
      </c>
      <c r="AK149" s="58">
        <f t="shared" si="80"/>
        <v>54767.232000000018</v>
      </c>
      <c r="AL149" s="58">
        <f t="shared" si="80"/>
        <v>0</v>
      </c>
      <c r="AM149" s="58">
        <f t="shared" si="80"/>
        <v>0</v>
      </c>
      <c r="AN149" s="58">
        <f t="shared" si="80"/>
        <v>0</v>
      </c>
      <c r="AO149" s="58">
        <f t="shared" si="80"/>
        <v>0</v>
      </c>
      <c r="AP149" s="58">
        <f t="shared" si="80"/>
        <v>0</v>
      </c>
      <c r="AQ149" s="58">
        <f t="shared" ref="AK149:AT150" si="81">IF((T149*$Z149-(2009-T$3)/$C149*$Z149*T149)&lt;0,0,(T149*$Z149-(2009-T$3)/$C149*$Z149*T149))</f>
        <v>0</v>
      </c>
      <c r="AR149" s="58">
        <f t="shared" si="81"/>
        <v>0</v>
      </c>
      <c r="AS149" s="58">
        <f t="shared" si="81"/>
        <v>0</v>
      </c>
      <c r="AT149" s="58">
        <f t="shared" si="81"/>
        <v>0</v>
      </c>
      <c r="AU149" s="58">
        <f>IF((X149*$Z149-(2009-X$3)/$C149*$Z149*X149)&lt;0,0,(X149*$Z149-(2009-X$3)/$C149*$Z149*X149))</f>
        <v>0</v>
      </c>
      <c r="AV149" s="58">
        <f>IF((Y149*$Z149-(2009-Y$3)/$C149*$Z149*Y149)&lt;0,0,(Y149*$Z149-(2009-Y$3)/$C149*$Z149*Y149))</f>
        <v>0</v>
      </c>
      <c r="AW149" s="59">
        <f>+SUM(AA149:AV149)</f>
        <v>54767.232000000018</v>
      </c>
      <c r="AX149" s="58">
        <f>VLOOKUP(D$3,[1]Prisindeks!$A$1:$B$111,2,FALSE)/100*AA149</f>
        <v>0</v>
      </c>
      <c r="AY149" s="58">
        <f>VLOOKUP(E$3,[1]Prisindeks!$A$1:$B$111,2,FALSE)/100*AB149</f>
        <v>0</v>
      </c>
      <c r="AZ149" s="58">
        <f>VLOOKUP(F$3,[1]Prisindeks!$A$1:$B$111,2,FALSE)/100*AC149</f>
        <v>0</v>
      </c>
      <c r="BA149" s="58">
        <f>VLOOKUP(G$3,[1]Prisindeks!$A$1:$B$111,2,FALSE)/100*AD149</f>
        <v>0</v>
      </c>
      <c r="BB149" s="58">
        <f>VLOOKUP(H$3,[1]Prisindeks!$A$1:$B$111,2,FALSE)/100*AE149</f>
        <v>0</v>
      </c>
      <c r="BC149" s="58">
        <f>VLOOKUP(I$3,[1]Prisindeks!$A$1:$B$111,2,FALSE)/100*AF149</f>
        <v>0</v>
      </c>
      <c r="BD149" s="58">
        <f>VLOOKUP(J$3,[1]Prisindeks!$A$1:$B$111,2,FALSE)/100*AG149</f>
        <v>0</v>
      </c>
      <c r="BE149" s="58">
        <f>VLOOKUP(K$3,[1]Prisindeks!$A$1:$B$111,2,FALSE)/100*AH149</f>
        <v>0</v>
      </c>
      <c r="BF149" s="58">
        <f>VLOOKUP(L$3,[1]Prisindeks!$A$1:$B$111,2,FALSE)/100*AI149</f>
        <v>0</v>
      </c>
      <c r="BG149" s="58">
        <f>VLOOKUP(M$3,[1]Prisindeks!$A$1:$B$111,2,FALSE)/100*AJ149</f>
        <v>0</v>
      </c>
      <c r="BH149" s="58">
        <f>VLOOKUP(N$3,[1]Prisindeks!$A$1:$B$111,2,FALSE)/100*AK149</f>
        <v>38664.89230967476</v>
      </c>
      <c r="BI149" s="58">
        <f>VLOOKUP(O$3,[1]Prisindeks!$A$1:$B$111,2,FALSE)/100*AL149</f>
        <v>0</v>
      </c>
      <c r="BJ149" s="58">
        <f>VLOOKUP(P$3,[1]Prisindeks!$A$1:$B$111,2,FALSE)/100*AM149</f>
        <v>0</v>
      </c>
      <c r="BK149" s="58">
        <f>VLOOKUP(Q$3,[1]Prisindeks!$A$1:$B$111,2,FALSE)/100*AN149</f>
        <v>0</v>
      </c>
      <c r="BL149" s="58">
        <f>VLOOKUP(R$3,[1]Prisindeks!$A$1:$B$111,2,FALSE)/100*AO149</f>
        <v>0</v>
      </c>
      <c r="BM149" s="58">
        <f>VLOOKUP(S$3,[1]Prisindeks!$A$1:$B$111,2,FALSE)/100*AP149</f>
        <v>0</v>
      </c>
      <c r="BN149" s="58">
        <f>VLOOKUP(T$3,[1]Prisindeks!$A$1:$B$111,2,FALSE)/100*AQ149</f>
        <v>0</v>
      </c>
      <c r="BO149" s="58">
        <f>VLOOKUP(U$3,[1]Prisindeks!$A$1:$B$111,2,FALSE)/100*AR149</f>
        <v>0</v>
      </c>
      <c r="BP149" s="58">
        <f>VLOOKUP(V$3,[1]Prisindeks!$A$1:$B$111,2,FALSE)/100*AS149</f>
        <v>0</v>
      </c>
      <c r="BQ149" s="58">
        <f>VLOOKUP(W$3,[1]Prisindeks!$A$1:$B$111,2,FALSE)/100*AT149</f>
        <v>0</v>
      </c>
      <c r="BR149" s="58">
        <f>VLOOKUP(X$3,[1]Prisindeks!$A$1:$B$111,2,FALSE)/100*AU149</f>
        <v>0</v>
      </c>
      <c r="BS149" s="58">
        <f>VLOOKUP(Y$3,[1]Prisindeks!$A$1:$B$111,2,FALSE)/100*AV149</f>
        <v>0</v>
      </c>
      <c r="BT149" s="59">
        <f>+SUM(AX149:BS149)</f>
        <v>38664.89230967476</v>
      </c>
      <c r="BU149" s="48">
        <f t="shared" ref="BU149:CJ151" si="82">(AX149+AA149)/2</f>
        <v>0</v>
      </c>
      <c r="BV149" s="48">
        <f t="shared" si="82"/>
        <v>0</v>
      </c>
      <c r="BW149" s="48">
        <f t="shared" si="82"/>
        <v>0</v>
      </c>
      <c r="BX149" s="48">
        <f t="shared" si="82"/>
        <v>0</v>
      </c>
      <c r="BY149" s="48">
        <f t="shared" si="82"/>
        <v>0</v>
      </c>
      <c r="BZ149" s="48">
        <f t="shared" si="82"/>
        <v>0</v>
      </c>
      <c r="CA149" s="48">
        <f t="shared" si="82"/>
        <v>0</v>
      </c>
      <c r="CB149" s="48">
        <f t="shared" si="82"/>
        <v>0</v>
      </c>
      <c r="CC149" s="48">
        <f t="shared" si="82"/>
        <v>0</v>
      </c>
      <c r="CD149" s="48">
        <f t="shared" si="82"/>
        <v>0</v>
      </c>
      <c r="CE149" s="48">
        <f t="shared" si="82"/>
        <v>46716.062154837389</v>
      </c>
      <c r="CF149" s="48">
        <f t="shared" si="82"/>
        <v>0</v>
      </c>
      <c r="CG149" s="48">
        <f t="shared" si="82"/>
        <v>0</v>
      </c>
      <c r="CH149" s="48">
        <f t="shared" si="82"/>
        <v>0</v>
      </c>
      <c r="CI149" s="48">
        <f t="shared" si="82"/>
        <v>0</v>
      </c>
      <c r="CJ149" s="48">
        <f t="shared" si="82"/>
        <v>0</v>
      </c>
      <c r="CK149" s="48">
        <f t="shared" ref="CE149:CP151" si="83">(BN149+AQ149)/2</f>
        <v>0</v>
      </c>
      <c r="CL149" s="48">
        <f t="shared" si="83"/>
        <v>0</v>
      </c>
      <c r="CM149" s="48">
        <f t="shared" si="83"/>
        <v>0</v>
      </c>
      <c r="CN149" s="48">
        <f t="shared" si="83"/>
        <v>0</v>
      </c>
      <c r="CO149" s="48">
        <f t="shared" si="83"/>
        <v>0</v>
      </c>
      <c r="CP149" s="48">
        <f t="shared" si="83"/>
        <v>0</v>
      </c>
      <c r="CQ149" s="49">
        <f>+AVERAGE(AW149,BT149)</f>
        <v>46716.062154837389</v>
      </c>
      <c r="CR149" s="48">
        <f>SUM(D149:Y149)</f>
        <v>40</v>
      </c>
    </row>
    <row r="150" spans="1:96" hidden="1" outlineLevel="1" x14ac:dyDescent="0.25">
      <c r="A150" s="50" t="s">
        <v>87</v>
      </c>
      <c r="B150" s="51" t="s">
        <v>85</v>
      </c>
      <c r="C150" s="52">
        <f>+[1]Genanskaffelsespriser!$E$177</f>
        <v>10</v>
      </c>
      <c r="D150" s="78">
        <v>0</v>
      </c>
      <c r="E150" s="78">
        <v>0</v>
      </c>
      <c r="F150" s="78">
        <v>0</v>
      </c>
      <c r="G150" s="78">
        <v>0</v>
      </c>
      <c r="H150" s="78">
        <v>0</v>
      </c>
      <c r="I150" s="78">
        <v>0</v>
      </c>
      <c r="J150" s="78">
        <v>0</v>
      </c>
      <c r="K150" s="78">
        <v>0</v>
      </c>
      <c r="L150" s="78">
        <v>0</v>
      </c>
      <c r="M150" s="78">
        <v>0</v>
      </c>
      <c r="N150" s="78">
        <v>40</v>
      </c>
      <c r="O150" s="78">
        <v>0</v>
      </c>
      <c r="P150" s="78">
        <v>0</v>
      </c>
      <c r="Q150" s="78">
        <v>0</v>
      </c>
      <c r="R150" s="78">
        <v>0</v>
      </c>
      <c r="S150" s="78">
        <v>0</v>
      </c>
      <c r="T150" s="78">
        <v>0</v>
      </c>
      <c r="U150" s="78">
        <v>0</v>
      </c>
      <c r="V150" s="78">
        <v>0</v>
      </c>
      <c r="W150" s="78">
        <v>0</v>
      </c>
      <c r="X150" s="78">
        <v>0</v>
      </c>
      <c r="Y150" s="78">
        <v>0</v>
      </c>
      <c r="Z150" s="87">
        <f>IF(COUNTIF(D150:Y150,"&lt;&gt;0")&lt;=1,IF((SUM(D150:Y150))&gt;0,((+HLOOKUP((SUM(D150:Y150)),[1]Priser!$E$342:$H$344,2)+((SUM(D150:Y150))-HLOOKUP((SUM(D150:Y150)),[1]Priser!$E$342:$H$344,1))*HLOOKUP((SUM(D150:Y150)),[1]Priser!$E$342:$H$344,3))*[1]Priser!$R$341)/(SUM(D150:Y150)),0)*(1+[1]Genanskaffelsespriser!$D$196),$A$400)</f>
        <v>658.26</v>
      </c>
      <c r="AA150" s="57">
        <f t="shared" si="80"/>
        <v>0</v>
      </c>
      <c r="AB150" s="58">
        <f t="shared" si="80"/>
        <v>0</v>
      </c>
      <c r="AC150" s="58">
        <f t="shared" si="80"/>
        <v>0</v>
      </c>
      <c r="AD150" s="58">
        <f t="shared" si="80"/>
        <v>0</v>
      </c>
      <c r="AE150" s="58">
        <f t="shared" si="80"/>
        <v>0</v>
      </c>
      <c r="AF150" s="58">
        <f t="shared" si="80"/>
        <v>0</v>
      </c>
      <c r="AG150" s="58">
        <f t="shared" si="80"/>
        <v>0</v>
      </c>
      <c r="AH150" s="58">
        <f t="shared" si="80"/>
        <v>0</v>
      </c>
      <c r="AI150" s="58">
        <f t="shared" si="80"/>
        <v>0</v>
      </c>
      <c r="AJ150" s="58">
        <f t="shared" si="80"/>
        <v>0</v>
      </c>
      <c r="AK150" s="58">
        <f t="shared" si="81"/>
        <v>0</v>
      </c>
      <c r="AL150" s="58">
        <f t="shared" si="81"/>
        <v>0</v>
      </c>
      <c r="AM150" s="58">
        <f t="shared" si="81"/>
        <v>0</v>
      </c>
      <c r="AN150" s="58">
        <f t="shared" si="81"/>
        <v>0</v>
      </c>
      <c r="AO150" s="58">
        <f t="shared" si="81"/>
        <v>0</v>
      </c>
      <c r="AP150" s="58">
        <f t="shared" si="81"/>
        <v>0</v>
      </c>
      <c r="AQ150" s="58">
        <f t="shared" si="81"/>
        <v>0</v>
      </c>
      <c r="AR150" s="58">
        <f t="shared" si="81"/>
        <v>0</v>
      </c>
      <c r="AS150" s="58">
        <f t="shared" si="81"/>
        <v>0</v>
      </c>
      <c r="AT150" s="58">
        <f t="shared" si="81"/>
        <v>0</v>
      </c>
      <c r="AU150" s="58">
        <f>IF((X150*$Z150-(2009-X$3)/$C150*$Z150*X150)&lt;0,0,(X150*$Z150-(2009-X$3)/$C150*$Z150*X150))</f>
        <v>0</v>
      </c>
      <c r="AV150" s="58">
        <f>IF((Y150*$Z150-(2009-Y$3)/$C150*$Z150*Y150)&lt;0,0,(Y150*$Z150-(2009-Y$3)/$C150*$Z150*Y150))</f>
        <v>0</v>
      </c>
      <c r="AW150" s="59">
        <f>+SUM(AA150:AV150)</f>
        <v>0</v>
      </c>
      <c r="AX150" s="58">
        <f>VLOOKUP(D$3,[1]Prisindeks!$A$1:$B$111,2,FALSE)/100*AA150</f>
        <v>0</v>
      </c>
      <c r="AY150" s="58">
        <f>VLOOKUP(E$3,[1]Prisindeks!$A$1:$B$111,2,FALSE)/100*AB150</f>
        <v>0</v>
      </c>
      <c r="AZ150" s="58">
        <f>VLOOKUP(F$3,[1]Prisindeks!$A$1:$B$111,2,FALSE)/100*AC150</f>
        <v>0</v>
      </c>
      <c r="BA150" s="58">
        <f>VLOOKUP(G$3,[1]Prisindeks!$A$1:$B$111,2,FALSE)/100*AD150</f>
        <v>0</v>
      </c>
      <c r="BB150" s="58">
        <f>VLOOKUP(H$3,[1]Prisindeks!$A$1:$B$111,2,FALSE)/100*AE150</f>
        <v>0</v>
      </c>
      <c r="BC150" s="58">
        <f>VLOOKUP(I$3,[1]Prisindeks!$A$1:$B$111,2,FALSE)/100*AF150</f>
        <v>0</v>
      </c>
      <c r="BD150" s="58">
        <f>VLOOKUP(J$3,[1]Prisindeks!$A$1:$B$111,2,FALSE)/100*AG150</f>
        <v>0</v>
      </c>
      <c r="BE150" s="58">
        <f>VLOOKUP(K$3,[1]Prisindeks!$A$1:$B$111,2,FALSE)/100*AH150</f>
        <v>0</v>
      </c>
      <c r="BF150" s="58">
        <f>VLOOKUP(L$3,[1]Prisindeks!$A$1:$B$111,2,FALSE)/100*AI150</f>
        <v>0</v>
      </c>
      <c r="BG150" s="58">
        <f>VLOOKUP(M$3,[1]Prisindeks!$A$1:$B$111,2,FALSE)/100*AJ150</f>
        <v>0</v>
      </c>
      <c r="BH150" s="58">
        <f>VLOOKUP(N$3,[1]Prisindeks!$A$1:$B$111,2,FALSE)/100*AK150</f>
        <v>0</v>
      </c>
      <c r="BI150" s="58">
        <f>VLOOKUP(O$3,[1]Prisindeks!$A$1:$B$111,2,FALSE)/100*AL150</f>
        <v>0</v>
      </c>
      <c r="BJ150" s="58">
        <f>VLOOKUP(P$3,[1]Prisindeks!$A$1:$B$111,2,FALSE)/100*AM150</f>
        <v>0</v>
      </c>
      <c r="BK150" s="58">
        <f>VLOOKUP(Q$3,[1]Prisindeks!$A$1:$B$111,2,FALSE)/100*AN150</f>
        <v>0</v>
      </c>
      <c r="BL150" s="58">
        <f>VLOOKUP(R$3,[1]Prisindeks!$A$1:$B$111,2,FALSE)/100*AO150</f>
        <v>0</v>
      </c>
      <c r="BM150" s="58">
        <f>VLOOKUP(S$3,[1]Prisindeks!$A$1:$B$111,2,FALSE)/100*AP150</f>
        <v>0</v>
      </c>
      <c r="BN150" s="58">
        <f>VLOOKUP(T$3,[1]Prisindeks!$A$1:$B$111,2,FALSE)/100*AQ150</f>
        <v>0</v>
      </c>
      <c r="BO150" s="58">
        <f>VLOOKUP(U$3,[1]Prisindeks!$A$1:$B$111,2,FALSE)/100*AR150</f>
        <v>0</v>
      </c>
      <c r="BP150" s="58">
        <f>VLOOKUP(V$3,[1]Prisindeks!$A$1:$B$111,2,FALSE)/100*AS150</f>
        <v>0</v>
      </c>
      <c r="BQ150" s="58">
        <f>VLOOKUP(W$3,[1]Prisindeks!$A$1:$B$111,2,FALSE)/100*AT150</f>
        <v>0</v>
      </c>
      <c r="BR150" s="58">
        <f>VLOOKUP(X$3,[1]Prisindeks!$A$1:$B$111,2,FALSE)/100*AU150</f>
        <v>0</v>
      </c>
      <c r="BS150" s="58">
        <f>VLOOKUP(Y$3,[1]Prisindeks!$A$1:$B$111,2,FALSE)/100*AV150</f>
        <v>0</v>
      </c>
      <c r="BT150" s="59">
        <f>+SUM(AX150:BS150)</f>
        <v>0</v>
      </c>
      <c r="BU150" s="48">
        <f t="shared" si="82"/>
        <v>0</v>
      </c>
      <c r="BV150" s="48">
        <f t="shared" si="82"/>
        <v>0</v>
      </c>
      <c r="BW150" s="48">
        <f t="shared" si="82"/>
        <v>0</v>
      </c>
      <c r="BX150" s="48">
        <f t="shared" si="82"/>
        <v>0</v>
      </c>
      <c r="BY150" s="48">
        <f t="shared" si="82"/>
        <v>0</v>
      </c>
      <c r="BZ150" s="48">
        <f t="shared" si="82"/>
        <v>0</v>
      </c>
      <c r="CA150" s="48">
        <f t="shared" si="82"/>
        <v>0</v>
      </c>
      <c r="CB150" s="48">
        <f t="shared" si="82"/>
        <v>0</v>
      </c>
      <c r="CC150" s="48">
        <f t="shared" si="82"/>
        <v>0</v>
      </c>
      <c r="CD150" s="48">
        <f t="shared" si="82"/>
        <v>0</v>
      </c>
      <c r="CE150" s="48">
        <f t="shared" si="83"/>
        <v>0</v>
      </c>
      <c r="CF150" s="48">
        <f t="shared" si="83"/>
        <v>0</v>
      </c>
      <c r="CG150" s="48">
        <f t="shared" si="83"/>
        <v>0</v>
      </c>
      <c r="CH150" s="48">
        <f t="shared" si="83"/>
        <v>0</v>
      </c>
      <c r="CI150" s="48">
        <f t="shared" si="83"/>
        <v>0</v>
      </c>
      <c r="CJ150" s="48">
        <f t="shared" si="83"/>
        <v>0</v>
      </c>
      <c r="CK150" s="48">
        <f t="shared" si="83"/>
        <v>0</v>
      </c>
      <c r="CL150" s="48">
        <f t="shared" si="83"/>
        <v>0</v>
      </c>
      <c r="CM150" s="48">
        <f t="shared" si="83"/>
        <v>0</v>
      </c>
      <c r="CN150" s="48">
        <f t="shared" si="83"/>
        <v>0</v>
      </c>
      <c r="CO150" s="48">
        <f t="shared" si="83"/>
        <v>0</v>
      </c>
      <c r="CP150" s="48">
        <f t="shared" si="83"/>
        <v>0</v>
      </c>
      <c r="CQ150" s="49">
        <f>+AVERAGE(AW150,BT150)</f>
        <v>0</v>
      </c>
      <c r="CR150" s="48">
        <f>SUM(D150:Y150)</f>
        <v>40</v>
      </c>
    </row>
    <row r="151" spans="1:96" hidden="1" outlineLevel="1" x14ac:dyDescent="0.25">
      <c r="A151" s="50" t="s">
        <v>88</v>
      </c>
      <c r="B151" s="51" t="s">
        <v>89</v>
      </c>
      <c r="C151" s="52">
        <f>+[1]Genanskaffelsespriser!$E$178</f>
        <v>50</v>
      </c>
      <c r="D151" s="78">
        <v>0</v>
      </c>
      <c r="E151" s="78">
        <v>0</v>
      </c>
      <c r="F151" s="78">
        <v>0</v>
      </c>
      <c r="G151" s="78">
        <v>0</v>
      </c>
      <c r="H151" s="78">
        <v>0</v>
      </c>
      <c r="I151" s="78">
        <v>1200</v>
      </c>
      <c r="J151" s="78">
        <v>0</v>
      </c>
      <c r="K151" s="78">
        <v>0</v>
      </c>
      <c r="L151" s="78">
        <v>0</v>
      </c>
      <c r="M151" s="78">
        <v>0</v>
      </c>
      <c r="N151" s="78">
        <v>0</v>
      </c>
      <c r="O151" s="78">
        <v>0</v>
      </c>
      <c r="P151" s="78">
        <v>0</v>
      </c>
      <c r="Q151" s="78">
        <v>0</v>
      </c>
      <c r="R151" s="78">
        <v>0</v>
      </c>
      <c r="S151" s="78">
        <v>0</v>
      </c>
      <c r="T151" s="78">
        <v>0</v>
      </c>
      <c r="U151" s="78">
        <v>0</v>
      </c>
      <c r="V151" s="78">
        <v>0</v>
      </c>
      <c r="W151" s="78">
        <v>0</v>
      </c>
      <c r="X151" s="78">
        <v>0</v>
      </c>
      <c r="Y151" s="78">
        <v>0</v>
      </c>
      <c r="Z151" s="87">
        <f>IF(COUNTIF(D151:Y151,"&lt;&gt;0")&lt;=1,IF((SUM(D151:Y151))&gt;0,(+HLOOKUP((SUM(D151:Y151)),[1]Priser!$E$168:$J$170,2)+((SUM(D151:Y151))-HLOOKUP((SUM(D151:Y151)),[1]Priser!$E$168:$J$170,1))*HLOOKUP((SUM(D151:Y151)),[1]Priser!$E$168:$J$170,3))/(SUM(D151:Y151)),0)*(1+[1]Genanskaffelsespriser!$D$196),$A$400)</f>
        <v>3788.5975600000006</v>
      </c>
      <c r="AA151" s="57">
        <f t="shared" ref="AA151:AV151" si="84">IF((D151*$Z151-(2009-D$3)/($C151+D152)*$Z151*D151)&lt;0,0,(D151*$Z151-(2009-D$3)/($C151+D152)*$Z151*D151))</f>
        <v>0</v>
      </c>
      <c r="AB151" s="58">
        <f t="shared" si="84"/>
        <v>0</v>
      </c>
      <c r="AC151" s="58">
        <f t="shared" si="84"/>
        <v>0</v>
      </c>
      <c r="AD151" s="58">
        <f t="shared" si="84"/>
        <v>0</v>
      </c>
      <c r="AE151" s="58">
        <f t="shared" si="84"/>
        <v>0</v>
      </c>
      <c r="AF151" s="58">
        <f t="shared" si="84"/>
        <v>0</v>
      </c>
      <c r="AG151" s="58">
        <f t="shared" si="84"/>
        <v>0</v>
      </c>
      <c r="AH151" s="58">
        <f t="shared" si="84"/>
        <v>0</v>
      </c>
      <c r="AI151" s="58">
        <f t="shared" si="84"/>
        <v>0</v>
      </c>
      <c r="AJ151" s="58">
        <f t="shared" si="84"/>
        <v>0</v>
      </c>
      <c r="AK151" s="58">
        <f t="shared" si="84"/>
        <v>0</v>
      </c>
      <c r="AL151" s="58">
        <f t="shared" si="84"/>
        <v>0</v>
      </c>
      <c r="AM151" s="58">
        <f t="shared" si="84"/>
        <v>0</v>
      </c>
      <c r="AN151" s="58">
        <f t="shared" si="84"/>
        <v>0</v>
      </c>
      <c r="AO151" s="58">
        <f t="shared" si="84"/>
        <v>0</v>
      </c>
      <c r="AP151" s="58">
        <f t="shared" si="84"/>
        <v>0</v>
      </c>
      <c r="AQ151" s="58">
        <f t="shared" si="84"/>
        <v>0</v>
      </c>
      <c r="AR151" s="58">
        <f t="shared" si="84"/>
        <v>0</v>
      </c>
      <c r="AS151" s="58">
        <f t="shared" si="84"/>
        <v>0</v>
      </c>
      <c r="AT151" s="58">
        <f t="shared" si="84"/>
        <v>0</v>
      </c>
      <c r="AU151" s="58">
        <f t="shared" si="84"/>
        <v>0</v>
      </c>
      <c r="AV151" s="58">
        <f t="shared" si="84"/>
        <v>0</v>
      </c>
      <c r="AW151" s="59">
        <f>+SUM(AA151:AV151)</f>
        <v>0</v>
      </c>
      <c r="AX151" s="58">
        <f>VLOOKUP(D$3,[1]Prisindeks!$A$1:$B$111,2,FALSE)/100*AA151</f>
        <v>0</v>
      </c>
      <c r="AY151" s="58">
        <f>VLOOKUP(E$3,[1]Prisindeks!$A$1:$B$111,2,FALSE)/100*AB151</f>
        <v>0</v>
      </c>
      <c r="AZ151" s="58">
        <f>VLOOKUP(F$3,[1]Prisindeks!$A$1:$B$111,2,FALSE)/100*AC151</f>
        <v>0</v>
      </c>
      <c r="BA151" s="58">
        <f>VLOOKUP(G$3,[1]Prisindeks!$A$1:$B$111,2,FALSE)/100*AD151</f>
        <v>0</v>
      </c>
      <c r="BB151" s="58">
        <f>VLOOKUP(H$3,[1]Prisindeks!$A$1:$B$111,2,FALSE)/100*AE151</f>
        <v>0</v>
      </c>
      <c r="BC151" s="58">
        <f>VLOOKUP(I$3,[1]Prisindeks!$A$1:$B$111,2,FALSE)/100*AF151</f>
        <v>0</v>
      </c>
      <c r="BD151" s="58">
        <f>VLOOKUP(J$3,[1]Prisindeks!$A$1:$B$111,2,FALSE)/100*AG151</f>
        <v>0</v>
      </c>
      <c r="BE151" s="58">
        <f>VLOOKUP(K$3,[1]Prisindeks!$A$1:$B$111,2,FALSE)/100*AH151</f>
        <v>0</v>
      </c>
      <c r="BF151" s="58">
        <f>VLOOKUP(L$3,[1]Prisindeks!$A$1:$B$111,2,FALSE)/100*AI151</f>
        <v>0</v>
      </c>
      <c r="BG151" s="58">
        <f>VLOOKUP(M$3,[1]Prisindeks!$A$1:$B$111,2,FALSE)/100*AJ151</f>
        <v>0</v>
      </c>
      <c r="BH151" s="58">
        <f>VLOOKUP(N$3,[1]Prisindeks!$A$1:$B$111,2,FALSE)/100*AK151</f>
        <v>0</v>
      </c>
      <c r="BI151" s="58">
        <f>VLOOKUP(O$3,[1]Prisindeks!$A$1:$B$111,2,FALSE)/100*AL151</f>
        <v>0</v>
      </c>
      <c r="BJ151" s="58">
        <f>VLOOKUP(P$3,[1]Prisindeks!$A$1:$B$111,2,FALSE)/100*AM151</f>
        <v>0</v>
      </c>
      <c r="BK151" s="58">
        <f>VLOOKUP(Q$3,[1]Prisindeks!$A$1:$B$111,2,FALSE)/100*AN151</f>
        <v>0</v>
      </c>
      <c r="BL151" s="58">
        <f>VLOOKUP(R$3,[1]Prisindeks!$A$1:$B$111,2,FALSE)/100*AO151</f>
        <v>0</v>
      </c>
      <c r="BM151" s="58">
        <f>VLOOKUP(S$3,[1]Prisindeks!$A$1:$B$111,2,FALSE)/100*AP151</f>
        <v>0</v>
      </c>
      <c r="BN151" s="58">
        <f>VLOOKUP(T$3,[1]Prisindeks!$A$1:$B$111,2,FALSE)/100*AQ151</f>
        <v>0</v>
      </c>
      <c r="BO151" s="58">
        <f>VLOOKUP(U$3,[1]Prisindeks!$A$1:$B$111,2,FALSE)/100*AR151</f>
        <v>0</v>
      </c>
      <c r="BP151" s="58">
        <f>VLOOKUP(V$3,[1]Prisindeks!$A$1:$B$111,2,FALSE)/100*AS151</f>
        <v>0</v>
      </c>
      <c r="BQ151" s="58">
        <f>VLOOKUP(W$3,[1]Prisindeks!$A$1:$B$111,2,FALSE)/100*AT151</f>
        <v>0</v>
      </c>
      <c r="BR151" s="58">
        <f>VLOOKUP(X$3,[1]Prisindeks!$A$1:$B$111,2,FALSE)/100*AU151</f>
        <v>0</v>
      </c>
      <c r="BS151" s="58">
        <f>VLOOKUP(Y$3,[1]Prisindeks!$A$1:$B$111,2,FALSE)/100*AV151</f>
        <v>0</v>
      </c>
      <c r="BT151" s="59">
        <f>+SUM(AX151:BS151)</f>
        <v>0</v>
      </c>
      <c r="BU151" s="48">
        <f t="shared" si="82"/>
        <v>0</v>
      </c>
      <c r="BV151" s="48">
        <f t="shared" si="82"/>
        <v>0</v>
      </c>
      <c r="BW151" s="48">
        <f t="shared" si="82"/>
        <v>0</v>
      </c>
      <c r="BX151" s="48">
        <f t="shared" si="82"/>
        <v>0</v>
      </c>
      <c r="BY151" s="48">
        <f t="shared" si="82"/>
        <v>0</v>
      </c>
      <c r="BZ151" s="48">
        <f t="shared" si="82"/>
        <v>0</v>
      </c>
      <c r="CA151" s="48">
        <f t="shared" si="82"/>
        <v>0</v>
      </c>
      <c r="CB151" s="48">
        <f t="shared" si="82"/>
        <v>0</v>
      </c>
      <c r="CC151" s="48">
        <f t="shared" si="82"/>
        <v>0</v>
      </c>
      <c r="CD151" s="48">
        <f t="shared" si="82"/>
        <v>0</v>
      </c>
      <c r="CE151" s="48">
        <f t="shared" si="83"/>
        <v>0</v>
      </c>
      <c r="CF151" s="48">
        <f t="shared" si="83"/>
        <v>0</v>
      </c>
      <c r="CG151" s="48">
        <f t="shared" si="83"/>
        <v>0</v>
      </c>
      <c r="CH151" s="48">
        <f t="shared" si="83"/>
        <v>0</v>
      </c>
      <c r="CI151" s="48">
        <f t="shared" si="83"/>
        <v>0</v>
      </c>
      <c r="CJ151" s="48">
        <f t="shared" si="83"/>
        <v>0</v>
      </c>
      <c r="CK151" s="48">
        <f t="shared" si="83"/>
        <v>0</v>
      </c>
      <c r="CL151" s="48">
        <f t="shared" si="83"/>
        <v>0</v>
      </c>
      <c r="CM151" s="48">
        <f t="shared" si="83"/>
        <v>0</v>
      </c>
      <c r="CN151" s="48">
        <f t="shared" si="83"/>
        <v>0</v>
      </c>
      <c r="CO151" s="48">
        <f t="shared" si="83"/>
        <v>0</v>
      </c>
      <c r="CP151" s="48">
        <f t="shared" si="83"/>
        <v>0</v>
      </c>
      <c r="CQ151" s="49">
        <f>+AVERAGE(AW151,BT151)</f>
        <v>0</v>
      </c>
      <c r="CR151" s="48">
        <f>SUM(D151:Y151)</f>
        <v>1200</v>
      </c>
    </row>
    <row r="152" spans="1:96" hidden="1" outlineLevel="1" x14ac:dyDescent="0.25">
      <c r="A152" s="60" t="s">
        <v>66</v>
      </c>
      <c r="B152" s="51" t="s">
        <v>67</v>
      </c>
      <c r="C152" s="61" t="s">
        <v>68</v>
      </c>
      <c r="D152" s="78">
        <v>0</v>
      </c>
      <c r="E152" s="78">
        <v>0</v>
      </c>
      <c r="F152" s="78">
        <v>0</v>
      </c>
      <c r="G152" s="78">
        <v>0</v>
      </c>
      <c r="H152" s="78">
        <v>0</v>
      </c>
      <c r="I152" s="78">
        <v>0</v>
      </c>
      <c r="J152" s="78">
        <v>0</v>
      </c>
      <c r="K152" s="78">
        <v>0</v>
      </c>
      <c r="L152" s="78">
        <v>0</v>
      </c>
      <c r="M152" s="78">
        <v>0</v>
      </c>
      <c r="N152" s="78">
        <v>0</v>
      </c>
      <c r="O152" s="78">
        <v>0</v>
      </c>
      <c r="P152" s="78">
        <v>0</v>
      </c>
      <c r="Q152" s="78">
        <v>0</v>
      </c>
      <c r="R152" s="78">
        <v>0</v>
      </c>
      <c r="S152" s="78">
        <v>0</v>
      </c>
      <c r="T152" s="78">
        <v>0</v>
      </c>
      <c r="U152" s="78">
        <v>0</v>
      </c>
      <c r="V152" s="78">
        <v>0</v>
      </c>
      <c r="W152" s="78">
        <v>0</v>
      </c>
      <c r="X152" s="78">
        <v>0</v>
      </c>
      <c r="Y152" s="78">
        <v>0</v>
      </c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49"/>
      <c r="CR152" s="48"/>
    </row>
    <row r="153" spans="1:96" hidden="1" outlineLevel="1" x14ac:dyDescent="0.25">
      <c r="A153" s="50" t="s">
        <v>90</v>
      </c>
      <c r="B153" s="51" t="s">
        <v>89</v>
      </c>
      <c r="C153" s="52">
        <f>+[1]Genanskaffelsespriser!$E$179</f>
        <v>50</v>
      </c>
      <c r="D153" s="78">
        <v>0</v>
      </c>
      <c r="E153" s="78">
        <v>0</v>
      </c>
      <c r="F153" s="78">
        <v>0</v>
      </c>
      <c r="G153" s="78">
        <v>0</v>
      </c>
      <c r="H153" s="78">
        <v>0</v>
      </c>
      <c r="I153" s="78">
        <v>0</v>
      </c>
      <c r="J153" s="78">
        <v>0</v>
      </c>
      <c r="K153" s="78">
        <v>0</v>
      </c>
      <c r="L153" s="78">
        <v>0</v>
      </c>
      <c r="M153" s="78">
        <v>0</v>
      </c>
      <c r="N153" s="78">
        <v>0</v>
      </c>
      <c r="O153" s="78">
        <v>0</v>
      </c>
      <c r="P153" s="78">
        <v>0</v>
      </c>
      <c r="Q153" s="78">
        <v>0</v>
      </c>
      <c r="R153" s="78">
        <v>0</v>
      </c>
      <c r="S153" s="78">
        <v>0</v>
      </c>
      <c r="T153" s="78">
        <v>0</v>
      </c>
      <c r="U153" s="78">
        <v>0</v>
      </c>
      <c r="V153" s="78">
        <v>0</v>
      </c>
      <c r="W153" s="78">
        <v>0</v>
      </c>
      <c r="X153" s="78">
        <v>0</v>
      </c>
      <c r="Y153" s="78">
        <v>0</v>
      </c>
      <c r="Z153" s="87">
        <f>IF(COUNTIF(D153:Y153,"&lt;&gt;0")&lt;=1,IF((SUM(D153:Y153))&gt;0,(+HLOOKUP((SUM(D153:Y153)),[1]Priser!$E$191:$J$193,2)+((SUM(D153:Y153))-HLOOKUP((SUM(D153:Y153)),[1]Priser!$E$191:$J$193,1))*HLOOKUP((SUM(D153:Y153)),[1]Priser!$E$191:$J$193,3))/(SUM(D153:Y153)),0)*(1+[1]Genanskaffelsespriser!$D$196),$A$400)</f>
        <v>0</v>
      </c>
      <c r="AA153" s="57">
        <f t="shared" ref="AA153:AV153" si="85">IF((D153*$Z153-(2009-D$3)/($C153+D154)*$Z153*D153)&lt;0,0,(D153*$Z153-(2009-D$3)/($C153+D154)*$Z153*D153))</f>
        <v>0</v>
      </c>
      <c r="AB153" s="58">
        <f t="shared" si="85"/>
        <v>0</v>
      </c>
      <c r="AC153" s="58">
        <f t="shared" si="85"/>
        <v>0</v>
      </c>
      <c r="AD153" s="58">
        <f t="shared" si="85"/>
        <v>0</v>
      </c>
      <c r="AE153" s="58">
        <f t="shared" si="85"/>
        <v>0</v>
      </c>
      <c r="AF153" s="58">
        <f t="shared" si="85"/>
        <v>0</v>
      </c>
      <c r="AG153" s="58">
        <f t="shared" si="85"/>
        <v>0</v>
      </c>
      <c r="AH153" s="58">
        <f t="shared" si="85"/>
        <v>0</v>
      </c>
      <c r="AI153" s="58">
        <f t="shared" si="85"/>
        <v>0</v>
      </c>
      <c r="AJ153" s="58">
        <f t="shared" si="85"/>
        <v>0</v>
      </c>
      <c r="AK153" s="58">
        <f t="shared" si="85"/>
        <v>0</v>
      </c>
      <c r="AL153" s="58">
        <f t="shared" si="85"/>
        <v>0</v>
      </c>
      <c r="AM153" s="58">
        <f t="shared" si="85"/>
        <v>0</v>
      </c>
      <c r="AN153" s="58">
        <f t="shared" si="85"/>
        <v>0</v>
      </c>
      <c r="AO153" s="58">
        <f t="shared" si="85"/>
        <v>0</v>
      </c>
      <c r="AP153" s="58">
        <f t="shared" si="85"/>
        <v>0</v>
      </c>
      <c r="AQ153" s="58">
        <f t="shared" si="85"/>
        <v>0</v>
      </c>
      <c r="AR153" s="58">
        <f t="shared" si="85"/>
        <v>0</v>
      </c>
      <c r="AS153" s="58">
        <f t="shared" si="85"/>
        <v>0</v>
      </c>
      <c r="AT153" s="58">
        <f t="shared" si="85"/>
        <v>0</v>
      </c>
      <c r="AU153" s="58">
        <f t="shared" si="85"/>
        <v>0</v>
      </c>
      <c r="AV153" s="58">
        <f t="shared" si="85"/>
        <v>0</v>
      </c>
      <c r="AW153" s="59">
        <f>+SUM(AA153:AV153)</f>
        <v>0</v>
      </c>
      <c r="AX153" s="58">
        <f>VLOOKUP(D$3,[1]Prisindeks!$A$1:$B$111,2,FALSE)/100*AA153</f>
        <v>0</v>
      </c>
      <c r="AY153" s="58">
        <f>VLOOKUP(E$3,[1]Prisindeks!$A$1:$B$111,2,FALSE)/100*AB153</f>
        <v>0</v>
      </c>
      <c r="AZ153" s="58">
        <f>VLOOKUP(F$3,[1]Prisindeks!$A$1:$B$111,2,FALSE)/100*AC153</f>
        <v>0</v>
      </c>
      <c r="BA153" s="58">
        <f>VLOOKUP(G$3,[1]Prisindeks!$A$1:$B$111,2,FALSE)/100*AD153</f>
        <v>0</v>
      </c>
      <c r="BB153" s="58">
        <f>VLOOKUP(H$3,[1]Prisindeks!$A$1:$B$111,2,FALSE)/100*AE153</f>
        <v>0</v>
      </c>
      <c r="BC153" s="58">
        <f>VLOOKUP(I$3,[1]Prisindeks!$A$1:$B$111,2,FALSE)/100*AF153</f>
        <v>0</v>
      </c>
      <c r="BD153" s="58">
        <f>VLOOKUP(J$3,[1]Prisindeks!$A$1:$B$111,2,FALSE)/100*AG153</f>
        <v>0</v>
      </c>
      <c r="BE153" s="58">
        <f>VLOOKUP(K$3,[1]Prisindeks!$A$1:$B$111,2,FALSE)/100*AH153</f>
        <v>0</v>
      </c>
      <c r="BF153" s="58">
        <f>VLOOKUP(L$3,[1]Prisindeks!$A$1:$B$111,2,FALSE)/100*AI153</f>
        <v>0</v>
      </c>
      <c r="BG153" s="58">
        <f>VLOOKUP(M$3,[1]Prisindeks!$A$1:$B$111,2,FALSE)/100*AJ153</f>
        <v>0</v>
      </c>
      <c r="BH153" s="58">
        <f>VLOOKUP(N$3,[1]Prisindeks!$A$1:$B$111,2,FALSE)/100*AK153</f>
        <v>0</v>
      </c>
      <c r="BI153" s="58">
        <f>VLOOKUP(O$3,[1]Prisindeks!$A$1:$B$111,2,FALSE)/100*AL153</f>
        <v>0</v>
      </c>
      <c r="BJ153" s="58">
        <f>VLOOKUP(P$3,[1]Prisindeks!$A$1:$B$111,2,FALSE)/100*AM153</f>
        <v>0</v>
      </c>
      <c r="BK153" s="58">
        <f>VLOOKUP(Q$3,[1]Prisindeks!$A$1:$B$111,2,FALSE)/100*AN153</f>
        <v>0</v>
      </c>
      <c r="BL153" s="58">
        <f>VLOOKUP(R$3,[1]Prisindeks!$A$1:$B$111,2,FALSE)/100*AO153</f>
        <v>0</v>
      </c>
      <c r="BM153" s="58">
        <f>VLOOKUP(S$3,[1]Prisindeks!$A$1:$B$111,2,FALSE)/100*AP153</f>
        <v>0</v>
      </c>
      <c r="BN153" s="58">
        <f>VLOOKUP(T$3,[1]Prisindeks!$A$1:$B$111,2,FALSE)/100*AQ153</f>
        <v>0</v>
      </c>
      <c r="BO153" s="58">
        <f>VLOOKUP(U$3,[1]Prisindeks!$A$1:$B$111,2,FALSE)/100*AR153</f>
        <v>0</v>
      </c>
      <c r="BP153" s="58">
        <f>VLOOKUP(V$3,[1]Prisindeks!$A$1:$B$111,2,FALSE)/100*AS153</f>
        <v>0</v>
      </c>
      <c r="BQ153" s="58">
        <f>VLOOKUP(W$3,[1]Prisindeks!$A$1:$B$111,2,FALSE)/100*AT153</f>
        <v>0</v>
      </c>
      <c r="BR153" s="58">
        <f>VLOOKUP(X$3,[1]Prisindeks!$A$1:$B$111,2,FALSE)/100*AU153</f>
        <v>0</v>
      </c>
      <c r="BS153" s="58">
        <f>VLOOKUP(Y$3,[1]Prisindeks!$A$1:$B$111,2,FALSE)/100*AV153</f>
        <v>0</v>
      </c>
      <c r="BT153" s="59">
        <f>+SUM(AX153:BS153)</f>
        <v>0</v>
      </c>
      <c r="BU153" s="48">
        <f t="shared" ref="BU153:CP153" si="86">(AX153+AA153)/2</f>
        <v>0</v>
      </c>
      <c r="BV153" s="48">
        <f t="shared" si="86"/>
        <v>0</v>
      </c>
      <c r="BW153" s="48">
        <f t="shared" si="86"/>
        <v>0</v>
      </c>
      <c r="BX153" s="48">
        <f t="shared" si="86"/>
        <v>0</v>
      </c>
      <c r="BY153" s="48">
        <f t="shared" si="86"/>
        <v>0</v>
      </c>
      <c r="BZ153" s="48">
        <f t="shared" si="86"/>
        <v>0</v>
      </c>
      <c r="CA153" s="48">
        <f t="shared" si="86"/>
        <v>0</v>
      </c>
      <c r="CB153" s="48">
        <f t="shared" si="86"/>
        <v>0</v>
      </c>
      <c r="CC153" s="48">
        <f t="shared" si="86"/>
        <v>0</v>
      </c>
      <c r="CD153" s="48">
        <f t="shared" si="86"/>
        <v>0</v>
      </c>
      <c r="CE153" s="48">
        <f t="shared" si="86"/>
        <v>0</v>
      </c>
      <c r="CF153" s="48">
        <f t="shared" si="86"/>
        <v>0</v>
      </c>
      <c r="CG153" s="48">
        <f t="shared" si="86"/>
        <v>0</v>
      </c>
      <c r="CH153" s="48">
        <f t="shared" si="86"/>
        <v>0</v>
      </c>
      <c r="CI153" s="48">
        <f t="shared" si="86"/>
        <v>0</v>
      </c>
      <c r="CJ153" s="48">
        <f t="shared" si="86"/>
        <v>0</v>
      </c>
      <c r="CK153" s="48">
        <f t="shared" si="86"/>
        <v>0</v>
      </c>
      <c r="CL153" s="48">
        <f t="shared" si="86"/>
        <v>0</v>
      </c>
      <c r="CM153" s="48">
        <f t="shared" si="86"/>
        <v>0</v>
      </c>
      <c r="CN153" s="48">
        <f t="shared" si="86"/>
        <v>0</v>
      </c>
      <c r="CO153" s="48">
        <f t="shared" si="86"/>
        <v>0</v>
      </c>
      <c r="CP153" s="48">
        <f t="shared" si="86"/>
        <v>0</v>
      </c>
      <c r="CQ153" s="49">
        <f>+AVERAGE(AW153,BT153)</f>
        <v>0</v>
      </c>
      <c r="CR153" s="48">
        <f>SUM(D153:Y153)</f>
        <v>0</v>
      </c>
    </row>
    <row r="154" spans="1:96" hidden="1" outlineLevel="1" x14ac:dyDescent="0.25">
      <c r="A154" s="60" t="s">
        <v>66</v>
      </c>
      <c r="B154" s="51" t="s">
        <v>67</v>
      </c>
      <c r="C154" s="61" t="s">
        <v>68</v>
      </c>
      <c r="D154" s="78">
        <v>0</v>
      </c>
      <c r="E154" s="78">
        <v>0</v>
      </c>
      <c r="F154" s="78">
        <v>0</v>
      </c>
      <c r="G154" s="78">
        <v>0</v>
      </c>
      <c r="H154" s="78">
        <v>0</v>
      </c>
      <c r="I154" s="78">
        <v>0</v>
      </c>
      <c r="J154" s="78">
        <v>0</v>
      </c>
      <c r="K154" s="78">
        <v>0</v>
      </c>
      <c r="L154" s="78">
        <v>0</v>
      </c>
      <c r="M154" s="78">
        <v>0</v>
      </c>
      <c r="N154" s="78">
        <v>0</v>
      </c>
      <c r="O154" s="78">
        <v>0</v>
      </c>
      <c r="P154" s="78">
        <v>0</v>
      </c>
      <c r="Q154" s="78">
        <v>0</v>
      </c>
      <c r="R154" s="78">
        <v>0</v>
      </c>
      <c r="S154" s="78">
        <v>0</v>
      </c>
      <c r="T154" s="78">
        <v>0</v>
      </c>
      <c r="U154" s="78">
        <v>0</v>
      </c>
      <c r="V154" s="78">
        <v>0</v>
      </c>
      <c r="W154" s="78">
        <v>0</v>
      </c>
      <c r="X154" s="78">
        <v>0</v>
      </c>
      <c r="Y154" s="78">
        <v>0</v>
      </c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  <c r="CB154" s="56"/>
      <c r="CC154" s="56"/>
      <c r="CD154" s="56"/>
      <c r="CE154" s="56"/>
      <c r="CF154" s="56"/>
      <c r="CG154" s="56"/>
      <c r="CH154" s="56"/>
      <c r="CI154" s="56"/>
      <c r="CJ154" s="56"/>
      <c r="CK154" s="56"/>
      <c r="CL154" s="56"/>
      <c r="CM154" s="56"/>
      <c r="CN154" s="56"/>
      <c r="CO154" s="56"/>
      <c r="CP154" s="56"/>
      <c r="CQ154" s="49"/>
      <c r="CR154" s="48"/>
    </row>
    <row r="155" spans="1:96" collapsed="1" x14ac:dyDescent="0.25">
      <c r="A155" s="30" t="s">
        <v>95</v>
      </c>
      <c r="B155" s="31"/>
      <c r="C155" s="7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74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75"/>
      <c r="AU155" s="75"/>
      <c r="AV155" s="49"/>
      <c r="AW155" s="36">
        <f>SUM(AW156:AW163)</f>
        <v>67888.547999999981</v>
      </c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36">
        <f>SUM(BT156:BT163)</f>
        <v>14768.960869565903</v>
      </c>
      <c r="BU155" s="76"/>
      <c r="BV155" s="76"/>
      <c r="BW155" s="76"/>
      <c r="BX155" s="76"/>
      <c r="BY155" s="76"/>
      <c r="BZ155" s="76"/>
      <c r="CA155" s="76"/>
      <c r="CB155" s="76"/>
      <c r="CC155" s="76"/>
      <c r="CD155" s="76"/>
      <c r="CE155" s="76"/>
      <c r="CF155" s="76"/>
      <c r="CG155" s="76"/>
      <c r="CH155" s="76"/>
      <c r="CI155" s="76"/>
      <c r="CJ155" s="76"/>
      <c r="CK155" s="76"/>
      <c r="CL155" s="76"/>
      <c r="CM155" s="76"/>
      <c r="CN155" s="76"/>
      <c r="CO155" s="76"/>
      <c r="CP155" s="76"/>
      <c r="CQ155" s="36">
        <f>SUM(CQ156:CQ163)</f>
        <v>41328.754434782939</v>
      </c>
      <c r="CR155" s="48">
        <f>SUM(D155:Y155)</f>
        <v>0</v>
      </c>
    </row>
    <row r="156" spans="1:96" hidden="1" outlineLevel="1" x14ac:dyDescent="0.25">
      <c r="A156" s="85" t="s">
        <v>84</v>
      </c>
      <c r="B156" s="39" t="s">
        <v>85</v>
      </c>
      <c r="C156" s="40">
        <f>+[1]Genanskaffelsespriser!$E$175</f>
        <v>50</v>
      </c>
      <c r="D156" s="77">
        <v>0</v>
      </c>
      <c r="E156" s="77">
        <v>0</v>
      </c>
      <c r="F156" s="77">
        <v>0</v>
      </c>
      <c r="G156" s="77">
        <v>0</v>
      </c>
      <c r="H156" s="77">
        <v>0</v>
      </c>
      <c r="I156" s="77">
        <v>0</v>
      </c>
      <c r="J156" s="77">
        <v>0</v>
      </c>
      <c r="K156" s="77">
        <v>240</v>
      </c>
      <c r="L156" s="77">
        <v>0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  <c r="W156" s="77">
        <v>0</v>
      </c>
      <c r="X156" s="77">
        <v>0</v>
      </c>
      <c r="Y156" s="77">
        <v>0</v>
      </c>
      <c r="Z156" s="86">
        <f>IF(COUNTIF(D156:Y156,"&lt;&gt;0")&lt;=1,IF((SUM(D156:Y156))&gt;0,((+HLOOKUP((SUM(D156:Y156)),[1]Priser!$E$342:$H$344,2)+((SUM(D156:Y156))-HLOOKUP((SUM(D156:Y156)),[1]Priser!$E$342:$H$344,1))*HLOOKUP((SUM(D156:Y156)),[1]Priser!$E$342:$H$344,3))*[1]Priser!$P$341)/(SUM(D156:Y156)),0)*(1+[1]Genanskaffelsespriser!$D$196),$A$400)</f>
        <v>883.96546875000001</v>
      </c>
      <c r="AA156" s="45">
        <f t="shared" ref="AA156:AV156" si="87">IF((D156*$Z156-(2009-D$3)/($C156+D157)*$Z156*D156)&lt;0,0,(D156*$Z156-(2009-D$3)/($C156+D157)*$Z156*D156))</f>
        <v>0</v>
      </c>
      <c r="AB156" s="46">
        <f t="shared" si="87"/>
        <v>0</v>
      </c>
      <c r="AC156" s="46">
        <f t="shared" si="87"/>
        <v>0</v>
      </c>
      <c r="AD156" s="46">
        <f t="shared" si="87"/>
        <v>0</v>
      </c>
      <c r="AE156" s="46">
        <f t="shared" si="87"/>
        <v>0</v>
      </c>
      <c r="AF156" s="46">
        <f t="shared" si="87"/>
        <v>0</v>
      </c>
      <c r="AG156" s="46">
        <f t="shared" si="87"/>
        <v>0</v>
      </c>
      <c r="AH156" s="46">
        <f t="shared" si="87"/>
        <v>67888.547999999981</v>
      </c>
      <c r="AI156" s="46">
        <f t="shared" si="87"/>
        <v>0</v>
      </c>
      <c r="AJ156" s="46">
        <f t="shared" si="87"/>
        <v>0</v>
      </c>
      <c r="AK156" s="46">
        <f t="shared" si="87"/>
        <v>0</v>
      </c>
      <c r="AL156" s="46">
        <f t="shared" si="87"/>
        <v>0</v>
      </c>
      <c r="AM156" s="46">
        <f t="shared" si="87"/>
        <v>0</v>
      </c>
      <c r="AN156" s="46">
        <f t="shared" si="87"/>
        <v>0</v>
      </c>
      <c r="AO156" s="46">
        <f t="shared" si="87"/>
        <v>0</v>
      </c>
      <c r="AP156" s="46">
        <f t="shared" si="87"/>
        <v>0</v>
      </c>
      <c r="AQ156" s="46">
        <f t="shared" si="87"/>
        <v>0</v>
      </c>
      <c r="AR156" s="46">
        <f t="shared" si="87"/>
        <v>0</v>
      </c>
      <c r="AS156" s="46">
        <f t="shared" si="87"/>
        <v>0</v>
      </c>
      <c r="AT156" s="46">
        <f t="shared" si="87"/>
        <v>0</v>
      </c>
      <c r="AU156" s="46">
        <f t="shared" si="87"/>
        <v>0</v>
      </c>
      <c r="AV156" s="46">
        <f t="shared" si="87"/>
        <v>0</v>
      </c>
      <c r="AW156" s="47">
        <f>+SUM(AA156:AV156)</f>
        <v>67888.547999999981</v>
      </c>
      <c r="AX156" s="46">
        <f>VLOOKUP(D$3,[1]Prisindeks!$A$1:$B$111,2,FALSE)/100*AA156</f>
        <v>0</v>
      </c>
      <c r="AY156" s="46">
        <f>VLOOKUP(E$3,[1]Prisindeks!$A$1:$B$111,2,FALSE)/100*AB156</f>
        <v>0</v>
      </c>
      <c r="AZ156" s="46">
        <f>VLOOKUP(F$3,[1]Prisindeks!$A$1:$B$111,2,FALSE)/100*AC156</f>
        <v>0</v>
      </c>
      <c r="BA156" s="46">
        <f>VLOOKUP(G$3,[1]Prisindeks!$A$1:$B$111,2,FALSE)/100*AD156</f>
        <v>0</v>
      </c>
      <c r="BB156" s="46">
        <f>VLOOKUP(H$3,[1]Prisindeks!$A$1:$B$111,2,FALSE)/100*AE156</f>
        <v>0</v>
      </c>
      <c r="BC156" s="46">
        <f>VLOOKUP(I$3,[1]Prisindeks!$A$1:$B$111,2,FALSE)/100*AF156</f>
        <v>0</v>
      </c>
      <c r="BD156" s="46">
        <f>VLOOKUP(J$3,[1]Prisindeks!$A$1:$B$111,2,FALSE)/100*AG156</f>
        <v>0</v>
      </c>
      <c r="BE156" s="46">
        <f>VLOOKUP(K$3,[1]Prisindeks!$A$1:$B$111,2,FALSE)/100*AH156</f>
        <v>14768.960869565903</v>
      </c>
      <c r="BF156" s="46">
        <f>VLOOKUP(L$3,[1]Prisindeks!$A$1:$B$111,2,FALSE)/100*AI156</f>
        <v>0</v>
      </c>
      <c r="BG156" s="46">
        <f>VLOOKUP(M$3,[1]Prisindeks!$A$1:$B$111,2,FALSE)/100*AJ156</f>
        <v>0</v>
      </c>
      <c r="BH156" s="46">
        <f>VLOOKUP(N$3,[1]Prisindeks!$A$1:$B$111,2,FALSE)/100*AK156</f>
        <v>0</v>
      </c>
      <c r="BI156" s="46">
        <f>VLOOKUP(O$3,[1]Prisindeks!$A$1:$B$111,2,FALSE)/100*AL156</f>
        <v>0</v>
      </c>
      <c r="BJ156" s="46">
        <f>VLOOKUP(P$3,[1]Prisindeks!$A$1:$B$111,2,FALSE)/100*AM156</f>
        <v>0</v>
      </c>
      <c r="BK156" s="46">
        <f>VLOOKUP(Q$3,[1]Prisindeks!$A$1:$B$111,2,FALSE)/100*AN156</f>
        <v>0</v>
      </c>
      <c r="BL156" s="46">
        <f>VLOOKUP(R$3,[1]Prisindeks!$A$1:$B$111,2,FALSE)/100*AO156</f>
        <v>0</v>
      </c>
      <c r="BM156" s="46">
        <f>VLOOKUP(S$3,[1]Prisindeks!$A$1:$B$111,2,FALSE)/100*AP156</f>
        <v>0</v>
      </c>
      <c r="BN156" s="46">
        <f>VLOOKUP(T$3,[1]Prisindeks!$A$1:$B$111,2,FALSE)/100*AQ156</f>
        <v>0</v>
      </c>
      <c r="BO156" s="46">
        <f>VLOOKUP(U$3,[1]Prisindeks!$A$1:$B$111,2,FALSE)/100*AR156</f>
        <v>0</v>
      </c>
      <c r="BP156" s="46">
        <f>VLOOKUP(V$3,[1]Prisindeks!$A$1:$B$111,2,FALSE)/100*AS156</f>
        <v>0</v>
      </c>
      <c r="BQ156" s="46">
        <f>VLOOKUP(W$3,[1]Prisindeks!$A$1:$B$111,2,FALSE)/100*AT156</f>
        <v>0</v>
      </c>
      <c r="BR156" s="46">
        <f>VLOOKUP(X$3,[1]Prisindeks!$A$1:$B$111,2,FALSE)/100*AU156</f>
        <v>0</v>
      </c>
      <c r="BS156" s="46">
        <f>VLOOKUP(Y$3,[1]Prisindeks!$A$1:$B$111,2,FALSE)/100*AV156</f>
        <v>0</v>
      </c>
      <c r="BT156" s="47">
        <f>+SUM(AX156:BS156)</f>
        <v>14768.960869565903</v>
      </c>
      <c r="BU156" s="48">
        <f t="shared" ref="BU156:CP156" si="88">(AX156+AA156)/2</f>
        <v>0</v>
      </c>
      <c r="BV156" s="48">
        <f t="shared" si="88"/>
        <v>0</v>
      </c>
      <c r="BW156" s="48">
        <f t="shared" si="88"/>
        <v>0</v>
      </c>
      <c r="BX156" s="48">
        <f t="shared" si="88"/>
        <v>0</v>
      </c>
      <c r="BY156" s="48">
        <f t="shared" si="88"/>
        <v>0</v>
      </c>
      <c r="BZ156" s="48">
        <f t="shared" si="88"/>
        <v>0</v>
      </c>
      <c r="CA156" s="48">
        <f t="shared" si="88"/>
        <v>0</v>
      </c>
      <c r="CB156" s="48">
        <f t="shared" si="88"/>
        <v>41328.754434782939</v>
      </c>
      <c r="CC156" s="48">
        <f t="shared" si="88"/>
        <v>0</v>
      </c>
      <c r="CD156" s="48">
        <f t="shared" si="88"/>
        <v>0</v>
      </c>
      <c r="CE156" s="48">
        <f t="shared" si="88"/>
        <v>0</v>
      </c>
      <c r="CF156" s="48">
        <f t="shared" si="88"/>
        <v>0</v>
      </c>
      <c r="CG156" s="48">
        <f t="shared" si="88"/>
        <v>0</v>
      </c>
      <c r="CH156" s="48">
        <f t="shared" si="88"/>
        <v>0</v>
      </c>
      <c r="CI156" s="48">
        <f t="shared" si="88"/>
        <v>0</v>
      </c>
      <c r="CJ156" s="48">
        <f t="shared" si="88"/>
        <v>0</v>
      </c>
      <c r="CK156" s="48">
        <f t="shared" si="88"/>
        <v>0</v>
      </c>
      <c r="CL156" s="48">
        <f t="shared" si="88"/>
        <v>0</v>
      </c>
      <c r="CM156" s="48">
        <f t="shared" si="88"/>
        <v>0</v>
      </c>
      <c r="CN156" s="48">
        <f t="shared" si="88"/>
        <v>0</v>
      </c>
      <c r="CO156" s="48">
        <f t="shared" si="88"/>
        <v>0</v>
      </c>
      <c r="CP156" s="48">
        <f t="shared" si="88"/>
        <v>0</v>
      </c>
      <c r="CQ156" s="49">
        <f>+AVERAGE(AW156,BT156)</f>
        <v>41328.754434782939</v>
      </c>
      <c r="CR156" s="48">
        <f>SUM(D156:Y156)</f>
        <v>240</v>
      </c>
    </row>
    <row r="157" spans="1:96" hidden="1" outlineLevel="1" x14ac:dyDescent="0.25">
      <c r="A157" s="60" t="s">
        <v>66</v>
      </c>
      <c r="B157" s="51" t="s">
        <v>67</v>
      </c>
      <c r="C157" s="61" t="s">
        <v>68</v>
      </c>
      <c r="D157" s="78">
        <v>0</v>
      </c>
      <c r="E157" s="78">
        <v>0</v>
      </c>
      <c r="F157" s="78">
        <v>0</v>
      </c>
      <c r="G157" s="78">
        <v>0</v>
      </c>
      <c r="H157" s="78">
        <v>0</v>
      </c>
      <c r="I157" s="78">
        <v>0</v>
      </c>
      <c r="J157" s="78">
        <v>0</v>
      </c>
      <c r="K157" s="78">
        <v>0</v>
      </c>
      <c r="L157" s="78">
        <v>0</v>
      </c>
      <c r="M157" s="78">
        <v>0</v>
      </c>
      <c r="N157" s="78">
        <v>0</v>
      </c>
      <c r="O157" s="78">
        <v>0</v>
      </c>
      <c r="P157" s="78">
        <v>0</v>
      </c>
      <c r="Q157" s="78">
        <v>0</v>
      </c>
      <c r="R157" s="78">
        <v>0</v>
      </c>
      <c r="S157" s="78">
        <v>0</v>
      </c>
      <c r="T157" s="78">
        <v>0</v>
      </c>
      <c r="U157" s="78">
        <v>0</v>
      </c>
      <c r="V157" s="78">
        <v>0</v>
      </c>
      <c r="W157" s="78">
        <v>0</v>
      </c>
      <c r="X157" s="78">
        <v>0</v>
      </c>
      <c r="Y157" s="78">
        <v>0</v>
      </c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6"/>
      <c r="BT157" s="56"/>
      <c r="BU157" s="56"/>
      <c r="BV157" s="56"/>
      <c r="BW157" s="56"/>
      <c r="BX157" s="56"/>
      <c r="BY157" s="56"/>
      <c r="BZ157" s="56"/>
      <c r="CA157" s="56"/>
      <c r="CB157" s="56"/>
      <c r="CC157" s="56"/>
      <c r="CD157" s="56"/>
      <c r="CE157" s="56"/>
      <c r="CF157" s="56"/>
      <c r="CG157" s="56"/>
      <c r="CH157" s="56"/>
      <c r="CI157" s="56"/>
      <c r="CJ157" s="56"/>
      <c r="CK157" s="56"/>
      <c r="CL157" s="56"/>
      <c r="CM157" s="56"/>
      <c r="CN157" s="56"/>
      <c r="CO157" s="56"/>
      <c r="CP157" s="56"/>
      <c r="CQ157" s="49"/>
      <c r="CR157" s="48"/>
    </row>
    <row r="158" spans="1:96" hidden="1" outlineLevel="1" x14ac:dyDescent="0.25">
      <c r="A158" s="50" t="s">
        <v>86</v>
      </c>
      <c r="B158" s="51" t="s">
        <v>85</v>
      </c>
      <c r="C158" s="52">
        <f>+[1]Genanskaffelsespriser!$E$176</f>
        <v>25</v>
      </c>
      <c r="D158" s="78">
        <v>0</v>
      </c>
      <c r="E158" s="78">
        <v>0</v>
      </c>
      <c r="F158" s="78">
        <v>0</v>
      </c>
      <c r="G158" s="78">
        <v>0</v>
      </c>
      <c r="H158" s="78">
        <v>0</v>
      </c>
      <c r="I158" s="78">
        <v>0</v>
      </c>
      <c r="J158" s="78">
        <v>0</v>
      </c>
      <c r="K158" s="78">
        <v>0</v>
      </c>
      <c r="L158" s="78">
        <v>0</v>
      </c>
      <c r="M158" s="78">
        <v>0</v>
      </c>
      <c r="N158" s="78">
        <v>0</v>
      </c>
      <c r="O158" s="78">
        <v>0</v>
      </c>
      <c r="P158" s="78">
        <v>0</v>
      </c>
      <c r="Q158" s="78">
        <v>0</v>
      </c>
      <c r="R158" s="78">
        <v>0</v>
      </c>
      <c r="S158" s="78">
        <v>0</v>
      </c>
      <c r="T158" s="78">
        <v>0</v>
      </c>
      <c r="U158" s="78">
        <v>0</v>
      </c>
      <c r="V158" s="78">
        <v>0</v>
      </c>
      <c r="W158" s="78">
        <v>0</v>
      </c>
      <c r="X158" s="78">
        <v>0</v>
      </c>
      <c r="Y158" s="78">
        <v>0</v>
      </c>
      <c r="Z158" s="87">
        <f>IF(COUNTIF(D158:Y158,"&lt;&gt;0")&lt;=1,IF((SUM(D158:Y158))&gt;0,((+HLOOKUP((SUM(D158:Y158)),[1]Priser!$E$342:$H$344,2)+((SUM(D158:Y158))-HLOOKUP((SUM(D158:Y158)),[1]Priser!$E$342:$H$344,1))*HLOOKUP((SUM(D158:Y158)),[1]Priser!$E$342:$H$344,3))*[1]Priser!$Q$341)/(SUM(D158:Y158)),0)*(1+[1]Genanskaffelsespriser!$D$196),$A$400)</f>
        <v>0</v>
      </c>
      <c r="AA158" s="57">
        <f t="shared" ref="AA158:AP159" si="89">IF((D158*$Z158-(2009-D$3)/$C158*$Z158*D158)&lt;0,0,(D158*$Z158-(2009-D$3)/$C158*$Z158*D158))</f>
        <v>0</v>
      </c>
      <c r="AB158" s="58">
        <f t="shared" si="89"/>
        <v>0</v>
      </c>
      <c r="AC158" s="58">
        <f t="shared" si="89"/>
        <v>0</v>
      </c>
      <c r="AD158" s="58">
        <f t="shared" si="89"/>
        <v>0</v>
      </c>
      <c r="AE158" s="58">
        <f t="shared" si="89"/>
        <v>0</v>
      </c>
      <c r="AF158" s="58">
        <f t="shared" si="89"/>
        <v>0</v>
      </c>
      <c r="AG158" s="58">
        <f t="shared" si="89"/>
        <v>0</v>
      </c>
      <c r="AH158" s="58">
        <f t="shared" si="89"/>
        <v>0</v>
      </c>
      <c r="AI158" s="58">
        <f t="shared" si="89"/>
        <v>0</v>
      </c>
      <c r="AJ158" s="58">
        <f t="shared" si="89"/>
        <v>0</v>
      </c>
      <c r="AK158" s="58">
        <f t="shared" si="89"/>
        <v>0</v>
      </c>
      <c r="AL158" s="58">
        <f t="shared" si="89"/>
        <v>0</v>
      </c>
      <c r="AM158" s="58">
        <f t="shared" si="89"/>
        <v>0</v>
      </c>
      <c r="AN158" s="58">
        <f t="shared" si="89"/>
        <v>0</v>
      </c>
      <c r="AO158" s="58">
        <f t="shared" si="89"/>
        <v>0</v>
      </c>
      <c r="AP158" s="58">
        <f t="shared" si="89"/>
        <v>0</v>
      </c>
      <c r="AQ158" s="58">
        <f t="shared" ref="AK158:AT159" si="90">IF((T158*$Z158-(2009-T$3)/$C158*$Z158*T158)&lt;0,0,(T158*$Z158-(2009-T$3)/$C158*$Z158*T158))</f>
        <v>0</v>
      </c>
      <c r="AR158" s="58">
        <f t="shared" si="90"/>
        <v>0</v>
      </c>
      <c r="AS158" s="58">
        <f t="shared" si="90"/>
        <v>0</v>
      </c>
      <c r="AT158" s="58">
        <f t="shared" si="90"/>
        <v>0</v>
      </c>
      <c r="AU158" s="58">
        <f>IF((X158*$Z158-(2009-X$3)/$C158*$Z158*X158)&lt;0,0,(X158*$Z158-(2009-X$3)/$C158*$Z158*X158))</f>
        <v>0</v>
      </c>
      <c r="AV158" s="58">
        <f>IF((Y158*$Z158-(2009-Y$3)/$C158*$Z158*Y158)&lt;0,0,(Y158*$Z158-(2009-Y$3)/$C158*$Z158*Y158))</f>
        <v>0</v>
      </c>
      <c r="AW158" s="59">
        <f>+SUM(AA158:AV158)</f>
        <v>0</v>
      </c>
      <c r="AX158" s="58">
        <f>VLOOKUP(D$3,[1]Prisindeks!$A$1:$B$111,2,FALSE)/100*AA158</f>
        <v>0</v>
      </c>
      <c r="AY158" s="58">
        <f>VLOOKUP(E$3,[1]Prisindeks!$A$1:$B$111,2,FALSE)/100*AB158</f>
        <v>0</v>
      </c>
      <c r="AZ158" s="58">
        <f>VLOOKUP(F$3,[1]Prisindeks!$A$1:$B$111,2,FALSE)/100*AC158</f>
        <v>0</v>
      </c>
      <c r="BA158" s="58">
        <f>VLOOKUP(G$3,[1]Prisindeks!$A$1:$B$111,2,FALSE)/100*AD158</f>
        <v>0</v>
      </c>
      <c r="BB158" s="58">
        <f>VLOOKUP(H$3,[1]Prisindeks!$A$1:$B$111,2,FALSE)/100*AE158</f>
        <v>0</v>
      </c>
      <c r="BC158" s="58">
        <f>VLOOKUP(I$3,[1]Prisindeks!$A$1:$B$111,2,FALSE)/100*AF158</f>
        <v>0</v>
      </c>
      <c r="BD158" s="58">
        <f>VLOOKUP(J$3,[1]Prisindeks!$A$1:$B$111,2,FALSE)/100*AG158</f>
        <v>0</v>
      </c>
      <c r="BE158" s="58">
        <f>VLOOKUP(K$3,[1]Prisindeks!$A$1:$B$111,2,FALSE)/100*AH158</f>
        <v>0</v>
      </c>
      <c r="BF158" s="58">
        <f>VLOOKUP(L$3,[1]Prisindeks!$A$1:$B$111,2,FALSE)/100*AI158</f>
        <v>0</v>
      </c>
      <c r="BG158" s="58">
        <f>VLOOKUP(M$3,[1]Prisindeks!$A$1:$B$111,2,FALSE)/100*AJ158</f>
        <v>0</v>
      </c>
      <c r="BH158" s="58">
        <f>VLOOKUP(N$3,[1]Prisindeks!$A$1:$B$111,2,FALSE)/100*AK158</f>
        <v>0</v>
      </c>
      <c r="BI158" s="58">
        <f>VLOOKUP(O$3,[1]Prisindeks!$A$1:$B$111,2,FALSE)/100*AL158</f>
        <v>0</v>
      </c>
      <c r="BJ158" s="58">
        <f>VLOOKUP(P$3,[1]Prisindeks!$A$1:$B$111,2,FALSE)/100*AM158</f>
        <v>0</v>
      </c>
      <c r="BK158" s="58">
        <f>VLOOKUP(Q$3,[1]Prisindeks!$A$1:$B$111,2,FALSE)/100*AN158</f>
        <v>0</v>
      </c>
      <c r="BL158" s="58">
        <f>VLOOKUP(R$3,[1]Prisindeks!$A$1:$B$111,2,FALSE)/100*AO158</f>
        <v>0</v>
      </c>
      <c r="BM158" s="58">
        <f>VLOOKUP(S$3,[1]Prisindeks!$A$1:$B$111,2,FALSE)/100*AP158</f>
        <v>0</v>
      </c>
      <c r="BN158" s="58">
        <f>VLOOKUP(T$3,[1]Prisindeks!$A$1:$B$111,2,FALSE)/100*AQ158</f>
        <v>0</v>
      </c>
      <c r="BO158" s="58">
        <f>VLOOKUP(U$3,[1]Prisindeks!$A$1:$B$111,2,FALSE)/100*AR158</f>
        <v>0</v>
      </c>
      <c r="BP158" s="58">
        <f>VLOOKUP(V$3,[1]Prisindeks!$A$1:$B$111,2,FALSE)/100*AS158</f>
        <v>0</v>
      </c>
      <c r="BQ158" s="58">
        <f>VLOOKUP(W$3,[1]Prisindeks!$A$1:$B$111,2,FALSE)/100*AT158</f>
        <v>0</v>
      </c>
      <c r="BR158" s="58">
        <f>VLOOKUP(X$3,[1]Prisindeks!$A$1:$B$111,2,FALSE)/100*AU158</f>
        <v>0</v>
      </c>
      <c r="BS158" s="58">
        <f>VLOOKUP(Y$3,[1]Prisindeks!$A$1:$B$111,2,FALSE)/100*AV158</f>
        <v>0</v>
      </c>
      <c r="BT158" s="59">
        <f>+SUM(AX158:BS158)</f>
        <v>0</v>
      </c>
      <c r="BU158" s="48">
        <f t="shared" ref="BU158:CJ160" si="91">(AX158+AA158)/2</f>
        <v>0</v>
      </c>
      <c r="BV158" s="48">
        <f t="shared" si="91"/>
        <v>0</v>
      </c>
      <c r="BW158" s="48">
        <f t="shared" si="91"/>
        <v>0</v>
      </c>
      <c r="BX158" s="48">
        <f t="shared" si="91"/>
        <v>0</v>
      </c>
      <c r="BY158" s="48">
        <f t="shared" si="91"/>
        <v>0</v>
      </c>
      <c r="BZ158" s="48">
        <f t="shared" si="91"/>
        <v>0</v>
      </c>
      <c r="CA158" s="48">
        <f t="shared" si="91"/>
        <v>0</v>
      </c>
      <c r="CB158" s="48">
        <f t="shared" si="91"/>
        <v>0</v>
      </c>
      <c r="CC158" s="48">
        <f t="shared" si="91"/>
        <v>0</v>
      </c>
      <c r="CD158" s="48">
        <f t="shared" si="91"/>
        <v>0</v>
      </c>
      <c r="CE158" s="48">
        <f t="shared" si="91"/>
        <v>0</v>
      </c>
      <c r="CF158" s="48">
        <f t="shared" si="91"/>
        <v>0</v>
      </c>
      <c r="CG158" s="48">
        <f t="shared" si="91"/>
        <v>0</v>
      </c>
      <c r="CH158" s="48">
        <f t="shared" si="91"/>
        <v>0</v>
      </c>
      <c r="CI158" s="48">
        <f t="shared" si="91"/>
        <v>0</v>
      </c>
      <c r="CJ158" s="48">
        <f t="shared" si="91"/>
        <v>0</v>
      </c>
      <c r="CK158" s="48">
        <f t="shared" ref="CE158:CP160" si="92">(BN158+AQ158)/2</f>
        <v>0</v>
      </c>
      <c r="CL158" s="48">
        <f t="shared" si="92"/>
        <v>0</v>
      </c>
      <c r="CM158" s="48">
        <f t="shared" si="92"/>
        <v>0</v>
      </c>
      <c r="CN158" s="48">
        <f t="shared" si="92"/>
        <v>0</v>
      </c>
      <c r="CO158" s="48">
        <f t="shared" si="92"/>
        <v>0</v>
      </c>
      <c r="CP158" s="48">
        <f t="shared" si="92"/>
        <v>0</v>
      </c>
      <c r="CQ158" s="49">
        <f>+AVERAGE(AW158,BT158)</f>
        <v>0</v>
      </c>
      <c r="CR158" s="48">
        <f>SUM(D158:Y158)</f>
        <v>0</v>
      </c>
    </row>
    <row r="159" spans="1:96" hidden="1" outlineLevel="1" x14ac:dyDescent="0.25">
      <c r="A159" s="50" t="s">
        <v>87</v>
      </c>
      <c r="B159" s="51" t="s">
        <v>85</v>
      </c>
      <c r="C159" s="52">
        <f>+[1]Genanskaffelsespriser!$E$177</f>
        <v>10</v>
      </c>
      <c r="D159" s="78">
        <v>0</v>
      </c>
      <c r="E159" s="78">
        <v>0</v>
      </c>
      <c r="F159" s="78">
        <v>0</v>
      </c>
      <c r="G159" s="78">
        <v>0</v>
      </c>
      <c r="H159" s="78">
        <v>0</v>
      </c>
      <c r="I159" s="78">
        <v>0</v>
      </c>
      <c r="J159" s="78">
        <v>0</v>
      </c>
      <c r="K159" s="78">
        <v>0</v>
      </c>
      <c r="L159" s="78">
        <v>0</v>
      </c>
      <c r="M159" s="78">
        <v>0</v>
      </c>
      <c r="N159" s="78">
        <v>0</v>
      </c>
      <c r="O159" s="78">
        <v>0</v>
      </c>
      <c r="P159" s="78">
        <v>0</v>
      </c>
      <c r="Q159" s="78">
        <v>0</v>
      </c>
      <c r="R159" s="78">
        <v>0</v>
      </c>
      <c r="S159" s="78">
        <v>0</v>
      </c>
      <c r="T159" s="78">
        <v>0</v>
      </c>
      <c r="U159" s="78">
        <v>0</v>
      </c>
      <c r="V159" s="78">
        <v>0</v>
      </c>
      <c r="W159" s="78">
        <v>0</v>
      </c>
      <c r="X159" s="78">
        <v>0</v>
      </c>
      <c r="Y159" s="78">
        <v>0</v>
      </c>
      <c r="Z159" s="87">
        <f>IF(COUNTIF(D159:Y159,"&lt;&gt;0")&lt;=1,IF((SUM(D159:Y159))&gt;0,((+HLOOKUP((SUM(D159:Y159)),[1]Priser!$E$342:$H$344,2)+((SUM(D159:Y159))-HLOOKUP((SUM(D159:Y159)),[1]Priser!$E$342:$H$344,1))*HLOOKUP((SUM(D159:Y159)),[1]Priser!$E$342:$H$344,3))*[1]Priser!$R$341)/(SUM(D159:Y159)),0)*(1+[1]Genanskaffelsespriser!$D$196),$A$400)</f>
        <v>0</v>
      </c>
      <c r="AA159" s="57">
        <f t="shared" si="89"/>
        <v>0</v>
      </c>
      <c r="AB159" s="58">
        <f t="shared" si="89"/>
        <v>0</v>
      </c>
      <c r="AC159" s="58">
        <f t="shared" si="89"/>
        <v>0</v>
      </c>
      <c r="AD159" s="58">
        <f t="shared" si="89"/>
        <v>0</v>
      </c>
      <c r="AE159" s="58">
        <f t="shared" si="89"/>
        <v>0</v>
      </c>
      <c r="AF159" s="58">
        <f t="shared" si="89"/>
        <v>0</v>
      </c>
      <c r="AG159" s="58">
        <f t="shared" si="89"/>
        <v>0</v>
      </c>
      <c r="AH159" s="58">
        <f t="shared" si="89"/>
        <v>0</v>
      </c>
      <c r="AI159" s="58">
        <f t="shared" si="89"/>
        <v>0</v>
      </c>
      <c r="AJ159" s="58">
        <f t="shared" si="89"/>
        <v>0</v>
      </c>
      <c r="AK159" s="58">
        <f t="shared" si="90"/>
        <v>0</v>
      </c>
      <c r="AL159" s="58">
        <f t="shared" si="90"/>
        <v>0</v>
      </c>
      <c r="AM159" s="58">
        <f t="shared" si="90"/>
        <v>0</v>
      </c>
      <c r="AN159" s="58">
        <f t="shared" si="90"/>
        <v>0</v>
      </c>
      <c r="AO159" s="58">
        <f t="shared" si="90"/>
        <v>0</v>
      </c>
      <c r="AP159" s="58">
        <f t="shared" si="90"/>
        <v>0</v>
      </c>
      <c r="AQ159" s="58">
        <f t="shared" si="90"/>
        <v>0</v>
      </c>
      <c r="AR159" s="58">
        <f t="shared" si="90"/>
        <v>0</v>
      </c>
      <c r="AS159" s="58">
        <f t="shared" si="90"/>
        <v>0</v>
      </c>
      <c r="AT159" s="58">
        <f t="shared" si="90"/>
        <v>0</v>
      </c>
      <c r="AU159" s="58">
        <f>IF((X159*$Z159-(2009-X$3)/$C159*$Z159*X159)&lt;0,0,(X159*$Z159-(2009-X$3)/$C159*$Z159*X159))</f>
        <v>0</v>
      </c>
      <c r="AV159" s="58">
        <f>IF((Y159*$Z159-(2009-Y$3)/$C159*$Z159*Y159)&lt;0,0,(Y159*$Z159-(2009-Y$3)/$C159*$Z159*Y159))</f>
        <v>0</v>
      </c>
      <c r="AW159" s="59">
        <f>+SUM(AA159:AV159)</f>
        <v>0</v>
      </c>
      <c r="AX159" s="58">
        <f>VLOOKUP(D$3,[1]Prisindeks!$A$1:$B$111,2,FALSE)/100*AA159</f>
        <v>0</v>
      </c>
      <c r="AY159" s="58">
        <f>VLOOKUP(E$3,[1]Prisindeks!$A$1:$B$111,2,FALSE)/100*AB159</f>
        <v>0</v>
      </c>
      <c r="AZ159" s="58">
        <f>VLOOKUP(F$3,[1]Prisindeks!$A$1:$B$111,2,FALSE)/100*AC159</f>
        <v>0</v>
      </c>
      <c r="BA159" s="58">
        <f>VLOOKUP(G$3,[1]Prisindeks!$A$1:$B$111,2,FALSE)/100*AD159</f>
        <v>0</v>
      </c>
      <c r="BB159" s="58">
        <f>VLOOKUP(H$3,[1]Prisindeks!$A$1:$B$111,2,FALSE)/100*AE159</f>
        <v>0</v>
      </c>
      <c r="BC159" s="58">
        <f>VLOOKUP(I$3,[1]Prisindeks!$A$1:$B$111,2,FALSE)/100*AF159</f>
        <v>0</v>
      </c>
      <c r="BD159" s="58">
        <f>VLOOKUP(J$3,[1]Prisindeks!$A$1:$B$111,2,FALSE)/100*AG159</f>
        <v>0</v>
      </c>
      <c r="BE159" s="58">
        <f>VLOOKUP(K$3,[1]Prisindeks!$A$1:$B$111,2,FALSE)/100*AH159</f>
        <v>0</v>
      </c>
      <c r="BF159" s="58">
        <f>VLOOKUP(L$3,[1]Prisindeks!$A$1:$B$111,2,FALSE)/100*AI159</f>
        <v>0</v>
      </c>
      <c r="BG159" s="58">
        <f>VLOOKUP(M$3,[1]Prisindeks!$A$1:$B$111,2,FALSE)/100*AJ159</f>
        <v>0</v>
      </c>
      <c r="BH159" s="58">
        <f>VLOOKUP(N$3,[1]Prisindeks!$A$1:$B$111,2,FALSE)/100*AK159</f>
        <v>0</v>
      </c>
      <c r="BI159" s="58">
        <f>VLOOKUP(O$3,[1]Prisindeks!$A$1:$B$111,2,FALSE)/100*AL159</f>
        <v>0</v>
      </c>
      <c r="BJ159" s="58">
        <f>VLOOKUP(P$3,[1]Prisindeks!$A$1:$B$111,2,FALSE)/100*AM159</f>
        <v>0</v>
      </c>
      <c r="BK159" s="58">
        <f>VLOOKUP(Q$3,[1]Prisindeks!$A$1:$B$111,2,FALSE)/100*AN159</f>
        <v>0</v>
      </c>
      <c r="BL159" s="58">
        <f>VLOOKUP(R$3,[1]Prisindeks!$A$1:$B$111,2,FALSE)/100*AO159</f>
        <v>0</v>
      </c>
      <c r="BM159" s="58">
        <f>VLOOKUP(S$3,[1]Prisindeks!$A$1:$B$111,2,FALSE)/100*AP159</f>
        <v>0</v>
      </c>
      <c r="BN159" s="58">
        <f>VLOOKUP(T$3,[1]Prisindeks!$A$1:$B$111,2,FALSE)/100*AQ159</f>
        <v>0</v>
      </c>
      <c r="BO159" s="58">
        <f>VLOOKUP(U$3,[1]Prisindeks!$A$1:$B$111,2,FALSE)/100*AR159</f>
        <v>0</v>
      </c>
      <c r="BP159" s="58">
        <f>VLOOKUP(V$3,[1]Prisindeks!$A$1:$B$111,2,FALSE)/100*AS159</f>
        <v>0</v>
      </c>
      <c r="BQ159" s="58">
        <f>VLOOKUP(W$3,[1]Prisindeks!$A$1:$B$111,2,FALSE)/100*AT159</f>
        <v>0</v>
      </c>
      <c r="BR159" s="58">
        <f>VLOOKUP(X$3,[1]Prisindeks!$A$1:$B$111,2,FALSE)/100*AU159</f>
        <v>0</v>
      </c>
      <c r="BS159" s="58">
        <f>VLOOKUP(Y$3,[1]Prisindeks!$A$1:$B$111,2,FALSE)/100*AV159</f>
        <v>0</v>
      </c>
      <c r="BT159" s="59">
        <f>+SUM(AX159:BS159)</f>
        <v>0</v>
      </c>
      <c r="BU159" s="48">
        <f t="shared" si="91"/>
        <v>0</v>
      </c>
      <c r="BV159" s="48">
        <f t="shared" si="91"/>
        <v>0</v>
      </c>
      <c r="BW159" s="48">
        <f t="shared" si="91"/>
        <v>0</v>
      </c>
      <c r="BX159" s="48">
        <f t="shared" si="91"/>
        <v>0</v>
      </c>
      <c r="BY159" s="48">
        <f t="shared" si="91"/>
        <v>0</v>
      </c>
      <c r="BZ159" s="48">
        <f t="shared" si="91"/>
        <v>0</v>
      </c>
      <c r="CA159" s="48">
        <f t="shared" si="91"/>
        <v>0</v>
      </c>
      <c r="CB159" s="48">
        <f t="shared" si="91"/>
        <v>0</v>
      </c>
      <c r="CC159" s="48">
        <f t="shared" si="91"/>
        <v>0</v>
      </c>
      <c r="CD159" s="48">
        <f t="shared" si="91"/>
        <v>0</v>
      </c>
      <c r="CE159" s="48">
        <f t="shared" si="92"/>
        <v>0</v>
      </c>
      <c r="CF159" s="48">
        <f t="shared" si="92"/>
        <v>0</v>
      </c>
      <c r="CG159" s="48">
        <f t="shared" si="92"/>
        <v>0</v>
      </c>
      <c r="CH159" s="48">
        <f t="shared" si="92"/>
        <v>0</v>
      </c>
      <c r="CI159" s="48">
        <f t="shared" si="92"/>
        <v>0</v>
      </c>
      <c r="CJ159" s="48">
        <f t="shared" si="92"/>
        <v>0</v>
      </c>
      <c r="CK159" s="48">
        <f t="shared" si="92"/>
        <v>0</v>
      </c>
      <c r="CL159" s="48">
        <f t="shared" si="92"/>
        <v>0</v>
      </c>
      <c r="CM159" s="48">
        <f t="shared" si="92"/>
        <v>0</v>
      </c>
      <c r="CN159" s="48">
        <f t="shared" si="92"/>
        <v>0</v>
      </c>
      <c r="CO159" s="48">
        <f t="shared" si="92"/>
        <v>0</v>
      </c>
      <c r="CP159" s="48">
        <f t="shared" si="92"/>
        <v>0</v>
      </c>
      <c r="CQ159" s="49">
        <f>+AVERAGE(AW159,BT159)</f>
        <v>0</v>
      </c>
      <c r="CR159" s="48">
        <f>SUM(D159:Y159)</f>
        <v>0</v>
      </c>
    </row>
    <row r="160" spans="1:96" hidden="1" outlineLevel="1" x14ac:dyDescent="0.25">
      <c r="A160" s="50" t="s">
        <v>88</v>
      </c>
      <c r="B160" s="51" t="s">
        <v>89</v>
      </c>
      <c r="C160" s="52">
        <f>+[1]Genanskaffelsespriser!$E$178</f>
        <v>50</v>
      </c>
      <c r="D160" s="78">
        <v>0</v>
      </c>
      <c r="E160" s="78">
        <v>0</v>
      </c>
      <c r="F160" s="78">
        <v>0</v>
      </c>
      <c r="G160" s="78">
        <v>0</v>
      </c>
      <c r="H160" s="78">
        <v>0</v>
      </c>
      <c r="I160" s="78">
        <v>0</v>
      </c>
      <c r="J160" s="78">
        <v>0</v>
      </c>
      <c r="K160" s="78">
        <v>0</v>
      </c>
      <c r="L160" s="78">
        <v>0</v>
      </c>
      <c r="M160" s="78">
        <v>0</v>
      </c>
      <c r="N160" s="78">
        <v>0</v>
      </c>
      <c r="O160" s="78">
        <v>0</v>
      </c>
      <c r="P160" s="78">
        <v>0</v>
      </c>
      <c r="Q160" s="78">
        <v>0</v>
      </c>
      <c r="R160" s="78">
        <v>0</v>
      </c>
      <c r="S160" s="78">
        <v>0</v>
      </c>
      <c r="T160" s="78">
        <v>0</v>
      </c>
      <c r="U160" s="78">
        <v>0</v>
      </c>
      <c r="V160" s="78">
        <v>0</v>
      </c>
      <c r="W160" s="78">
        <v>0</v>
      </c>
      <c r="X160" s="78">
        <v>0</v>
      </c>
      <c r="Y160" s="78">
        <v>0</v>
      </c>
      <c r="Z160" s="87">
        <f>IF(COUNTIF(D160:Y160,"&lt;&gt;0")&lt;=1,IF((SUM(D160:Y160))&gt;0,(+HLOOKUP((SUM(D160:Y160)),[1]Priser!$E$168:$J$170,2)+((SUM(D160:Y160))-HLOOKUP((SUM(D160:Y160)),[1]Priser!$E$168:$J$170,1))*HLOOKUP((SUM(D160:Y160)),[1]Priser!$E$168:$J$170,3))/(SUM(D160:Y160)),0)*(1+[1]Genanskaffelsespriser!$D$196),$A$400)</f>
        <v>0</v>
      </c>
      <c r="AA160" s="57">
        <f t="shared" ref="AA160:AV160" si="93">IF((D160*$Z160-(2009-D$3)/($C160+D161)*$Z160*D160)&lt;0,0,(D160*$Z160-(2009-D$3)/($C160+D161)*$Z160*D160))</f>
        <v>0</v>
      </c>
      <c r="AB160" s="58">
        <f t="shared" si="93"/>
        <v>0</v>
      </c>
      <c r="AC160" s="58">
        <f t="shared" si="93"/>
        <v>0</v>
      </c>
      <c r="AD160" s="58">
        <f t="shared" si="93"/>
        <v>0</v>
      </c>
      <c r="AE160" s="58">
        <f t="shared" si="93"/>
        <v>0</v>
      </c>
      <c r="AF160" s="58">
        <f t="shared" si="93"/>
        <v>0</v>
      </c>
      <c r="AG160" s="58">
        <f t="shared" si="93"/>
        <v>0</v>
      </c>
      <c r="AH160" s="58">
        <f t="shared" si="93"/>
        <v>0</v>
      </c>
      <c r="AI160" s="58">
        <f t="shared" si="93"/>
        <v>0</v>
      </c>
      <c r="AJ160" s="58">
        <f t="shared" si="93"/>
        <v>0</v>
      </c>
      <c r="AK160" s="58">
        <f t="shared" si="93"/>
        <v>0</v>
      </c>
      <c r="AL160" s="58">
        <f t="shared" si="93"/>
        <v>0</v>
      </c>
      <c r="AM160" s="58">
        <f t="shared" si="93"/>
        <v>0</v>
      </c>
      <c r="AN160" s="58">
        <f t="shared" si="93"/>
        <v>0</v>
      </c>
      <c r="AO160" s="58">
        <f t="shared" si="93"/>
        <v>0</v>
      </c>
      <c r="AP160" s="58">
        <f t="shared" si="93"/>
        <v>0</v>
      </c>
      <c r="AQ160" s="58">
        <f t="shared" si="93"/>
        <v>0</v>
      </c>
      <c r="AR160" s="58">
        <f t="shared" si="93"/>
        <v>0</v>
      </c>
      <c r="AS160" s="58">
        <f t="shared" si="93"/>
        <v>0</v>
      </c>
      <c r="AT160" s="58">
        <f t="shared" si="93"/>
        <v>0</v>
      </c>
      <c r="AU160" s="58">
        <f t="shared" si="93"/>
        <v>0</v>
      </c>
      <c r="AV160" s="58">
        <f t="shared" si="93"/>
        <v>0</v>
      </c>
      <c r="AW160" s="59">
        <f>+SUM(AA160:AV160)</f>
        <v>0</v>
      </c>
      <c r="AX160" s="58">
        <f>VLOOKUP(D$3,[1]Prisindeks!$A$1:$B$111,2,FALSE)/100*AA160</f>
        <v>0</v>
      </c>
      <c r="AY160" s="58">
        <f>VLOOKUP(E$3,[1]Prisindeks!$A$1:$B$111,2,FALSE)/100*AB160</f>
        <v>0</v>
      </c>
      <c r="AZ160" s="58">
        <f>VLOOKUP(F$3,[1]Prisindeks!$A$1:$B$111,2,FALSE)/100*AC160</f>
        <v>0</v>
      </c>
      <c r="BA160" s="58">
        <f>VLOOKUP(G$3,[1]Prisindeks!$A$1:$B$111,2,FALSE)/100*AD160</f>
        <v>0</v>
      </c>
      <c r="BB160" s="58">
        <f>VLOOKUP(H$3,[1]Prisindeks!$A$1:$B$111,2,FALSE)/100*AE160</f>
        <v>0</v>
      </c>
      <c r="BC160" s="58">
        <f>VLOOKUP(I$3,[1]Prisindeks!$A$1:$B$111,2,FALSE)/100*AF160</f>
        <v>0</v>
      </c>
      <c r="BD160" s="58">
        <f>VLOOKUP(J$3,[1]Prisindeks!$A$1:$B$111,2,FALSE)/100*AG160</f>
        <v>0</v>
      </c>
      <c r="BE160" s="58">
        <f>VLOOKUP(K$3,[1]Prisindeks!$A$1:$B$111,2,FALSE)/100*AH160</f>
        <v>0</v>
      </c>
      <c r="BF160" s="58">
        <f>VLOOKUP(L$3,[1]Prisindeks!$A$1:$B$111,2,FALSE)/100*AI160</f>
        <v>0</v>
      </c>
      <c r="BG160" s="58">
        <f>VLOOKUP(M$3,[1]Prisindeks!$A$1:$B$111,2,FALSE)/100*AJ160</f>
        <v>0</v>
      </c>
      <c r="BH160" s="58">
        <f>VLOOKUP(N$3,[1]Prisindeks!$A$1:$B$111,2,FALSE)/100*AK160</f>
        <v>0</v>
      </c>
      <c r="BI160" s="58">
        <f>VLOOKUP(O$3,[1]Prisindeks!$A$1:$B$111,2,FALSE)/100*AL160</f>
        <v>0</v>
      </c>
      <c r="BJ160" s="58">
        <f>VLOOKUP(P$3,[1]Prisindeks!$A$1:$B$111,2,FALSE)/100*AM160</f>
        <v>0</v>
      </c>
      <c r="BK160" s="58">
        <f>VLOOKUP(Q$3,[1]Prisindeks!$A$1:$B$111,2,FALSE)/100*AN160</f>
        <v>0</v>
      </c>
      <c r="BL160" s="58">
        <f>VLOOKUP(R$3,[1]Prisindeks!$A$1:$B$111,2,FALSE)/100*AO160</f>
        <v>0</v>
      </c>
      <c r="BM160" s="58">
        <f>VLOOKUP(S$3,[1]Prisindeks!$A$1:$B$111,2,FALSE)/100*AP160</f>
        <v>0</v>
      </c>
      <c r="BN160" s="58">
        <f>VLOOKUP(T$3,[1]Prisindeks!$A$1:$B$111,2,FALSE)/100*AQ160</f>
        <v>0</v>
      </c>
      <c r="BO160" s="58">
        <f>VLOOKUP(U$3,[1]Prisindeks!$A$1:$B$111,2,FALSE)/100*AR160</f>
        <v>0</v>
      </c>
      <c r="BP160" s="58">
        <f>VLOOKUP(V$3,[1]Prisindeks!$A$1:$B$111,2,FALSE)/100*AS160</f>
        <v>0</v>
      </c>
      <c r="BQ160" s="58">
        <f>VLOOKUP(W$3,[1]Prisindeks!$A$1:$B$111,2,FALSE)/100*AT160</f>
        <v>0</v>
      </c>
      <c r="BR160" s="58">
        <f>VLOOKUP(X$3,[1]Prisindeks!$A$1:$B$111,2,FALSE)/100*AU160</f>
        <v>0</v>
      </c>
      <c r="BS160" s="58">
        <f>VLOOKUP(Y$3,[1]Prisindeks!$A$1:$B$111,2,FALSE)/100*AV160</f>
        <v>0</v>
      </c>
      <c r="BT160" s="59">
        <f>+SUM(AX160:BS160)</f>
        <v>0</v>
      </c>
      <c r="BU160" s="48">
        <f t="shared" si="91"/>
        <v>0</v>
      </c>
      <c r="BV160" s="48">
        <f t="shared" si="91"/>
        <v>0</v>
      </c>
      <c r="BW160" s="48">
        <f t="shared" si="91"/>
        <v>0</v>
      </c>
      <c r="BX160" s="48">
        <f t="shared" si="91"/>
        <v>0</v>
      </c>
      <c r="BY160" s="48">
        <f t="shared" si="91"/>
        <v>0</v>
      </c>
      <c r="BZ160" s="48">
        <f t="shared" si="91"/>
        <v>0</v>
      </c>
      <c r="CA160" s="48">
        <f t="shared" si="91"/>
        <v>0</v>
      </c>
      <c r="CB160" s="48">
        <f t="shared" si="91"/>
        <v>0</v>
      </c>
      <c r="CC160" s="48">
        <f t="shared" si="91"/>
        <v>0</v>
      </c>
      <c r="CD160" s="48">
        <f t="shared" si="91"/>
        <v>0</v>
      </c>
      <c r="CE160" s="48">
        <f t="shared" si="92"/>
        <v>0</v>
      </c>
      <c r="CF160" s="48">
        <f t="shared" si="92"/>
        <v>0</v>
      </c>
      <c r="CG160" s="48">
        <f t="shared" si="92"/>
        <v>0</v>
      </c>
      <c r="CH160" s="48">
        <f t="shared" si="92"/>
        <v>0</v>
      </c>
      <c r="CI160" s="48">
        <f t="shared" si="92"/>
        <v>0</v>
      </c>
      <c r="CJ160" s="48">
        <f t="shared" si="92"/>
        <v>0</v>
      </c>
      <c r="CK160" s="48">
        <f t="shared" si="92"/>
        <v>0</v>
      </c>
      <c r="CL160" s="48">
        <f t="shared" si="92"/>
        <v>0</v>
      </c>
      <c r="CM160" s="48">
        <f t="shared" si="92"/>
        <v>0</v>
      </c>
      <c r="CN160" s="48">
        <f t="shared" si="92"/>
        <v>0</v>
      </c>
      <c r="CO160" s="48">
        <f t="shared" si="92"/>
        <v>0</v>
      </c>
      <c r="CP160" s="48">
        <f t="shared" si="92"/>
        <v>0</v>
      </c>
      <c r="CQ160" s="49">
        <f>+AVERAGE(AW160,BT160)</f>
        <v>0</v>
      </c>
      <c r="CR160" s="48">
        <f>SUM(D160:Y160)</f>
        <v>0</v>
      </c>
    </row>
    <row r="161" spans="1:96" hidden="1" outlineLevel="1" x14ac:dyDescent="0.25">
      <c r="A161" s="60" t="s">
        <v>66</v>
      </c>
      <c r="B161" s="51" t="s">
        <v>67</v>
      </c>
      <c r="C161" s="61" t="s">
        <v>68</v>
      </c>
      <c r="D161" s="78">
        <v>0</v>
      </c>
      <c r="E161" s="78">
        <v>0</v>
      </c>
      <c r="F161" s="78">
        <v>0</v>
      </c>
      <c r="G161" s="78">
        <v>0</v>
      </c>
      <c r="H161" s="78">
        <v>0</v>
      </c>
      <c r="I161" s="78">
        <v>0</v>
      </c>
      <c r="J161" s="78">
        <v>0</v>
      </c>
      <c r="K161" s="78">
        <v>0</v>
      </c>
      <c r="L161" s="78">
        <v>0</v>
      </c>
      <c r="M161" s="78">
        <v>0</v>
      </c>
      <c r="N161" s="78">
        <v>0</v>
      </c>
      <c r="O161" s="78">
        <v>0</v>
      </c>
      <c r="P161" s="78">
        <v>0</v>
      </c>
      <c r="Q161" s="78">
        <v>0</v>
      </c>
      <c r="R161" s="78">
        <v>0</v>
      </c>
      <c r="S161" s="78">
        <v>0</v>
      </c>
      <c r="T161" s="78">
        <v>0</v>
      </c>
      <c r="U161" s="78">
        <v>0</v>
      </c>
      <c r="V161" s="78">
        <v>0</v>
      </c>
      <c r="W161" s="78">
        <v>0</v>
      </c>
      <c r="X161" s="78">
        <v>0</v>
      </c>
      <c r="Y161" s="78">
        <v>0</v>
      </c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6"/>
      <c r="BV161" s="56"/>
      <c r="BW161" s="56"/>
      <c r="BX161" s="56"/>
      <c r="BY161" s="56"/>
      <c r="BZ161" s="56"/>
      <c r="CA161" s="56"/>
      <c r="CB161" s="56"/>
      <c r="CC161" s="56"/>
      <c r="CD161" s="56"/>
      <c r="CE161" s="56"/>
      <c r="CF161" s="56"/>
      <c r="CG161" s="56"/>
      <c r="CH161" s="56"/>
      <c r="CI161" s="56"/>
      <c r="CJ161" s="56"/>
      <c r="CK161" s="56"/>
      <c r="CL161" s="56"/>
      <c r="CM161" s="56"/>
      <c r="CN161" s="56"/>
      <c r="CO161" s="56"/>
      <c r="CP161" s="56"/>
      <c r="CQ161" s="49"/>
      <c r="CR161" s="48"/>
    </row>
    <row r="162" spans="1:96" hidden="1" outlineLevel="1" x14ac:dyDescent="0.25">
      <c r="A162" s="50" t="s">
        <v>90</v>
      </c>
      <c r="B162" s="51" t="s">
        <v>89</v>
      </c>
      <c r="C162" s="52">
        <f>+[1]Genanskaffelsespriser!$E$179</f>
        <v>50</v>
      </c>
      <c r="D162" s="78">
        <v>0</v>
      </c>
      <c r="E162" s="78">
        <v>0</v>
      </c>
      <c r="F162" s="78">
        <v>0</v>
      </c>
      <c r="G162" s="78">
        <v>0</v>
      </c>
      <c r="H162" s="78">
        <v>0</v>
      </c>
      <c r="I162" s="78">
        <v>0</v>
      </c>
      <c r="J162" s="78">
        <v>0</v>
      </c>
      <c r="K162" s="78">
        <v>0</v>
      </c>
      <c r="L162" s="78">
        <v>0</v>
      </c>
      <c r="M162" s="78">
        <v>0</v>
      </c>
      <c r="N162" s="78">
        <v>0</v>
      </c>
      <c r="O162" s="78">
        <v>0</v>
      </c>
      <c r="P162" s="78">
        <v>0</v>
      </c>
      <c r="Q162" s="78">
        <v>0</v>
      </c>
      <c r="R162" s="78">
        <v>0</v>
      </c>
      <c r="S162" s="78">
        <v>0</v>
      </c>
      <c r="T162" s="78">
        <v>0</v>
      </c>
      <c r="U162" s="78">
        <v>0</v>
      </c>
      <c r="V162" s="78">
        <v>0</v>
      </c>
      <c r="W162" s="78">
        <v>0</v>
      </c>
      <c r="X162" s="78">
        <v>0</v>
      </c>
      <c r="Y162" s="78">
        <v>0</v>
      </c>
      <c r="Z162" s="87">
        <f>IF(COUNTIF(D162:Y162,"&lt;&gt;0")&lt;=1,IF((SUM(D162:Y162))&gt;0,(+HLOOKUP((SUM(D162:Y162)),[1]Priser!$E$191:$J$193,2)+((SUM(D162:Y162))-HLOOKUP((SUM(D162:Y162)),[1]Priser!$E$191:$J$193,1))*HLOOKUP((SUM(D162:Y162)),[1]Priser!$E$191:$J$193,3))/(SUM(D162:Y162)),0)*(1+[1]Genanskaffelsespriser!$D$196),$A$400)</f>
        <v>0</v>
      </c>
      <c r="AA162" s="57">
        <f t="shared" ref="AA162:AV162" si="94">IF((D162*$Z162-(2009-D$3)/($C162+D163)*$Z162*D162)&lt;0,0,(D162*$Z162-(2009-D$3)/($C162+D163)*$Z162*D162))</f>
        <v>0</v>
      </c>
      <c r="AB162" s="58">
        <f t="shared" si="94"/>
        <v>0</v>
      </c>
      <c r="AC162" s="58">
        <f t="shared" si="94"/>
        <v>0</v>
      </c>
      <c r="AD162" s="58">
        <f t="shared" si="94"/>
        <v>0</v>
      </c>
      <c r="AE162" s="58">
        <f t="shared" si="94"/>
        <v>0</v>
      </c>
      <c r="AF162" s="58">
        <f t="shared" si="94"/>
        <v>0</v>
      </c>
      <c r="AG162" s="58">
        <f t="shared" si="94"/>
        <v>0</v>
      </c>
      <c r="AH162" s="58">
        <f t="shared" si="94"/>
        <v>0</v>
      </c>
      <c r="AI162" s="58">
        <f t="shared" si="94"/>
        <v>0</v>
      </c>
      <c r="AJ162" s="58">
        <f t="shared" si="94"/>
        <v>0</v>
      </c>
      <c r="AK162" s="58">
        <f t="shared" si="94"/>
        <v>0</v>
      </c>
      <c r="AL162" s="58">
        <f t="shared" si="94"/>
        <v>0</v>
      </c>
      <c r="AM162" s="58">
        <f t="shared" si="94"/>
        <v>0</v>
      </c>
      <c r="AN162" s="58">
        <f t="shared" si="94"/>
        <v>0</v>
      </c>
      <c r="AO162" s="58">
        <f t="shared" si="94"/>
        <v>0</v>
      </c>
      <c r="AP162" s="58">
        <f t="shared" si="94"/>
        <v>0</v>
      </c>
      <c r="AQ162" s="58">
        <f t="shared" si="94"/>
        <v>0</v>
      </c>
      <c r="AR162" s="58">
        <f t="shared" si="94"/>
        <v>0</v>
      </c>
      <c r="AS162" s="58">
        <f t="shared" si="94"/>
        <v>0</v>
      </c>
      <c r="AT162" s="58">
        <f t="shared" si="94"/>
        <v>0</v>
      </c>
      <c r="AU162" s="58">
        <f t="shared" si="94"/>
        <v>0</v>
      </c>
      <c r="AV162" s="58">
        <f t="shared" si="94"/>
        <v>0</v>
      </c>
      <c r="AW162" s="59">
        <f>+SUM(AA162:AV162)</f>
        <v>0</v>
      </c>
      <c r="AX162" s="58">
        <f>VLOOKUP(D$3,[1]Prisindeks!$A$1:$B$111,2,FALSE)/100*AA162</f>
        <v>0</v>
      </c>
      <c r="AY162" s="58">
        <f>VLOOKUP(E$3,[1]Prisindeks!$A$1:$B$111,2,FALSE)/100*AB162</f>
        <v>0</v>
      </c>
      <c r="AZ162" s="58">
        <f>VLOOKUP(F$3,[1]Prisindeks!$A$1:$B$111,2,FALSE)/100*AC162</f>
        <v>0</v>
      </c>
      <c r="BA162" s="58">
        <f>VLOOKUP(G$3,[1]Prisindeks!$A$1:$B$111,2,FALSE)/100*AD162</f>
        <v>0</v>
      </c>
      <c r="BB162" s="58">
        <f>VLOOKUP(H$3,[1]Prisindeks!$A$1:$B$111,2,FALSE)/100*AE162</f>
        <v>0</v>
      </c>
      <c r="BC162" s="58">
        <f>VLOOKUP(I$3,[1]Prisindeks!$A$1:$B$111,2,FALSE)/100*AF162</f>
        <v>0</v>
      </c>
      <c r="BD162" s="58">
        <f>VLOOKUP(J$3,[1]Prisindeks!$A$1:$B$111,2,FALSE)/100*AG162</f>
        <v>0</v>
      </c>
      <c r="BE162" s="58">
        <f>VLOOKUP(K$3,[1]Prisindeks!$A$1:$B$111,2,FALSE)/100*AH162</f>
        <v>0</v>
      </c>
      <c r="BF162" s="58">
        <f>VLOOKUP(L$3,[1]Prisindeks!$A$1:$B$111,2,FALSE)/100*AI162</f>
        <v>0</v>
      </c>
      <c r="BG162" s="58">
        <f>VLOOKUP(M$3,[1]Prisindeks!$A$1:$B$111,2,FALSE)/100*AJ162</f>
        <v>0</v>
      </c>
      <c r="BH162" s="58">
        <f>VLOOKUP(N$3,[1]Prisindeks!$A$1:$B$111,2,FALSE)/100*AK162</f>
        <v>0</v>
      </c>
      <c r="BI162" s="58">
        <f>VLOOKUP(O$3,[1]Prisindeks!$A$1:$B$111,2,FALSE)/100*AL162</f>
        <v>0</v>
      </c>
      <c r="BJ162" s="58">
        <f>VLOOKUP(P$3,[1]Prisindeks!$A$1:$B$111,2,FALSE)/100*AM162</f>
        <v>0</v>
      </c>
      <c r="BK162" s="58">
        <f>VLOOKUP(Q$3,[1]Prisindeks!$A$1:$B$111,2,FALSE)/100*AN162</f>
        <v>0</v>
      </c>
      <c r="BL162" s="58">
        <f>VLOOKUP(R$3,[1]Prisindeks!$A$1:$B$111,2,FALSE)/100*AO162</f>
        <v>0</v>
      </c>
      <c r="BM162" s="58">
        <f>VLOOKUP(S$3,[1]Prisindeks!$A$1:$B$111,2,FALSE)/100*AP162</f>
        <v>0</v>
      </c>
      <c r="BN162" s="58">
        <f>VLOOKUP(T$3,[1]Prisindeks!$A$1:$B$111,2,FALSE)/100*AQ162</f>
        <v>0</v>
      </c>
      <c r="BO162" s="58">
        <f>VLOOKUP(U$3,[1]Prisindeks!$A$1:$B$111,2,FALSE)/100*AR162</f>
        <v>0</v>
      </c>
      <c r="BP162" s="58">
        <f>VLOOKUP(V$3,[1]Prisindeks!$A$1:$B$111,2,FALSE)/100*AS162</f>
        <v>0</v>
      </c>
      <c r="BQ162" s="58">
        <f>VLOOKUP(W$3,[1]Prisindeks!$A$1:$B$111,2,FALSE)/100*AT162</f>
        <v>0</v>
      </c>
      <c r="BR162" s="58">
        <f>VLOOKUP(X$3,[1]Prisindeks!$A$1:$B$111,2,FALSE)/100*AU162</f>
        <v>0</v>
      </c>
      <c r="BS162" s="58">
        <f>VLOOKUP(Y$3,[1]Prisindeks!$A$1:$B$111,2,FALSE)/100*AV162</f>
        <v>0</v>
      </c>
      <c r="BT162" s="59">
        <f>+SUM(AX162:BS162)</f>
        <v>0</v>
      </c>
      <c r="BU162" s="48">
        <f t="shared" ref="BU162:CP162" si="95">(AX162+AA162)/2</f>
        <v>0</v>
      </c>
      <c r="BV162" s="48">
        <f t="shared" si="95"/>
        <v>0</v>
      </c>
      <c r="BW162" s="48">
        <f t="shared" si="95"/>
        <v>0</v>
      </c>
      <c r="BX162" s="48">
        <f t="shared" si="95"/>
        <v>0</v>
      </c>
      <c r="BY162" s="48">
        <f t="shared" si="95"/>
        <v>0</v>
      </c>
      <c r="BZ162" s="48">
        <f t="shared" si="95"/>
        <v>0</v>
      </c>
      <c r="CA162" s="48">
        <f t="shared" si="95"/>
        <v>0</v>
      </c>
      <c r="CB162" s="48">
        <f t="shared" si="95"/>
        <v>0</v>
      </c>
      <c r="CC162" s="48">
        <f t="shared" si="95"/>
        <v>0</v>
      </c>
      <c r="CD162" s="48">
        <f t="shared" si="95"/>
        <v>0</v>
      </c>
      <c r="CE162" s="48">
        <f t="shared" si="95"/>
        <v>0</v>
      </c>
      <c r="CF162" s="48">
        <f t="shared" si="95"/>
        <v>0</v>
      </c>
      <c r="CG162" s="48">
        <f t="shared" si="95"/>
        <v>0</v>
      </c>
      <c r="CH162" s="48">
        <f t="shared" si="95"/>
        <v>0</v>
      </c>
      <c r="CI162" s="48">
        <f t="shared" si="95"/>
        <v>0</v>
      </c>
      <c r="CJ162" s="48">
        <f t="shared" si="95"/>
        <v>0</v>
      </c>
      <c r="CK162" s="48">
        <f t="shared" si="95"/>
        <v>0</v>
      </c>
      <c r="CL162" s="48">
        <f t="shared" si="95"/>
        <v>0</v>
      </c>
      <c r="CM162" s="48">
        <f t="shared" si="95"/>
        <v>0</v>
      </c>
      <c r="CN162" s="48">
        <f t="shared" si="95"/>
        <v>0</v>
      </c>
      <c r="CO162" s="48">
        <f t="shared" si="95"/>
        <v>0</v>
      </c>
      <c r="CP162" s="48">
        <f t="shared" si="95"/>
        <v>0</v>
      </c>
      <c r="CQ162" s="49">
        <f>+AVERAGE(AW162,BT162)</f>
        <v>0</v>
      </c>
      <c r="CR162" s="48">
        <f>SUM(D162:Y162)</f>
        <v>0</v>
      </c>
    </row>
    <row r="163" spans="1:96" hidden="1" outlineLevel="1" x14ac:dyDescent="0.25">
      <c r="A163" s="60" t="s">
        <v>66</v>
      </c>
      <c r="B163" s="51" t="s">
        <v>67</v>
      </c>
      <c r="C163" s="61" t="s">
        <v>68</v>
      </c>
      <c r="D163" s="78">
        <v>0</v>
      </c>
      <c r="E163" s="78">
        <v>0</v>
      </c>
      <c r="F163" s="78">
        <v>0</v>
      </c>
      <c r="G163" s="78">
        <v>0</v>
      </c>
      <c r="H163" s="78">
        <v>0</v>
      </c>
      <c r="I163" s="78">
        <v>0</v>
      </c>
      <c r="J163" s="78">
        <v>0</v>
      </c>
      <c r="K163" s="78">
        <v>0</v>
      </c>
      <c r="L163" s="78">
        <v>0</v>
      </c>
      <c r="M163" s="78">
        <v>0</v>
      </c>
      <c r="N163" s="78">
        <v>0</v>
      </c>
      <c r="O163" s="78">
        <v>0</v>
      </c>
      <c r="P163" s="78">
        <v>0</v>
      </c>
      <c r="Q163" s="78">
        <v>0</v>
      </c>
      <c r="R163" s="78">
        <v>0</v>
      </c>
      <c r="S163" s="78">
        <v>0</v>
      </c>
      <c r="T163" s="78">
        <v>0</v>
      </c>
      <c r="U163" s="78">
        <v>0</v>
      </c>
      <c r="V163" s="78">
        <v>0</v>
      </c>
      <c r="W163" s="78">
        <v>0</v>
      </c>
      <c r="X163" s="78">
        <v>0</v>
      </c>
      <c r="Y163" s="78">
        <v>0</v>
      </c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  <c r="CB163" s="56"/>
      <c r="CC163" s="56"/>
      <c r="CD163" s="56"/>
      <c r="CE163" s="56"/>
      <c r="CF163" s="56"/>
      <c r="CG163" s="56"/>
      <c r="CH163" s="56"/>
      <c r="CI163" s="56"/>
      <c r="CJ163" s="56"/>
      <c r="CK163" s="56"/>
      <c r="CL163" s="56"/>
      <c r="CM163" s="56"/>
      <c r="CN163" s="56"/>
      <c r="CO163" s="56"/>
      <c r="CP163" s="56"/>
      <c r="CQ163" s="49"/>
      <c r="CR163" s="48"/>
    </row>
    <row r="164" spans="1:96" collapsed="1" x14ac:dyDescent="0.25">
      <c r="A164" s="30" t="s">
        <v>96</v>
      </c>
      <c r="B164" s="31"/>
      <c r="C164" s="7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74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AT164" s="75"/>
      <c r="AU164" s="75"/>
      <c r="AV164" s="49"/>
      <c r="AW164" s="36">
        <f>SUM(AW165:AW172)</f>
        <v>0</v>
      </c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  <c r="BS164" s="76"/>
      <c r="BT164" s="36">
        <f>SUM(BT165:BT172)</f>
        <v>0</v>
      </c>
      <c r="BU164" s="76"/>
      <c r="BV164" s="76"/>
      <c r="BW164" s="76"/>
      <c r="BX164" s="76"/>
      <c r="BY164" s="76"/>
      <c r="BZ164" s="76"/>
      <c r="CA164" s="76"/>
      <c r="CB164" s="76"/>
      <c r="CC164" s="76"/>
      <c r="CD164" s="76"/>
      <c r="CE164" s="76"/>
      <c r="CF164" s="76"/>
      <c r="CG164" s="76"/>
      <c r="CH164" s="76"/>
      <c r="CI164" s="76"/>
      <c r="CJ164" s="76"/>
      <c r="CK164" s="76"/>
      <c r="CL164" s="76"/>
      <c r="CM164" s="76"/>
      <c r="CN164" s="76"/>
      <c r="CO164" s="76"/>
      <c r="CP164" s="76"/>
      <c r="CQ164" s="36">
        <f>SUM(CQ165:CQ172)</f>
        <v>0</v>
      </c>
      <c r="CR164" s="48">
        <f>SUM(D164:Y164)</f>
        <v>0</v>
      </c>
    </row>
    <row r="165" spans="1:96" hidden="1" outlineLevel="1" x14ac:dyDescent="0.25">
      <c r="A165" s="85" t="s">
        <v>84</v>
      </c>
      <c r="B165" s="39" t="s">
        <v>85</v>
      </c>
      <c r="C165" s="40">
        <f>+[1]Genanskaffelsespriser!$E$175</f>
        <v>50</v>
      </c>
      <c r="D165" s="77">
        <v>0</v>
      </c>
      <c r="E165" s="77">
        <v>0</v>
      </c>
      <c r="F165" s="77">
        <v>0</v>
      </c>
      <c r="G165" s="77">
        <v>0</v>
      </c>
      <c r="H165" s="77">
        <v>0</v>
      </c>
      <c r="I165" s="77">
        <v>45</v>
      </c>
      <c r="J165" s="77">
        <v>0</v>
      </c>
      <c r="K165" s="77">
        <v>0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  <c r="W165" s="77">
        <v>0</v>
      </c>
      <c r="X165" s="77">
        <v>0</v>
      </c>
      <c r="Y165" s="77">
        <v>0</v>
      </c>
      <c r="Z165" s="86">
        <f>IF(COUNTIF(D165:Y165,"&lt;&gt;0")&lt;=1,IF((SUM(D165:Y165))&gt;0,((+HLOOKUP((SUM(D165:Y165)),[1]Priser!$E$342:$H$344,2)+((SUM(D165:Y165))-HLOOKUP((SUM(D165:Y165)),[1]Priser!$E$342:$H$344,1))*HLOOKUP((SUM(D165:Y165)),[1]Priser!$E$342:$H$344,3))*[1]Priser!$P$341)/(SUM(D165:Y165)),0)*(1+[1]Genanskaffelsespriser!$D$196),$A$400)</f>
        <v>1554.2249999999999</v>
      </c>
      <c r="AA165" s="45">
        <f t="shared" ref="AA165:AV165" si="96">IF((D165*$Z165-(2009-D$3)/($C165+D166)*$Z165*D165)&lt;0,0,(D165*$Z165-(2009-D$3)/($C165+D166)*$Z165*D165))</f>
        <v>0</v>
      </c>
      <c r="AB165" s="46">
        <f t="shared" si="96"/>
        <v>0</v>
      </c>
      <c r="AC165" s="46">
        <f t="shared" si="96"/>
        <v>0</v>
      </c>
      <c r="AD165" s="46">
        <f t="shared" si="96"/>
        <v>0</v>
      </c>
      <c r="AE165" s="46">
        <f t="shared" si="96"/>
        <v>0</v>
      </c>
      <c r="AF165" s="46">
        <f t="shared" si="96"/>
        <v>0</v>
      </c>
      <c r="AG165" s="46">
        <f t="shared" si="96"/>
        <v>0</v>
      </c>
      <c r="AH165" s="46">
        <f t="shared" si="96"/>
        <v>0</v>
      </c>
      <c r="AI165" s="46">
        <f t="shared" si="96"/>
        <v>0</v>
      </c>
      <c r="AJ165" s="46">
        <f t="shared" si="96"/>
        <v>0</v>
      </c>
      <c r="AK165" s="46">
        <f t="shared" si="96"/>
        <v>0</v>
      </c>
      <c r="AL165" s="46">
        <f t="shared" si="96"/>
        <v>0</v>
      </c>
      <c r="AM165" s="46">
        <f t="shared" si="96"/>
        <v>0</v>
      </c>
      <c r="AN165" s="46">
        <f t="shared" si="96"/>
        <v>0</v>
      </c>
      <c r="AO165" s="46">
        <f t="shared" si="96"/>
        <v>0</v>
      </c>
      <c r="AP165" s="46">
        <f t="shared" si="96"/>
        <v>0</v>
      </c>
      <c r="AQ165" s="46">
        <f t="shared" si="96"/>
        <v>0</v>
      </c>
      <c r="AR165" s="46">
        <f t="shared" si="96"/>
        <v>0</v>
      </c>
      <c r="AS165" s="46">
        <f t="shared" si="96"/>
        <v>0</v>
      </c>
      <c r="AT165" s="46">
        <f t="shared" si="96"/>
        <v>0</v>
      </c>
      <c r="AU165" s="46">
        <f t="shared" si="96"/>
        <v>0</v>
      </c>
      <c r="AV165" s="46">
        <f t="shared" si="96"/>
        <v>0</v>
      </c>
      <c r="AW165" s="47">
        <f>+SUM(AA165:AV165)</f>
        <v>0</v>
      </c>
      <c r="AX165" s="46">
        <f>VLOOKUP(D$3,[1]Prisindeks!$A$1:$B$111,2,FALSE)/100*AA165</f>
        <v>0</v>
      </c>
      <c r="AY165" s="46">
        <f>VLOOKUP(E$3,[1]Prisindeks!$A$1:$B$111,2,FALSE)/100*AB165</f>
        <v>0</v>
      </c>
      <c r="AZ165" s="46">
        <f>VLOOKUP(F$3,[1]Prisindeks!$A$1:$B$111,2,FALSE)/100*AC165</f>
        <v>0</v>
      </c>
      <c r="BA165" s="46">
        <f>VLOOKUP(G$3,[1]Prisindeks!$A$1:$B$111,2,FALSE)/100*AD165</f>
        <v>0</v>
      </c>
      <c r="BB165" s="46">
        <f>VLOOKUP(H$3,[1]Prisindeks!$A$1:$B$111,2,FALSE)/100*AE165</f>
        <v>0</v>
      </c>
      <c r="BC165" s="46">
        <f>VLOOKUP(I$3,[1]Prisindeks!$A$1:$B$111,2,FALSE)/100*AF165</f>
        <v>0</v>
      </c>
      <c r="BD165" s="46">
        <f>VLOOKUP(J$3,[1]Prisindeks!$A$1:$B$111,2,FALSE)/100*AG165</f>
        <v>0</v>
      </c>
      <c r="BE165" s="46">
        <f>VLOOKUP(K$3,[1]Prisindeks!$A$1:$B$111,2,FALSE)/100*AH165</f>
        <v>0</v>
      </c>
      <c r="BF165" s="46">
        <f>VLOOKUP(L$3,[1]Prisindeks!$A$1:$B$111,2,FALSE)/100*AI165</f>
        <v>0</v>
      </c>
      <c r="BG165" s="46">
        <f>VLOOKUP(M$3,[1]Prisindeks!$A$1:$B$111,2,FALSE)/100*AJ165</f>
        <v>0</v>
      </c>
      <c r="BH165" s="46">
        <f>VLOOKUP(N$3,[1]Prisindeks!$A$1:$B$111,2,FALSE)/100*AK165</f>
        <v>0</v>
      </c>
      <c r="BI165" s="46">
        <f>VLOOKUP(O$3,[1]Prisindeks!$A$1:$B$111,2,FALSE)/100*AL165</f>
        <v>0</v>
      </c>
      <c r="BJ165" s="46">
        <f>VLOOKUP(P$3,[1]Prisindeks!$A$1:$B$111,2,FALSE)/100*AM165</f>
        <v>0</v>
      </c>
      <c r="BK165" s="46">
        <f>VLOOKUP(Q$3,[1]Prisindeks!$A$1:$B$111,2,FALSE)/100*AN165</f>
        <v>0</v>
      </c>
      <c r="BL165" s="46">
        <f>VLOOKUP(R$3,[1]Prisindeks!$A$1:$B$111,2,FALSE)/100*AO165</f>
        <v>0</v>
      </c>
      <c r="BM165" s="46">
        <f>VLOOKUP(S$3,[1]Prisindeks!$A$1:$B$111,2,FALSE)/100*AP165</f>
        <v>0</v>
      </c>
      <c r="BN165" s="46">
        <f>VLOOKUP(T$3,[1]Prisindeks!$A$1:$B$111,2,FALSE)/100*AQ165</f>
        <v>0</v>
      </c>
      <c r="BO165" s="46">
        <f>VLOOKUP(U$3,[1]Prisindeks!$A$1:$B$111,2,FALSE)/100*AR165</f>
        <v>0</v>
      </c>
      <c r="BP165" s="46">
        <f>VLOOKUP(V$3,[1]Prisindeks!$A$1:$B$111,2,FALSE)/100*AS165</f>
        <v>0</v>
      </c>
      <c r="BQ165" s="46">
        <f>VLOOKUP(W$3,[1]Prisindeks!$A$1:$B$111,2,FALSE)/100*AT165</f>
        <v>0</v>
      </c>
      <c r="BR165" s="46">
        <f>VLOOKUP(X$3,[1]Prisindeks!$A$1:$B$111,2,FALSE)/100*AU165</f>
        <v>0</v>
      </c>
      <c r="BS165" s="46">
        <f>VLOOKUP(Y$3,[1]Prisindeks!$A$1:$B$111,2,FALSE)/100*AV165</f>
        <v>0</v>
      </c>
      <c r="BT165" s="47">
        <f>+SUM(AX165:BS165)</f>
        <v>0</v>
      </c>
      <c r="BU165" s="48">
        <f t="shared" ref="BU165:CP165" si="97">(AX165+AA165)/2</f>
        <v>0</v>
      </c>
      <c r="BV165" s="48">
        <f t="shared" si="97"/>
        <v>0</v>
      </c>
      <c r="BW165" s="48">
        <f t="shared" si="97"/>
        <v>0</v>
      </c>
      <c r="BX165" s="48">
        <f t="shared" si="97"/>
        <v>0</v>
      </c>
      <c r="BY165" s="48">
        <f t="shared" si="97"/>
        <v>0</v>
      </c>
      <c r="BZ165" s="48">
        <f t="shared" si="97"/>
        <v>0</v>
      </c>
      <c r="CA165" s="48">
        <f t="shared" si="97"/>
        <v>0</v>
      </c>
      <c r="CB165" s="48">
        <f t="shared" si="97"/>
        <v>0</v>
      </c>
      <c r="CC165" s="48">
        <f t="shared" si="97"/>
        <v>0</v>
      </c>
      <c r="CD165" s="48">
        <f t="shared" si="97"/>
        <v>0</v>
      </c>
      <c r="CE165" s="48">
        <f t="shared" si="97"/>
        <v>0</v>
      </c>
      <c r="CF165" s="48">
        <f t="shared" si="97"/>
        <v>0</v>
      </c>
      <c r="CG165" s="48">
        <f t="shared" si="97"/>
        <v>0</v>
      </c>
      <c r="CH165" s="48">
        <f t="shared" si="97"/>
        <v>0</v>
      </c>
      <c r="CI165" s="48">
        <f t="shared" si="97"/>
        <v>0</v>
      </c>
      <c r="CJ165" s="48">
        <f t="shared" si="97"/>
        <v>0</v>
      </c>
      <c r="CK165" s="48">
        <f t="shared" si="97"/>
        <v>0</v>
      </c>
      <c r="CL165" s="48">
        <f t="shared" si="97"/>
        <v>0</v>
      </c>
      <c r="CM165" s="48">
        <f t="shared" si="97"/>
        <v>0</v>
      </c>
      <c r="CN165" s="48">
        <f t="shared" si="97"/>
        <v>0</v>
      </c>
      <c r="CO165" s="48">
        <f t="shared" si="97"/>
        <v>0</v>
      </c>
      <c r="CP165" s="48">
        <f t="shared" si="97"/>
        <v>0</v>
      </c>
      <c r="CQ165" s="49">
        <f>+AVERAGE(AW165,BT165)</f>
        <v>0</v>
      </c>
      <c r="CR165" s="48">
        <f>SUM(D165:Y165)</f>
        <v>45</v>
      </c>
    </row>
    <row r="166" spans="1:96" hidden="1" outlineLevel="1" x14ac:dyDescent="0.25">
      <c r="A166" s="60" t="s">
        <v>66</v>
      </c>
      <c r="B166" s="51" t="s">
        <v>67</v>
      </c>
      <c r="C166" s="61" t="s">
        <v>68</v>
      </c>
      <c r="D166" s="78">
        <v>0</v>
      </c>
      <c r="E166" s="78">
        <v>0</v>
      </c>
      <c r="F166" s="78">
        <v>0</v>
      </c>
      <c r="G166" s="78">
        <v>0</v>
      </c>
      <c r="H166" s="78">
        <v>0</v>
      </c>
      <c r="I166" s="78">
        <v>0</v>
      </c>
      <c r="J166" s="78">
        <v>0</v>
      </c>
      <c r="K166" s="78">
        <v>0</v>
      </c>
      <c r="L166" s="78">
        <v>0</v>
      </c>
      <c r="M166" s="78">
        <v>0</v>
      </c>
      <c r="N166" s="78">
        <v>0</v>
      </c>
      <c r="O166" s="78">
        <v>0</v>
      </c>
      <c r="P166" s="78">
        <v>0</v>
      </c>
      <c r="Q166" s="78">
        <v>0</v>
      </c>
      <c r="R166" s="78">
        <v>0</v>
      </c>
      <c r="S166" s="78">
        <v>0</v>
      </c>
      <c r="T166" s="78">
        <v>0</v>
      </c>
      <c r="U166" s="78">
        <v>0</v>
      </c>
      <c r="V166" s="78">
        <v>0</v>
      </c>
      <c r="W166" s="78">
        <v>0</v>
      </c>
      <c r="X166" s="78">
        <v>0</v>
      </c>
      <c r="Y166" s="78">
        <v>0</v>
      </c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6"/>
      <c r="BV166" s="56"/>
      <c r="BW166" s="56"/>
      <c r="BX166" s="56"/>
      <c r="BY166" s="56"/>
      <c r="BZ166" s="56"/>
      <c r="CA166" s="56"/>
      <c r="CB166" s="56"/>
      <c r="CC166" s="56"/>
      <c r="CD166" s="56"/>
      <c r="CE166" s="56"/>
      <c r="CF166" s="56"/>
      <c r="CG166" s="56"/>
      <c r="CH166" s="56"/>
      <c r="CI166" s="56"/>
      <c r="CJ166" s="56"/>
      <c r="CK166" s="56"/>
      <c r="CL166" s="56"/>
      <c r="CM166" s="56"/>
      <c r="CN166" s="56"/>
      <c r="CO166" s="56"/>
      <c r="CP166" s="56"/>
      <c r="CQ166" s="49"/>
      <c r="CR166" s="48"/>
    </row>
    <row r="167" spans="1:96" hidden="1" outlineLevel="1" x14ac:dyDescent="0.25">
      <c r="A167" s="50" t="s">
        <v>86</v>
      </c>
      <c r="B167" s="51" t="s">
        <v>85</v>
      </c>
      <c r="C167" s="52">
        <f>+[1]Genanskaffelsespriser!$E$176</f>
        <v>25</v>
      </c>
      <c r="D167" s="78">
        <v>0</v>
      </c>
      <c r="E167" s="78">
        <v>0</v>
      </c>
      <c r="F167" s="78">
        <v>0</v>
      </c>
      <c r="G167" s="78">
        <v>0</v>
      </c>
      <c r="H167" s="78">
        <v>0</v>
      </c>
      <c r="I167" s="78">
        <v>0</v>
      </c>
      <c r="J167" s="78">
        <v>0</v>
      </c>
      <c r="K167" s="78">
        <v>0</v>
      </c>
      <c r="L167" s="78">
        <v>0</v>
      </c>
      <c r="M167" s="78">
        <v>0</v>
      </c>
      <c r="N167" s="78">
        <v>0</v>
      </c>
      <c r="O167" s="78">
        <v>0</v>
      </c>
      <c r="P167" s="78">
        <v>0</v>
      </c>
      <c r="Q167" s="78">
        <v>0</v>
      </c>
      <c r="R167" s="78">
        <v>0</v>
      </c>
      <c r="S167" s="78">
        <v>0</v>
      </c>
      <c r="T167" s="78">
        <v>0</v>
      </c>
      <c r="U167" s="78">
        <v>0</v>
      </c>
      <c r="V167" s="78">
        <v>0</v>
      </c>
      <c r="W167" s="78">
        <v>0</v>
      </c>
      <c r="X167" s="78">
        <v>0</v>
      </c>
      <c r="Y167" s="78">
        <v>0</v>
      </c>
      <c r="Z167" s="87">
        <f>IF(COUNTIF(D167:Y167,"&lt;&gt;0")&lt;=1,IF((SUM(D167:Y167))&gt;0,((+HLOOKUP((SUM(D167:Y167)),[1]Priser!$E$342:$H$344,2)+((SUM(D167:Y167))-HLOOKUP((SUM(D167:Y167)),[1]Priser!$E$342:$H$344,1))*HLOOKUP((SUM(D167:Y167)),[1]Priser!$E$342:$H$344,3))*[1]Priser!$Q$341)/(SUM(D167:Y167)),0)*(1+[1]Genanskaffelsespriser!$D$196),$A$400)</f>
        <v>0</v>
      </c>
      <c r="AA167" s="57">
        <f t="shared" ref="AA167:AP168" si="98">IF((D167*$Z167-(2009-D$3)/$C167*$Z167*D167)&lt;0,0,(D167*$Z167-(2009-D$3)/$C167*$Z167*D167))</f>
        <v>0</v>
      </c>
      <c r="AB167" s="58">
        <f t="shared" si="98"/>
        <v>0</v>
      </c>
      <c r="AC167" s="58">
        <f t="shared" si="98"/>
        <v>0</v>
      </c>
      <c r="AD167" s="58">
        <f t="shared" si="98"/>
        <v>0</v>
      </c>
      <c r="AE167" s="58">
        <f t="shared" si="98"/>
        <v>0</v>
      </c>
      <c r="AF167" s="58">
        <f t="shared" si="98"/>
        <v>0</v>
      </c>
      <c r="AG167" s="58">
        <f t="shared" si="98"/>
        <v>0</v>
      </c>
      <c r="AH167" s="58">
        <f t="shared" si="98"/>
        <v>0</v>
      </c>
      <c r="AI167" s="58">
        <f t="shared" si="98"/>
        <v>0</v>
      </c>
      <c r="AJ167" s="58">
        <f t="shared" si="98"/>
        <v>0</v>
      </c>
      <c r="AK167" s="58">
        <f t="shared" si="98"/>
        <v>0</v>
      </c>
      <c r="AL167" s="58">
        <f t="shared" si="98"/>
        <v>0</v>
      </c>
      <c r="AM167" s="58">
        <f t="shared" si="98"/>
        <v>0</v>
      </c>
      <c r="AN167" s="58">
        <f t="shared" si="98"/>
        <v>0</v>
      </c>
      <c r="AO167" s="58">
        <f t="shared" si="98"/>
        <v>0</v>
      </c>
      <c r="AP167" s="58">
        <f t="shared" si="98"/>
        <v>0</v>
      </c>
      <c r="AQ167" s="58">
        <f t="shared" ref="AK167:AT168" si="99">IF((T167*$Z167-(2009-T$3)/$C167*$Z167*T167)&lt;0,0,(T167*$Z167-(2009-T$3)/$C167*$Z167*T167))</f>
        <v>0</v>
      </c>
      <c r="AR167" s="58">
        <f t="shared" si="99"/>
        <v>0</v>
      </c>
      <c r="AS167" s="58">
        <f t="shared" si="99"/>
        <v>0</v>
      </c>
      <c r="AT167" s="58">
        <f t="shared" si="99"/>
        <v>0</v>
      </c>
      <c r="AU167" s="58">
        <f>IF((X167*$Z167-(2009-X$3)/$C167*$Z167*X167)&lt;0,0,(X167*$Z167-(2009-X$3)/$C167*$Z167*X167))</f>
        <v>0</v>
      </c>
      <c r="AV167" s="58">
        <f>IF((Y167*$Z167-(2009-Y$3)/$C167*$Z167*Y167)&lt;0,0,(Y167*$Z167-(2009-Y$3)/$C167*$Z167*Y167))</f>
        <v>0</v>
      </c>
      <c r="AW167" s="59">
        <f>+SUM(AA167:AV167)</f>
        <v>0</v>
      </c>
      <c r="AX167" s="58">
        <f>VLOOKUP(D$3,[1]Prisindeks!$A$1:$B$111,2,FALSE)/100*AA167</f>
        <v>0</v>
      </c>
      <c r="AY167" s="58">
        <f>VLOOKUP(E$3,[1]Prisindeks!$A$1:$B$111,2,FALSE)/100*AB167</f>
        <v>0</v>
      </c>
      <c r="AZ167" s="58">
        <f>VLOOKUP(F$3,[1]Prisindeks!$A$1:$B$111,2,FALSE)/100*AC167</f>
        <v>0</v>
      </c>
      <c r="BA167" s="58">
        <f>VLOOKUP(G$3,[1]Prisindeks!$A$1:$B$111,2,FALSE)/100*AD167</f>
        <v>0</v>
      </c>
      <c r="BB167" s="58">
        <f>VLOOKUP(H$3,[1]Prisindeks!$A$1:$B$111,2,FALSE)/100*AE167</f>
        <v>0</v>
      </c>
      <c r="BC167" s="58">
        <f>VLOOKUP(I$3,[1]Prisindeks!$A$1:$B$111,2,FALSE)/100*AF167</f>
        <v>0</v>
      </c>
      <c r="BD167" s="58">
        <f>VLOOKUP(J$3,[1]Prisindeks!$A$1:$B$111,2,FALSE)/100*AG167</f>
        <v>0</v>
      </c>
      <c r="BE167" s="58">
        <f>VLOOKUP(K$3,[1]Prisindeks!$A$1:$B$111,2,FALSE)/100*AH167</f>
        <v>0</v>
      </c>
      <c r="BF167" s="58">
        <f>VLOOKUP(L$3,[1]Prisindeks!$A$1:$B$111,2,FALSE)/100*AI167</f>
        <v>0</v>
      </c>
      <c r="BG167" s="58">
        <f>VLOOKUP(M$3,[1]Prisindeks!$A$1:$B$111,2,FALSE)/100*AJ167</f>
        <v>0</v>
      </c>
      <c r="BH167" s="58">
        <f>VLOOKUP(N$3,[1]Prisindeks!$A$1:$B$111,2,FALSE)/100*AK167</f>
        <v>0</v>
      </c>
      <c r="BI167" s="58">
        <f>VLOOKUP(O$3,[1]Prisindeks!$A$1:$B$111,2,FALSE)/100*AL167</f>
        <v>0</v>
      </c>
      <c r="BJ167" s="58">
        <f>VLOOKUP(P$3,[1]Prisindeks!$A$1:$B$111,2,FALSE)/100*AM167</f>
        <v>0</v>
      </c>
      <c r="BK167" s="58">
        <f>VLOOKUP(Q$3,[1]Prisindeks!$A$1:$B$111,2,FALSE)/100*AN167</f>
        <v>0</v>
      </c>
      <c r="BL167" s="58">
        <f>VLOOKUP(R$3,[1]Prisindeks!$A$1:$B$111,2,FALSE)/100*AO167</f>
        <v>0</v>
      </c>
      <c r="BM167" s="58">
        <f>VLOOKUP(S$3,[1]Prisindeks!$A$1:$B$111,2,FALSE)/100*AP167</f>
        <v>0</v>
      </c>
      <c r="BN167" s="58">
        <f>VLOOKUP(T$3,[1]Prisindeks!$A$1:$B$111,2,FALSE)/100*AQ167</f>
        <v>0</v>
      </c>
      <c r="BO167" s="58">
        <f>VLOOKUP(U$3,[1]Prisindeks!$A$1:$B$111,2,FALSE)/100*AR167</f>
        <v>0</v>
      </c>
      <c r="BP167" s="58">
        <f>VLOOKUP(V$3,[1]Prisindeks!$A$1:$B$111,2,FALSE)/100*AS167</f>
        <v>0</v>
      </c>
      <c r="BQ167" s="58">
        <f>VLOOKUP(W$3,[1]Prisindeks!$A$1:$B$111,2,FALSE)/100*AT167</f>
        <v>0</v>
      </c>
      <c r="BR167" s="58">
        <f>VLOOKUP(X$3,[1]Prisindeks!$A$1:$B$111,2,FALSE)/100*AU167</f>
        <v>0</v>
      </c>
      <c r="BS167" s="58">
        <f>VLOOKUP(Y$3,[1]Prisindeks!$A$1:$B$111,2,FALSE)/100*AV167</f>
        <v>0</v>
      </c>
      <c r="BT167" s="59">
        <f>+SUM(AX167:BS167)</f>
        <v>0</v>
      </c>
      <c r="BU167" s="48">
        <f t="shared" ref="BU167:CJ169" si="100">(AX167+AA167)/2</f>
        <v>0</v>
      </c>
      <c r="BV167" s="48">
        <f t="shared" si="100"/>
        <v>0</v>
      </c>
      <c r="BW167" s="48">
        <f t="shared" si="100"/>
        <v>0</v>
      </c>
      <c r="BX167" s="48">
        <f t="shared" si="100"/>
        <v>0</v>
      </c>
      <c r="BY167" s="48">
        <f t="shared" si="100"/>
        <v>0</v>
      </c>
      <c r="BZ167" s="48">
        <f t="shared" si="100"/>
        <v>0</v>
      </c>
      <c r="CA167" s="48">
        <f t="shared" si="100"/>
        <v>0</v>
      </c>
      <c r="CB167" s="48">
        <f t="shared" si="100"/>
        <v>0</v>
      </c>
      <c r="CC167" s="48">
        <f t="shared" si="100"/>
        <v>0</v>
      </c>
      <c r="CD167" s="48">
        <f t="shared" si="100"/>
        <v>0</v>
      </c>
      <c r="CE167" s="48">
        <f t="shared" si="100"/>
        <v>0</v>
      </c>
      <c r="CF167" s="48">
        <f t="shared" si="100"/>
        <v>0</v>
      </c>
      <c r="CG167" s="48">
        <f t="shared" si="100"/>
        <v>0</v>
      </c>
      <c r="CH167" s="48">
        <f t="shared" si="100"/>
        <v>0</v>
      </c>
      <c r="CI167" s="48">
        <f t="shared" si="100"/>
        <v>0</v>
      </c>
      <c r="CJ167" s="48">
        <f t="shared" si="100"/>
        <v>0</v>
      </c>
      <c r="CK167" s="48">
        <f t="shared" ref="CE167:CP169" si="101">(BN167+AQ167)/2</f>
        <v>0</v>
      </c>
      <c r="CL167" s="48">
        <f t="shared" si="101"/>
        <v>0</v>
      </c>
      <c r="CM167" s="48">
        <f t="shared" si="101"/>
        <v>0</v>
      </c>
      <c r="CN167" s="48">
        <f t="shared" si="101"/>
        <v>0</v>
      </c>
      <c r="CO167" s="48">
        <f t="shared" si="101"/>
        <v>0</v>
      </c>
      <c r="CP167" s="48">
        <f t="shared" si="101"/>
        <v>0</v>
      </c>
      <c r="CQ167" s="49">
        <f>+AVERAGE(AW167,BT167)</f>
        <v>0</v>
      </c>
      <c r="CR167" s="48">
        <f>SUM(D167:Y167)</f>
        <v>0</v>
      </c>
    </row>
    <row r="168" spans="1:96" hidden="1" outlineLevel="1" x14ac:dyDescent="0.25">
      <c r="A168" s="50" t="s">
        <v>87</v>
      </c>
      <c r="B168" s="51" t="s">
        <v>85</v>
      </c>
      <c r="C168" s="52">
        <f>+[1]Genanskaffelsespriser!$E$177</f>
        <v>10</v>
      </c>
      <c r="D168" s="78">
        <v>0</v>
      </c>
      <c r="E168" s="78">
        <v>0</v>
      </c>
      <c r="F168" s="78">
        <v>0</v>
      </c>
      <c r="G168" s="78">
        <v>0</v>
      </c>
      <c r="H168" s="78">
        <v>0</v>
      </c>
      <c r="I168" s="78">
        <v>0</v>
      </c>
      <c r="J168" s="78">
        <v>0</v>
      </c>
      <c r="K168" s="78">
        <v>0</v>
      </c>
      <c r="L168" s="78">
        <v>0</v>
      </c>
      <c r="M168" s="78">
        <v>0</v>
      </c>
      <c r="N168" s="78">
        <v>0</v>
      </c>
      <c r="O168" s="78">
        <v>0</v>
      </c>
      <c r="P168" s="78">
        <v>0</v>
      </c>
      <c r="Q168" s="78">
        <v>0</v>
      </c>
      <c r="R168" s="78">
        <v>0</v>
      </c>
      <c r="S168" s="78">
        <v>0</v>
      </c>
      <c r="T168" s="78">
        <v>0</v>
      </c>
      <c r="U168" s="78">
        <v>0</v>
      </c>
      <c r="V168" s="78">
        <v>0</v>
      </c>
      <c r="W168" s="78">
        <v>0</v>
      </c>
      <c r="X168" s="78">
        <v>0</v>
      </c>
      <c r="Y168" s="78">
        <v>0</v>
      </c>
      <c r="Z168" s="87">
        <f>IF(COUNTIF(D168:Y168,"&lt;&gt;0")&lt;=1,IF((SUM(D168:Y168))&gt;0,((+HLOOKUP((SUM(D168:Y168)),[1]Priser!$E$342:$H$344,2)+((SUM(D168:Y168))-HLOOKUP((SUM(D168:Y168)),[1]Priser!$E$342:$H$344,1))*HLOOKUP((SUM(D168:Y168)),[1]Priser!$E$342:$H$344,3))*[1]Priser!$R$341)/(SUM(D168:Y168)),0)*(1+[1]Genanskaffelsespriser!$D$196),$A$400)</f>
        <v>0</v>
      </c>
      <c r="AA168" s="57">
        <f t="shared" si="98"/>
        <v>0</v>
      </c>
      <c r="AB168" s="58">
        <f t="shared" si="98"/>
        <v>0</v>
      </c>
      <c r="AC168" s="58">
        <f t="shared" si="98"/>
        <v>0</v>
      </c>
      <c r="AD168" s="58">
        <f t="shared" si="98"/>
        <v>0</v>
      </c>
      <c r="AE168" s="58">
        <f t="shared" si="98"/>
        <v>0</v>
      </c>
      <c r="AF168" s="58">
        <f t="shared" si="98"/>
        <v>0</v>
      </c>
      <c r="AG168" s="58">
        <f t="shared" si="98"/>
        <v>0</v>
      </c>
      <c r="AH168" s="58">
        <f t="shared" si="98"/>
        <v>0</v>
      </c>
      <c r="AI168" s="58">
        <f t="shared" si="98"/>
        <v>0</v>
      </c>
      <c r="AJ168" s="58">
        <f t="shared" si="98"/>
        <v>0</v>
      </c>
      <c r="AK168" s="58">
        <f t="shared" si="99"/>
        <v>0</v>
      </c>
      <c r="AL168" s="58">
        <f t="shared" si="99"/>
        <v>0</v>
      </c>
      <c r="AM168" s="58">
        <f t="shared" si="99"/>
        <v>0</v>
      </c>
      <c r="AN168" s="58">
        <f t="shared" si="99"/>
        <v>0</v>
      </c>
      <c r="AO168" s="58">
        <f t="shared" si="99"/>
        <v>0</v>
      </c>
      <c r="AP168" s="58">
        <f t="shared" si="99"/>
        <v>0</v>
      </c>
      <c r="AQ168" s="58">
        <f t="shared" si="99"/>
        <v>0</v>
      </c>
      <c r="AR168" s="58">
        <f t="shared" si="99"/>
        <v>0</v>
      </c>
      <c r="AS168" s="58">
        <f t="shared" si="99"/>
        <v>0</v>
      </c>
      <c r="AT168" s="58">
        <f t="shared" si="99"/>
        <v>0</v>
      </c>
      <c r="AU168" s="58">
        <f>IF((X168*$Z168-(2009-X$3)/$C168*$Z168*X168)&lt;0,0,(X168*$Z168-(2009-X$3)/$C168*$Z168*X168))</f>
        <v>0</v>
      </c>
      <c r="AV168" s="58">
        <f>IF((Y168*$Z168-(2009-Y$3)/$C168*$Z168*Y168)&lt;0,0,(Y168*$Z168-(2009-Y$3)/$C168*$Z168*Y168))</f>
        <v>0</v>
      </c>
      <c r="AW168" s="59">
        <f>+SUM(AA168:AV168)</f>
        <v>0</v>
      </c>
      <c r="AX168" s="58">
        <f>VLOOKUP(D$3,[1]Prisindeks!$A$1:$B$111,2,FALSE)/100*AA168</f>
        <v>0</v>
      </c>
      <c r="AY168" s="58">
        <f>VLOOKUP(E$3,[1]Prisindeks!$A$1:$B$111,2,FALSE)/100*AB168</f>
        <v>0</v>
      </c>
      <c r="AZ168" s="58">
        <f>VLOOKUP(F$3,[1]Prisindeks!$A$1:$B$111,2,FALSE)/100*AC168</f>
        <v>0</v>
      </c>
      <c r="BA168" s="58">
        <f>VLOOKUP(G$3,[1]Prisindeks!$A$1:$B$111,2,FALSE)/100*AD168</f>
        <v>0</v>
      </c>
      <c r="BB168" s="58">
        <f>VLOOKUP(H$3,[1]Prisindeks!$A$1:$B$111,2,FALSE)/100*AE168</f>
        <v>0</v>
      </c>
      <c r="BC168" s="58">
        <f>VLOOKUP(I$3,[1]Prisindeks!$A$1:$B$111,2,FALSE)/100*AF168</f>
        <v>0</v>
      </c>
      <c r="BD168" s="58">
        <f>VLOOKUP(J$3,[1]Prisindeks!$A$1:$B$111,2,FALSE)/100*AG168</f>
        <v>0</v>
      </c>
      <c r="BE168" s="58">
        <f>VLOOKUP(K$3,[1]Prisindeks!$A$1:$B$111,2,FALSE)/100*AH168</f>
        <v>0</v>
      </c>
      <c r="BF168" s="58">
        <f>VLOOKUP(L$3,[1]Prisindeks!$A$1:$B$111,2,FALSE)/100*AI168</f>
        <v>0</v>
      </c>
      <c r="BG168" s="58">
        <f>VLOOKUP(M$3,[1]Prisindeks!$A$1:$B$111,2,FALSE)/100*AJ168</f>
        <v>0</v>
      </c>
      <c r="BH168" s="58">
        <f>VLOOKUP(N$3,[1]Prisindeks!$A$1:$B$111,2,FALSE)/100*AK168</f>
        <v>0</v>
      </c>
      <c r="BI168" s="58">
        <f>VLOOKUP(O$3,[1]Prisindeks!$A$1:$B$111,2,FALSE)/100*AL168</f>
        <v>0</v>
      </c>
      <c r="BJ168" s="58">
        <f>VLOOKUP(P$3,[1]Prisindeks!$A$1:$B$111,2,FALSE)/100*AM168</f>
        <v>0</v>
      </c>
      <c r="BK168" s="58">
        <f>VLOOKUP(Q$3,[1]Prisindeks!$A$1:$B$111,2,FALSE)/100*AN168</f>
        <v>0</v>
      </c>
      <c r="BL168" s="58">
        <f>VLOOKUP(R$3,[1]Prisindeks!$A$1:$B$111,2,FALSE)/100*AO168</f>
        <v>0</v>
      </c>
      <c r="BM168" s="58">
        <f>VLOOKUP(S$3,[1]Prisindeks!$A$1:$B$111,2,FALSE)/100*AP168</f>
        <v>0</v>
      </c>
      <c r="BN168" s="58">
        <f>VLOOKUP(T$3,[1]Prisindeks!$A$1:$B$111,2,FALSE)/100*AQ168</f>
        <v>0</v>
      </c>
      <c r="BO168" s="58">
        <f>VLOOKUP(U$3,[1]Prisindeks!$A$1:$B$111,2,FALSE)/100*AR168</f>
        <v>0</v>
      </c>
      <c r="BP168" s="58">
        <f>VLOOKUP(V$3,[1]Prisindeks!$A$1:$B$111,2,FALSE)/100*AS168</f>
        <v>0</v>
      </c>
      <c r="BQ168" s="58">
        <f>VLOOKUP(W$3,[1]Prisindeks!$A$1:$B$111,2,FALSE)/100*AT168</f>
        <v>0</v>
      </c>
      <c r="BR168" s="58">
        <f>VLOOKUP(X$3,[1]Prisindeks!$A$1:$B$111,2,FALSE)/100*AU168</f>
        <v>0</v>
      </c>
      <c r="BS168" s="58">
        <f>VLOOKUP(Y$3,[1]Prisindeks!$A$1:$B$111,2,FALSE)/100*AV168</f>
        <v>0</v>
      </c>
      <c r="BT168" s="59">
        <f>+SUM(AX168:BS168)</f>
        <v>0</v>
      </c>
      <c r="BU168" s="48">
        <f t="shared" si="100"/>
        <v>0</v>
      </c>
      <c r="BV168" s="48">
        <f t="shared" si="100"/>
        <v>0</v>
      </c>
      <c r="BW168" s="48">
        <f t="shared" si="100"/>
        <v>0</v>
      </c>
      <c r="BX168" s="48">
        <f t="shared" si="100"/>
        <v>0</v>
      </c>
      <c r="BY168" s="48">
        <f t="shared" si="100"/>
        <v>0</v>
      </c>
      <c r="BZ168" s="48">
        <f t="shared" si="100"/>
        <v>0</v>
      </c>
      <c r="CA168" s="48">
        <f t="shared" si="100"/>
        <v>0</v>
      </c>
      <c r="CB168" s="48">
        <f t="shared" si="100"/>
        <v>0</v>
      </c>
      <c r="CC168" s="48">
        <f t="shared" si="100"/>
        <v>0</v>
      </c>
      <c r="CD168" s="48">
        <f t="shared" si="100"/>
        <v>0</v>
      </c>
      <c r="CE168" s="48">
        <f t="shared" si="101"/>
        <v>0</v>
      </c>
      <c r="CF168" s="48">
        <f t="shared" si="101"/>
        <v>0</v>
      </c>
      <c r="CG168" s="48">
        <f t="shared" si="101"/>
        <v>0</v>
      </c>
      <c r="CH168" s="48">
        <f t="shared" si="101"/>
        <v>0</v>
      </c>
      <c r="CI168" s="48">
        <f t="shared" si="101"/>
        <v>0</v>
      </c>
      <c r="CJ168" s="48">
        <f t="shared" si="101"/>
        <v>0</v>
      </c>
      <c r="CK168" s="48">
        <f t="shared" si="101"/>
        <v>0</v>
      </c>
      <c r="CL168" s="48">
        <f t="shared" si="101"/>
        <v>0</v>
      </c>
      <c r="CM168" s="48">
        <f t="shared" si="101"/>
        <v>0</v>
      </c>
      <c r="CN168" s="48">
        <f t="shared" si="101"/>
        <v>0</v>
      </c>
      <c r="CO168" s="48">
        <f t="shared" si="101"/>
        <v>0</v>
      </c>
      <c r="CP168" s="48">
        <f t="shared" si="101"/>
        <v>0</v>
      </c>
      <c r="CQ168" s="49">
        <f>+AVERAGE(AW168,BT168)</f>
        <v>0</v>
      </c>
      <c r="CR168" s="48">
        <f>SUM(D168:Y168)</f>
        <v>0</v>
      </c>
    </row>
    <row r="169" spans="1:96" hidden="1" outlineLevel="1" x14ac:dyDescent="0.25">
      <c r="A169" s="50" t="s">
        <v>88</v>
      </c>
      <c r="B169" s="51" t="s">
        <v>89</v>
      </c>
      <c r="C169" s="52">
        <f>+[1]Genanskaffelsespriser!$E$178</f>
        <v>50</v>
      </c>
      <c r="D169" s="78">
        <v>0</v>
      </c>
      <c r="E169" s="78">
        <v>0</v>
      </c>
      <c r="F169" s="78">
        <v>0</v>
      </c>
      <c r="G169" s="78">
        <v>0</v>
      </c>
      <c r="H169" s="78">
        <v>0</v>
      </c>
      <c r="I169" s="78">
        <v>0</v>
      </c>
      <c r="J169" s="78">
        <v>0</v>
      </c>
      <c r="K169" s="78">
        <v>0</v>
      </c>
      <c r="L169" s="78">
        <v>0</v>
      </c>
      <c r="M169" s="78">
        <v>0</v>
      </c>
      <c r="N169" s="78">
        <v>0</v>
      </c>
      <c r="O169" s="78">
        <v>0</v>
      </c>
      <c r="P169" s="78">
        <v>0</v>
      </c>
      <c r="Q169" s="78">
        <v>0</v>
      </c>
      <c r="R169" s="78">
        <v>0</v>
      </c>
      <c r="S169" s="78">
        <v>0</v>
      </c>
      <c r="T169" s="78">
        <v>0</v>
      </c>
      <c r="U169" s="78">
        <v>0</v>
      </c>
      <c r="V169" s="78">
        <v>0</v>
      </c>
      <c r="W169" s="78">
        <v>0</v>
      </c>
      <c r="X169" s="78">
        <v>0</v>
      </c>
      <c r="Y169" s="78">
        <v>0</v>
      </c>
      <c r="Z169" s="87">
        <f>IF(COUNTIF(D169:Y169,"&lt;&gt;0")&lt;=1,IF((SUM(D169:Y169))&gt;0,(+HLOOKUP((SUM(D169:Y169)),[1]Priser!$E$168:$J$170,2)+((SUM(D169:Y169))-HLOOKUP((SUM(D169:Y169)),[1]Priser!$E$168:$J$170,1))*HLOOKUP((SUM(D169:Y169)),[1]Priser!$E$168:$J$170,3))/(SUM(D169:Y169)),0)*(1+[1]Genanskaffelsespriser!$D$196),$A$400)</f>
        <v>0</v>
      </c>
      <c r="AA169" s="57">
        <f t="shared" ref="AA169:AV169" si="102">IF((D169*$Z169-(2009-D$3)/($C169+D170)*$Z169*D169)&lt;0,0,(D169*$Z169-(2009-D$3)/($C169+D170)*$Z169*D169))</f>
        <v>0</v>
      </c>
      <c r="AB169" s="58">
        <f t="shared" si="102"/>
        <v>0</v>
      </c>
      <c r="AC169" s="58">
        <f t="shared" si="102"/>
        <v>0</v>
      </c>
      <c r="AD169" s="58">
        <f t="shared" si="102"/>
        <v>0</v>
      </c>
      <c r="AE169" s="58">
        <f t="shared" si="102"/>
        <v>0</v>
      </c>
      <c r="AF169" s="58">
        <f t="shared" si="102"/>
        <v>0</v>
      </c>
      <c r="AG169" s="58">
        <f t="shared" si="102"/>
        <v>0</v>
      </c>
      <c r="AH169" s="58">
        <f t="shared" si="102"/>
        <v>0</v>
      </c>
      <c r="AI169" s="58">
        <f t="shared" si="102"/>
        <v>0</v>
      </c>
      <c r="AJ169" s="58">
        <f t="shared" si="102"/>
        <v>0</v>
      </c>
      <c r="AK169" s="58">
        <f t="shared" si="102"/>
        <v>0</v>
      </c>
      <c r="AL169" s="58">
        <f t="shared" si="102"/>
        <v>0</v>
      </c>
      <c r="AM169" s="58">
        <f t="shared" si="102"/>
        <v>0</v>
      </c>
      <c r="AN169" s="58">
        <f t="shared" si="102"/>
        <v>0</v>
      </c>
      <c r="AO169" s="58">
        <f t="shared" si="102"/>
        <v>0</v>
      </c>
      <c r="AP169" s="58">
        <f t="shared" si="102"/>
        <v>0</v>
      </c>
      <c r="AQ169" s="58">
        <f t="shared" si="102"/>
        <v>0</v>
      </c>
      <c r="AR169" s="58">
        <f t="shared" si="102"/>
        <v>0</v>
      </c>
      <c r="AS169" s="58">
        <f t="shared" si="102"/>
        <v>0</v>
      </c>
      <c r="AT169" s="58">
        <f t="shared" si="102"/>
        <v>0</v>
      </c>
      <c r="AU169" s="58">
        <f t="shared" si="102"/>
        <v>0</v>
      </c>
      <c r="AV169" s="58">
        <f t="shared" si="102"/>
        <v>0</v>
      </c>
      <c r="AW169" s="59">
        <f>+SUM(AA169:AV169)</f>
        <v>0</v>
      </c>
      <c r="AX169" s="58">
        <f>VLOOKUP(D$3,[1]Prisindeks!$A$1:$B$111,2,FALSE)/100*AA169</f>
        <v>0</v>
      </c>
      <c r="AY169" s="58">
        <f>VLOOKUP(E$3,[1]Prisindeks!$A$1:$B$111,2,FALSE)/100*AB169</f>
        <v>0</v>
      </c>
      <c r="AZ169" s="58">
        <f>VLOOKUP(F$3,[1]Prisindeks!$A$1:$B$111,2,FALSE)/100*AC169</f>
        <v>0</v>
      </c>
      <c r="BA169" s="58">
        <f>VLOOKUP(G$3,[1]Prisindeks!$A$1:$B$111,2,FALSE)/100*AD169</f>
        <v>0</v>
      </c>
      <c r="BB169" s="58">
        <f>VLOOKUP(H$3,[1]Prisindeks!$A$1:$B$111,2,FALSE)/100*AE169</f>
        <v>0</v>
      </c>
      <c r="BC169" s="58">
        <f>VLOOKUP(I$3,[1]Prisindeks!$A$1:$B$111,2,FALSE)/100*AF169</f>
        <v>0</v>
      </c>
      <c r="BD169" s="58">
        <f>VLOOKUP(J$3,[1]Prisindeks!$A$1:$B$111,2,FALSE)/100*AG169</f>
        <v>0</v>
      </c>
      <c r="BE169" s="58">
        <f>VLOOKUP(K$3,[1]Prisindeks!$A$1:$B$111,2,FALSE)/100*AH169</f>
        <v>0</v>
      </c>
      <c r="BF169" s="58">
        <f>VLOOKUP(L$3,[1]Prisindeks!$A$1:$B$111,2,FALSE)/100*AI169</f>
        <v>0</v>
      </c>
      <c r="BG169" s="58">
        <f>VLOOKUP(M$3,[1]Prisindeks!$A$1:$B$111,2,FALSE)/100*AJ169</f>
        <v>0</v>
      </c>
      <c r="BH169" s="58">
        <f>VLOOKUP(N$3,[1]Prisindeks!$A$1:$B$111,2,FALSE)/100*AK169</f>
        <v>0</v>
      </c>
      <c r="BI169" s="58">
        <f>VLOOKUP(O$3,[1]Prisindeks!$A$1:$B$111,2,FALSE)/100*AL169</f>
        <v>0</v>
      </c>
      <c r="BJ169" s="58">
        <f>VLOOKUP(P$3,[1]Prisindeks!$A$1:$B$111,2,FALSE)/100*AM169</f>
        <v>0</v>
      </c>
      <c r="BK169" s="58">
        <f>VLOOKUP(Q$3,[1]Prisindeks!$A$1:$B$111,2,FALSE)/100*AN169</f>
        <v>0</v>
      </c>
      <c r="BL169" s="58">
        <f>VLOOKUP(R$3,[1]Prisindeks!$A$1:$B$111,2,FALSE)/100*AO169</f>
        <v>0</v>
      </c>
      <c r="BM169" s="58">
        <f>VLOOKUP(S$3,[1]Prisindeks!$A$1:$B$111,2,FALSE)/100*AP169</f>
        <v>0</v>
      </c>
      <c r="BN169" s="58">
        <f>VLOOKUP(T$3,[1]Prisindeks!$A$1:$B$111,2,FALSE)/100*AQ169</f>
        <v>0</v>
      </c>
      <c r="BO169" s="58">
        <f>VLOOKUP(U$3,[1]Prisindeks!$A$1:$B$111,2,FALSE)/100*AR169</f>
        <v>0</v>
      </c>
      <c r="BP169" s="58">
        <f>VLOOKUP(V$3,[1]Prisindeks!$A$1:$B$111,2,FALSE)/100*AS169</f>
        <v>0</v>
      </c>
      <c r="BQ169" s="58">
        <f>VLOOKUP(W$3,[1]Prisindeks!$A$1:$B$111,2,FALSE)/100*AT169</f>
        <v>0</v>
      </c>
      <c r="BR169" s="58">
        <f>VLOOKUP(X$3,[1]Prisindeks!$A$1:$B$111,2,FALSE)/100*AU169</f>
        <v>0</v>
      </c>
      <c r="BS169" s="58">
        <f>VLOOKUP(Y$3,[1]Prisindeks!$A$1:$B$111,2,FALSE)/100*AV169</f>
        <v>0</v>
      </c>
      <c r="BT169" s="59">
        <f>+SUM(AX169:BS169)</f>
        <v>0</v>
      </c>
      <c r="BU169" s="48">
        <f t="shared" si="100"/>
        <v>0</v>
      </c>
      <c r="BV169" s="48">
        <f t="shared" si="100"/>
        <v>0</v>
      </c>
      <c r="BW169" s="48">
        <f t="shared" si="100"/>
        <v>0</v>
      </c>
      <c r="BX169" s="48">
        <f t="shared" si="100"/>
        <v>0</v>
      </c>
      <c r="BY169" s="48">
        <f t="shared" si="100"/>
        <v>0</v>
      </c>
      <c r="BZ169" s="48">
        <f t="shared" si="100"/>
        <v>0</v>
      </c>
      <c r="CA169" s="48">
        <f t="shared" si="100"/>
        <v>0</v>
      </c>
      <c r="CB169" s="48">
        <f t="shared" si="100"/>
        <v>0</v>
      </c>
      <c r="CC169" s="48">
        <f t="shared" si="100"/>
        <v>0</v>
      </c>
      <c r="CD169" s="48">
        <f t="shared" si="100"/>
        <v>0</v>
      </c>
      <c r="CE169" s="48">
        <f t="shared" si="101"/>
        <v>0</v>
      </c>
      <c r="CF169" s="48">
        <f t="shared" si="101"/>
        <v>0</v>
      </c>
      <c r="CG169" s="48">
        <f t="shared" si="101"/>
        <v>0</v>
      </c>
      <c r="CH169" s="48">
        <f t="shared" si="101"/>
        <v>0</v>
      </c>
      <c r="CI169" s="48">
        <f t="shared" si="101"/>
        <v>0</v>
      </c>
      <c r="CJ169" s="48">
        <f t="shared" si="101"/>
        <v>0</v>
      </c>
      <c r="CK169" s="48">
        <f t="shared" si="101"/>
        <v>0</v>
      </c>
      <c r="CL169" s="48">
        <f t="shared" si="101"/>
        <v>0</v>
      </c>
      <c r="CM169" s="48">
        <f t="shared" si="101"/>
        <v>0</v>
      </c>
      <c r="CN169" s="48">
        <f t="shared" si="101"/>
        <v>0</v>
      </c>
      <c r="CO169" s="48">
        <f t="shared" si="101"/>
        <v>0</v>
      </c>
      <c r="CP169" s="48">
        <f t="shared" si="101"/>
        <v>0</v>
      </c>
      <c r="CQ169" s="49">
        <f>+AVERAGE(AW169,BT169)</f>
        <v>0</v>
      </c>
      <c r="CR169" s="48">
        <f>SUM(D169:Y169)</f>
        <v>0</v>
      </c>
    </row>
    <row r="170" spans="1:96" hidden="1" outlineLevel="1" x14ac:dyDescent="0.25">
      <c r="A170" s="60" t="s">
        <v>66</v>
      </c>
      <c r="B170" s="51" t="s">
        <v>67</v>
      </c>
      <c r="C170" s="61" t="s">
        <v>68</v>
      </c>
      <c r="D170" s="78">
        <v>0</v>
      </c>
      <c r="E170" s="78">
        <v>0</v>
      </c>
      <c r="F170" s="78">
        <v>0</v>
      </c>
      <c r="G170" s="78">
        <v>0</v>
      </c>
      <c r="H170" s="78">
        <v>0</v>
      </c>
      <c r="I170" s="78">
        <v>0</v>
      </c>
      <c r="J170" s="78">
        <v>0</v>
      </c>
      <c r="K170" s="78">
        <v>0</v>
      </c>
      <c r="L170" s="78">
        <v>0</v>
      </c>
      <c r="M170" s="78">
        <v>0</v>
      </c>
      <c r="N170" s="78">
        <v>0</v>
      </c>
      <c r="O170" s="78">
        <v>0</v>
      </c>
      <c r="P170" s="78">
        <v>0</v>
      </c>
      <c r="Q170" s="78">
        <v>0</v>
      </c>
      <c r="R170" s="78">
        <v>0</v>
      </c>
      <c r="S170" s="78">
        <v>0</v>
      </c>
      <c r="T170" s="78">
        <v>0</v>
      </c>
      <c r="U170" s="78">
        <v>0</v>
      </c>
      <c r="V170" s="78">
        <v>0</v>
      </c>
      <c r="W170" s="78">
        <v>0</v>
      </c>
      <c r="X170" s="78">
        <v>0</v>
      </c>
      <c r="Y170" s="78">
        <v>0</v>
      </c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  <c r="BU170" s="56"/>
      <c r="BV170" s="56"/>
      <c r="BW170" s="56"/>
      <c r="BX170" s="56"/>
      <c r="BY170" s="56"/>
      <c r="BZ170" s="56"/>
      <c r="CA170" s="56"/>
      <c r="CB170" s="56"/>
      <c r="CC170" s="56"/>
      <c r="CD170" s="56"/>
      <c r="CE170" s="56"/>
      <c r="CF170" s="56"/>
      <c r="CG170" s="56"/>
      <c r="CH170" s="56"/>
      <c r="CI170" s="56"/>
      <c r="CJ170" s="56"/>
      <c r="CK170" s="56"/>
      <c r="CL170" s="56"/>
      <c r="CM170" s="56"/>
      <c r="CN170" s="56"/>
      <c r="CO170" s="56"/>
      <c r="CP170" s="56"/>
      <c r="CQ170" s="49"/>
      <c r="CR170" s="48"/>
    </row>
    <row r="171" spans="1:96" hidden="1" outlineLevel="1" x14ac:dyDescent="0.25">
      <c r="A171" s="50" t="s">
        <v>90</v>
      </c>
      <c r="B171" s="51" t="s">
        <v>89</v>
      </c>
      <c r="C171" s="52">
        <f>+[1]Genanskaffelsespriser!$E$179</f>
        <v>50</v>
      </c>
      <c r="D171" s="78">
        <v>0</v>
      </c>
      <c r="E171" s="78">
        <v>0</v>
      </c>
      <c r="F171" s="78">
        <v>0</v>
      </c>
      <c r="G171" s="78">
        <v>0</v>
      </c>
      <c r="H171" s="78">
        <v>0</v>
      </c>
      <c r="I171" s="78">
        <v>0</v>
      </c>
      <c r="J171" s="78">
        <v>0</v>
      </c>
      <c r="K171" s="78">
        <v>0</v>
      </c>
      <c r="L171" s="78">
        <v>0</v>
      </c>
      <c r="M171" s="78">
        <v>0</v>
      </c>
      <c r="N171" s="78">
        <v>0</v>
      </c>
      <c r="O171" s="78">
        <v>0</v>
      </c>
      <c r="P171" s="78">
        <v>0</v>
      </c>
      <c r="Q171" s="78">
        <v>0</v>
      </c>
      <c r="R171" s="78">
        <v>0</v>
      </c>
      <c r="S171" s="78">
        <v>0</v>
      </c>
      <c r="T171" s="78">
        <v>0</v>
      </c>
      <c r="U171" s="78">
        <v>0</v>
      </c>
      <c r="V171" s="78">
        <v>0</v>
      </c>
      <c r="W171" s="78">
        <v>0</v>
      </c>
      <c r="X171" s="78">
        <v>0</v>
      </c>
      <c r="Y171" s="78">
        <v>0</v>
      </c>
      <c r="Z171" s="87">
        <f>IF(COUNTIF(D171:Y171,"&lt;&gt;0")&lt;=1,IF((SUM(D171:Y171))&gt;0,(+HLOOKUP((SUM(D171:Y171)),[1]Priser!$E$191:$J$193,2)+((SUM(D171:Y171))-HLOOKUP((SUM(D171:Y171)),[1]Priser!$E$191:$J$193,1))*HLOOKUP((SUM(D171:Y171)),[1]Priser!$E$191:$J$193,3))/(SUM(D171:Y171)),0)*(1+[1]Genanskaffelsespriser!$D$196),$A$400)</f>
        <v>0</v>
      </c>
      <c r="AA171" s="57">
        <f t="shared" ref="AA171:AV171" si="103">IF((D171*$Z171-(2009-D$3)/($C171+D172)*$Z171*D171)&lt;0,0,(D171*$Z171-(2009-D$3)/($C171+D172)*$Z171*D171))</f>
        <v>0</v>
      </c>
      <c r="AB171" s="58">
        <f t="shared" si="103"/>
        <v>0</v>
      </c>
      <c r="AC171" s="58">
        <f t="shared" si="103"/>
        <v>0</v>
      </c>
      <c r="AD171" s="58">
        <f t="shared" si="103"/>
        <v>0</v>
      </c>
      <c r="AE171" s="58">
        <f t="shared" si="103"/>
        <v>0</v>
      </c>
      <c r="AF171" s="58">
        <f t="shared" si="103"/>
        <v>0</v>
      </c>
      <c r="AG171" s="58">
        <f t="shared" si="103"/>
        <v>0</v>
      </c>
      <c r="AH171" s="58">
        <f t="shared" si="103"/>
        <v>0</v>
      </c>
      <c r="AI171" s="58">
        <f t="shared" si="103"/>
        <v>0</v>
      </c>
      <c r="AJ171" s="58">
        <f t="shared" si="103"/>
        <v>0</v>
      </c>
      <c r="AK171" s="58">
        <f t="shared" si="103"/>
        <v>0</v>
      </c>
      <c r="AL171" s="58">
        <f t="shared" si="103"/>
        <v>0</v>
      </c>
      <c r="AM171" s="58">
        <f t="shared" si="103"/>
        <v>0</v>
      </c>
      <c r="AN171" s="58">
        <f t="shared" si="103"/>
        <v>0</v>
      </c>
      <c r="AO171" s="58">
        <f t="shared" si="103"/>
        <v>0</v>
      </c>
      <c r="AP171" s="58">
        <f t="shared" si="103"/>
        <v>0</v>
      </c>
      <c r="AQ171" s="58">
        <f t="shared" si="103"/>
        <v>0</v>
      </c>
      <c r="AR171" s="58">
        <f t="shared" si="103"/>
        <v>0</v>
      </c>
      <c r="AS171" s="58">
        <f t="shared" si="103"/>
        <v>0</v>
      </c>
      <c r="AT171" s="58">
        <f t="shared" si="103"/>
        <v>0</v>
      </c>
      <c r="AU171" s="58">
        <f t="shared" si="103"/>
        <v>0</v>
      </c>
      <c r="AV171" s="58">
        <f t="shared" si="103"/>
        <v>0</v>
      </c>
      <c r="AW171" s="59">
        <f>+SUM(AA171:AV171)</f>
        <v>0</v>
      </c>
      <c r="AX171" s="58">
        <f>VLOOKUP(D$3,[1]Prisindeks!$A$1:$B$111,2,FALSE)/100*AA171</f>
        <v>0</v>
      </c>
      <c r="AY171" s="58">
        <f>VLOOKUP(E$3,[1]Prisindeks!$A$1:$B$111,2,FALSE)/100*AB171</f>
        <v>0</v>
      </c>
      <c r="AZ171" s="58">
        <f>VLOOKUP(F$3,[1]Prisindeks!$A$1:$B$111,2,FALSE)/100*AC171</f>
        <v>0</v>
      </c>
      <c r="BA171" s="58">
        <f>VLOOKUP(G$3,[1]Prisindeks!$A$1:$B$111,2,FALSE)/100*AD171</f>
        <v>0</v>
      </c>
      <c r="BB171" s="58">
        <f>VLOOKUP(H$3,[1]Prisindeks!$A$1:$B$111,2,FALSE)/100*AE171</f>
        <v>0</v>
      </c>
      <c r="BC171" s="58">
        <f>VLOOKUP(I$3,[1]Prisindeks!$A$1:$B$111,2,FALSE)/100*AF171</f>
        <v>0</v>
      </c>
      <c r="BD171" s="58">
        <f>VLOOKUP(J$3,[1]Prisindeks!$A$1:$B$111,2,FALSE)/100*AG171</f>
        <v>0</v>
      </c>
      <c r="BE171" s="58">
        <f>VLOOKUP(K$3,[1]Prisindeks!$A$1:$B$111,2,FALSE)/100*AH171</f>
        <v>0</v>
      </c>
      <c r="BF171" s="58">
        <f>VLOOKUP(L$3,[1]Prisindeks!$A$1:$B$111,2,FALSE)/100*AI171</f>
        <v>0</v>
      </c>
      <c r="BG171" s="58">
        <f>VLOOKUP(M$3,[1]Prisindeks!$A$1:$B$111,2,FALSE)/100*AJ171</f>
        <v>0</v>
      </c>
      <c r="BH171" s="58">
        <f>VLOOKUP(N$3,[1]Prisindeks!$A$1:$B$111,2,FALSE)/100*AK171</f>
        <v>0</v>
      </c>
      <c r="BI171" s="58">
        <f>VLOOKUP(O$3,[1]Prisindeks!$A$1:$B$111,2,FALSE)/100*AL171</f>
        <v>0</v>
      </c>
      <c r="BJ171" s="58">
        <f>VLOOKUP(P$3,[1]Prisindeks!$A$1:$B$111,2,FALSE)/100*AM171</f>
        <v>0</v>
      </c>
      <c r="BK171" s="58">
        <f>VLOOKUP(Q$3,[1]Prisindeks!$A$1:$B$111,2,FALSE)/100*AN171</f>
        <v>0</v>
      </c>
      <c r="BL171" s="58">
        <f>VLOOKUP(R$3,[1]Prisindeks!$A$1:$B$111,2,FALSE)/100*AO171</f>
        <v>0</v>
      </c>
      <c r="BM171" s="58">
        <f>VLOOKUP(S$3,[1]Prisindeks!$A$1:$B$111,2,FALSE)/100*AP171</f>
        <v>0</v>
      </c>
      <c r="BN171" s="58">
        <f>VLOOKUP(T$3,[1]Prisindeks!$A$1:$B$111,2,FALSE)/100*AQ171</f>
        <v>0</v>
      </c>
      <c r="BO171" s="58">
        <f>VLOOKUP(U$3,[1]Prisindeks!$A$1:$B$111,2,FALSE)/100*AR171</f>
        <v>0</v>
      </c>
      <c r="BP171" s="58">
        <f>VLOOKUP(V$3,[1]Prisindeks!$A$1:$B$111,2,FALSE)/100*AS171</f>
        <v>0</v>
      </c>
      <c r="BQ171" s="58">
        <f>VLOOKUP(W$3,[1]Prisindeks!$A$1:$B$111,2,FALSE)/100*AT171</f>
        <v>0</v>
      </c>
      <c r="BR171" s="58">
        <f>VLOOKUP(X$3,[1]Prisindeks!$A$1:$B$111,2,FALSE)/100*AU171</f>
        <v>0</v>
      </c>
      <c r="BS171" s="58">
        <f>VLOOKUP(Y$3,[1]Prisindeks!$A$1:$B$111,2,FALSE)/100*AV171</f>
        <v>0</v>
      </c>
      <c r="BT171" s="59">
        <f>+SUM(AX171:BS171)</f>
        <v>0</v>
      </c>
      <c r="BU171" s="48">
        <f t="shared" ref="BU171:CP171" si="104">(AX171+AA171)/2</f>
        <v>0</v>
      </c>
      <c r="BV171" s="48">
        <f t="shared" si="104"/>
        <v>0</v>
      </c>
      <c r="BW171" s="48">
        <f t="shared" si="104"/>
        <v>0</v>
      </c>
      <c r="BX171" s="48">
        <f t="shared" si="104"/>
        <v>0</v>
      </c>
      <c r="BY171" s="48">
        <f t="shared" si="104"/>
        <v>0</v>
      </c>
      <c r="BZ171" s="48">
        <f t="shared" si="104"/>
        <v>0</v>
      </c>
      <c r="CA171" s="48">
        <f t="shared" si="104"/>
        <v>0</v>
      </c>
      <c r="CB171" s="48">
        <f t="shared" si="104"/>
        <v>0</v>
      </c>
      <c r="CC171" s="48">
        <f t="shared" si="104"/>
        <v>0</v>
      </c>
      <c r="CD171" s="48">
        <f t="shared" si="104"/>
        <v>0</v>
      </c>
      <c r="CE171" s="48">
        <f t="shared" si="104"/>
        <v>0</v>
      </c>
      <c r="CF171" s="48">
        <f t="shared" si="104"/>
        <v>0</v>
      </c>
      <c r="CG171" s="48">
        <f t="shared" si="104"/>
        <v>0</v>
      </c>
      <c r="CH171" s="48">
        <f t="shared" si="104"/>
        <v>0</v>
      </c>
      <c r="CI171" s="48">
        <f t="shared" si="104"/>
        <v>0</v>
      </c>
      <c r="CJ171" s="48">
        <f t="shared" si="104"/>
        <v>0</v>
      </c>
      <c r="CK171" s="48">
        <f t="shared" si="104"/>
        <v>0</v>
      </c>
      <c r="CL171" s="48">
        <f t="shared" si="104"/>
        <v>0</v>
      </c>
      <c r="CM171" s="48">
        <f t="shared" si="104"/>
        <v>0</v>
      </c>
      <c r="CN171" s="48">
        <f t="shared" si="104"/>
        <v>0</v>
      </c>
      <c r="CO171" s="48">
        <f t="shared" si="104"/>
        <v>0</v>
      </c>
      <c r="CP171" s="48">
        <f t="shared" si="104"/>
        <v>0</v>
      </c>
      <c r="CQ171" s="49">
        <f>+AVERAGE(AW171,BT171)</f>
        <v>0</v>
      </c>
      <c r="CR171" s="48">
        <f>SUM(D171:Y171)</f>
        <v>0</v>
      </c>
    </row>
    <row r="172" spans="1:96" hidden="1" outlineLevel="1" x14ac:dyDescent="0.25">
      <c r="A172" s="60" t="s">
        <v>66</v>
      </c>
      <c r="B172" s="51" t="s">
        <v>67</v>
      </c>
      <c r="C172" s="61" t="s">
        <v>68</v>
      </c>
      <c r="D172" s="78">
        <v>0</v>
      </c>
      <c r="E172" s="78">
        <v>0</v>
      </c>
      <c r="F172" s="78">
        <v>0</v>
      </c>
      <c r="G172" s="78">
        <v>0</v>
      </c>
      <c r="H172" s="78">
        <v>0</v>
      </c>
      <c r="I172" s="78">
        <v>0</v>
      </c>
      <c r="J172" s="78">
        <v>0</v>
      </c>
      <c r="K172" s="78">
        <v>0</v>
      </c>
      <c r="L172" s="78">
        <v>0</v>
      </c>
      <c r="M172" s="78">
        <v>0</v>
      </c>
      <c r="N172" s="78">
        <v>0</v>
      </c>
      <c r="O172" s="78">
        <v>0</v>
      </c>
      <c r="P172" s="78">
        <v>0</v>
      </c>
      <c r="Q172" s="78">
        <v>0</v>
      </c>
      <c r="R172" s="78">
        <v>0</v>
      </c>
      <c r="S172" s="78">
        <v>0</v>
      </c>
      <c r="T172" s="78">
        <v>0</v>
      </c>
      <c r="U172" s="78">
        <v>0</v>
      </c>
      <c r="V172" s="78">
        <v>0</v>
      </c>
      <c r="W172" s="78">
        <v>0</v>
      </c>
      <c r="X172" s="78">
        <v>0</v>
      </c>
      <c r="Y172" s="78">
        <v>0</v>
      </c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  <c r="BU172" s="56"/>
      <c r="BV172" s="56"/>
      <c r="BW172" s="56"/>
      <c r="BX172" s="56"/>
      <c r="BY172" s="56"/>
      <c r="BZ172" s="56"/>
      <c r="CA172" s="56"/>
      <c r="CB172" s="56"/>
      <c r="CC172" s="56"/>
      <c r="CD172" s="56"/>
      <c r="CE172" s="56"/>
      <c r="CF172" s="56"/>
      <c r="CG172" s="56"/>
      <c r="CH172" s="56"/>
      <c r="CI172" s="56"/>
      <c r="CJ172" s="56"/>
      <c r="CK172" s="56"/>
      <c r="CL172" s="56"/>
      <c r="CM172" s="56"/>
      <c r="CN172" s="56"/>
      <c r="CO172" s="56"/>
      <c r="CP172" s="56"/>
      <c r="CQ172" s="49"/>
      <c r="CR172" s="48"/>
    </row>
    <row r="173" spans="1:96" collapsed="1" x14ac:dyDescent="0.25">
      <c r="A173" s="30" t="s">
        <v>97</v>
      </c>
      <c r="B173" s="31"/>
      <c r="C173" s="7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74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49"/>
      <c r="AW173" s="36">
        <f>SUM(AW174:AW181)</f>
        <v>0</v>
      </c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76"/>
      <c r="BR173" s="76"/>
      <c r="BS173" s="76"/>
      <c r="BT173" s="36">
        <f>SUM(BT174:BT181)</f>
        <v>0</v>
      </c>
      <c r="BU173" s="76"/>
      <c r="BV173" s="76"/>
      <c r="BW173" s="76"/>
      <c r="BX173" s="76"/>
      <c r="BY173" s="76"/>
      <c r="BZ173" s="76"/>
      <c r="CA173" s="76"/>
      <c r="CB173" s="76"/>
      <c r="CC173" s="76"/>
      <c r="CD173" s="76"/>
      <c r="CE173" s="76"/>
      <c r="CF173" s="76"/>
      <c r="CG173" s="76"/>
      <c r="CH173" s="76"/>
      <c r="CI173" s="76"/>
      <c r="CJ173" s="76"/>
      <c r="CK173" s="76"/>
      <c r="CL173" s="76"/>
      <c r="CM173" s="76"/>
      <c r="CN173" s="76"/>
      <c r="CO173" s="76"/>
      <c r="CP173" s="76"/>
      <c r="CQ173" s="36">
        <f>SUM(CQ174:CQ181)</f>
        <v>0</v>
      </c>
      <c r="CR173" s="48">
        <f>SUM(D173:Y173)</f>
        <v>0</v>
      </c>
    </row>
    <row r="174" spans="1:96" hidden="1" outlineLevel="1" x14ac:dyDescent="0.25">
      <c r="A174" s="85" t="s">
        <v>84</v>
      </c>
      <c r="B174" s="39" t="s">
        <v>85</v>
      </c>
      <c r="C174" s="40">
        <f>+[1]Genanskaffelsespriser!$E$175</f>
        <v>50</v>
      </c>
      <c r="D174" s="77">
        <v>0</v>
      </c>
      <c r="E174" s="77">
        <v>0</v>
      </c>
      <c r="F174" s="77">
        <v>0</v>
      </c>
      <c r="G174" s="77">
        <v>0</v>
      </c>
      <c r="H174" s="77">
        <v>0</v>
      </c>
      <c r="I174" s="77">
        <v>30</v>
      </c>
      <c r="J174" s="77">
        <v>0</v>
      </c>
      <c r="K174" s="77">
        <v>0</v>
      </c>
      <c r="L174" s="77">
        <v>0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7">
        <v>0</v>
      </c>
      <c r="S174" s="77">
        <v>0</v>
      </c>
      <c r="T174" s="77">
        <v>0</v>
      </c>
      <c r="U174" s="77">
        <v>0</v>
      </c>
      <c r="V174" s="77">
        <v>0</v>
      </c>
      <c r="W174" s="77">
        <v>0</v>
      </c>
      <c r="X174" s="77">
        <v>0</v>
      </c>
      <c r="Y174" s="77">
        <v>0</v>
      </c>
      <c r="Z174" s="86">
        <f>IF(COUNTIF(D174:Y174,"&lt;&gt;0")&lt;=1,IF((SUM(D174:Y174))&gt;0,((+HLOOKUP((SUM(D174:Y174)),[1]Priser!$E$342:$H$344,2)+((SUM(D174:Y174))-HLOOKUP((SUM(D174:Y174)),[1]Priser!$E$342:$H$344,1))*HLOOKUP((SUM(D174:Y174)),[1]Priser!$E$342:$H$344,3))*[1]Priser!$P$341)/(SUM(D174:Y174)),0)*(1+[1]Genanskaffelsespriser!$D$196),$A$400)</f>
        <v>1919.925</v>
      </c>
      <c r="AA174" s="45">
        <f t="shared" ref="AA174:AV174" si="105">IF((D174*$Z174-(2009-D$3)/($C174+D175)*$Z174*D174)&lt;0,0,(D174*$Z174-(2009-D$3)/($C174+D175)*$Z174*D174))</f>
        <v>0</v>
      </c>
      <c r="AB174" s="46">
        <f t="shared" si="105"/>
        <v>0</v>
      </c>
      <c r="AC174" s="46">
        <f t="shared" si="105"/>
        <v>0</v>
      </c>
      <c r="AD174" s="46">
        <f t="shared" si="105"/>
        <v>0</v>
      </c>
      <c r="AE174" s="46">
        <f t="shared" si="105"/>
        <v>0</v>
      </c>
      <c r="AF174" s="46">
        <f t="shared" si="105"/>
        <v>0</v>
      </c>
      <c r="AG174" s="46">
        <f t="shared" si="105"/>
        <v>0</v>
      </c>
      <c r="AH174" s="46">
        <f t="shared" si="105"/>
        <v>0</v>
      </c>
      <c r="AI174" s="46">
        <f t="shared" si="105"/>
        <v>0</v>
      </c>
      <c r="AJ174" s="46">
        <f t="shared" si="105"/>
        <v>0</v>
      </c>
      <c r="AK174" s="46">
        <f t="shared" si="105"/>
        <v>0</v>
      </c>
      <c r="AL174" s="46">
        <f t="shared" si="105"/>
        <v>0</v>
      </c>
      <c r="AM174" s="46">
        <f t="shared" si="105"/>
        <v>0</v>
      </c>
      <c r="AN174" s="46">
        <f t="shared" si="105"/>
        <v>0</v>
      </c>
      <c r="AO174" s="46">
        <f t="shared" si="105"/>
        <v>0</v>
      </c>
      <c r="AP174" s="46">
        <f t="shared" si="105"/>
        <v>0</v>
      </c>
      <c r="AQ174" s="46">
        <f t="shared" si="105"/>
        <v>0</v>
      </c>
      <c r="AR174" s="46">
        <f t="shared" si="105"/>
        <v>0</v>
      </c>
      <c r="AS174" s="46">
        <f t="shared" si="105"/>
        <v>0</v>
      </c>
      <c r="AT174" s="46">
        <f t="shared" si="105"/>
        <v>0</v>
      </c>
      <c r="AU174" s="46">
        <f t="shared" si="105"/>
        <v>0</v>
      </c>
      <c r="AV174" s="46">
        <f t="shared" si="105"/>
        <v>0</v>
      </c>
      <c r="AW174" s="47">
        <f>+SUM(AA174:AV174)</f>
        <v>0</v>
      </c>
      <c r="AX174" s="46">
        <f>VLOOKUP(D$3,[1]Prisindeks!$A$1:$B$111,2,FALSE)/100*AA174</f>
        <v>0</v>
      </c>
      <c r="AY174" s="46">
        <f>VLOOKUP(E$3,[1]Prisindeks!$A$1:$B$111,2,FALSE)/100*AB174</f>
        <v>0</v>
      </c>
      <c r="AZ174" s="46">
        <f>VLOOKUP(F$3,[1]Prisindeks!$A$1:$B$111,2,FALSE)/100*AC174</f>
        <v>0</v>
      </c>
      <c r="BA174" s="46">
        <f>VLOOKUP(G$3,[1]Prisindeks!$A$1:$B$111,2,FALSE)/100*AD174</f>
        <v>0</v>
      </c>
      <c r="BB174" s="46">
        <f>VLOOKUP(H$3,[1]Prisindeks!$A$1:$B$111,2,FALSE)/100*AE174</f>
        <v>0</v>
      </c>
      <c r="BC174" s="46">
        <f>VLOOKUP(I$3,[1]Prisindeks!$A$1:$B$111,2,FALSE)/100*AF174</f>
        <v>0</v>
      </c>
      <c r="BD174" s="46">
        <f>VLOOKUP(J$3,[1]Prisindeks!$A$1:$B$111,2,FALSE)/100*AG174</f>
        <v>0</v>
      </c>
      <c r="BE174" s="46">
        <f>VLOOKUP(K$3,[1]Prisindeks!$A$1:$B$111,2,FALSE)/100*AH174</f>
        <v>0</v>
      </c>
      <c r="BF174" s="46">
        <f>VLOOKUP(L$3,[1]Prisindeks!$A$1:$B$111,2,FALSE)/100*AI174</f>
        <v>0</v>
      </c>
      <c r="BG174" s="46">
        <f>VLOOKUP(M$3,[1]Prisindeks!$A$1:$B$111,2,FALSE)/100*AJ174</f>
        <v>0</v>
      </c>
      <c r="BH174" s="46">
        <f>VLOOKUP(N$3,[1]Prisindeks!$A$1:$B$111,2,FALSE)/100*AK174</f>
        <v>0</v>
      </c>
      <c r="BI174" s="46">
        <f>VLOOKUP(O$3,[1]Prisindeks!$A$1:$B$111,2,FALSE)/100*AL174</f>
        <v>0</v>
      </c>
      <c r="BJ174" s="46">
        <f>VLOOKUP(P$3,[1]Prisindeks!$A$1:$B$111,2,FALSE)/100*AM174</f>
        <v>0</v>
      </c>
      <c r="BK174" s="46">
        <f>VLOOKUP(Q$3,[1]Prisindeks!$A$1:$B$111,2,FALSE)/100*AN174</f>
        <v>0</v>
      </c>
      <c r="BL174" s="46">
        <f>VLOOKUP(R$3,[1]Prisindeks!$A$1:$B$111,2,FALSE)/100*AO174</f>
        <v>0</v>
      </c>
      <c r="BM174" s="46">
        <f>VLOOKUP(S$3,[1]Prisindeks!$A$1:$B$111,2,FALSE)/100*AP174</f>
        <v>0</v>
      </c>
      <c r="BN174" s="46">
        <f>VLOOKUP(T$3,[1]Prisindeks!$A$1:$B$111,2,FALSE)/100*AQ174</f>
        <v>0</v>
      </c>
      <c r="BO174" s="46">
        <f>VLOOKUP(U$3,[1]Prisindeks!$A$1:$B$111,2,FALSE)/100*AR174</f>
        <v>0</v>
      </c>
      <c r="BP174" s="46">
        <f>VLOOKUP(V$3,[1]Prisindeks!$A$1:$B$111,2,FALSE)/100*AS174</f>
        <v>0</v>
      </c>
      <c r="BQ174" s="46">
        <f>VLOOKUP(W$3,[1]Prisindeks!$A$1:$B$111,2,FALSE)/100*AT174</f>
        <v>0</v>
      </c>
      <c r="BR174" s="46">
        <f>VLOOKUP(X$3,[1]Prisindeks!$A$1:$B$111,2,FALSE)/100*AU174</f>
        <v>0</v>
      </c>
      <c r="BS174" s="46">
        <f>VLOOKUP(Y$3,[1]Prisindeks!$A$1:$B$111,2,FALSE)/100*AV174</f>
        <v>0</v>
      </c>
      <c r="BT174" s="47">
        <f>+SUM(AX174:BS174)</f>
        <v>0</v>
      </c>
      <c r="BU174" s="48">
        <f t="shared" ref="BU174:CP174" si="106">(AX174+AA174)/2</f>
        <v>0</v>
      </c>
      <c r="BV174" s="48">
        <f t="shared" si="106"/>
        <v>0</v>
      </c>
      <c r="BW174" s="48">
        <f t="shared" si="106"/>
        <v>0</v>
      </c>
      <c r="BX174" s="48">
        <f t="shared" si="106"/>
        <v>0</v>
      </c>
      <c r="BY174" s="48">
        <f t="shared" si="106"/>
        <v>0</v>
      </c>
      <c r="BZ174" s="48">
        <f t="shared" si="106"/>
        <v>0</v>
      </c>
      <c r="CA174" s="48">
        <f t="shared" si="106"/>
        <v>0</v>
      </c>
      <c r="CB174" s="48">
        <f t="shared" si="106"/>
        <v>0</v>
      </c>
      <c r="CC174" s="48">
        <f t="shared" si="106"/>
        <v>0</v>
      </c>
      <c r="CD174" s="48">
        <f t="shared" si="106"/>
        <v>0</v>
      </c>
      <c r="CE174" s="48">
        <f t="shared" si="106"/>
        <v>0</v>
      </c>
      <c r="CF174" s="48">
        <f t="shared" si="106"/>
        <v>0</v>
      </c>
      <c r="CG174" s="48">
        <f t="shared" si="106"/>
        <v>0</v>
      </c>
      <c r="CH174" s="48">
        <f t="shared" si="106"/>
        <v>0</v>
      </c>
      <c r="CI174" s="48">
        <f t="shared" si="106"/>
        <v>0</v>
      </c>
      <c r="CJ174" s="48">
        <f t="shared" si="106"/>
        <v>0</v>
      </c>
      <c r="CK174" s="48">
        <f t="shared" si="106"/>
        <v>0</v>
      </c>
      <c r="CL174" s="48">
        <f t="shared" si="106"/>
        <v>0</v>
      </c>
      <c r="CM174" s="48">
        <f t="shared" si="106"/>
        <v>0</v>
      </c>
      <c r="CN174" s="48">
        <f t="shared" si="106"/>
        <v>0</v>
      </c>
      <c r="CO174" s="48">
        <f t="shared" si="106"/>
        <v>0</v>
      </c>
      <c r="CP174" s="48">
        <f t="shared" si="106"/>
        <v>0</v>
      </c>
      <c r="CQ174" s="49">
        <f>+AVERAGE(AW174,BT174)</f>
        <v>0</v>
      </c>
      <c r="CR174" s="48">
        <f>SUM(D174:Y174)</f>
        <v>30</v>
      </c>
    </row>
    <row r="175" spans="1:96" hidden="1" outlineLevel="1" x14ac:dyDescent="0.25">
      <c r="A175" s="60" t="s">
        <v>66</v>
      </c>
      <c r="B175" s="51" t="s">
        <v>67</v>
      </c>
      <c r="C175" s="61" t="s">
        <v>68</v>
      </c>
      <c r="D175" s="78">
        <v>0</v>
      </c>
      <c r="E175" s="78">
        <v>0</v>
      </c>
      <c r="F175" s="78">
        <v>0</v>
      </c>
      <c r="G175" s="78">
        <v>0</v>
      </c>
      <c r="H175" s="78">
        <v>0</v>
      </c>
      <c r="I175" s="78">
        <v>0</v>
      </c>
      <c r="J175" s="78">
        <v>0</v>
      </c>
      <c r="K175" s="78">
        <v>0</v>
      </c>
      <c r="L175" s="78">
        <v>0</v>
      </c>
      <c r="M175" s="78">
        <v>0</v>
      </c>
      <c r="N175" s="78">
        <v>0</v>
      </c>
      <c r="O175" s="78">
        <v>0</v>
      </c>
      <c r="P175" s="78">
        <v>0</v>
      </c>
      <c r="Q175" s="78">
        <v>0</v>
      </c>
      <c r="R175" s="78">
        <v>0</v>
      </c>
      <c r="S175" s="78">
        <v>0</v>
      </c>
      <c r="T175" s="78">
        <v>0</v>
      </c>
      <c r="U175" s="78">
        <v>0</v>
      </c>
      <c r="V175" s="78">
        <v>0</v>
      </c>
      <c r="W175" s="78">
        <v>0</v>
      </c>
      <c r="X175" s="78">
        <v>0</v>
      </c>
      <c r="Y175" s="78">
        <v>0</v>
      </c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  <c r="BR175" s="56"/>
      <c r="BS175" s="56"/>
      <c r="BT175" s="56"/>
      <c r="BU175" s="56"/>
      <c r="BV175" s="56"/>
      <c r="BW175" s="56"/>
      <c r="BX175" s="56"/>
      <c r="BY175" s="56"/>
      <c r="BZ175" s="56"/>
      <c r="CA175" s="56"/>
      <c r="CB175" s="56"/>
      <c r="CC175" s="56"/>
      <c r="CD175" s="56"/>
      <c r="CE175" s="56"/>
      <c r="CF175" s="56"/>
      <c r="CG175" s="56"/>
      <c r="CH175" s="56"/>
      <c r="CI175" s="56"/>
      <c r="CJ175" s="56"/>
      <c r="CK175" s="56"/>
      <c r="CL175" s="56"/>
      <c r="CM175" s="56"/>
      <c r="CN175" s="56"/>
      <c r="CO175" s="56"/>
      <c r="CP175" s="56"/>
      <c r="CQ175" s="49"/>
      <c r="CR175" s="48"/>
    </row>
    <row r="176" spans="1:96" hidden="1" outlineLevel="1" x14ac:dyDescent="0.25">
      <c r="A176" s="50" t="s">
        <v>86</v>
      </c>
      <c r="B176" s="51" t="s">
        <v>85</v>
      </c>
      <c r="C176" s="52">
        <f>+[1]Genanskaffelsespriser!$E$176</f>
        <v>25</v>
      </c>
      <c r="D176" s="78">
        <v>0</v>
      </c>
      <c r="E176" s="78">
        <v>0</v>
      </c>
      <c r="F176" s="78">
        <v>0</v>
      </c>
      <c r="G176" s="78">
        <v>0</v>
      </c>
      <c r="H176" s="78">
        <v>0</v>
      </c>
      <c r="I176" s="78">
        <v>0</v>
      </c>
      <c r="J176" s="78">
        <v>0</v>
      </c>
      <c r="K176" s="78">
        <v>0</v>
      </c>
      <c r="L176" s="78">
        <v>0</v>
      </c>
      <c r="M176" s="78">
        <v>0</v>
      </c>
      <c r="N176" s="78">
        <v>0</v>
      </c>
      <c r="O176" s="78">
        <v>0</v>
      </c>
      <c r="P176" s="78">
        <v>0</v>
      </c>
      <c r="Q176" s="78">
        <v>0</v>
      </c>
      <c r="R176" s="78">
        <v>0</v>
      </c>
      <c r="S176" s="78">
        <v>0</v>
      </c>
      <c r="T176" s="78">
        <v>0</v>
      </c>
      <c r="U176" s="78">
        <v>0</v>
      </c>
      <c r="V176" s="78">
        <v>0</v>
      </c>
      <c r="W176" s="78">
        <v>0</v>
      </c>
      <c r="X176" s="78">
        <v>0</v>
      </c>
      <c r="Y176" s="78">
        <v>0</v>
      </c>
      <c r="Z176" s="87">
        <f>IF(COUNTIF(D176:Y176,"&lt;&gt;0")&lt;=1,IF((SUM(D176:Y176))&gt;0,((+HLOOKUP((SUM(D176:Y176)),[1]Priser!$E$342:$H$344,2)+((SUM(D176:Y176))-HLOOKUP((SUM(D176:Y176)),[1]Priser!$E$342:$H$344,1))*HLOOKUP((SUM(D176:Y176)),[1]Priser!$E$342:$H$344,3))*[1]Priser!$Q$341)/(SUM(D176:Y176)),0)*(1+[1]Genanskaffelsespriser!$D$196),$A$400)</f>
        <v>0</v>
      </c>
      <c r="AA176" s="57">
        <f t="shared" ref="AA176:AP177" si="107">IF((D176*$Z176-(2009-D$3)/$C176*$Z176*D176)&lt;0,0,(D176*$Z176-(2009-D$3)/$C176*$Z176*D176))</f>
        <v>0</v>
      </c>
      <c r="AB176" s="58">
        <f t="shared" si="107"/>
        <v>0</v>
      </c>
      <c r="AC176" s="58">
        <f t="shared" si="107"/>
        <v>0</v>
      </c>
      <c r="AD176" s="58">
        <f t="shared" si="107"/>
        <v>0</v>
      </c>
      <c r="AE176" s="58">
        <f t="shared" si="107"/>
        <v>0</v>
      </c>
      <c r="AF176" s="58">
        <f t="shared" si="107"/>
        <v>0</v>
      </c>
      <c r="AG176" s="58">
        <f t="shared" si="107"/>
        <v>0</v>
      </c>
      <c r="AH176" s="58">
        <f t="shared" si="107"/>
        <v>0</v>
      </c>
      <c r="AI176" s="58">
        <f t="shared" si="107"/>
        <v>0</v>
      </c>
      <c r="AJ176" s="58">
        <f t="shared" si="107"/>
        <v>0</v>
      </c>
      <c r="AK176" s="58">
        <f t="shared" si="107"/>
        <v>0</v>
      </c>
      <c r="AL176" s="58">
        <f t="shared" si="107"/>
        <v>0</v>
      </c>
      <c r="AM176" s="58">
        <f t="shared" si="107"/>
        <v>0</v>
      </c>
      <c r="AN176" s="58">
        <f t="shared" si="107"/>
        <v>0</v>
      </c>
      <c r="AO176" s="58">
        <f t="shared" si="107"/>
        <v>0</v>
      </c>
      <c r="AP176" s="58">
        <f t="shared" si="107"/>
        <v>0</v>
      </c>
      <c r="AQ176" s="58">
        <f t="shared" ref="AK176:AT177" si="108">IF((T176*$Z176-(2009-T$3)/$C176*$Z176*T176)&lt;0,0,(T176*$Z176-(2009-T$3)/$C176*$Z176*T176))</f>
        <v>0</v>
      </c>
      <c r="AR176" s="58">
        <f t="shared" si="108"/>
        <v>0</v>
      </c>
      <c r="AS176" s="58">
        <f t="shared" si="108"/>
        <v>0</v>
      </c>
      <c r="AT176" s="58">
        <f t="shared" si="108"/>
        <v>0</v>
      </c>
      <c r="AU176" s="58">
        <f>IF((X176*$Z176-(2009-X$3)/$C176*$Z176*X176)&lt;0,0,(X176*$Z176-(2009-X$3)/$C176*$Z176*X176))</f>
        <v>0</v>
      </c>
      <c r="AV176" s="58">
        <f>IF((Y176*$Z176-(2009-Y$3)/$C176*$Z176*Y176)&lt;0,0,(Y176*$Z176-(2009-Y$3)/$C176*$Z176*Y176))</f>
        <v>0</v>
      </c>
      <c r="AW176" s="59">
        <f>+SUM(AA176:AV176)</f>
        <v>0</v>
      </c>
      <c r="AX176" s="58">
        <f>VLOOKUP(D$3,[1]Prisindeks!$A$1:$B$111,2,FALSE)/100*AA176</f>
        <v>0</v>
      </c>
      <c r="AY176" s="58">
        <f>VLOOKUP(E$3,[1]Prisindeks!$A$1:$B$111,2,FALSE)/100*AB176</f>
        <v>0</v>
      </c>
      <c r="AZ176" s="58">
        <f>VLOOKUP(F$3,[1]Prisindeks!$A$1:$B$111,2,FALSE)/100*AC176</f>
        <v>0</v>
      </c>
      <c r="BA176" s="58">
        <f>VLOOKUP(G$3,[1]Prisindeks!$A$1:$B$111,2,FALSE)/100*AD176</f>
        <v>0</v>
      </c>
      <c r="BB176" s="58">
        <f>VLOOKUP(H$3,[1]Prisindeks!$A$1:$B$111,2,FALSE)/100*AE176</f>
        <v>0</v>
      </c>
      <c r="BC176" s="58">
        <f>VLOOKUP(I$3,[1]Prisindeks!$A$1:$B$111,2,FALSE)/100*AF176</f>
        <v>0</v>
      </c>
      <c r="BD176" s="58">
        <f>VLOOKUP(J$3,[1]Prisindeks!$A$1:$B$111,2,FALSE)/100*AG176</f>
        <v>0</v>
      </c>
      <c r="BE176" s="58">
        <f>VLOOKUP(K$3,[1]Prisindeks!$A$1:$B$111,2,FALSE)/100*AH176</f>
        <v>0</v>
      </c>
      <c r="BF176" s="58">
        <f>VLOOKUP(L$3,[1]Prisindeks!$A$1:$B$111,2,FALSE)/100*AI176</f>
        <v>0</v>
      </c>
      <c r="BG176" s="58">
        <f>VLOOKUP(M$3,[1]Prisindeks!$A$1:$B$111,2,FALSE)/100*AJ176</f>
        <v>0</v>
      </c>
      <c r="BH176" s="58">
        <f>VLOOKUP(N$3,[1]Prisindeks!$A$1:$B$111,2,FALSE)/100*AK176</f>
        <v>0</v>
      </c>
      <c r="BI176" s="58">
        <f>VLOOKUP(O$3,[1]Prisindeks!$A$1:$B$111,2,FALSE)/100*AL176</f>
        <v>0</v>
      </c>
      <c r="BJ176" s="58">
        <f>VLOOKUP(P$3,[1]Prisindeks!$A$1:$B$111,2,FALSE)/100*AM176</f>
        <v>0</v>
      </c>
      <c r="BK176" s="58">
        <f>VLOOKUP(Q$3,[1]Prisindeks!$A$1:$B$111,2,FALSE)/100*AN176</f>
        <v>0</v>
      </c>
      <c r="BL176" s="58">
        <f>VLOOKUP(R$3,[1]Prisindeks!$A$1:$B$111,2,FALSE)/100*AO176</f>
        <v>0</v>
      </c>
      <c r="BM176" s="58">
        <f>VLOOKUP(S$3,[1]Prisindeks!$A$1:$B$111,2,FALSE)/100*AP176</f>
        <v>0</v>
      </c>
      <c r="BN176" s="58">
        <f>VLOOKUP(T$3,[1]Prisindeks!$A$1:$B$111,2,FALSE)/100*AQ176</f>
        <v>0</v>
      </c>
      <c r="BO176" s="58">
        <f>VLOOKUP(U$3,[1]Prisindeks!$A$1:$B$111,2,FALSE)/100*AR176</f>
        <v>0</v>
      </c>
      <c r="BP176" s="58">
        <f>VLOOKUP(V$3,[1]Prisindeks!$A$1:$B$111,2,FALSE)/100*AS176</f>
        <v>0</v>
      </c>
      <c r="BQ176" s="58">
        <f>VLOOKUP(W$3,[1]Prisindeks!$A$1:$B$111,2,FALSE)/100*AT176</f>
        <v>0</v>
      </c>
      <c r="BR176" s="58">
        <f>VLOOKUP(X$3,[1]Prisindeks!$A$1:$B$111,2,FALSE)/100*AU176</f>
        <v>0</v>
      </c>
      <c r="BS176" s="58">
        <f>VLOOKUP(Y$3,[1]Prisindeks!$A$1:$B$111,2,FALSE)/100*AV176</f>
        <v>0</v>
      </c>
      <c r="BT176" s="59">
        <f>+SUM(AX176:BS176)</f>
        <v>0</v>
      </c>
      <c r="BU176" s="48">
        <f t="shared" ref="BU176:CJ178" si="109">(AX176+AA176)/2</f>
        <v>0</v>
      </c>
      <c r="BV176" s="48">
        <f t="shared" si="109"/>
        <v>0</v>
      </c>
      <c r="BW176" s="48">
        <f t="shared" si="109"/>
        <v>0</v>
      </c>
      <c r="BX176" s="48">
        <f t="shared" si="109"/>
        <v>0</v>
      </c>
      <c r="BY176" s="48">
        <f t="shared" si="109"/>
        <v>0</v>
      </c>
      <c r="BZ176" s="48">
        <f t="shared" si="109"/>
        <v>0</v>
      </c>
      <c r="CA176" s="48">
        <f t="shared" si="109"/>
        <v>0</v>
      </c>
      <c r="CB176" s="48">
        <f t="shared" si="109"/>
        <v>0</v>
      </c>
      <c r="CC176" s="48">
        <f t="shared" si="109"/>
        <v>0</v>
      </c>
      <c r="CD176" s="48">
        <f t="shared" si="109"/>
        <v>0</v>
      </c>
      <c r="CE176" s="48">
        <f t="shared" si="109"/>
        <v>0</v>
      </c>
      <c r="CF176" s="48">
        <f t="shared" si="109"/>
        <v>0</v>
      </c>
      <c r="CG176" s="48">
        <f t="shared" si="109"/>
        <v>0</v>
      </c>
      <c r="CH176" s="48">
        <f t="shared" si="109"/>
        <v>0</v>
      </c>
      <c r="CI176" s="48">
        <f t="shared" si="109"/>
        <v>0</v>
      </c>
      <c r="CJ176" s="48">
        <f t="shared" si="109"/>
        <v>0</v>
      </c>
      <c r="CK176" s="48">
        <f t="shared" ref="CE176:CP178" si="110">(BN176+AQ176)/2</f>
        <v>0</v>
      </c>
      <c r="CL176" s="48">
        <f t="shared" si="110"/>
        <v>0</v>
      </c>
      <c r="CM176" s="48">
        <f t="shared" si="110"/>
        <v>0</v>
      </c>
      <c r="CN176" s="48">
        <f t="shared" si="110"/>
        <v>0</v>
      </c>
      <c r="CO176" s="48">
        <f t="shared" si="110"/>
        <v>0</v>
      </c>
      <c r="CP176" s="48">
        <f t="shared" si="110"/>
        <v>0</v>
      </c>
      <c r="CQ176" s="49">
        <f>+AVERAGE(AW176,BT176)</f>
        <v>0</v>
      </c>
      <c r="CR176" s="48">
        <f>SUM(D176:Y176)</f>
        <v>0</v>
      </c>
    </row>
    <row r="177" spans="1:96" hidden="1" outlineLevel="1" x14ac:dyDescent="0.25">
      <c r="A177" s="50" t="s">
        <v>87</v>
      </c>
      <c r="B177" s="51" t="s">
        <v>85</v>
      </c>
      <c r="C177" s="52">
        <f>+[1]Genanskaffelsespriser!$E$177</f>
        <v>10</v>
      </c>
      <c r="D177" s="78">
        <v>0</v>
      </c>
      <c r="E177" s="78">
        <v>0</v>
      </c>
      <c r="F177" s="78">
        <v>0</v>
      </c>
      <c r="G177" s="78">
        <v>0</v>
      </c>
      <c r="H177" s="78">
        <v>0</v>
      </c>
      <c r="I177" s="78">
        <v>0</v>
      </c>
      <c r="J177" s="78">
        <v>0</v>
      </c>
      <c r="K177" s="78">
        <v>0</v>
      </c>
      <c r="L177" s="78">
        <v>0</v>
      </c>
      <c r="M177" s="78">
        <v>0</v>
      </c>
      <c r="N177" s="78">
        <v>0</v>
      </c>
      <c r="O177" s="78">
        <v>0</v>
      </c>
      <c r="P177" s="78">
        <v>0</v>
      </c>
      <c r="Q177" s="78">
        <v>0</v>
      </c>
      <c r="R177" s="78">
        <v>0</v>
      </c>
      <c r="S177" s="78">
        <v>0</v>
      </c>
      <c r="T177" s="78">
        <v>0</v>
      </c>
      <c r="U177" s="78">
        <v>0</v>
      </c>
      <c r="V177" s="78">
        <v>0</v>
      </c>
      <c r="W177" s="78">
        <v>0</v>
      </c>
      <c r="X177" s="78">
        <v>0</v>
      </c>
      <c r="Y177" s="78">
        <v>0</v>
      </c>
      <c r="Z177" s="87">
        <f>IF(COUNTIF(D177:Y177,"&lt;&gt;0")&lt;=1,IF((SUM(D177:Y177))&gt;0,((+HLOOKUP((SUM(D177:Y177)),[1]Priser!$E$342:$H$344,2)+((SUM(D177:Y177))-HLOOKUP((SUM(D177:Y177)),[1]Priser!$E$342:$H$344,1))*HLOOKUP((SUM(D177:Y177)),[1]Priser!$E$342:$H$344,3))*[1]Priser!$R$341)/(SUM(D177:Y177)),0)*(1+[1]Genanskaffelsespriser!$D$196),$A$400)</f>
        <v>0</v>
      </c>
      <c r="AA177" s="57">
        <f t="shared" si="107"/>
        <v>0</v>
      </c>
      <c r="AB177" s="58">
        <f t="shared" si="107"/>
        <v>0</v>
      </c>
      <c r="AC177" s="58">
        <f t="shared" si="107"/>
        <v>0</v>
      </c>
      <c r="AD177" s="58">
        <f t="shared" si="107"/>
        <v>0</v>
      </c>
      <c r="AE177" s="58">
        <f t="shared" si="107"/>
        <v>0</v>
      </c>
      <c r="AF177" s="58">
        <f t="shared" si="107"/>
        <v>0</v>
      </c>
      <c r="AG177" s="58">
        <f t="shared" si="107"/>
        <v>0</v>
      </c>
      <c r="AH177" s="58">
        <f t="shared" si="107"/>
        <v>0</v>
      </c>
      <c r="AI177" s="58">
        <f t="shared" si="107"/>
        <v>0</v>
      </c>
      <c r="AJ177" s="58">
        <f t="shared" si="107"/>
        <v>0</v>
      </c>
      <c r="AK177" s="58">
        <f t="shared" si="108"/>
        <v>0</v>
      </c>
      <c r="AL177" s="58">
        <f t="shared" si="108"/>
        <v>0</v>
      </c>
      <c r="AM177" s="58">
        <f t="shared" si="108"/>
        <v>0</v>
      </c>
      <c r="AN177" s="58">
        <f t="shared" si="108"/>
        <v>0</v>
      </c>
      <c r="AO177" s="58">
        <f t="shared" si="108"/>
        <v>0</v>
      </c>
      <c r="AP177" s="58">
        <f t="shared" si="108"/>
        <v>0</v>
      </c>
      <c r="AQ177" s="58">
        <f t="shared" si="108"/>
        <v>0</v>
      </c>
      <c r="AR177" s="58">
        <f t="shared" si="108"/>
        <v>0</v>
      </c>
      <c r="AS177" s="58">
        <f t="shared" si="108"/>
        <v>0</v>
      </c>
      <c r="AT177" s="58">
        <f t="shared" si="108"/>
        <v>0</v>
      </c>
      <c r="AU177" s="58">
        <f>IF((X177*$Z177-(2009-X$3)/$C177*$Z177*X177)&lt;0,0,(X177*$Z177-(2009-X$3)/$C177*$Z177*X177))</f>
        <v>0</v>
      </c>
      <c r="AV177" s="58">
        <f>IF((Y177*$Z177-(2009-Y$3)/$C177*$Z177*Y177)&lt;0,0,(Y177*$Z177-(2009-Y$3)/$C177*$Z177*Y177))</f>
        <v>0</v>
      </c>
      <c r="AW177" s="59">
        <f>+SUM(AA177:AV177)</f>
        <v>0</v>
      </c>
      <c r="AX177" s="58">
        <f>VLOOKUP(D$3,[1]Prisindeks!$A$1:$B$111,2,FALSE)/100*AA177</f>
        <v>0</v>
      </c>
      <c r="AY177" s="58">
        <f>VLOOKUP(E$3,[1]Prisindeks!$A$1:$B$111,2,FALSE)/100*AB177</f>
        <v>0</v>
      </c>
      <c r="AZ177" s="58">
        <f>VLOOKUP(F$3,[1]Prisindeks!$A$1:$B$111,2,FALSE)/100*AC177</f>
        <v>0</v>
      </c>
      <c r="BA177" s="58">
        <f>VLOOKUP(G$3,[1]Prisindeks!$A$1:$B$111,2,FALSE)/100*AD177</f>
        <v>0</v>
      </c>
      <c r="BB177" s="58">
        <f>VLOOKUP(H$3,[1]Prisindeks!$A$1:$B$111,2,FALSE)/100*AE177</f>
        <v>0</v>
      </c>
      <c r="BC177" s="58">
        <f>VLOOKUP(I$3,[1]Prisindeks!$A$1:$B$111,2,FALSE)/100*AF177</f>
        <v>0</v>
      </c>
      <c r="BD177" s="58">
        <f>VLOOKUP(J$3,[1]Prisindeks!$A$1:$B$111,2,FALSE)/100*AG177</f>
        <v>0</v>
      </c>
      <c r="BE177" s="58">
        <f>VLOOKUP(K$3,[1]Prisindeks!$A$1:$B$111,2,FALSE)/100*AH177</f>
        <v>0</v>
      </c>
      <c r="BF177" s="58">
        <f>VLOOKUP(L$3,[1]Prisindeks!$A$1:$B$111,2,FALSE)/100*AI177</f>
        <v>0</v>
      </c>
      <c r="BG177" s="58">
        <f>VLOOKUP(M$3,[1]Prisindeks!$A$1:$B$111,2,FALSE)/100*AJ177</f>
        <v>0</v>
      </c>
      <c r="BH177" s="58">
        <f>VLOOKUP(N$3,[1]Prisindeks!$A$1:$B$111,2,FALSE)/100*AK177</f>
        <v>0</v>
      </c>
      <c r="BI177" s="58">
        <f>VLOOKUP(O$3,[1]Prisindeks!$A$1:$B$111,2,FALSE)/100*AL177</f>
        <v>0</v>
      </c>
      <c r="BJ177" s="58">
        <f>VLOOKUP(P$3,[1]Prisindeks!$A$1:$B$111,2,FALSE)/100*AM177</f>
        <v>0</v>
      </c>
      <c r="BK177" s="58">
        <f>VLOOKUP(Q$3,[1]Prisindeks!$A$1:$B$111,2,FALSE)/100*AN177</f>
        <v>0</v>
      </c>
      <c r="BL177" s="58">
        <f>VLOOKUP(R$3,[1]Prisindeks!$A$1:$B$111,2,FALSE)/100*AO177</f>
        <v>0</v>
      </c>
      <c r="BM177" s="58">
        <f>VLOOKUP(S$3,[1]Prisindeks!$A$1:$B$111,2,FALSE)/100*AP177</f>
        <v>0</v>
      </c>
      <c r="BN177" s="58">
        <f>VLOOKUP(T$3,[1]Prisindeks!$A$1:$B$111,2,FALSE)/100*AQ177</f>
        <v>0</v>
      </c>
      <c r="BO177" s="58">
        <f>VLOOKUP(U$3,[1]Prisindeks!$A$1:$B$111,2,FALSE)/100*AR177</f>
        <v>0</v>
      </c>
      <c r="BP177" s="58">
        <f>VLOOKUP(V$3,[1]Prisindeks!$A$1:$B$111,2,FALSE)/100*AS177</f>
        <v>0</v>
      </c>
      <c r="BQ177" s="58">
        <f>VLOOKUP(W$3,[1]Prisindeks!$A$1:$B$111,2,FALSE)/100*AT177</f>
        <v>0</v>
      </c>
      <c r="BR177" s="58">
        <f>VLOOKUP(X$3,[1]Prisindeks!$A$1:$B$111,2,FALSE)/100*AU177</f>
        <v>0</v>
      </c>
      <c r="BS177" s="58">
        <f>VLOOKUP(Y$3,[1]Prisindeks!$A$1:$B$111,2,FALSE)/100*AV177</f>
        <v>0</v>
      </c>
      <c r="BT177" s="59">
        <f>+SUM(AX177:BS177)</f>
        <v>0</v>
      </c>
      <c r="BU177" s="48">
        <f t="shared" si="109"/>
        <v>0</v>
      </c>
      <c r="BV177" s="48">
        <f t="shared" si="109"/>
        <v>0</v>
      </c>
      <c r="BW177" s="48">
        <f t="shared" si="109"/>
        <v>0</v>
      </c>
      <c r="BX177" s="48">
        <f t="shared" si="109"/>
        <v>0</v>
      </c>
      <c r="BY177" s="48">
        <f t="shared" si="109"/>
        <v>0</v>
      </c>
      <c r="BZ177" s="48">
        <f t="shared" si="109"/>
        <v>0</v>
      </c>
      <c r="CA177" s="48">
        <f t="shared" si="109"/>
        <v>0</v>
      </c>
      <c r="CB177" s="48">
        <f t="shared" si="109"/>
        <v>0</v>
      </c>
      <c r="CC177" s="48">
        <f t="shared" si="109"/>
        <v>0</v>
      </c>
      <c r="CD177" s="48">
        <f t="shared" si="109"/>
        <v>0</v>
      </c>
      <c r="CE177" s="48">
        <f t="shared" si="110"/>
        <v>0</v>
      </c>
      <c r="CF177" s="48">
        <f t="shared" si="110"/>
        <v>0</v>
      </c>
      <c r="CG177" s="48">
        <f t="shared" si="110"/>
        <v>0</v>
      </c>
      <c r="CH177" s="48">
        <f t="shared" si="110"/>
        <v>0</v>
      </c>
      <c r="CI177" s="48">
        <f t="shared" si="110"/>
        <v>0</v>
      </c>
      <c r="CJ177" s="48">
        <f t="shared" si="110"/>
        <v>0</v>
      </c>
      <c r="CK177" s="48">
        <f t="shared" si="110"/>
        <v>0</v>
      </c>
      <c r="CL177" s="48">
        <f t="shared" si="110"/>
        <v>0</v>
      </c>
      <c r="CM177" s="48">
        <f t="shared" si="110"/>
        <v>0</v>
      </c>
      <c r="CN177" s="48">
        <f t="shared" si="110"/>
        <v>0</v>
      </c>
      <c r="CO177" s="48">
        <f t="shared" si="110"/>
        <v>0</v>
      </c>
      <c r="CP177" s="48">
        <f t="shared" si="110"/>
        <v>0</v>
      </c>
      <c r="CQ177" s="49">
        <f>+AVERAGE(AW177,BT177)</f>
        <v>0</v>
      </c>
      <c r="CR177" s="48">
        <f>SUM(D177:Y177)</f>
        <v>0</v>
      </c>
    </row>
    <row r="178" spans="1:96" hidden="1" outlineLevel="1" x14ac:dyDescent="0.25">
      <c r="A178" s="50" t="s">
        <v>88</v>
      </c>
      <c r="B178" s="51" t="s">
        <v>89</v>
      </c>
      <c r="C178" s="52">
        <f>+[1]Genanskaffelsespriser!$E$178</f>
        <v>50</v>
      </c>
      <c r="D178" s="78">
        <v>0</v>
      </c>
      <c r="E178" s="78">
        <v>0</v>
      </c>
      <c r="F178" s="78">
        <v>0</v>
      </c>
      <c r="G178" s="78">
        <v>0</v>
      </c>
      <c r="H178" s="78">
        <v>0</v>
      </c>
      <c r="I178" s="78">
        <v>0</v>
      </c>
      <c r="J178" s="78">
        <v>0</v>
      </c>
      <c r="K178" s="78">
        <v>0</v>
      </c>
      <c r="L178" s="78">
        <v>0</v>
      </c>
      <c r="M178" s="78">
        <v>0</v>
      </c>
      <c r="N178" s="78">
        <v>0</v>
      </c>
      <c r="O178" s="78">
        <v>0</v>
      </c>
      <c r="P178" s="78">
        <v>0</v>
      </c>
      <c r="Q178" s="78">
        <v>0</v>
      </c>
      <c r="R178" s="78">
        <v>0</v>
      </c>
      <c r="S178" s="78">
        <v>0</v>
      </c>
      <c r="T178" s="78">
        <v>0</v>
      </c>
      <c r="U178" s="78">
        <v>0</v>
      </c>
      <c r="V178" s="78">
        <v>0</v>
      </c>
      <c r="W178" s="78">
        <v>0</v>
      </c>
      <c r="X178" s="78">
        <v>0</v>
      </c>
      <c r="Y178" s="78">
        <v>0</v>
      </c>
      <c r="Z178" s="87">
        <f>IF(COUNTIF(D178:Y178,"&lt;&gt;0")&lt;=1,IF((SUM(D178:Y178))&gt;0,(+HLOOKUP((SUM(D178:Y178)),[1]Priser!$E$168:$J$170,2)+((SUM(D178:Y178))-HLOOKUP((SUM(D178:Y178)),[1]Priser!$E$168:$J$170,1))*HLOOKUP((SUM(D178:Y178)),[1]Priser!$E$168:$J$170,3))/(SUM(D178:Y178)),0)*(1+[1]Genanskaffelsespriser!$D$196),$A$400)</f>
        <v>0</v>
      </c>
      <c r="AA178" s="57">
        <f t="shared" ref="AA178:AV178" si="111">IF((D178*$Z178-(2009-D$3)/($C178+D179)*$Z178*D178)&lt;0,0,(D178*$Z178-(2009-D$3)/($C178+D179)*$Z178*D178))</f>
        <v>0</v>
      </c>
      <c r="AB178" s="58">
        <f t="shared" si="111"/>
        <v>0</v>
      </c>
      <c r="AC178" s="58">
        <f t="shared" si="111"/>
        <v>0</v>
      </c>
      <c r="AD178" s="58">
        <f t="shared" si="111"/>
        <v>0</v>
      </c>
      <c r="AE178" s="58">
        <f t="shared" si="111"/>
        <v>0</v>
      </c>
      <c r="AF178" s="58">
        <f t="shared" si="111"/>
        <v>0</v>
      </c>
      <c r="AG178" s="58">
        <f t="shared" si="111"/>
        <v>0</v>
      </c>
      <c r="AH178" s="58">
        <f t="shared" si="111"/>
        <v>0</v>
      </c>
      <c r="AI178" s="58">
        <f t="shared" si="111"/>
        <v>0</v>
      </c>
      <c r="AJ178" s="58">
        <f t="shared" si="111"/>
        <v>0</v>
      </c>
      <c r="AK178" s="58">
        <f t="shared" si="111"/>
        <v>0</v>
      </c>
      <c r="AL178" s="58">
        <f t="shared" si="111"/>
        <v>0</v>
      </c>
      <c r="AM178" s="58">
        <f t="shared" si="111"/>
        <v>0</v>
      </c>
      <c r="AN178" s="58">
        <f t="shared" si="111"/>
        <v>0</v>
      </c>
      <c r="AO178" s="58">
        <f t="shared" si="111"/>
        <v>0</v>
      </c>
      <c r="AP178" s="58">
        <f t="shared" si="111"/>
        <v>0</v>
      </c>
      <c r="AQ178" s="58">
        <f t="shared" si="111"/>
        <v>0</v>
      </c>
      <c r="AR178" s="58">
        <f t="shared" si="111"/>
        <v>0</v>
      </c>
      <c r="AS178" s="58">
        <f t="shared" si="111"/>
        <v>0</v>
      </c>
      <c r="AT178" s="58">
        <f t="shared" si="111"/>
        <v>0</v>
      </c>
      <c r="AU178" s="58">
        <f t="shared" si="111"/>
        <v>0</v>
      </c>
      <c r="AV178" s="58">
        <f t="shared" si="111"/>
        <v>0</v>
      </c>
      <c r="AW178" s="59">
        <f>+SUM(AA178:AV178)</f>
        <v>0</v>
      </c>
      <c r="AX178" s="58">
        <f>VLOOKUP(D$3,[1]Prisindeks!$A$1:$B$111,2,FALSE)/100*AA178</f>
        <v>0</v>
      </c>
      <c r="AY178" s="58">
        <f>VLOOKUP(E$3,[1]Prisindeks!$A$1:$B$111,2,FALSE)/100*AB178</f>
        <v>0</v>
      </c>
      <c r="AZ178" s="58">
        <f>VLOOKUP(F$3,[1]Prisindeks!$A$1:$B$111,2,FALSE)/100*AC178</f>
        <v>0</v>
      </c>
      <c r="BA178" s="58">
        <f>VLOOKUP(G$3,[1]Prisindeks!$A$1:$B$111,2,FALSE)/100*AD178</f>
        <v>0</v>
      </c>
      <c r="BB178" s="58">
        <f>VLOOKUP(H$3,[1]Prisindeks!$A$1:$B$111,2,FALSE)/100*AE178</f>
        <v>0</v>
      </c>
      <c r="BC178" s="58">
        <f>VLOOKUP(I$3,[1]Prisindeks!$A$1:$B$111,2,FALSE)/100*AF178</f>
        <v>0</v>
      </c>
      <c r="BD178" s="58">
        <f>VLOOKUP(J$3,[1]Prisindeks!$A$1:$B$111,2,FALSE)/100*AG178</f>
        <v>0</v>
      </c>
      <c r="BE178" s="58">
        <f>VLOOKUP(K$3,[1]Prisindeks!$A$1:$B$111,2,FALSE)/100*AH178</f>
        <v>0</v>
      </c>
      <c r="BF178" s="58">
        <f>VLOOKUP(L$3,[1]Prisindeks!$A$1:$B$111,2,FALSE)/100*AI178</f>
        <v>0</v>
      </c>
      <c r="BG178" s="58">
        <f>VLOOKUP(M$3,[1]Prisindeks!$A$1:$B$111,2,FALSE)/100*AJ178</f>
        <v>0</v>
      </c>
      <c r="BH178" s="58">
        <f>VLOOKUP(N$3,[1]Prisindeks!$A$1:$B$111,2,FALSE)/100*AK178</f>
        <v>0</v>
      </c>
      <c r="BI178" s="58">
        <f>VLOOKUP(O$3,[1]Prisindeks!$A$1:$B$111,2,FALSE)/100*AL178</f>
        <v>0</v>
      </c>
      <c r="BJ178" s="58">
        <f>VLOOKUP(P$3,[1]Prisindeks!$A$1:$B$111,2,FALSE)/100*AM178</f>
        <v>0</v>
      </c>
      <c r="BK178" s="58">
        <f>VLOOKUP(Q$3,[1]Prisindeks!$A$1:$B$111,2,FALSE)/100*AN178</f>
        <v>0</v>
      </c>
      <c r="BL178" s="58">
        <f>VLOOKUP(R$3,[1]Prisindeks!$A$1:$B$111,2,FALSE)/100*AO178</f>
        <v>0</v>
      </c>
      <c r="BM178" s="58">
        <f>VLOOKUP(S$3,[1]Prisindeks!$A$1:$B$111,2,FALSE)/100*AP178</f>
        <v>0</v>
      </c>
      <c r="BN178" s="58">
        <f>VLOOKUP(T$3,[1]Prisindeks!$A$1:$B$111,2,FALSE)/100*AQ178</f>
        <v>0</v>
      </c>
      <c r="BO178" s="58">
        <f>VLOOKUP(U$3,[1]Prisindeks!$A$1:$B$111,2,FALSE)/100*AR178</f>
        <v>0</v>
      </c>
      <c r="BP178" s="58">
        <f>VLOOKUP(V$3,[1]Prisindeks!$A$1:$B$111,2,FALSE)/100*AS178</f>
        <v>0</v>
      </c>
      <c r="BQ178" s="58">
        <f>VLOOKUP(W$3,[1]Prisindeks!$A$1:$B$111,2,FALSE)/100*AT178</f>
        <v>0</v>
      </c>
      <c r="BR178" s="58">
        <f>VLOOKUP(X$3,[1]Prisindeks!$A$1:$B$111,2,FALSE)/100*AU178</f>
        <v>0</v>
      </c>
      <c r="BS178" s="58">
        <f>VLOOKUP(Y$3,[1]Prisindeks!$A$1:$B$111,2,FALSE)/100*AV178</f>
        <v>0</v>
      </c>
      <c r="BT178" s="59">
        <f>+SUM(AX178:BS178)</f>
        <v>0</v>
      </c>
      <c r="BU178" s="48">
        <f t="shared" si="109"/>
        <v>0</v>
      </c>
      <c r="BV178" s="48">
        <f t="shared" si="109"/>
        <v>0</v>
      </c>
      <c r="BW178" s="48">
        <f t="shared" si="109"/>
        <v>0</v>
      </c>
      <c r="BX178" s="48">
        <f t="shared" si="109"/>
        <v>0</v>
      </c>
      <c r="BY178" s="48">
        <f t="shared" si="109"/>
        <v>0</v>
      </c>
      <c r="BZ178" s="48">
        <f t="shared" si="109"/>
        <v>0</v>
      </c>
      <c r="CA178" s="48">
        <f t="shared" si="109"/>
        <v>0</v>
      </c>
      <c r="CB178" s="48">
        <f t="shared" si="109"/>
        <v>0</v>
      </c>
      <c r="CC178" s="48">
        <f t="shared" si="109"/>
        <v>0</v>
      </c>
      <c r="CD178" s="48">
        <f t="shared" si="109"/>
        <v>0</v>
      </c>
      <c r="CE178" s="48">
        <f t="shared" si="110"/>
        <v>0</v>
      </c>
      <c r="CF178" s="48">
        <f t="shared" si="110"/>
        <v>0</v>
      </c>
      <c r="CG178" s="48">
        <f t="shared" si="110"/>
        <v>0</v>
      </c>
      <c r="CH178" s="48">
        <f t="shared" si="110"/>
        <v>0</v>
      </c>
      <c r="CI178" s="48">
        <f t="shared" si="110"/>
        <v>0</v>
      </c>
      <c r="CJ178" s="48">
        <f t="shared" si="110"/>
        <v>0</v>
      </c>
      <c r="CK178" s="48">
        <f t="shared" si="110"/>
        <v>0</v>
      </c>
      <c r="CL178" s="48">
        <f t="shared" si="110"/>
        <v>0</v>
      </c>
      <c r="CM178" s="48">
        <f t="shared" si="110"/>
        <v>0</v>
      </c>
      <c r="CN178" s="48">
        <f t="shared" si="110"/>
        <v>0</v>
      </c>
      <c r="CO178" s="48">
        <f t="shared" si="110"/>
        <v>0</v>
      </c>
      <c r="CP178" s="48">
        <f t="shared" si="110"/>
        <v>0</v>
      </c>
      <c r="CQ178" s="49">
        <f>+AVERAGE(AW178,BT178)</f>
        <v>0</v>
      </c>
      <c r="CR178" s="48">
        <f>SUM(D178:Y178)</f>
        <v>0</v>
      </c>
    </row>
    <row r="179" spans="1:96" hidden="1" outlineLevel="1" x14ac:dyDescent="0.25">
      <c r="A179" s="60" t="s">
        <v>66</v>
      </c>
      <c r="B179" s="51" t="s">
        <v>67</v>
      </c>
      <c r="C179" s="61" t="s">
        <v>68</v>
      </c>
      <c r="D179" s="78">
        <v>0</v>
      </c>
      <c r="E179" s="78">
        <v>0</v>
      </c>
      <c r="F179" s="78">
        <v>0</v>
      </c>
      <c r="G179" s="78">
        <v>0</v>
      </c>
      <c r="H179" s="78">
        <v>0</v>
      </c>
      <c r="I179" s="78">
        <v>0</v>
      </c>
      <c r="J179" s="78">
        <v>0</v>
      </c>
      <c r="K179" s="78">
        <v>0</v>
      </c>
      <c r="L179" s="78">
        <v>0</v>
      </c>
      <c r="M179" s="78">
        <v>0</v>
      </c>
      <c r="N179" s="78">
        <v>0</v>
      </c>
      <c r="O179" s="78">
        <v>0</v>
      </c>
      <c r="P179" s="78">
        <v>0</v>
      </c>
      <c r="Q179" s="78">
        <v>0</v>
      </c>
      <c r="R179" s="78">
        <v>0</v>
      </c>
      <c r="S179" s="78">
        <v>0</v>
      </c>
      <c r="T179" s="78">
        <v>0</v>
      </c>
      <c r="U179" s="78">
        <v>0</v>
      </c>
      <c r="V179" s="78">
        <v>0</v>
      </c>
      <c r="W179" s="78">
        <v>0</v>
      </c>
      <c r="X179" s="78">
        <v>0</v>
      </c>
      <c r="Y179" s="78">
        <v>0</v>
      </c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  <c r="BR179" s="56"/>
      <c r="BS179" s="56"/>
      <c r="BT179" s="56"/>
      <c r="BU179" s="56"/>
      <c r="BV179" s="56"/>
      <c r="BW179" s="56"/>
      <c r="BX179" s="56"/>
      <c r="BY179" s="56"/>
      <c r="BZ179" s="56"/>
      <c r="CA179" s="56"/>
      <c r="CB179" s="56"/>
      <c r="CC179" s="56"/>
      <c r="CD179" s="56"/>
      <c r="CE179" s="56"/>
      <c r="CF179" s="56"/>
      <c r="CG179" s="56"/>
      <c r="CH179" s="56"/>
      <c r="CI179" s="56"/>
      <c r="CJ179" s="56"/>
      <c r="CK179" s="56"/>
      <c r="CL179" s="56"/>
      <c r="CM179" s="56"/>
      <c r="CN179" s="56"/>
      <c r="CO179" s="56"/>
      <c r="CP179" s="56"/>
      <c r="CQ179" s="49"/>
      <c r="CR179" s="48"/>
    </row>
    <row r="180" spans="1:96" hidden="1" outlineLevel="1" x14ac:dyDescent="0.25">
      <c r="A180" s="50" t="s">
        <v>90</v>
      </c>
      <c r="B180" s="51" t="s">
        <v>89</v>
      </c>
      <c r="C180" s="52">
        <f>+[1]Genanskaffelsespriser!$E$179</f>
        <v>50</v>
      </c>
      <c r="D180" s="78">
        <v>0</v>
      </c>
      <c r="E180" s="78">
        <v>0</v>
      </c>
      <c r="F180" s="78">
        <v>0</v>
      </c>
      <c r="G180" s="78">
        <v>0</v>
      </c>
      <c r="H180" s="78">
        <v>0</v>
      </c>
      <c r="I180" s="78">
        <v>0</v>
      </c>
      <c r="J180" s="78">
        <v>0</v>
      </c>
      <c r="K180" s="78">
        <v>0</v>
      </c>
      <c r="L180" s="78">
        <v>0</v>
      </c>
      <c r="M180" s="78">
        <v>0</v>
      </c>
      <c r="N180" s="78">
        <v>0</v>
      </c>
      <c r="O180" s="78">
        <v>0</v>
      </c>
      <c r="P180" s="78">
        <v>0</v>
      </c>
      <c r="Q180" s="78">
        <v>0</v>
      </c>
      <c r="R180" s="78">
        <v>0</v>
      </c>
      <c r="S180" s="78">
        <v>0</v>
      </c>
      <c r="T180" s="78">
        <v>0</v>
      </c>
      <c r="U180" s="78">
        <v>0</v>
      </c>
      <c r="V180" s="78">
        <v>0</v>
      </c>
      <c r="W180" s="78">
        <v>0</v>
      </c>
      <c r="X180" s="78">
        <v>0</v>
      </c>
      <c r="Y180" s="78">
        <v>0</v>
      </c>
      <c r="Z180" s="87">
        <f>IF(COUNTIF(D180:Y180,"&lt;&gt;0")&lt;=1,IF((SUM(D180:Y180))&gt;0,(+HLOOKUP((SUM(D180:Y180)),[1]Priser!$E$191:$J$193,2)+((SUM(D180:Y180))-HLOOKUP((SUM(D180:Y180)),[1]Priser!$E$191:$J$193,1))*HLOOKUP((SUM(D180:Y180)),[1]Priser!$E$191:$J$193,3))/(SUM(D180:Y180)),0)*(1+[1]Genanskaffelsespriser!$D$196),$A$400)</f>
        <v>0</v>
      </c>
      <c r="AA180" s="57">
        <f t="shared" ref="AA180:AV180" si="112">IF((D180*$Z180-(2009-D$3)/($C180+D181)*$Z180*D180)&lt;0,0,(D180*$Z180-(2009-D$3)/($C180+D181)*$Z180*D180))</f>
        <v>0</v>
      </c>
      <c r="AB180" s="58">
        <f t="shared" si="112"/>
        <v>0</v>
      </c>
      <c r="AC180" s="58">
        <f t="shared" si="112"/>
        <v>0</v>
      </c>
      <c r="AD180" s="58">
        <f t="shared" si="112"/>
        <v>0</v>
      </c>
      <c r="AE180" s="58">
        <f t="shared" si="112"/>
        <v>0</v>
      </c>
      <c r="AF180" s="58">
        <f t="shared" si="112"/>
        <v>0</v>
      </c>
      <c r="AG180" s="58">
        <f t="shared" si="112"/>
        <v>0</v>
      </c>
      <c r="AH180" s="58">
        <f t="shared" si="112"/>
        <v>0</v>
      </c>
      <c r="AI180" s="58">
        <f t="shared" si="112"/>
        <v>0</v>
      </c>
      <c r="AJ180" s="58">
        <f t="shared" si="112"/>
        <v>0</v>
      </c>
      <c r="AK180" s="58">
        <f t="shared" si="112"/>
        <v>0</v>
      </c>
      <c r="AL180" s="58">
        <f t="shared" si="112"/>
        <v>0</v>
      </c>
      <c r="AM180" s="58">
        <f t="shared" si="112"/>
        <v>0</v>
      </c>
      <c r="AN180" s="58">
        <f t="shared" si="112"/>
        <v>0</v>
      </c>
      <c r="AO180" s="58">
        <f t="shared" si="112"/>
        <v>0</v>
      </c>
      <c r="AP180" s="58">
        <f t="shared" si="112"/>
        <v>0</v>
      </c>
      <c r="AQ180" s="58">
        <f t="shared" si="112"/>
        <v>0</v>
      </c>
      <c r="AR180" s="58">
        <f t="shared" si="112"/>
        <v>0</v>
      </c>
      <c r="AS180" s="58">
        <f t="shared" si="112"/>
        <v>0</v>
      </c>
      <c r="AT180" s="58">
        <f t="shared" si="112"/>
        <v>0</v>
      </c>
      <c r="AU180" s="58">
        <f t="shared" si="112"/>
        <v>0</v>
      </c>
      <c r="AV180" s="58">
        <f t="shared" si="112"/>
        <v>0</v>
      </c>
      <c r="AW180" s="59">
        <f>+SUM(AA180:AV180)</f>
        <v>0</v>
      </c>
      <c r="AX180" s="58">
        <f>VLOOKUP(D$3,[1]Prisindeks!$A$1:$B$111,2,FALSE)/100*AA180</f>
        <v>0</v>
      </c>
      <c r="AY180" s="58">
        <f>VLOOKUP(E$3,[1]Prisindeks!$A$1:$B$111,2,FALSE)/100*AB180</f>
        <v>0</v>
      </c>
      <c r="AZ180" s="58">
        <f>VLOOKUP(F$3,[1]Prisindeks!$A$1:$B$111,2,FALSE)/100*AC180</f>
        <v>0</v>
      </c>
      <c r="BA180" s="58">
        <f>VLOOKUP(G$3,[1]Prisindeks!$A$1:$B$111,2,FALSE)/100*AD180</f>
        <v>0</v>
      </c>
      <c r="BB180" s="58">
        <f>VLOOKUP(H$3,[1]Prisindeks!$A$1:$B$111,2,FALSE)/100*AE180</f>
        <v>0</v>
      </c>
      <c r="BC180" s="58">
        <f>VLOOKUP(I$3,[1]Prisindeks!$A$1:$B$111,2,FALSE)/100*AF180</f>
        <v>0</v>
      </c>
      <c r="BD180" s="58">
        <f>VLOOKUP(J$3,[1]Prisindeks!$A$1:$B$111,2,FALSE)/100*AG180</f>
        <v>0</v>
      </c>
      <c r="BE180" s="58">
        <f>VLOOKUP(K$3,[1]Prisindeks!$A$1:$B$111,2,FALSE)/100*AH180</f>
        <v>0</v>
      </c>
      <c r="BF180" s="58">
        <f>VLOOKUP(L$3,[1]Prisindeks!$A$1:$B$111,2,FALSE)/100*AI180</f>
        <v>0</v>
      </c>
      <c r="BG180" s="58">
        <f>VLOOKUP(M$3,[1]Prisindeks!$A$1:$B$111,2,FALSE)/100*AJ180</f>
        <v>0</v>
      </c>
      <c r="BH180" s="58">
        <f>VLOOKUP(N$3,[1]Prisindeks!$A$1:$B$111,2,FALSE)/100*AK180</f>
        <v>0</v>
      </c>
      <c r="BI180" s="58">
        <f>VLOOKUP(O$3,[1]Prisindeks!$A$1:$B$111,2,FALSE)/100*AL180</f>
        <v>0</v>
      </c>
      <c r="BJ180" s="58">
        <f>VLOOKUP(P$3,[1]Prisindeks!$A$1:$B$111,2,FALSE)/100*AM180</f>
        <v>0</v>
      </c>
      <c r="BK180" s="58">
        <f>VLOOKUP(Q$3,[1]Prisindeks!$A$1:$B$111,2,FALSE)/100*AN180</f>
        <v>0</v>
      </c>
      <c r="BL180" s="58">
        <f>VLOOKUP(R$3,[1]Prisindeks!$A$1:$B$111,2,FALSE)/100*AO180</f>
        <v>0</v>
      </c>
      <c r="BM180" s="58">
        <f>VLOOKUP(S$3,[1]Prisindeks!$A$1:$B$111,2,FALSE)/100*AP180</f>
        <v>0</v>
      </c>
      <c r="BN180" s="58">
        <f>VLOOKUP(T$3,[1]Prisindeks!$A$1:$B$111,2,FALSE)/100*AQ180</f>
        <v>0</v>
      </c>
      <c r="BO180" s="58">
        <f>VLOOKUP(U$3,[1]Prisindeks!$A$1:$B$111,2,FALSE)/100*AR180</f>
        <v>0</v>
      </c>
      <c r="BP180" s="58">
        <f>VLOOKUP(V$3,[1]Prisindeks!$A$1:$B$111,2,FALSE)/100*AS180</f>
        <v>0</v>
      </c>
      <c r="BQ180" s="58">
        <f>VLOOKUP(W$3,[1]Prisindeks!$A$1:$B$111,2,FALSE)/100*AT180</f>
        <v>0</v>
      </c>
      <c r="BR180" s="58">
        <f>VLOOKUP(X$3,[1]Prisindeks!$A$1:$B$111,2,FALSE)/100*AU180</f>
        <v>0</v>
      </c>
      <c r="BS180" s="58">
        <f>VLOOKUP(Y$3,[1]Prisindeks!$A$1:$B$111,2,FALSE)/100*AV180</f>
        <v>0</v>
      </c>
      <c r="BT180" s="59">
        <f>+SUM(AX180:BS180)</f>
        <v>0</v>
      </c>
      <c r="BU180" s="48">
        <f t="shared" ref="BU180:CP180" si="113">(AX180+AA180)/2</f>
        <v>0</v>
      </c>
      <c r="BV180" s="48">
        <f t="shared" si="113"/>
        <v>0</v>
      </c>
      <c r="BW180" s="48">
        <f t="shared" si="113"/>
        <v>0</v>
      </c>
      <c r="BX180" s="48">
        <f t="shared" si="113"/>
        <v>0</v>
      </c>
      <c r="BY180" s="48">
        <f t="shared" si="113"/>
        <v>0</v>
      </c>
      <c r="BZ180" s="48">
        <f t="shared" si="113"/>
        <v>0</v>
      </c>
      <c r="CA180" s="48">
        <f t="shared" si="113"/>
        <v>0</v>
      </c>
      <c r="CB180" s="48">
        <f t="shared" si="113"/>
        <v>0</v>
      </c>
      <c r="CC180" s="48">
        <f t="shared" si="113"/>
        <v>0</v>
      </c>
      <c r="CD180" s="48">
        <f t="shared" si="113"/>
        <v>0</v>
      </c>
      <c r="CE180" s="48">
        <f t="shared" si="113"/>
        <v>0</v>
      </c>
      <c r="CF180" s="48">
        <f t="shared" si="113"/>
        <v>0</v>
      </c>
      <c r="CG180" s="48">
        <f t="shared" si="113"/>
        <v>0</v>
      </c>
      <c r="CH180" s="48">
        <f t="shared" si="113"/>
        <v>0</v>
      </c>
      <c r="CI180" s="48">
        <f t="shared" si="113"/>
        <v>0</v>
      </c>
      <c r="CJ180" s="48">
        <f t="shared" si="113"/>
        <v>0</v>
      </c>
      <c r="CK180" s="48">
        <f t="shared" si="113"/>
        <v>0</v>
      </c>
      <c r="CL180" s="48">
        <f t="shared" si="113"/>
        <v>0</v>
      </c>
      <c r="CM180" s="48">
        <f t="shared" si="113"/>
        <v>0</v>
      </c>
      <c r="CN180" s="48">
        <f t="shared" si="113"/>
        <v>0</v>
      </c>
      <c r="CO180" s="48">
        <f t="shared" si="113"/>
        <v>0</v>
      </c>
      <c r="CP180" s="48">
        <f t="shared" si="113"/>
        <v>0</v>
      </c>
      <c r="CQ180" s="49">
        <f>+AVERAGE(AW180,BT180)</f>
        <v>0</v>
      </c>
      <c r="CR180" s="48">
        <f>SUM(D180:Y180)</f>
        <v>0</v>
      </c>
    </row>
    <row r="181" spans="1:96" hidden="1" outlineLevel="1" x14ac:dyDescent="0.25">
      <c r="A181" s="60" t="s">
        <v>66</v>
      </c>
      <c r="B181" s="51" t="s">
        <v>67</v>
      </c>
      <c r="C181" s="61" t="s">
        <v>68</v>
      </c>
      <c r="D181" s="78">
        <v>0</v>
      </c>
      <c r="E181" s="78">
        <v>0</v>
      </c>
      <c r="F181" s="78">
        <v>0</v>
      </c>
      <c r="G181" s="78">
        <v>0</v>
      </c>
      <c r="H181" s="78">
        <v>0</v>
      </c>
      <c r="I181" s="78">
        <v>0</v>
      </c>
      <c r="J181" s="78">
        <v>0</v>
      </c>
      <c r="K181" s="78">
        <v>0</v>
      </c>
      <c r="L181" s="78">
        <v>0</v>
      </c>
      <c r="M181" s="78">
        <v>0</v>
      </c>
      <c r="N181" s="78">
        <v>0</v>
      </c>
      <c r="O181" s="78">
        <v>0</v>
      </c>
      <c r="P181" s="78">
        <v>0</v>
      </c>
      <c r="Q181" s="78">
        <v>0</v>
      </c>
      <c r="R181" s="78">
        <v>0</v>
      </c>
      <c r="S181" s="78">
        <v>0</v>
      </c>
      <c r="T181" s="78">
        <v>0</v>
      </c>
      <c r="U181" s="78">
        <v>0</v>
      </c>
      <c r="V181" s="78">
        <v>0</v>
      </c>
      <c r="W181" s="78">
        <v>0</v>
      </c>
      <c r="X181" s="78">
        <v>0</v>
      </c>
      <c r="Y181" s="78">
        <v>0</v>
      </c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  <c r="BR181" s="56"/>
      <c r="BS181" s="56"/>
      <c r="BT181" s="56"/>
      <c r="BU181" s="56"/>
      <c r="BV181" s="56"/>
      <c r="BW181" s="56"/>
      <c r="BX181" s="56"/>
      <c r="BY181" s="56"/>
      <c r="BZ181" s="56"/>
      <c r="CA181" s="56"/>
      <c r="CB181" s="56"/>
      <c r="CC181" s="56"/>
      <c r="CD181" s="56"/>
      <c r="CE181" s="56"/>
      <c r="CF181" s="56"/>
      <c r="CG181" s="56"/>
      <c r="CH181" s="56"/>
      <c r="CI181" s="56"/>
      <c r="CJ181" s="56"/>
      <c r="CK181" s="56"/>
      <c r="CL181" s="56"/>
      <c r="CM181" s="56"/>
      <c r="CN181" s="56"/>
      <c r="CO181" s="56"/>
      <c r="CP181" s="56"/>
      <c r="CQ181" s="49"/>
      <c r="CR181" s="48"/>
    </row>
    <row r="182" spans="1:96" collapsed="1" x14ac:dyDescent="0.25">
      <c r="A182" s="30" t="s">
        <v>98</v>
      </c>
      <c r="B182" s="31"/>
      <c r="C182" s="7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74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  <c r="AV182" s="49"/>
      <c r="AW182" s="36">
        <f>SUM(AW183:AW190)</f>
        <v>0</v>
      </c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  <c r="BT182" s="36">
        <f>SUM(BT183:BT190)</f>
        <v>0</v>
      </c>
      <c r="BU182" s="76"/>
      <c r="BV182" s="76"/>
      <c r="BW182" s="76"/>
      <c r="BX182" s="76"/>
      <c r="BY182" s="76"/>
      <c r="BZ182" s="76"/>
      <c r="CA182" s="76"/>
      <c r="CB182" s="76"/>
      <c r="CC182" s="76"/>
      <c r="CD182" s="76"/>
      <c r="CE182" s="76"/>
      <c r="CF182" s="76"/>
      <c r="CG182" s="76"/>
      <c r="CH182" s="76"/>
      <c r="CI182" s="76"/>
      <c r="CJ182" s="76"/>
      <c r="CK182" s="76"/>
      <c r="CL182" s="76"/>
      <c r="CM182" s="76"/>
      <c r="CN182" s="76"/>
      <c r="CO182" s="76"/>
      <c r="CP182" s="76"/>
      <c r="CQ182" s="36">
        <f>SUM(CQ183:CQ190)</f>
        <v>0</v>
      </c>
      <c r="CR182" s="48">
        <f>SUM(D182:Y182)</f>
        <v>0</v>
      </c>
    </row>
    <row r="183" spans="1:96" hidden="1" outlineLevel="1" x14ac:dyDescent="0.25">
      <c r="A183" s="85" t="s">
        <v>84</v>
      </c>
      <c r="B183" s="39" t="s">
        <v>85</v>
      </c>
      <c r="C183" s="40">
        <f>+[1]Genanskaffelsespriser!$E$175</f>
        <v>50</v>
      </c>
      <c r="D183" s="77">
        <v>0</v>
      </c>
      <c r="E183" s="77">
        <v>0</v>
      </c>
      <c r="F183" s="77">
        <v>0</v>
      </c>
      <c r="G183" s="77">
        <v>0</v>
      </c>
      <c r="H183" s="77">
        <v>0</v>
      </c>
      <c r="I183" s="77">
        <v>0</v>
      </c>
      <c r="J183" s="77">
        <v>0</v>
      </c>
      <c r="K183" s="77">
        <v>0</v>
      </c>
      <c r="L183" s="77">
        <v>0</v>
      </c>
      <c r="M183" s="77">
        <v>0</v>
      </c>
      <c r="N183" s="77">
        <v>0</v>
      </c>
      <c r="O183" s="77">
        <v>0</v>
      </c>
      <c r="P183" s="77">
        <v>0</v>
      </c>
      <c r="Q183" s="77">
        <v>0</v>
      </c>
      <c r="R183" s="77">
        <v>0</v>
      </c>
      <c r="S183" s="77">
        <v>0</v>
      </c>
      <c r="T183" s="77">
        <v>0</v>
      </c>
      <c r="U183" s="77">
        <v>0</v>
      </c>
      <c r="V183" s="77">
        <v>0</v>
      </c>
      <c r="W183" s="77">
        <v>0</v>
      </c>
      <c r="X183" s="77">
        <v>0</v>
      </c>
      <c r="Y183" s="77">
        <v>0</v>
      </c>
      <c r="Z183" s="86">
        <f>IF(COUNTIF(D183:Y183,"&lt;&gt;0")&lt;=1,IF((SUM(D183:Y183))&gt;0,((+HLOOKUP((SUM(D183:Y183)),[1]Priser!$E$342:$H$344,2)+((SUM(D183:Y183))-HLOOKUP((SUM(D183:Y183)),[1]Priser!$E$342:$H$344,1))*HLOOKUP((SUM(D183:Y183)),[1]Priser!$E$342:$H$344,3))*[1]Priser!$P$341)/(SUM(D183:Y183)),0)*(1+[1]Genanskaffelsespriser!$D$196),$A$400)</f>
        <v>0</v>
      </c>
      <c r="AA183" s="45">
        <f t="shared" ref="AA183:AV183" si="114">IF((D183*$Z183-(2009-D$3)/($C183+D184)*$Z183*D183)&lt;0,0,(D183*$Z183-(2009-D$3)/($C183+D184)*$Z183*D183))</f>
        <v>0</v>
      </c>
      <c r="AB183" s="46">
        <f t="shared" si="114"/>
        <v>0</v>
      </c>
      <c r="AC183" s="46">
        <f t="shared" si="114"/>
        <v>0</v>
      </c>
      <c r="AD183" s="46">
        <f t="shared" si="114"/>
        <v>0</v>
      </c>
      <c r="AE183" s="46">
        <f t="shared" si="114"/>
        <v>0</v>
      </c>
      <c r="AF183" s="46">
        <f t="shared" si="114"/>
        <v>0</v>
      </c>
      <c r="AG183" s="46">
        <f t="shared" si="114"/>
        <v>0</v>
      </c>
      <c r="AH183" s="46">
        <f t="shared" si="114"/>
        <v>0</v>
      </c>
      <c r="AI183" s="46">
        <f t="shared" si="114"/>
        <v>0</v>
      </c>
      <c r="AJ183" s="46">
        <f t="shared" si="114"/>
        <v>0</v>
      </c>
      <c r="AK183" s="46">
        <f t="shared" si="114"/>
        <v>0</v>
      </c>
      <c r="AL183" s="46">
        <f t="shared" si="114"/>
        <v>0</v>
      </c>
      <c r="AM183" s="46">
        <f t="shared" si="114"/>
        <v>0</v>
      </c>
      <c r="AN183" s="46">
        <f t="shared" si="114"/>
        <v>0</v>
      </c>
      <c r="AO183" s="46">
        <f t="shared" si="114"/>
        <v>0</v>
      </c>
      <c r="AP183" s="46">
        <f t="shared" si="114"/>
        <v>0</v>
      </c>
      <c r="AQ183" s="46">
        <f t="shared" si="114"/>
        <v>0</v>
      </c>
      <c r="AR183" s="46">
        <f t="shared" si="114"/>
        <v>0</v>
      </c>
      <c r="AS183" s="46">
        <f t="shared" si="114"/>
        <v>0</v>
      </c>
      <c r="AT183" s="46">
        <f t="shared" si="114"/>
        <v>0</v>
      </c>
      <c r="AU183" s="46">
        <f t="shared" si="114"/>
        <v>0</v>
      </c>
      <c r="AV183" s="46">
        <f t="shared" si="114"/>
        <v>0</v>
      </c>
      <c r="AW183" s="47">
        <f>+SUM(AA183:AV183)</f>
        <v>0</v>
      </c>
      <c r="AX183" s="46">
        <f>VLOOKUP(D$3,[1]Prisindeks!$A$1:$B$111,2,FALSE)/100*AA183</f>
        <v>0</v>
      </c>
      <c r="AY183" s="46">
        <f>VLOOKUP(E$3,[1]Prisindeks!$A$1:$B$111,2,FALSE)/100*AB183</f>
        <v>0</v>
      </c>
      <c r="AZ183" s="46">
        <f>VLOOKUP(F$3,[1]Prisindeks!$A$1:$B$111,2,FALSE)/100*AC183</f>
        <v>0</v>
      </c>
      <c r="BA183" s="46">
        <f>VLOOKUP(G$3,[1]Prisindeks!$A$1:$B$111,2,FALSE)/100*AD183</f>
        <v>0</v>
      </c>
      <c r="BB183" s="46">
        <f>VLOOKUP(H$3,[1]Prisindeks!$A$1:$B$111,2,FALSE)/100*AE183</f>
        <v>0</v>
      </c>
      <c r="BC183" s="46">
        <f>VLOOKUP(I$3,[1]Prisindeks!$A$1:$B$111,2,FALSE)/100*AF183</f>
        <v>0</v>
      </c>
      <c r="BD183" s="46">
        <f>VLOOKUP(J$3,[1]Prisindeks!$A$1:$B$111,2,FALSE)/100*AG183</f>
        <v>0</v>
      </c>
      <c r="BE183" s="46">
        <f>VLOOKUP(K$3,[1]Prisindeks!$A$1:$B$111,2,FALSE)/100*AH183</f>
        <v>0</v>
      </c>
      <c r="BF183" s="46">
        <f>VLOOKUP(L$3,[1]Prisindeks!$A$1:$B$111,2,FALSE)/100*AI183</f>
        <v>0</v>
      </c>
      <c r="BG183" s="46">
        <f>VLOOKUP(M$3,[1]Prisindeks!$A$1:$B$111,2,FALSE)/100*AJ183</f>
        <v>0</v>
      </c>
      <c r="BH183" s="46">
        <f>VLOOKUP(N$3,[1]Prisindeks!$A$1:$B$111,2,FALSE)/100*AK183</f>
        <v>0</v>
      </c>
      <c r="BI183" s="46">
        <f>VLOOKUP(O$3,[1]Prisindeks!$A$1:$B$111,2,FALSE)/100*AL183</f>
        <v>0</v>
      </c>
      <c r="BJ183" s="46">
        <f>VLOOKUP(P$3,[1]Prisindeks!$A$1:$B$111,2,FALSE)/100*AM183</f>
        <v>0</v>
      </c>
      <c r="BK183" s="46">
        <f>VLOOKUP(Q$3,[1]Prisindeks!$A$1:$B$111,2,FALSE)/100*AN183</f>
        <v>0</v>
      </c>
      <c r="BL183" s="46">
        <f>VLOOKUP(R$3,[1]Prisindeks!$A$1:$B$111,2,FALSE)/100*AO183</f>
        <v>0</v>
      </c>
      <c r="BM183" s="46">
        <f>VLOOKUP(S$3,[1]Prisindeks!$A$1:$B$111,2,FALSE)/100*AP183</f>
        <v>0</v>
      </c>
      <c r="BN183" s="46">
        <f>VLOOKUP(T$3,[1]Prisindeks!$A$1:$B$111,2,FALSE)/100*AQ183</f>
        <v>0</v>
      </c>
      <c r="BO183" s="46">
        <f>VLOOKUP(U$3,[1]Prisindeks!$A$1:$B$111,2,FALSE)/100*AR183</f>
        <v>0</v>
      </c>
      <c r="BP183" s="46">
        <f>VLOOKUP(V$3,[1]Prisindeks!$A$1:$B$111,2,FALSE)/100*AS183</f>
        <v>0</v>
      </c>
      <c r="BQ183" s="46">
        <f>VLOOKUP(W$3,[1]Prisindeks!$A$1:$B$111,2,FALSE)/100*AT183</f>
        <v>0</v>
      </c>
      <c r="BR183" s="46">
        <f>VLOOKUP(X$3,[1]Prisindeks!$A$1:$B$111,2,FALSE)/100*AU183</f>
        <v>0</v>
      </c>
      <c r="BS183" s="46">
        <f>VLOOKUP(Y$3,[1]Prisindeks!$A$1:$B$111,2,FALSE)/100*AV183</f>
        <v>0</v>
      </c>
      <c r="BT183" s="47">
        <f>+SUM(AX183:BS183)</f>
        <v>0</v>
      </c>
      <c r="BU183" s="48">
        <f t="shared" ref="BU183:CP183" si="115">(AX183+AA183)/2</f>
        <v>0</v>
      </c>
      <c r="BV183" s="48">
        <f t="shared" si="115"/>
        <v>0</v>
      </c>
      <c r="BW183" s="48">
        <f t="shared" si="115"/>
        <v>0</v>
      </c>
      <c r="BX183" s="48">
        <f t="shared" si="115"/>
        <v>0</v>
      </c>
      <c r="BY183" s="48">
        <f t="shared" si="115"/>
        <v>0</v>
      </c>
      <c r="BZ183" s="48">
        <f t="shared" si="115"/>
        <v>0</v>
      </c>
      <c r="CA183" s="48">
        <f t="shared" si="115"/>
        <v>0</v>
      </c>
      <c r="CB183" s="48">
        <f t="shared" si="115"/>
        <v>0</v>
      </c>
      <c r="CC183" s="48">
        <f t="shared" si="115"/>
        <v>0</v>
      </c>
      <c r="CD183" s="48">
        <f t="shared" si="115"/>
        <v>0</v>
      </c>
      <c r="CE183" s="48">
        <f t="shared" si="115"/>
        <v>0</v>
      </c>
      <c r="CF183" s="48">
        <f t="shared" si="115"/>
        <v>0</v>
      </c>
      <c r="CG183" s="48">
        <f t="shared" si="115"/>
        <v>0</v>
      </c>
      <c r="CH183" s="48">
        <f t="shared" si="115"/>
        <v>0</v>
      </c>
      <c r="CI183" s="48">
        <f t="shared" si="115"/>
        <v>0</v>
      </c>
      <c r="CJ183" s="48">
        <f t="shared" si="115"/>
        <v>0</v>
      </c>
      <c r="CK183" s="48">
        <f t="shared" si="115"/>
        <v>0</v>
      </c>
      <c r="CL183" s="48">
        <f t="shared" si="115"/>
        <v>0</v>
      </c>
      <c r="CM183" s="48">
        <f t="shared" si="115"/>
        <v>0</v>
      </c>
      <c r="CN183" s="48">
        <f t="shared" si="115"/>
        <v>0</v>
      </c>
      <c r="CO183" s="48">
        <f t="shared" si="115"/>
        <v>0</v>
      </c>
      <c r="CP183" s="48">
        <f t="shared" si="115"/>
        <v>0</v>
      </c>
      <c r="CQ183" s="49">
        <f>+AVERAGE(AW183,BT183)</f>
        <v>0</v>
      </c>
      <c r="CR183" s="48">
        <f>SUM(D183:Y183)</f>
        <v>0</v>
      </c>
    </row>
    <row r="184" spans="1:96" hidden="1" outlineLevel="1" x14ac:dyDescent="0.25">
      <c r="A184" s="60" t="s">
        <v>66</v>
      </c>
      <c r="B184" s="51" t="s">
        <v>67</v>
      </c>
      <c r="C184" s="61" t="s">
        <v>68</v>
      </c>
      <c r="D184" s="78">
        <v>0</v>
      </c>
      <c r="E184" s="78">
        <v>0</v>
      </c>
      <c r="F184" s="78">
        <v>0</v>
      </c>
      <c r="G184" s="78">
        <v>0</v>
      </c>
      <c r="H184" s="78">
        <v>0</v>
      </c>
      <c r="I184" s="78">
        <v>0</v>
      </c>
      <c r="J184" s="78">
        <v>0</v>
      </c>
      <c r="K184" s="78">
        <v>0</v>
      </c>
      <c r="L184" s="78">
        <v>0</v>
      </c>
      <c r="M184" s="78">
        <v>0</v>
      </c>
      <c r="N184" s="78">
        <v>0</v>
      </c>
      <c r="O184" s="78">
        <v>0</v>
      </c>
      <c r="P184" s="78">
        <v>0</v>
      </c>
      <c r="Q184" s="78">
        <v>0</v>
      </c>
      <c r="R184" s="78">
        <v>0</v>
      </c>
      <c r="S184" s="78">
        <v>0</v>
      </c>
      <c r="T184" s="78">
        <v>0</v>
      </c>
      <c r="U184" s="78">
        <v>0</v>
      </c>
      <c r="V184" s="78">
        <v>0</v>
      </c>
      <c r="W184" s="78">
        <v>0</v>
      </c>
      <c r="X184" s="78">
        <v>0</v>
      </c>
      <c r="Y184" s="78">
        <v>0</v>
      </c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  <c r="BR184" s="56"/>
      <c r="BS184" s="56"/>
      <c r="BT184" s="56"/>
      <c r="BU184" s="56"/>
      <c r="BV184" s="56"/>
      <c r="BW184" s="56"/>
      <c r="BX184" s="56"/>
      <c r="BY184" s="56"/>
      <c r="BZ184" s="56"/>
      <c r="CA184" s="56"/>
      <c r="CB184" s="56"/>
      <c r="CC184" s="56"/>
      <c r="CD184" s="56"/>
      <c r="CE184" s="56"/>
      <c r="CF184" s="56"/>
      <c r="CG184" s="56"/>
      <c r="CH184" s="56"/>
      <c r="CI184" s="56"/>
      <c r="CJ184" s="56"/>
      <c r="CK184" s="56"/>
      <c r="CL184" s="56"/>
      <c r="CM184" s="56"/>
      <c r="CN184" s="56"/>
      <c r="CO184" s="56"/>
      <c r="CP184" s="56"/>
      <c r="CQ184" s="49"/>
      <c r="CR184" s="48"/>
    </row>
    <row r="185" spans="1:96" hidden="1" outlineLevel="1" x14ac:dyDescent="0.25">
      <c r="A185" s="50" t="s">
        <v>86</v>
      </c>
      <c r="B185" s="51" t="s">
        <v>85</v>
      </c>
      <c r="C185" s="52">
        <f>+[1]Genanskaffelsespriser!$E$176</f>
        <v>25</v>
      </c>
      <c r="D185" s="78">
        <v>0</v>
      </c>
      <c r="E185" s="78">
        <v>0</v>
      </c>
      <c r="F185" s="78">
        <v>0</v>
      </c>
      <c r="G185" s="78">
        <v>0</v>
      </c>
      <c r="H185" s="78">
        <v>0</v>
      </c>
      <c r="I185" s="78">
        <v>0</v>
      </c>
      <c r="J185" s="78">
        <v>0</v>
      </c>
      <c r="K185" s="78">
        <v>0</v>
      </c>
      <c r="L185" s="78">
        <v>0</v>
      </c>
      <c r="M185" s="78">
        <v>0</v>
      </c>
      <c r="N185" s="78">
        <v>0</v>
      </c>
      <c r="O185" s="78">
        <v>0</v>
      </c>
      <c r="P185" s="78">
        <v>0</v>
      </c>
      <c r="Q185" s="78">
        <v>0</v>
      </c>
      <c r="R185" s="78">
        <v>0</v>
      </c>
      <c r="S185" s="78">
        <v>0</v>
      </c>
      <c r="T185" s="78">
        <v>0</v>
      </c>
      <c r="U185" s="78">
        <v>0</v>
      </c>
      <c r="V185" s="78">
        <v>0</v>
      </c>
      <c r="W185" s="78">
        <v>0</v>
      </c>
      <c r="X185" s="78">
        <v>0</v>
      </c>
      <c r="Y185" s="78">
        <v>0</v>
      </c>
      <c r="Z185" s="87">
        <f>IF(COUNTIF(D185:Y185,"&lt;&gt;0")&lt;=1,IF((SUM(D185:Y185))&gt;0,((+HLOOKUP((SUM(D185:Y185)),[1]Priser!$E$342:$H$344,2)+((SUM(D185:Y185))-HLOOKUP((SUM(D185:Y185)),[1]Priser!$E$342:$H$344,1))*HLOOKUP((SUM(D185:Y185)),[1]Priser!$E$342:$H$344,3))*[1]Priser!$Q$341)/(SUM(D185:Y185)),0)*(1+[1]Genanskaffelsespriser!$D$196),$A$400)</f>
        <v>0</v>
      </c>
      <c r="AA185" s="57">
        <f t="shared" ref="AA185:AP186" si="116">IF((D185*$Z185-(2009-D$3)/$C185*$Z185*D185)&lt;0,0,(D185*$Z185-(2009-D$3)/$C185*$Z185*D185))</f>
        <v>0</v>
      </c>
      <c r="AB185" s="58">
        <f t="shared" si="116"/>
        <v>0</v>
      </c>
      <c r="AC185" s="58">
        <f t="shared" si="116"/>
        <v>0</v>
      </c>
      <c r="AD185" s="58">
        <f t="shared" si="116"/>
        <v>0</v>
      </c>
      <c r="AE185" s="58">
        <f t="shared" si="116"/>
        <v>0</v>
      </c>
      <c r="AF185" s="58">
        <f t="shared" si="116"/>
        <v>0</v>
      </c>
      <c r="AG185" s="58">
        <f t="shared" si="116"/>
        <v>0</v>
      </c>
      <c r="AH185" s="58">
        <f t="shared" si="116"/>
        <v>0</v>
      </c>
      <c r="AI185" s="58">
        <f t="shared" si="116"/>
        <v>0</v>
      </c>
      <c r="AJ185" s="58">
        <f t="shared" si="116"/>
        <v>0</v>
      </c>
      <c r="AK185" s="58">
        <f t="shared" si="116"/>
        <v>0</v>
      </c>
      <c r="AL185" s="58">
        <f t="shared" si="116"/>
        <v>0</v>
      </c>
      <c r="AM185" s="58">
        <f t="shared" si="116"/>
        <v>0</v>
      </c>
      <c r="AN185" s="58">
        <f t="shared" si="116"/>
        <v>0</v>
      </c>
      <c r="AO185" s="58">
        <f t="shared" si="116"/>
        <v>0</v>
      </c>
      <c r="AP185" s="58">
        <f t="shared" si="116"/>
        <v>0</v>
      </c>
      <c r="AQ185" s="58">
        <f t="shared" ref="AK185:AT186" si="117">IF((T185*$Z185-(2009-T$3)/$C185*$Z185*T185)&lt;0,0,(T185*$Z185-(2009-T$3)/$C185*$Z185*T185))</f>
        <v>0</v>
      </c>
      <c r="AR185" s="58">
        <f t="shared" si="117"/>
        <v>0</v>
      </c>
      <c r="AS185" s="58">
        <f t="shared" si="117"/>
        <v>0</v>
      </c>
      <c r="AT185" s="58">
        <f t="shared" si="117"/>
        <v>0</v>
      </c>
      <c r="AU185" s="58">
        <f>IF((X185*$Z185-(2009-X$3)/$C185*$Z185*X185)&lt;0,0,(X185*$Z185-(2009-X$3)/$C185*$Z185*X185))</f>
        <v>0</v>
      </c>
      <c r="AV185" s="58">
        <f>IF((Y185*$Z185-(2009-Y$3)/$C185*$Z185*Y185)&lt;0,0,(Y185*$Z185-(2009-Y$3)/$C185*$Z185*Y185))</f>
        <v>0</v>
      </c>
      <c r="AW185" s="59">
        <f>+SUM(AA185:AV185)</f>
        <v>0</v>
      </c>
      <c r="AX185" s="58">
        <f>VLOOKUP(D$3,[1]Prisindeks!$A$1:$B$111,2,FALSE)/100*AA185</f>
        <v>0</v>
      </c>
      <c r="AY185" s="58">
        <f>VLOOKUP(E$3,[1]Prisindeks!$A$1:$B$111,2,FALSE)/100*AB185</f>
        <v>0</v>
      </c>
      <c r="AZ185" s="58">
        <f>VLOOKUP(F$3,[1]Prisindeks!$A$1:$B$111,2,FALSE)/100*AC185</f>
        <v>0</v>
      </c>
      <c r="BA185" s="58">
        <f>VLOOKUP(G$3,[1]Prisindeks!$A$1:$B$111,2,FALSE)/100*AD185</f>
        <v>0</v>
      </c>
      <c r="BB185" s="58">
        <f>VLOOKUP(H$3,[1]Prisindeks!$A$1:$B$111,2,FALSE)/100*AE185</f>
        <v>0</v>
      </c>
      <c r="BC185" s="58">
        <f>VLOOKUP(I$3,[1]Prisindeks!$A$1:$B$111,2,FALSE)/100*AF185</f>
        <v>0</v>
      </c>
      <c r="BD185" s="58">
        <f>VLOOKUP(J$3,[1]Prisindeks!$A$1:$B$111,2,FALSE)/100*AG185</f>
        <v>0</v>
      </c>
      <c r="BE185" s="58">
        <f>VLOOKUP(K$3,[1]Prisindeks!$A$1:$B$111,2,FALSE)/100*AH185</f>
        <v>0</v>
      </c>
      <c r="BF185" s="58">
        <f>VLOOKUP(L$3,[1]Prisindeks!$A$1:$B$111,2,FALSE)/100*AI185</f>
        <v>0</v>
      </c>
      <c r="BG185" s="58">
        <f>VLOOKUP(M$3,[1]Prisindeks!$A$1:$B$111,2,FALSE)/100*AJ185</f>
        <v>0</v>
      </c>
      <c r="BH185" s="58">
        <f>VLOOKUP(N$3,[1]Prisindeks!$A$1:$B$111,2,FALSE)/100*AK185</f>
        <v>0</v>
      </c>
      <c r="BI185" s="58">
        <f>VLOOKUP(O$3,[1]Prisindeks!$A$1:$B$111,2,FALSE)/100*AL185</f>
        <v>0</v>
      </c>
      <c r="BJ185" s="58">
        <f>VLOOKUP(P$3,[1]Prisindeks!$A$1:$B$111,2,FALSE)/100*AM185</f>
        <v>0</v>
      </c>
      <c r="BK185" s="58">
        <f>VLOOKUP(Q$3,[1]Prisindeks!$A$1:$B$111,2,FALSE)/100*AN185</f>
        <v>0</v>
      </c>
      <c r="BL185" s="58">
        <f>VLOOKUP(R$3,[1]Prisindeks!$A$1:$B$111,2,FALSE)/100*AO185</f>
        <v>0</v>
      </c>
      <c r="BM185" s="58">
        <f>VLOOKUP(S$3,[1]Prisindeks!$A$1:$B$111,2,FALSE)/100*AP185</f>
        <v>0</v>
      </c>
      <c r="BN185" s="58">
        <f>VLOOKUP(T$3,[1]Prisindeks!$A$1:$B$111,2,FALSE)/100*AQ185</f>
        <v>0</v>
      </c>
      <c r="BO185" s="58">
        <f>VLOOKUP(U$3,[1]Prisindeks!$A$1:$B$111,2,FALSE)/100*AR185</f>
        <v>0</v>
      </c>
      <c r="BP185" s="58">
        <f>VLOOKUP(V$3,[1]Prisindeks!$A$1:$B$111,2,FALSE)/100*AS185</f>
        <v>0</v>
      </c>
      <c r="BQ185" s="58">
        <f>VLOOKUP(W$3,[1]Prisindeks!$A$1:$B$111,2,FALSE)/100*AT185</f>
        <v>0</v>
      </c>
      <c r="BR185" s="58">
        <f>VLOOKUP(X$3,[1]Prisindeks!$A$1:$B$111,2,FALSE)/100*AU185</f>
        <v>0</v>
      </c>
      <c r="BS185" s="58">
        <f>VLOOKUP(Y$3,[1]Prisindeks!$A$1:$B$111,2,FALSE)/100*AV185</f>
        <v>0</v>
      </c>
      <c r="BT185" s="59">
        <f>+SUM(AX185:BS185)</f>
        <v>0</v>
      </c>
      <c r="BU185" s="48">
        <f t="shared" ref="BU185:CJ187" si="118">(AX185+AA185)/2</f>
        <v>0</v>
      </c>
      <c r="BV185" s="48">
        <f t="shared" si="118"/>
        <v>0</v>
      </c>
      <c r="BW185" s="48">
        <f t="shared" si="118"/>
        <v>0</v>
      </c>
      <c r="BX185" s="48">
        <f t="shared" si="118"/>
        <v>0</v>
      </c>
      <c r="BY185" s="48">
        <f t="shared" si="118"/>
        <v>0</v>
      </c>
      <c r="BZ185" s="48">
        <f t="shared" si="118"/>
        <v>0</v>
      </c>
      <c r="CA185" s="48">
        <f t="shared" si="118"/>
        <v>0</v>
      </c>
      <c r="CB185" s="48">
        <f t="shared" si="118"/>
        <v>0</v>
      </c>
      <c r="CC185" s="48">
        <f t="shared" si="118"/>
        <v>0</v>
      </c>
      <c r="CD185" s="48">
        <f t="shared" si="118"/>
        <v>0</v>
      </c>
      <c r="CE185" s="48">
        <f t="shared" si="118"/>
        <v>0</v>
      </c>
      <c r="CF185" s="48">
        <f t="shared" si="118"/>
        <v>0</v>
      </c>
      <c r="CG185" s="48">
        <f t="shared" si="118"/>
        <v>0</v>
      </c>
      <c r="CH185" s="48">
        <f t="shared" si="118"/>
        <v>0</v>
      </c>
      <c r="CI185" s="48">
        <f t="shared" si="118"/>
        <v>0</v>
      </c>
      <c r="CJ185" s="48">
        <f t="shared" si="118"/>
        <v>0</v>
      </c>
      <c r="CK185" s="48">
        <f t="shared" ref="CE185:CP187" si="119">(BN185+AQ185)/2</f>
        <v>0</v>
      </c>
      <c r="CL185" s="48">
        <f t="shared" si="119"/>
        <v>0</v>
      </c>
      <c r="CM185" s="48">
        <f t="shared" si="119"/>
        <v>0</v>
      </c>
      <c r="CN185" s="48">
        <f t="shared" si="119"/>
        <v>0</v>
      </c>
      <c r="CO185" s="48">
        <f t="shared" si="119"/>
        <v>0</v>
      </c>
      <c r="CP185" s="48">
        <f t="shared" si="119"/>
        <v>0</v>
      </c>
      <c r="CQ185" s="49">
        <f>+AVERAGE(AW185,BT185)</f>
        <v>0</v>
      </c>
      <c r="CR185" s="48">
        <f>SUM(D185:Y185)</f>
        <v>0</v>
      </c>
    </row>
    <row r="186" spans="1:96" hidden="1" outlineLevel="1" x14ac:dyDescent="0.25">
      <c r="A186" s="50" t="s">
        <v>87</v>
      </c>
      <c r="B186" s="51" t="s">
        <v>85</v>
      </c>
      <c r="C186" s="52">
        <f>+[1]Genanskaffelsespriser!$E$177</f>
        <v>10</v>
      </c>
      <c r="D186" s="78">
        <v>0</v>
      </c>
      <c r="E186" s="78">
        <v>0</v>
      </c>
      <c r="F186" s="78">
        <v>0</v>
      </c>
      <c r="G186" s="78">
        <v>0</v>
      </c>
      <c r="H186" s="78">
        <v>0</v>
      </c>
      <c r="I186" s="78">
        <v>0</v>
      </c>
      <c r="J186" s="78">
        <v>0</v>
      </c>
      <c r="K186" s="78">
        <v>0</v>
      </c>
      <c r="L186" s="78">
        <v>0</v>
      </c>
      <c r="M186" s="78">
        <v>0</v>
      </c>
      <c r="N186" s="78">
        <v>0</v>
      </c>
      <c r="O186" s="78">
        <v>0</v>
      </c>
      <c r="P186" s="78">
        <v>0</v>
      </c>
      <c r="Q186" s="78">
        <v>0</v>
      </c>
      <c r="R186" s="78">
        <v>0</v>
      </c>
      <c r="S186" s="78">
        <v>0</v>
      </c>
      <c r="T186" s="78">
        <v>0</v>
      </c>
      <c r="U186" s="78">
        <v>0</v>
      </c>
      <c r="V186" s="78">
        <v>0</v>
      </c>
      <c r="W186" s="78">
        <v>0</v>
      </c>
      <c r="X186" s="78">
        <v>0</v>
      </c>
      <c r="Y186" s="78">
        <v>0</v>
      </c>
      <c r="Z186" s="87">
        <f>IF(COUNTIF(D186:Y186,"&lt;&gt;0")&lt;=1,IF((SUM(D186:Y186))&gt;0,((+HLOOKUP((SUM(D186:Y186)),[1]Priser!$E$342:$H$344,2)+((SUM(D186:Y186))-HLOOKUP((SUM(D186:Y186)),[1]Priser!$E$342:$H$344,1))*HLOOKUP((SUM(D186:Y186)),[1]Priser!$E$342:$H$344,3))*[1]Priser!$R$341)/(SUM(D186:Y186)),0)*(1+[1]Genanskaffelsespriser!$D$196),$A$400)</f>
        <v>0</v>
      </c>
      <c r="AA186" s="57">
        <f t="shared" si="116"/>
        <v>0</v>
      </c>
      <c r="AB186" s="58">
        <f t="shared" si="116"/>
        <v>0</v>
      </c>
      <c r="AC186" s="58">
        <f t="shared" si="116"/>
        <v>0</v>
      </c>
      <c r="AD186" s="58">
        <f t="shared" si="116"/>
        <v>0</v>
      </c>
      <c r="AE186" s="58">
        <f t="shared" si="116"/>
        <v>0</v>
      </c>
      <c r="AF186" s="58">
        <f t="shared" si="116"/>
        <v>0</v>
      </c>
      <c r="AG186" s="58">
        <f t="shared" si="116"/>
        <v>0</v>
      </c>
      <c r="AH186" s="58">
        <f t="shared" si="116"/>
        <v>0</v>
      </c>
      <c r="AI186" s="58">
        <f t="shared" si="116"/>
        <v>0</v>
      </c>
      <c r="AJ186" s="58">
        <f t="shared" si="116"/>
        <v>0</v>
      </c>
      <c r="AK186" s="58">
        <f t="shared" si="117"/>
        <v>0</v>
      </c>
      <c r="AL186" s="58">
        <f t="shared" si="117"/>
        <v>0</v>
      </c>
      <c r="AM186" s="58">
        <f t="shared" si="117"/>
        <v>0</v>
      </c>
      <c r="AN186" s="58">
        <f t="shared" si="117"/>
        <v>0</v>
      </c>
      <c r="AO186" s="58">
        <f t="shared" si="117"/>
        <v>0</v>
      </c>
      <c r="AP186" s="58">
        <f t="shared" si="117"/>
        <v>0</v>
      </c>
      <c r="AQ186" s="58">
        <f t="shared" si="117"/>
        <v>0</v>
      </c>
      <c r="AR186" s="58">
        <f t="shared" si="117"/>
        <v>0</v>
      </c>
      <c r="AS186" s="58">
        <f t="shared" si="117"/>
        <v>0</v>
      </c>
      <c r="AT186" s="58">
        <f t="shared" si="117"/>
        <v>0</v>
      </c>
      <c r="AU186" s="58">
        <f>IF((X186*$Z186-(2009-X$3)/$C186*$Z186*X186)&lt;0,0,(X186*$Z186-(2009-X$3)/$C186*$Z186*X186))</f>
        <v>0</v>
      </c>
      <c r="AV186" s="58">
        <f>IF((Y186*$Z186-(2009-Y$3)/$C186*$Z186*Y186)&lt;0,0,(Y186*$Z186-(2009-Y$3)/$C186*$Z186*Y186))</f>
        <v>0</v>
      </c>
      <c r="AW186" s="59">
        <f>+SUM(AA186:AV186)</f>
        <v>0</v>
      </c>
      <c r="AX186" s="58">
        <f>VLOOKUP(D$3,[1]Prisindeks!$A$1:$B$111,2,FALSE)/100*AA186</f>
        <v>0</v>
      </c>
      <c r="AY186" s="58">
        <f>VLOOKUP(E$3,[1]Prisindeks!$A$1:$B$111,2,FALSE)/100*AB186</f>
        <v>0</v>
      </c>
      <c r="AZ186" s="58">
        <f>VLOOKUP(F$3,[1]Prisindeks!$A$1:$B$111,2,FALSE)/100*AC186</f>
        <v>0</v>
      </c>
      <c r="BA186" s="58">
        <f>VLOOKUP(G$3,[1]Prisindeks!$A$1:$B$111,2,FALSE)/100*AD186</f>
        <v>0</v>
      </c>
      <c r="BB186" s="58">
        <f>VLOOKUP(H$3,[1]Prisindeks!$A$1:$B$111,2,FALSE)/100*AE186</f>
        <v>0</v>
      </c>
      <c r="BC186" s="58">
        <f>VLOOKUP(I$3,[1]Prisindeks!$A$1:$B$111,2,FALSE)/100*AF186</f>
        <v>0</v>
      </c>
      <c r="BD186" s="58">
        <f>VLOOKUP(J$3,[1]Prisindeks!$A$1:$B$111,2,FALSE)/100*AG186</f>
        <v>0</v>
      </c>
      <c r="BE186" s="58">
        <f>VLOOKUP(K$3,[1]Prisindeks!$A$1:$B$111,2,FALSE)/100*AH186</f>
        <v>0</v>
      </c>
      <c r="BF186" s="58">
        <f>VLOOKUP(L$3,[1]Prisindeks!$A$1:$B$111,2,FALSE)/100*AI186</f>
        <v>0</v>
      </c>
      <c r="BG186" s="58">
        <f>VLOOKUP(M$3,[1]Prisindeks!$A$1:$B$111,2,FALSE)/100*AJ186</f>
        <v>0</v>
      </c>
      <c r="BH186" s="58">
        <f>VLOOKUP(N$3,[1]Prisindeks!$A$1:$B$111,2,FALSE)/100*AK186</f>
        <v>0</v>
      </c>
      <c r="BI186" s="58">
        <f>VLOOKUP(O$3,[1]Prisindeks!$A$1:$B$111,2,FALSE)/100*AL186</f>
        <v>0</v>
      </c>
      <c r="BJ186" s="58">
        <f>VLOOKUP(P$3,[1]Prisindeks!$A$1:$B$111,2,FALSE)/100*AM186</f>
        <v>0</v>
      </c>
      <c r="BK186" s="58">
        <f>VLOOKUP(Q$3,[1]Prisindeks!$A$1:$B$111,2,FALSE)/100*AN186</f>
        <v>0</v>
      </c>
      <c r="BL186" s="58">
        <f>VLOOKUP(R$3,[1]Prisindeks!$A$1:$B$111,2,FALSE)/100*AO186</f>
        <v>0</v>
      </c>
      <c r="BM186" s="58">
        <f>VLOOKUP(S$3,[1]Prisindeks!$A$1:$B$111,2,FALSE)/100*AP186</f>
        <v>0</v>
      </c>
      <c r="BN186" s="58">
        <f>VLOOKUP(T$3,[1]Prisindeks!$A$1:$B$111,2,FALSE)/100*AQ186</f>
        <v>0</v>
      </c>
      <c r="BO186" s="58">
        <f>VLOOKUP(U$3,[1]Prisindeks!$A$1:$B$111,2,FALSE)/100*AR186</f>
        <v>0</v>
      </c>
      <c r="BP186" s="58">
        <f>VLOOKUP(V$3,[1]Prisindeks!$A$1:$B$111,2,FALSE)/100*AS186</f>
        <v>0</v>
      </c>
      <c r="BQ186" s="58">
        <f>VLOOKUP(W$3,[1]Prisindeks!$A$1:$B$111,2,FALSE)/100*AT186</f>
        <v>0</v>
      </c>
      <c r="BR186" s="58">
        <f>VLOOKUP(X$3,[1]Prisindeks!$A$1:$B$111,2,FALSE)/100*AU186</f>
        <v>0</v>
      </c>
      <c r="BS186" s="58">
        <f>VLOOKUP(Y$3,[1]Prisindeks!$A$1:$B$111,2,FALSE)/100*AV186</f>
        <v>0</v>
      </c>
      <c r="BT186" s="59">
        <f>+SUM(AX186:BS186)</f>
        <v>0</v>
      </c>
      <c r="BU186" s="48">
        <f t="shared" si="118"/>
        <v>0</v>
      </c>
      <c r="BV186" s="48">
        <f t="shared" si="118"/>
        <v>0</v>
      </c>
      <c r="BW186" s="48">
        <f t="shared" si="118"/>
        <v>0</v>
      </c>
      <c r="BX186" s="48">
        <f t="shared" si="118"/>
        <v>0</v>
      </c>
      <c r="BY186" s="48">
        <f t="shared" si="118"/>
        <v>0</v>
      </c>
      <c r="BZ186" s="48">
        <f t="shared" si="118"/>
        <v>0</v>
      </c>
      <c r="CA186" s="48">
        <f t="shared" si="118"/>
        <v>0</v>
      </c>
      <c r="CB186" s="48">
        <f t="shared" si="118"/>
        <v>0</v>
      </c>
      <c r="CC186" s="48">
        <f t="shared" si="118"/>
        <v>0</v>
      </c>
      <c r="CD186" s="48">
        <f t="shared" si="118"/>
        <v>0</v>
      </c>
      <c r="CE186" s="48">
        <f t="shared" si="119"/>
        <v>0</v>
      </c>
      <c r="CF186" s="48">
        <f t="shared" si="119"/>
        <v>0</v>
      </c>
      <c r="CG186" s="48">
        <f t="shared" si="119"/>
        <v>0</v>
      </c>
      <c r="CH186" s="48">
        <f t="shared" si="119"/>
        <v>0</v>
      </c>
      <c r="CI186" s="48">
        <f t="shared" si="119"/>
        <v>0</v>
      </c>
      <c r="CJ186" s="48">
        <f t="shared" si="119"/>
        <v>0</v>
      </c>
      <c r="CK186" s="48">
        <f t="shared" si="119"/>
        <v>0</v>
      </c>
      <c r="CL186" s="48">
        <f t="shared" si="119"/>
        <v>0</v>
      </c>
      <c r="CM186" s="48">
        <f t="shared" si="119"/>
        <v>0</v>
      </c>
      <c r="CN186" s="48">
        <f t="shared" si="119"/>
        <v>0</v>
      </c>
      <c r="CO186" s="48">
        <f t="shared" si="119"/>
        <v>0</v>
      </c>
      <c r="CP186" s="48">
        <f t="shared" si="119"/>
        <v>0</v>
      </c>
      <c r="CQ186" s="49">
        <f>+AVERAGE(AW186,BT186)</f>
        <v>0</v>
      </c>
      <c r="CR186" s="48">
        <f>SUM(D186:Y186)</f>
        <v>0</v>
      </c>
    </row>
    <row r="187" spans="1:96" hidden="1" outlineLevel="1" x14ac:dyDescent="0.25">
      <c r="A187" s="50" t="s">
        <v>88</v>
      </c>
      <c r="B187" s="51" t="s">
        <v>89</v>
      </c>
      <c r="C187" s="52">
        <f>+[1]Genanskaffelsespriser!$E$178</f>
        <v>50</v>
      </c>
      <c r="D187" s="78">
        <v>0</v>
      </c>
      <c r="E187" s="78">
        <v>0</v>
      </c>
      <c r="F187" s="78">
        <v>0</v>
      </c>
      <c r="G187" s="78">
        <v>0</v>
      </c>
      <c r="H187" s="78">
        <v>0</v>
      </c>
      <c r="I187" s="78">
        <v>0</v>
      </c>
      <c r="J187" s="78">
        <v>0</v>
      </c>
      <c r="K187" s="78">
        <v>0</v>
      </c>
      <c r="L187" s="78">
        <v>0</v>
      </c>
      <c r="M187" s="78">
        <v>0</v>
      </c>
      <c r="N187" s="78">
        <v>0</v>
      </c>
      <c r="O187" s="78">
        <v>0</v>
      </c>
      <c r="P187" s="78">
        <v>0</v>
      </c>
      <c r="Q187" s="78">
        <v>0</v>
      </c>
      <c r="R187" s="78">
        <v>0</v>
      </c>
      <c r="S187" s="78">
        <v>0</v>
      </c>
      <c r="T187" s="78">
        <v>0</v>
      </c>
      <c r="U187" s="78">
        <v>0</v>
      </c>
      <c r="V187" s="78">
        <v>0</v>
      </c>
      <c r="W187" s="78">
        <v>0</v>
      </c>
      <c r="X187" s="78">
        <v>0</v>
      </c>
      <c r="Y187" s="78">
        <v>0</v>
      </c>
      <c r="Z187" s="87">
        <f>IF(COUNTIF(D187:Y187,"&lt;&gt;0")&lt;=1,IF((SUM(D187:Y187))&gt;0,(+HLOOKUP((SUM(D187:Y187)),[1]Priser!$E$168:$J$170,2)+((SUM(D187:Y187))-HLOOKUP((SUM(D187:Y187)),[1]Priser!$E$168:$J$170,1))*HLOOKUP((SUM(D187:Y187)),[1]Priser!$E$168:$J$170,3))/(SUM(D187:Y187)),0)*(1+[1]Genanskaffelsespriser!$D$196),$A$400)</f>
        <v>0</v>
      </c>
      <c r="AA187" s="57">
        <f t="shared" ref="AA187:AV187" si="120">IF((D187*$Z187-(2009-D$3)/($C187+D188)*$Z187*D187)&lt;0,0,(D187*$Z187-(2009-D$3)/($C187+D188)*$Z187*D187))</f>
        <v>0</v>
      </c>
      <c r="AB187" s="58">
        <f t="shared" si="120"/>
        <v>0</v>
      </c>
      <c r="AC187" s="58">
        <f t="shared" si="120"/>
        <v>0</v>
      </c>
      <c r="AD187" s="58">
        <f t="shared" si="120"/>
        <v>0</v>
      </c>
      <c r="AE187" s="58">
        <f t="shared" si="120"/>
        <v>0</v>
      </c>
      <c r="AF187" s="58">
        <f t="shared" si="120"/>
        <v>0</v>
      </c>
      <c r="AG187" s="58">
        <f t="shared" si="120"/>
        <v>0</v>
      </c>
      <c r="AH187" s="58">
        <f t="shared" si="120"/>
        <v>0</v>
      </c>
      <c r="AI187" s="58">
        <f t="shared" si="120"/>
        <v>0</v>
      </c>
      <c r="AJ187" s="58">
        <f t="shared" si="120"/>
        <v>0</v>
      </c>
      <c r="AK187" s="58">
        <f t="shared" si="120"/>
        <v>0</v>
      </c>
      <c r="AL187" s="58">
        <f t="shared" si="120"/>
        <v>0</v>
      </c>
      <c r="AM187" s="58">
        <f t="shared" si="120"/>
        <v>0</v>
      </c>
      <c r="AN187" s="58">
        <f t="shared" si="120"/>
        <v>0</v>
      </c>
      <c r="AO187" s="58">
        <f t="shared" si="120"/>
        <v>0</v>
      </c>
      <c r="AP187" s="58">
        <f t="shared" si="120"/>
        <v>0</v>
      </c>
      <c r="AQ187" s="58">
        <f t="shared" si="120"/>
        <v>0</v>
      </c>
      <c r="AR187" s="58">
        <f t="shared" si="120"/>
        <v>0</v>
      </c>
      <c r="AS187" s="58">
        <f t="shared" si="120"/>
        <v>0</v>
      </c>
      <c r="AT187" s="58">
        <f t="shared" si="120"/>
        <v>0</v>
      </c>
      <c r="AU187" s="58">
        <f t="shared" si="120"/>
        <v>0</v>
      </c>
      <c r="AV187" s="58">
        <f t="shared" si="120"/>
        <v>0</v>
      </c>
      <c r="AW187" s="59">
        <f>+SUM(AA187:AV187)</f>
        <v>0</v>
      </c>
      <c r="AX187" s="58">
        <f>VLOOKUP(D$3,[1]Prisindeks!$A$1:$B$111,2,FALSE)/100*AA187</f>
        <v>0</v>
      </c>
      <c r="AY187" s="58">
        <f>VLOOKUP(E$3,[1]Prisindeks!$A$1:$B$111,2,FALSE)/100*AB187</f>
        <v>0</v>
      </c>
      <c r="AZ187" s="58">
        <f>VLOOKUP(F$3,[1]Prisindeks!$A$1:$B$111,2,FALSE)/100*AC187</f>
        <v>0</v>
      </c>
      <c r="BA187" s="58">
        <f>VLOOKUP(G$3,[1]Prisindeks!$A$1:$B$111,2,FALSE)/100*AD187</f>
        <v>0</v>
      </c>
      <c r="BB187" s="58">
        <f>VLOOKUP(H$3,[1]Prisindeks!$A$1:$B$111,2,FALSE)/100*AE187</f>
        <v>0</v>
      </c>
      <c r="BC187" s="58">
        <f>VLOOKUP(I$3,[1]Prisindeks!$A$1:$B$111,2,FALSE)/100*AF187</f>
        <v>0</v>
      </c>
      <c r="BD187" s="58">
        <f>VLOOKUP(J$3,[1]Prisindeks!$A$1:$B$111,2,FALSE)/100*AG187</f>
        <v>0</v>
      </c>
      <c r="BE187" s="58">
        <f>VLOOKUP(K$3,[1]Prisindeks!$A$1:$B$111,2,FALSE)/100*AH187</f>
        <v>0</v>
      </c>
      <c r="BF187" s="58">
        <f>VLOOKUP(L$3,[1]Prisindeks!$A$1:$B$111,2,FALSE)/100*AI187</f>
        <v>0</v>
      </c>
      <c r="BG187" s="58">
        <f>VLOOKUP(M$3,[1]Prisindeks!$A$1:$B$111,2,FALSE)/100*AJ187</f>
        <v>0</v>
      </c>
      <c r="BH187" s="58">
        <f>VLOOKUP(N$3,[1]Prisindeks!$A$1:$B$111,2,FALSE)/100*AK187</f>
        <v>0</v>
      </c>
      <c r="BI187" s="58">
        <f>VLOOKUP(O$3,[1]Prisindeks!$A$1:$B$111,2,FALSE)/100*AL187</f>
        <v>0</v>
      </c>
      <c r="BJ187" s="58">
        <f>VLOOKUP(P$3,[1]Prisindeks!$A$1:$B$111,2,FALSE)/100*AM187</f>
        <v>0</v>
      </c>
      <c r="BK187" s="58">
        <f>VLOOKUP(Q$3,[1]Prisindeks!$A$1:$B$111,2,FALSE)/100*AN187</f>
        <v>0</v>
      </c>
      <c r="BL187" s="58">
        <f>VLOOKUP(R$3,[1]Prisindeks!$A$1:$B$111,2,FALSE)/100*AO187</f>
        <v>0</v>
      </c>
      <c r="BM187" s="58">
        <f>VLOOKUP(S$3,[1]Prisindeks!$A$1:$B$111,2,FALSE)/100*AP187</f>
        <v>0</v>
      </c>
      <c r="BN187" s="58">
        <f>VLOOKUP(T$3,[1]Prisindeks!$A$1:$B$111,2,FALSE)/100*AQ187</f>
        <v>0</v>
      </c>
      <c r="BO187" s="58">
        <f>VLOOKUP(U$3,[1]Prisindeks!$A$1:$B$111,2,FALSE)/100*AR187</f>
        <v>0</v>
      </c>
      <c r="BP187" s="58">
        <f>VLOOKUP(V$3,[1]Prisindeks!$A$1:$B$111,2,FALSE)/100*AS187</f>
        <v>0</v>
      </c>
      <c r="BQ187" s="58">
        <f>VLOOKUP(W$3,[1]Prisindeks!$A$1:$B$111,2,FALSE)/100*AT187</f>
        <v>0</v>
      </c>
      <c r="BR187" s="58">
        <f>VLOOKUP(X$3,[1]Prisindeks!$A$1:$B$111,2,FALSE)/100*AU187</f>
        <v>0</v>
      </c>
      <c r="BS187" s="58">
        <f>VLOOKUP(Y$3,[1]Prisindeks!$A$1:$B$111,2,FALSE)/100*AV187</f>
        <v>0</v>
      </c>
      <c r="BT187" s="59">
        <f>+SUM(AX187:BS187)</f>
        <v>0</v>
      </c>
      <c r="BU187" s="48">
        <f t="shared" si="118"/>
        <v>0</v>
      </c>
      <c r="BV187" s="48">
        <f t="shared" si="118"/>
        <v>0</v>
      </c>
      <c r="BW187" s="48">
        <f t="shared" si="118"/>
        <v>0</v>
      </c>
      <c r="BX187" s="48">
        <f t="shared" si="118"/>
        <v>0</v>
      </c>
      <c r="BY187" s="48">
        <f t="shared" si="118"/>
        <v>0</v>
      </c>
      <c r="BZ187" s="48">
        <f t="shared" si="118"/>
        <v>0</v>
      </c>
      <c r="CA187" s="48">
        <f t="shared" si="118"/>
        <v>0</v>
      </c>
      <c r="CB187" s="48">
        <f t="shared" si="118"/>
        <v>0</v>
      </c>
      <c r="CC187" s="48">
        <f t="shared" si="118"/>
        <v>0</v>
      </c>
      <c r="CD187" s="48">
        <f t="shared" si="118"/>
        <v>0</v>
      </c>
      <c r="CE187" s="48">
        <f t="shared" si="119"/>
        <v>0</v>
      </c>
      <c r="CF187" s="48">
        <f t="shared" si="119"/>
        <v>0</v>
      </c>
      <c r="CG187" s="48">
        <f t="shared" si="119"/>
        <v>0</v>
      </c>
      <c r="CH187" s="48">
        <f t="shared" si="119"/>
        <v>0</v>
      </c>
      <c r="CI187" s="48">
        <f t="shared" si="119"/>
        <v>0</v>
      </c>
      <c r="CJ187" s="48">
        <f t="shared" si="119"/>
        <v>0</v>
      </c>
      <c r="CK187" s="48">
        <f t="shared" si="119"/>
        <v>0</v>
      </c>
      <c r="CL187" s="48">
        <f t="shared" si="119"/>
        <v>0</v>
      </c>
      <c r="CM187" s="48">
        <f t="shared" si="119"/>
        <v>0</v>
      </c>
      <c r="CN187" s="48">
        <f t="shared" si="119"/>
        <v>0</v>
      </c>
      <c r="CO187" s="48">
        <f t="shared" si="119"/>
        <v>0</v>
      </c>
      <c r="CP187" s="48">
        <f t="shared" si="119"/>
        <v>0</v>
      </c>
      <c r="CQ187" s="49">
        <f>+AVERAGE(AW187,BT187)</f>
        <v>0</v>
      </c>
      <c r="CR187" s="48">
        <f>SUM(D187:Y187)</f>
        <v>0</v>
      </c>
    </row>
    <row r="188" spans="1:96" hidden="1" outlineLevel="1" x14ac:dyDescent="0.25">
      <c r="A188" s="60" t="s">
        <v>66</v>
      </c>
      <c r="B188" s="51" t="s">
        <v>67</v>
      </c>
      <c r="C188" s="61" t="s">
        <v>68</v>
      </c>
      <c r="D188" s="78">
        <v>0</v>
      </c>
      <c r="E188" s="78">
        <v>0</v>
      </c>
      <c r="F188" s="78">
        <v>0</v>
      </c>
      <c r="G188" s="78">
        <v>0</v>
      </c>
      <c r="H188" s="78">
        <v>0</v>
      </c>
      <c r="I188" s="78">
        <v>0</v>
      </c>
      <c r="J188" s="78">
        <v>0</v>
      </c>
      <c r="K188" s="78">
        <v>0</v>
      </c>
      <c r="L188" s="78">
        <v>0</v>
      </c>
      <c r="M188" s="78">
        <v>0</v>
      </c>
      <c r="N188" s="78">
        <v>0</v>
      </c>
      <c r="O188" s="78">
        <v>0</v>
      </c>
      <c r="P188" s="78">
        <v>0</v>
      </c>
      <c r="Q188" s="78">
        <v>0</v>
      </c>
      <c r="R188" s="78">
        <v>0</v>
      </c>
      <c r="S188" s="78">
        <v>0</v>
      </c>
      <c r="T188" s="78">
        <v>0</v>
      </c>
      <c r="U188" s="78">
        <v>0</v>
      </c>
      <c r="V188" s="78">
        <v>0</v>
      </c>
      <c r="W188" s="78">
        <v>0</v>
      </c>
      <c r="X188" s="78">
        <v>0</v>
      </c>
      <c r="Y188" s="78">
        <v>0</v>
      </c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/>
      <c r="BR188" s="56"/>
      <c r="BS188" s="56"/>
      <c r="BT188" s="56"/>
      <c r="BU188" s="56"/>
      <c r="BV188" s="56"/>
      <c r="BW188" s="56"/>
      <c r="BX188" s="56"/>
      <c r="BY188" s="56"/>
      <c r="BZ188" s="56"/>
      <c r="CA188" s="56"/>
      <c r="CB188" s="56"/>
      <c r="CC188" s="56"/>
      <c r="CD188" s="56"/>
      <c r="CE188" s="56"/>
      <c r="CF188" s="56"/>
      <c r="CG188" s="56"/>
      <c r="CH188" s="56"/>
      <c r="CI188" s="56"/>
      <c r="CJ188" s="56"/>
      <c r="CK188" s="56"/>
      <c r="CL188" s="56"/>
      <c r="CM188" s="56"/>
      <c r="CN188" s="56"/>
      <c r="CO188" s="56"/>
      <c r="CP188" s="56"/>
      <c r="CQ188" s="49"/>
      <c r="CR188" s="48"/>
    </row>
    <row r="189" spans="1:96" hidden="1" outlineLevel="1" x14ac:dyDescent="0.25">
      <c r="A189" s="50" t="s">
        <v>90</v>
      </c>
      <c r="B189" s="51" t="s">
        <v>89</v>
      </c>
      <c r="C189" s="52">
        <f>+[1]Genanskaffelsespriser!$E$179</f>
        <v>50</v>
      </c>
      <c r="D189" s="78">
        <v>0</v>
      </c>
      <c r="E189" s="78">
        <v>0</v>
      </c>
      <c r="F189" s="78">
        <v>0</v>
      </c>
      <c r="G189" s="78">
        <v>0</v>
      </c>
      <c r="H189" s="78">
        <v>0</v>
      </c>
      <c r="I189" s="78">
        <v>0</v>
      </c>
      <c r="J189" s="78">
        <v>0</v>
      </c>
      <c r="K189" s="78">
        <v>0</v>
      </c>
      <c r="L189" s="78">
        <v>0</v>
      </c>
      <c r="M189" s="78">
        <v>0</v>
      </c>
      <c r="N189" s="78">
        <v>0</v>
      </c>
      <c r="O189" s="78">
        <v>0</v>
      </c>
      <c r="P189" s="78">
        <v>0</v>
      </c>
      <c r="Q189" s="78">
        <v>0</v>
      </c>
      <c r="R189" s="78">
        <v>0</v>
      </c>
      <c r="S189" s="78">
        <v>0</v>
      </c>
      <c r="T189" s="78">
        <v>0</v>
      </c>
      <c r="U189" s="78">
        <v>0</v>
      </c>
      <c r="V189" s="78">
        <v>0</v>
      </c>
      <c r="W189" s="78">
        <v>0</v>
      </c>
      <c r="X189" s="78">
        <v>0</v>
      </c>
      <c r="Y189" s="78">
        <v>0</v>
      </c>
      <c r="Z189" s="87">
        <f>IF(COUNTIF(D189:Y189,"&lt;&gt;0")&lt;=1,IF((SUM(D189:Y189))&gt;0,(+HLOOKUP((SUM(D189:Y189)),[1]Priser!$E$191:$J$193,2)+((SUM(D189:Y189))-HLOOKUP((SUM(D189:Y189)),[1]Priser!$E$191:$J$193,1))*HLOOKUP((SUM(D189:Y189)),[1]Priser!$E$191:$J$193,3))/(SUM(D189:Y189)),0)*(1+[1]Genanskaffelsespriser!$D$196),$A$400)</f>
        <v>0</v>
      </c>
      <c r="AA189" s="57">
        <f t="shared" ref="AA189:AV189" si="121">IF((D189*$Z189-(2009-D$3)/($C189+D190)*$Z189*D189)&lt;0,0,(D189*$Z189-(2009-D$3)/($C189+D190)*$Z189*D189))</f>
        <v>0</v>
      </c>
      <c r="AB189" s="58">
        <f t="shared" si="121"/>
        <v>0</v>
      </c>
      <c r="AC189" s="58">
        <f t="shared" si="121"/>
        <v>0</v>
      </c>
      <c r="AD189" s="58">
        <f t="shared" si="121"/>
        <v>0</v>
      </c>
      <c r="AE189" s="58">
        <f t="shared" si="121"/>
        <v>0</v>
      </c>
      <c r="AF189" s="58">
        <f t="shared" si="121"/>
        <v>0</v>
      </c>
      <c r="AG189" s="58">
        <f t="shared" si="121"/>
        <v>0</v>
      </c>
      <c r="AH189" s="58">
        <f t="shared" si="121"/>
        <v>0</v>
      </c>
      <c r="AI189" s="58">
        <f t="shared" si="121"/>
        <v>0</v>
      </c>
      <c r="AJ189" s="58">
        <f t="shared" si="121"/>
        <v>0</v>
      </c>
      <c r="AK189" s="58">
        <f t="shared" si="121"/>
        <v>0</v>
      </c>
      <c r="AL189" s="58">
        <f t="shared" si="121"/>
        <v>0</v>
      </c>
      <c r="AM189" s="58">
        <f t="shared" si="121"/>
        <v>0</v>
      </c>
      <c r="AN189" s="58">
        <f t="shared" si="121"/>
        <v>0</v>
      </c>
      <c r="AO189" s="58">
        <f t="shared" si="121"/>
        <v>0</v>
      </c>
      <c r="AP189" s="58">
        <f t="shared" si="121"/>
        <v>0</v>
      </c>
      <c r="AQ189" s="58">
        <f t="shared" si="121"/>
        <v>0</v>
      </c>
      <c r="AR189" s="58">
        <f t="shared" si="121"/>
        <v>0</v>
      </c>
      <c r="AS189" s="58">
        <f t="shared" si="121"/>
        <v>0</v>
      </c>
      <c r="AT189" s="58">
        <f t="shared" si="121"/>
        <v>0</v>
      </c>
      <c r="AU189" s="58">
        <f t="shared" si="121"/>
        <v>0</v>
      </c>
      <c r="AV189" s="58">
        <f t="shared" si="121"/>
        <v>0</v>
      </c>
      <c r="AW189" s="59">
        <f>+SUM(AA189:AV189)</f>
        <v>0</v>
      </c>
      <c r="AX189" s="58">
        <f>VLOOKUP(D$3,[1]Prisindeks!$A$1:$B$111,2,FALSE)/100*AA189</f>
        <v>0</v>
      </c>
      <c r="AY189" s="58">
        <f>VLOOKUP(E$3,[1]Prisindeks!$A$1:$B$111,2,FALSE)/100*AB189</f>
        <v>0</v>
      </c>
      <c r="AZ189" s="58">
        <f>VLOOKUP(F$3,[1]Prisindeks!$A$1:$B$111,2,FALSE)/100*AC189</f>
        <v>0</v>
      </c>
      <c r="BA189" s="58">
        <f>VLOOKUP(G$3,[1]Prisindeks!$A$1:$B$111,2,FALSE)/100*AD189</f>
        <v>0</v>
      </c>
      <c r="BB189" s="58">
        <f>VLOOKUP(H$3,[1]Prisindeks!$A$1:$B$111,2,FALSE)/100*AE189</f>
        <v>0</v>
      </c>
      <c r="BC189" s="58">
        <f>VLOOKUP(I$3,[1]Prisindeks!$A$1:$B$111,2,FALSE)/100*AF189</f>
        <v>0</v>
      </c>
      <c r="BD189" s="58">
        <f>VLOOKUP(J$3,[1]Prisindeks!$A$1:$B$111,2,FALSE)/100*AG189</f>
        <v>0</v>
      </c>
      <c r="BE189" s="58">
        <f>VLOOKUP(K$3,[1]Prisindeks!$A$1:$B$111,2,FALSE)/100*AH189</f>
        <v>0</v>
      </c>
      <c r="BF189" s="58">
        <f>VLOOKUP(L$3,[1]Prisindeks!$A$1:$B$111,2,FALSE)/100*AI189</f>
        <v>0</v>
      </c>
      <c r="BG189" s="58">
        <f>VLOOKUP(M$3,[1]Prisindeks!$A$1:$B$111,2,FALSE)/100*AJ189</f>
        <v>0</v>
      </c>
      <c r="BH189" s="58">
        <f>VLOOKUP(N$3,[1]Prisindeks!$A$1:$B$111,2,FALSE)/100*AK189</f>
        <v>0</v>
      </c>
      <c r="BI189" s="58">
        <f>VLOOKUP(O$3,[1]Prisindeks!$A$1:$B$111,2,FALSE)/100*AL189</f>
        <v>0</v>
      </c>
      <c r="BJ189" s="58">
        <f>VLOOKUP(P$3,[1]Prisindeks!$A$1:$B$111,2,FALSE)/100*AM189</f>
        <v>0</v>
      </c>
      <c r="BK189" s="58">
        <f>VLOOKUP(Q$3,[1]Prisindeks!$A$1:$B$111,2,FALSE)/100*AN189</f>
        <v>0</v>
      </c>
      <c r="BL189" s="58">
        <f>VLOOKUP(R$3,[1]Prisindeks!$A$1:$B$111,2,FALSE)/100*AO189</f>
        <v>0</v>
      </c>
      <c r="BM189" s="58">
        <f>VLOOKUP(S$3,[1]Prisindeks!$A$1:$B$111,2,FALSE)/100*AP189</f>
        <v>0</v>
      </c>
      <c r="BN189" s="58">
        <f>VLOOKUP(T$3,[1]Prisindeks!$A$1:$B$111,2,FALSE)/100*AQ189</f>
        <v>0</v>
      </c>
      <c r="BO189" s="58">
        <f>VLOOKUP(U$3,[1]Prisindeks!$A$1:$B$111,2,FALSE)/100*AR189</f>
        <v>0</v>
      </c>
      <c r="BP189" s="58">
        <f>VLOOKUP(V$3,[1]Prisindeks!$A$1:$B$111,2,FALSE)/100*AS189</f>
        <v>0</v>
      </c>
      <c r="BQ189" s="58">
        <f>VLOOKUP(W$3,[1]Prisindeks!$A$1:$B$111,2,FALSE)/100*AT189</f>
        <v>0</v>
      </c>
      <c r="BR189" s="58">
        <f>VLOOKUP(X$3,[1]Prisindeks!$A$1:$B$111,2,FALSE)/100*AU189</f>
        <v>0</v>
      </c>
      <c r="BS189" s="58">
        <f>VLOOKUP(Y$3,[1]Prisindeks!$A$1:$B$111,2,FALSE)/100*AV189</f>
        <v>0</v>
      </c>
      <c r="BT189" s="59">
        <f>+SUM(AX189:BS189)</f>
        <v>0</v>
      </c>
      <c r="BU189" s="48">
        <f t="shared" ref="BU189:CP189" si="122">(AX189+AA189)/2</f>
        <v>0</v>
      </c>
      <c r="BV189" s="48">
        <f t="shared" si="122"/>
        <v>0</v>
      </c>
      <c r="BW189" s="48">
        <f t="shared" si="122"/>
        <v>0</v>
      </c>
      <c r="BX189" s="48">
        <f t="shared" si="122"/>
        <v>0</v>
      </c>
      <c r="BY189" s="48">
        <f t="shared" si="122"/>
        <v>0</v>
      </c>
      <c r="BZ189" s="48">
        <f t="shared" si="122"/>
        <v>0</v>
      </c>
      <c r="CA189" s="48">
        <f t="shared" si="122"/>
        <v>0</v>
      </c>
      <c r="CB189" s="48">
        <f t="shared" si="122"/>
        <v>0</v>
      </c>
      <c r="CC189" s="48">
        <f t="shared" si="122"/>
        <v>0</v>
      </c>
      <c r="CD189" s="48">
        <f t="shared" si="122"/>
        <v>0</v>
      </c>
      <c r="CE189" s="48">
        <f t="shared" si="122"/>
        <v>0</v>
      </c>
      <c r="CF189" s="48">
        <f t="shared" si="122"/>
        <v>0</v>
      </c>
      <c r="CG189" s="48">
        <f t="shared" si="122"/>
        <v>0</v>
      </c>
      <c r="CH189" s="48">
        <f t="shared" si="122"/>
        <v>0</v>
      </c>
      <c r="CI189" s="48">
        <f t="shared" si="122"/>
        <v>0</v>
      </c>
      <c r="CJ189" s="48">
        <f t="shared" si="122"/>
        <v>0</v>
      </c>
      <c r="CK189" s="48">
        <f t="shared" si="122"/>
        <v>0</v>
      </c>
      <c r="CL189" s="48">
        <f t="shared" si="122"/>
        <v>0</v>
      </c>
      <c r="CM189" s="48">
        <f t="shared" si="122"/>
        <v>0</v>
      </c>
      <c r="CN189" s="48">
        <f t="shared" si="122"/>
        <v>0</v>
      </c>
      <c r="CO189" s="48">
        <f t="shared" si="122"/>
        <v>0</v>
      </c>
      <c r="CP189" s="48">
        <f t="shared" si="122"/>
        <v>0</v>
      </c>
      <c r="CQ189" s="49">
        <f>+AVERAGE(AW189,BT189)</f>
        <v>0</v>
      </c>
      <c r="CR189" s="48">
        <f>SUM(D189:Y189)</f>
        <v>0</v>
      </c>
    </row>
    <row r="190" spans="1:96" hidden="1" outlineLevel="1" x14ac:dyDescent="0.25">
      <c r="A190" s="60" t="s">
        <v>66</v>
      </c>
      <c r="B190" s="51" t="s">
        <v>67</v>
      </c>
      <c r="C190" s="61" t="s">
        <v>68</v>
      </c>
      <c r="D190" s="78">
        <v>0</v>
      </c>
      <c r="E190" s="78">
        <v>0</v>
      </c>
      <c r="F190" s="78">
        <v>0</v>
      </c>
      <c r="G190" s="78">
        <v>0</v>
      </c>
      <c r="H190" s="78">
        <v>0</v>
      </c>
      <c r="I190" s="78">
        <v>0</v>
      </c>
      <c r="J190" s="78">
        <v>0</v>
      </c>
      <c r="K190" s="78">
        <v>0</v>
      </c>
      <c r="L190" s="78">
        <v>0</v>
      </c>
      <c r="M190" s="78">
        <v>0</v>
      </c>
      <c r="N190" s="78">
        <v>0</v>
      </c>
      <c r="O190" s="78">
        <v>0</v>
      </c>
      <c r="P190" s="78">
        <v>0</v>
      </c>
      <c r="Q190" s="78">
        <v>0</v>
      </c>
      <c r="R190" s="78">
        <v>0</v>
      </c>
      <c r="S190" s="78">
        <v>0</v>
      </c>
      <c r="T190" s="78">
        <v>0</v>
      </c>
      <c r="U190" s="78">
        <v>0</v>
      </c>
      <c r="V190" s="78">
        <v>0</v>
      </c>
      <c r="W190" s="78">
        <v>0</v>
      </c>
      <c r="X190" s="78">
        <v>0</v>
      </c>
      <c r="Y190" s="78">
        <v>0</v>
      </c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56"/>
      <c r="BI190" s="56"/>
      <c r="BJ190" s="56"/>
      <c r="BK190" s="56"/>
      <c r="BL190" s="56"/>
      <c r="BM190" s="56"/>
      <c r="BN190" s="56"/>
      <c r="BO190" s="56"/>
      <c r="BP190" s="56"/>
      <c r="BQ190" s="56"/>
      <c r="BR190" s="56"/>
      <c r="BS190" s="56"/>
      <c r="BT190" s="56"/>
      <c r="BU190" s="56"/>
      <c r="BV190" s="56"/>
      <c r="BW190" s="56"/>
      <c r="BX190" s="56"/>
      <c r="BY190" s="56"/>
      <c r="BZ190" s="56"/>
      <c r="CA190" s="56"/>
      <c r="CB190" s="56"/>
      <c r="CC190" s="56"/>
      <c r="CD190" s="56"/>
      <c r="CE190" s="56"/>
      <c r="CF190" s="56"/>
      <c r="CG190" s="56"/>
      <c r="CH190" s="56"/>
      <c r="CI190" s="56"/>
      <c r="CJ190" s="56"/>
      <c r="CK190" s="56"/>
      <c r="CL190" s="56"/>
      <c r="CM190" s="56"/>
      <c r="CN190" s="56"/>
      <c r="CO190" s="56"/>
      <c r="CP190" s="56"/>
      <c r="CQ190" s="49"/>
      <c r="CR190" s="48"/>
    </row>
    <row r="191" spans="1:96" collapsed="1" x14ac:dyDescent="0.25">
      <c r="A191" s="30" t="s">
        <v>99</v>
      </c>
      <c r="B191" s="31"/>
      <c r="C191" s="7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74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49"/>
      <c r="AW191" s="36">
        <f>SUM(AW192:AW199)</f>
        <v>0</v>
      </c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  <c r="BS191" s="76"/>
      <c r="BT191" s="36">
        <f>SUM(BT192:BT199)</f>
        <v>0</v>
      </c>
      <c r="BU191" s="76"/>
      <c r="BV191" s="76"/>
      <c r="BW191" s="76"/>
      <c r="BX191" s="76"/>
      <c r="BY191" s="76"/>
      <c r="BZ191" s="76"/>
      <c r="CA191" s="76"/>
      <c r="CB191" s="76"/>
      <c r="CC191" s="76"/>
      <c r="CD191" s="76"/>
      <c r="CE191" s="76"/>
      <c r="CF191" s="76"/>
      <c r="CG191" s="76"/>
      <c r="CH191" s="76"/>
      <c r="CI191" s="76"/>
      <c r="CJ191" s="76"/>
      <c r="CK191" s="76"/>
      <c r="CL191" s="76"/>
      <c r="CM191" s="76"/>
      <c r="CN191" s="76"/>
      <c r="CO191" s="76"/>
      <c r="CP191" s="76"/>
      <c r="CQ191" s="36">
        <f>SUM(CQ192:CQ199)</f>
        <v>0</v>
      </c>
      <c r="CR191" s="48">
        <f>SUM(D191:Y191)</f>
        <v>0</v>
      </c>
    </row>
    <row r="192" spans="1:96" hidden="1" outlineLevel="1" x14ac:dyDescent="0.25">
      <c r="A192" s="85" t="s">
        <v>84</v>
      </c>
      <c r="B192" s="39" t="s">
        <v>85</v>
      </c>
      <c r="C192" s="40">
        <f>+[1]Genanskaffelsespriser!$E$175</f>
        <v>50</v>
      </c>
      <c r="D192" s="77">
        <v>0</v>
      </c>
      <c r="E192" s="77">
        <v>0</v>
      </c>
      <c r="F192" s="77">
        <v>0</v>
      </c>
      <c r="G192" s="77">
        <v>0</v>
      </c>
      <c r="H192" s="77">
        <v>0</v>
      </c>
      <c r="I192" s="77">
        <v>0</v>
      </c>
      <c r="J192" s="77">
        <v>0</v>
      </c>
      <c r="K192" s="77">
        <v>0</v>
      </c>
      <c r="L192" s="77">
        <v>0</v>
      </c>
      <c r="M192" s="77">
        <v>0</v>
      </c>
      <c r="N192" s="77">
        <v>0</v>
      </c>
      <c r="O192" s="77">
        <v>0</v>
      </c>
      <c r="P192" s="77">
        <v>0</v>
      </c>
      <c r="Q192" s="77">
        <v>0</v>
      </c>
      <c r="R192" s="77">
        <v>0</v>
      </c>
      <c r="S192" s="77">
        <v>0</v>
      </c>
      <c r="T192" s="77">
        <v>0</v>
      </c>
      <c r="U192" s="77">
        <v>0</v>
      </c>
      <c r="V192" s="77">
        <v>0</v>
      </c>
      <c r="W192" s="77">
        <v>0</v>
      </c>
      <c r="X192" s="77">
        <v>0</v>
      </c>
      <c r="Y192" s="77">
        <v>0</v>
      </c>
      <c r="Z192" s="86">
        <f>IF(COUNTIF(D192:Y192,"&lt;&gt;0")&lt;=1,IF((SUM(D192:Y192))&gt;0,((+HLOOKUP((SUM(D192:Y192)),[1]Priser!$E$342:$H$344,2)+((SUM(D192:Y192))-HLOOKUP((SUM(D192:Y192)),[1]Priser!$E$342:$H$344,1))*HLOOKUP((SUM(D192:Y192)),[1]Priser!$E$342:$H$344,3))*[1]Priser!$P$341)/(SUM(D192:Y192)),0)*(1+[1]Genanskaffelsespriser!$D$196),$A$400)</f>
        <v>0</v>
      </c>
      <c r="AA192" s="45">
        <f t="shared" ref="AA192:AV192" si="123">IF((D192*$Z192-(2009-D$3)/($C192+D193)*$Z192*D192)&lt;0,0,(D192*$Z192-(2009-D$3)/($C192+D193)*$Z192*D192))</f>
        <v>0</v>
      </c>
      <c r="AB192" s="46">
        <f t="shared" si="123"/>
        <v>0</v>
      </c>
      <c r="AC192" s="46">
        <f t="shared" si="123"/>
        <v>0</v>
      </c>
      <c r="AD192" s="46">
        <f t="shared" si="123"/>
        <v>0</v>
      </c>
      <c r="AE192" s="46">
        <f t="shared" si="123"/>
        <v>0</v>
      </c>
      <c r="AF192" s="46">
        <f t="shared" si="123"/>
        <v>0</v>
      </c>
      <c r="AG192" s="46">
        <f t="shared" si="123"/>
        <v>0</v>
      </c>
      <c r="AH192" s="46">
        <f t="shared" si="123"/>
        <v>0</v>
      </c>
      <c r="AI192" s="46">
        <f t="shared" si="123"/>
        <v>0</v>
      </c>
      <c r="AJ192" s="46">
        <f t="shared" si="123"/>
        <v>0</v>
      </c>
      <c r="AK192" s="46">
        <f t="shared" si="123"/>
        <v>0</v>
      </c>
      <c r="AL192" s="46">
        <f t="shared" si="123"/>
        <v>0</v>
      </c>
      <c r="AM192" s="46">
        <f t="shared" si="123"/>
        <v>0</v>
      </c>
      <c r="AN192" s="46">
        <f t="shared" si="123"/>
        <v>0</v>
      </c>
      <c r="AO192" s="46">
        <f t="shared" si="123"/>
        <v>0</v>
      </c>
      <c r="AP192" s="46">
        <f t="shared" si="123"/>
        <v>0</v>
      </c>
      <c r="AQ192" s="46">
        <f t="shared" si="123"/>
        <v>0</v>
      </c>
      <c r="AR192" s="46">
        <f t="shared" si="123"/>
        <v>0</v>
      </c>
      <c r="AS192" s="46">
        <f t="shared" si="123"/>
        <v>0</v>
      </c>
      <c r="AT192" s="46">
        <f t="shared" si="123"/>
        <v>0</v>
      </c>
      <c r="AU192" s="46">
        <f t="shared" si="123"/>
        <v>0</v>
      </c>
      <c r="AV192" s="46">
        <f t="shared" si="123"/>
        <v>0</v>
      </c>
      <c r="AW192" s="47">
        <f>+SUM(AA192:AV192)</f>
        <v>0</v>
      </c>
      <c r="AX192" s="46">
        <f>VLOOKUP(D$3,[1]Prisindeks!$A$1:$B$111,2,FALSE)/100*AA192</f>
        <v>0</v>
      </c>
      <c r="AY192" s="46">
        <f>VLOOKUP(E$3,[1]Prisindeks!$A$1:$B$111,2,FALSE)/100*AB192</f>
        <v>0</v>
      </c>
      <c r="AZ192" s="46">
        <f>VLOOKUP(F$3,[1]Prisindeks!$A$1:$B$111,2,FALSE)/100*AC192</f>
        <v>0</v>
      </c>
      <c r="BA192" s="46">
        <f>VLOOKUP(G$3,[1]Prisindeks!$A$1:$B$111,2,FALSE)/100*AD192</f>
        <v>0</v>
      </c>
      <c r="BB192" s="46">
        <f>VLOOKUP(H$3,[1]Prisindeks!$A$1:$B$111,2,FALSE)/100*AE192</f>
        <v>0</v>
      </c>
      <c r="BC192" s="46">
        <f>VLOOKUP(I$3,[1]Prisindeks!$A$1:$B$111,2,FALSE)/100*AF192</f>
        <v>0</v>
      </c>
      <c r="BD192" s="46">
        <f>VLOOKUP(J$3,[1]Prisindeks!$A$1:$B$111,2,FALSE)/100*AG192</f>
        <v>0</v>
      </c>
      <c r="BE192" s="46">
        <f>VLOOKUP(K$3,[1]Prisindeks!$A$1:$B$111,2,FALSE)/100*AH192</f>
        <v>0</v>
      </c>
      <c r="BF192" s="46">
        <f>VLOOKUP(L$3,[1]Prisindeks!$A$1:$B$111,2,FALSE)/100*AI192</f>
        <v>0</v>
      </c>
      <c r="BG192" s="46">
        <f>VLOOKUP(M$3,[1]Prisindeks!$A$1:$B$111,2,FALSE)/100*AJ192</f>
        <v>0</v>
      </c>
      <c r="BH192" s="46">
        <f>VLOOKUP(N$3,[1]Prisindeks!$A$1:$B$111,2,FALSE)/100*AK192</f>
        <v>0</v>
      </c>
      <c r="BI192" s="46">
        <f>VLOOKUP(O$3,[1]Prisindeks!$A$1:$B$111,2,FALSE)/100*AL192</f>
        <v>0</v>
      </c>
      <c r="BJ192" s="46">
        <f>VLOOKUP(P$3,[1]Prisindeks!$A$1:$B$111,2,FALSE)/100*AM192</f>
        <v>0</v>
      </c>
      <c r="BK192" s="46">
        <f>VLOOKUP(Q$3,[1]Prisindeks!$A$1:$B$111,2,FALSE)/100*AN192</f>
        <v>0</v>
      </c>
      <c r="BL192" s="46">
        <f>VLOOKUP(R$3,[1]Prisindeks!$A$1:$B$111,2,FALSE)/100*AO192</f>
        <v>0</v>
      </c>
      <c r="BM192" s="46">
        <f>VLOOKUP(S$3,[1]Prisindeks!$A$1:$B$111,2,FALSE)/100*AP192</f>
        <v>0</v>
      </c>
      <c r="BN192" s="46">
        <f>VLOOKUP(T$3,[1]Prisindeks!$A$1:$B$111,2,FALSE)/100*AQ192</f>
        <v>0</v>
      </c>
      <c r="BO192" s="46">
        <f>VLOOKUP(U$3,[1]Prisindeks!$A$1:$B$111,2,FALSE)/100*AR192</f>
        <v>0</v>
      </c>
      <c r="BP192" s="46">
        <f>VLOOKUP(V$3,[1]Prisindeks!$A$1:$B$111,2,FALSE)/100*AS192</f>
        <v>0</v>
      </c>
      <c r="BQ192" s="46">
        <f>VLOOKUP(W$3,[1]Prisindeks!$A$1:$B$111,2,FALSE)/100*AT192</f>
        <v>0</v>
      </c>
      <c r="BR192" s="46">
        <f>VLOOKUP(X$3,[1]Prisindeks!$A$1:$B$111,2,FALSE)/100*AU192</f>
        <v>0</v>
      </c>
      <c r="BS192" s="46">
        <f>VLOOKUP(Y$3,[1]Prisindeks!$A$1:$B$111,2,FALSE)/100*AV192</f>
        <v>0</v>
      </c>
      <c r="BT192" s="47">
        <f>+SUM(AX192:BS192)</f>
        <v>0</v>
      </c>
      <c r="BU192" s="48">
        <f t="shared" ref="BU192:CP192" si="124">(AX192+AA192)/2</f>
        <v>0</v>
      </c>
      <c r="BV192" s="48">
        <f t="shared" si="124"/>
        <v>0</v>
      </c>
      <c r="BW192" s="48">
        <f t="shared" si="124"/>
        <v>0</v>
      </c>
      <c r="BX192" s="48">
        <f t="shared" si="124"/>
        <v>0</v>
      </c>
      <c r="BY192" s="48">
        <f t="shared" si="124"/>
        <v>0</v>
      </c>
      <c r="BZ192" s="48">
        <f t="shared" si="124"/>
        <v>0</v>
      </c>
      <c r="CA192" s="48">
        <f t="shared" si="124"/>
        <v>0</v>
      </c>
      <c r="CB192" s="48">
        <f t="shared" si="124"/>
        <v>0</v>
      </c>
      <c r="CC192" s="48">
        <f t="shared" si="124"/>
        <v>0</v>
      </c>
      <c r="CD192" s="48">
        <f t="shared" si="124"/>
        <v>0</v>
      </c>
      <c r="CE192" s="48">
        <f t="shared" si="124"/>
        <v>0</v>
      </c>
      <c r="CF192" s="48">
        <f t="shared" si="124"/>
        <v>0</v>
      </c>
      <c r="CG192" s="48">
        <f t="shared" si="124"/>
        <v>0</v>
      </c>
      <c r="CH192" s="48">
        <f t="shared" si="124"/>
        <v>0</v>
      </c>
      <c r="CI192" s="48">
        <f t="shared" si="124"/>
        <v>0</v>
      </c>
      <c r="CJ192" s="48">
        <f t="shared" si="124"/>
        <v>0</v>
      </c>
      <c r="CK192" s="48">
        <f t="shared" si="124"/>
        <v>0</v>
      </c>
      <c r="CL192" s="48">
        <f t="shared" si="124"/>
        <v>0</v>
      </c>
      <c r="CM192" s="48">
        <f t="shared" si="124"/>
        <v>0</v>
      </c>
      <c r="CN192" s="48">
        <f t="shared" si="124"/>
        <v>0</v>
      </c>
      <c r="CO192" s="48">
        <f t="shared" si="124"/>
        <v>0</v>
      </c>
      <c r="CP192" s="48">
        <f t="shared" si="124"/>
        <v>0</v>
      </c>
      <c r="CQ192" s="49">
        <f>+AVERAGE(AW192,BT192)</f>
        <v>0</v>
      </c>
      <c r="CR192" s="48">
        <f>SUM(D192:Y192)</f>
        <v>0</v>
      </c>
    </row>
    <row r="193" spans="1:96" hidden="1" outlineLevel="1" x14ac:dyDescent="0.25">
      <c r="A193" s="60" t="s">
        <v>66</v>
      </c>
      <c r="B193" s="51" t="s">
        <v>67</v>
      </c>
      <c r="C193" s="61" t="s">
        <v>68</v>
      </c>
      <c r="D193" s="78">
        <v>0</v>
      </c>
      <c r="E193" s="78">
        <v>0</v>
      </c>
      <c r="F193" s="78">
        <v>0</v>
      </c>
      <c r="G193" s="78">
        <v>0</v>
      </c>
      <c r="H193" s="78">
        <v>0</v>
      </c>
      <c r="I193" s="78">
        <v>0</v>
      </c>
      <c r="J193" s="78">
        <v>0</v>
      </c>
      <c r="K193" s="78">
        <v>0</v>
      </c>
      <c r="L193" s="78">
        <v>0</v>
      </c>
      <c r="M193" s="78">
        <v>0</v>
      </c>
      <c r="N193" s="78">
        <v>0</v>
      </c>
      <c r="O193" s="78">
        <v>0</v>
      </c>
      <c r="P193" s="78">
        <v>0</v>
      </c>
      <c r="Q193" s="78">
        <v>0</v>
      </c>
      <c r="R193" s="78">
        <v>0</v>
      </c>
      <c r="S193" s="78">
        <v>0</v>
      </c>
      <c r="T193" s="78">
        <v>0</v>
      </c>
      <c r="U193" s="78">
        <v>0</v>
      </c>
      <c r="V193" s="78">
        <v>0</v>
      </c>
      <c r="W193" s="78">
        <v>0</v>
      </c>
      <c r="X193" s="78">
        <v>0</v>
      </c>
      <c r="Y193" s="78">
        <v>0</v>
      </c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56"/>
      <c r="BI193" s="56"/>
      <c r="BJ193" s="56"/>
      <c r="BK193" s="56"/>
      <c r="BL193" s="56"/>
      <c r="BM193" s="56"/>
      <c r="BN193" s="56"/>
      <c r="BO193" s="56"/>
      <c r="BP193" s="56"/>
      <c r="BQ193" s="56"/>
      <c r="BR193" s="56"/>
      <c r="BS193" s="56"/>
      <c r="BT193" s="56"/>
      <c r="BU193" s="56"/>
      <c r="BV193" s="56"/>
      <c r="BW193" s="56"/>
      <c r="BX193" s="56"/>
      <c r="BY193" s="56"/>
      <c r="BZ193" s="56"/>
      <c r="CA193" s="56"/>
      <c r="CB193" s="56"/>
      <c r="CC193" s="56"/>
      <c r="CD193" s="56"/>
      <c r="CE193" s="56"/>
      <c r="CF193" s="56"/>
      <c r="CG193" s="56"/>
      <c r="CH193" s="56"/>
      <c r="CI193" s="56"/>
      <c r="CJ193" s="56"/>
      <c r="CK193" s="56"/>
      <c r="CL193" s="56"/>
      <c r="CM193" s="56"/>
      <c r="CN193" s="56"/>
      <c r="CO193" s="56"/>
      <c r="CP193" s="56"/>
      <c r="CQ193" s="49"/>
      <c r="CR193" s="48"/>
    </row>
    <row r="194" spans="1:96" hidden="1" outlineLevel="1" x14ac:dyDescent="0.25">
      <c r="A194" s="50" t="s">
        <v>86</v>
      </c>
      <c r="B194" s="51" t="s">
        <v>85</v>
      </c>
      <c r="C194" s="52">
        <f>+[1]Genanskaffelsespriser!$E$176</f>
        <v>25</v>
      </c>
      <c r="D194" s="78">
        <v>0</v>
      </c>
      <c r="E194" s="78">
        <v>0</v>
      </c>
      <c r="F194" s="78">
        <v>0</v>
      </c>
      <c r="G194" s="78">
        <v>0</v>
      </c>
      <c r="H194" s="78">
        <v>0</v>
      </c>
      <c r="I194" s="78">
        <v>0</v>
      </c>
      <c r="J194" s="78">
        <v>0</v>
      </c>
      <c r="K194" s="78">
        <v>0</v>
      </c>
      <c r="L194" s="78">
        <v>0</v>
      </c>
      <c r="M194" s="78">
        <v>0</v>
      </c>
      <c r="N194" s="78">
        <v>0</v>
      </c>
      <c r="O194" s="78">
        <v>0</v>
      </c>
      <c r="P194" s="78">
        <v>0</v>
      </c>
      <c r="Q194" s="78">
        <v>0</v>
      </c>
      <c r="R194" s="78">
        <v>0</v>
      </c>
      <c r="S194" s="78">
        <v>0</v>
      </c>
      <c r="T194" s="78">
        <v>0</v>
      </c>
      <c r="U194" s="78">
        <v>0</v>
      </c>
      <c r="V194" s="78">
        <v>0</v>
      </c>
      <c r="W194" s="78">
        <v>0</v>
      </c>
      <c r="X194" s="78">
        <v>0</v>
      </c>
      <c r="Y194" s="78">
        <v>0</v>
      </c>
      <c r="Z194" s="87">
        <f>IF(COUNTIF(D194:Y194,"&lt;&gt;0")&lt;=1,IF((SUM(D194:Y194))&gt;0,((+HLOOKUP((SUM(D194:Y194)),[1]Priser!$E$342:$H$344,2)+((SUM(D194:Y194))-HLOOKUP((SUM(D194:Y194)),[1]Priser!$E$342:$H$344,1))*HLOOKUP((SUM(D194:Y194)),[1]Priser!$E$342:$H$344,3))*[1]Priser!$Q$341)/(SUM(D194:Y194)),0)*(1+[1]Genanskaffelsespriser!$D$196),$A$400)</f>
        <v>0</v>
      </c>
      <c r="AA194" s="57">
        <f t="shared" ref="AA194:AP195" si="125">IF((D194*$Z194-(2009-D$3)/$C194*$Z194*D194)&lt;0,0,(D194*$Z194-(2009-D$3)/$C194*$Z194*D194))</f>
        <v>0</v>
      </c>
      <c r="AB194" s="58">
        <f t="shared" si="125"/>
        <v>0</v>
      </c>
      <c r="AC194" s="58">
        <f t="shared" si="125"/>
        <v>0</v>
      </c>
      <c r="AD194" s="58">
        <f t="shared" si="125"/>
        <v>0</v>
      </c>
      <c r="AE194" s="58">
        <f t="shared" si="125"/>
        <v>0</v>
      </c>
      <c r="AF194" s="58">
        <f t="shared" si="125"/>
        <v>0</v>
      </c>
      <c r="AG194" s="58">
        <f t="shared" si="125"/>
        <v>0</v>
      </c>
      <c r="AH194" s="58">
        <f t="shared" si="125"/>
        <v>0</v>
      </c>
      <c r="AI194" s="58">
        <f t="shared" si="125"/>
        <v>0</v>
      </c>
      <c r="AJ194" s="58">
        <f t="shared" si="125"/>
        <v>0</v>
      </c>
      <c r="AK194" s="58">
        <f t="shared" si="125"/>
        <v>0</v>
      </c>
      <c r="AL194" s="58">
        <f t="shared" si="125"/>
        <v>0</v>
      </c>
      <c r="AM194" s="58">
        <f t="shared" si="125"/>
        <v>0</v>
      </c>
      <c r="AN194" s="58">
        <f t="shared" si="125"/>
        <v>0</v>
      </c>
      <c r="AO194" s="58">
        <f t="shared" si="125"/>
        <v>0</v>
      </c>
      <c r="AP194" s="58">
        <f t="shared" si="125"/>
        <v>0</v>
      </c>
      <c r="AQ194" s="58">
        <f t="shared" ref="AK194:AT195" si="126">IF((T194*$Z194-(2009-T$3)/$C194*$Z194*T194)&lt;0,0,(T194*$Z194-(2009-T$3)/$C194*$Z194*T194))</f>
        <v>0</v>
      </c>
      <c r="AR194" s="58">
        <f t="shared" si="126"/>
        <v>0</v>
      </c>
      <c r="AS194" s="58">
        <f t="shared" si="126"/>
        <v>0</v>
      </c>
      <c r="AT194" s="58">
        <f t="shared" si="126"/>
        <v>0</v>
      </c>
      <c r="AU194" s="58">
        <f>IF((X194*$Z194-(2009-X$3)/$C194*$Z194*X194)&lt;0,0,(X194*$Z194-(2009-X$3)/$C194*$Z194*X194))</f>
        <v>0</v>
      </c>
      <c r="AV194" s="58">
        <f>IF((Y194*$Z194-(2009-Y$3)/$C194*$Z194*Y194)&lt;0,0,(Y194*$Z194-(2009-Y$3)/$C194*$Z194*Y194))</f>
        <v>0</v>
      </c>
      <c r="AW194" s="59">
        <f>+SUM(AA194:AV194)</f>
        <v>0</v>
      </c>
      <c r="AX194" s="58">
        <f>VLOOKUP(D$3,[1]Prisindeks!$A$1:$B$111,2,FALSE)/100*AA194</f>
        <v>0</v>
      </c>
      <c r="AY194" s="58">
        <f>VLOOKUP(E$3,[1]Prisindeks!$A$1:$B$111,2,FALSE)/100*AB194</f>
        <v>0</v>
      </c>
      <c r="AZ194" s="58">
        <f>VLOOKUP(F$3,[1]Prisindeks!$A$1:$B$111,2,FALSE)/100*AC194</f>
        <v>0</v>
      </c>
      <c r="BA194" s="58">
        <f>VLOOKUP(G$3,[1]Prisindeks!$A$1:$B$111,2,FALSE)/100*AD194</f>
        <v>0</v>
      </c>
      <c r="BB194" s="58">
        <f>VLOOKUP(H$3,[1]Prisindeks!$A$1:$B$111,2,FALSE)/100*AE194</f>
        <v>0</v>
      </c>
      <c r="BC194" s="58">
        <f>VLOOKUP(I$3,[1]Prisindeks!$A$1:$B$111,2,FALSE)/100*AF194</f>
        <v>0</v>
      </c>
      <c r="BD194" s="58">
        <f>VLOOKUP(J$3,[1]Prisindeks!$A$1:$B$111,2,FALSE)/100*AG194</f>
        <v>0</v>
      </c>
      <c r="BE194" s="58">
        <f>VLOOKUP(K$3,[1]Prisindeks!$A$1:$B$111,2,FALSE)/100*AH194</f>
        <v>0</v>
      </c>
      <c r="BF194" s="58">
        <f>VLOOKUP(L$3,[1]Prisindeks!$A$1:$B$111,2,FALSE)/100*AI194</f>
        <v>0</v>
      </c>
      <c r="BG194" s="58">
        <f>VLOOKUP(M$3,[1]Prisindeks!$A$1:$B$111,2,FALSE)/100*AJ194</f>
        <v>0</v>
      </c>
      <c r="BH194" s="58">
        <f>VLOOKUP(N$3,[1]Prisindeks!$A$1:$B$111,2,FALSE)/100*AK194</f>
        <v>0</v>
      </c>
      <c r="BI194" s="58">
        <f>VLOOKUP(O$3,[1]Prisindeks!$A$1:$B$111,2,FALSE)/100*AL194</f>
        <v>0</v>
      </c>
      <c r="BJ194" s="58">
        <f>VLOOKUP(P$3,[1]Prisindeks!$A$1:$B$111,2,FALSE)/100*AM194</f>
        <v>0</v>
      </c>
      <c r="BK194" s="58">
        <f>VLOOKUP(Q$3,[1]Prisindeks!$A$1:$B$111,2,FALSE)/100*AN194</f>
        <v>0</v>
      </c>
      <c r="BL194" s="58">
        <f>VLOOKUP(R$3,[1]Prisindeks!$A$1:$B$111,2,FALSE)/100*AO194</f>
        <v>0</v>
      </c>
      <c r="BM194" s="58">
        <f>VLOOKUP(S$3,[1]Prisindeks!$A$1:$B$111,2,FALSE)/100*AP194</f>
        <v>0</v>
      </c>
      <c r="BN194" s="58">
        <f>VLOOKUP(T$3,[1]Prisindeks!$A$1:$B$111,2,FALSE)/100*AQ194</f>
        <v>0</v>
      </c>
      <c r="BO194" s="58">
        <f>VLOOKUP(U$3,[1]Prisindeks!$A$1:$B$111,2,FALSE)/100*AR194</f>
        <v>0</v>
      </c>
      <c r="BP194" s="58">
        <f>VLOOKUP(V$3,[1]Prisindeks!$A$1:$B$111,2,FALSE)/100*AS194</f>
        <v>0</v>
      </c>
      <c r="BQ194" s="58">
        <f>VLOOKUP(W$3,[1]Prisindeks!$A$1:$B$111,2,FALSE)/100*AT194</f>
        <v>0</v>
      </c>
      <c r="BR194" s="58">
        <f>VLOOKUP(X$3,[1]Prisindeks!$A$1:$B$111,2,FALSE)/100*AU194</f>
        <v>0</v>
      </c>
      <c r="BS194" s="58">
        <f>VLOOKUP(Y$3,[1]Prisindeks!$A$1:$B$111,2,FALSE)/100*AV194</f>
        <v>0</v>
      </c>
      <c r="BT194" s="59">
        <f>+SUM(AX194:BS194)</f>
        <v>0</v>
      </c>
      <c r="BU194" s="48">
        <f t="shared" ref="BU194:CJ196" si="127">(AX194+AA194)/2</f>
        <v>0</v>
      </c>
      <c r="BV194" s="48">
        <f t="shared" si="127"/>
        <v>0</v>
      </c>
      <c r="BW194" s="48">
        <f t="shared" si="127"/>
        <v>0</v>
      </c>
      <c r="BX194" s="48">
        <f t="shared" si="127"/>
        <v>0</v>
      </c>
      <c r="BY194" s="48">
        <f t="shared" si="127"/>
        <v>0</v>
      </c>
      <c r="BZ194" s="48">
        <f t="shared" si="127"/>
        <v>0</v>
      </c>
      <c r="CA194" s="48">
        <f t="shared" si="127"/>
        <v>0</v>
      </c>
      <c r="CB194" s="48">
        <f t="shared" si="127"/>
        <v>0</v>
      </c>
      <c r="CC194" s="48">
        <f t="shared" si="127"/>
        <v>0</v>
      </c>
      <c r="CD194" s="48">
        <f t="shared" si="127"/>
        <v>0</v>
      </c>
      <c r="CE194" s="48">
        <f t="shared" si="127"/>
        <v>0</v>
      </c>
      <c r="CF194" s="48">
        <f t="shared" si="127"/>
        <v>0</v>
      </c>
      <c r="CG194" s="48">
        <f t="shared" si="127"/>
        <v>0</v>
      </c>
      <c r="CH194" s="48">
        <f t="shared" si="127"/>
        <v>0</v>
      </c>
      <c r="CI194" s="48">
        <f t="shared" si="127"/>
        <v>0</v>
      </c>
      <c r="CJ194" s="48">
        <f t="shared" si="127"/>
        <v>0</v>
      </c>
      <c r="CK194" s="48">
        <f t="shared" ref="CE194:CP196" si="128">(BN194+AQ194)/2</f>
        <v>0</v>
      </c>
      <c r="CL194" s="48">
        <f t="shared" si="128"/>
        <v>0</v>
      </c>
      <c r="CM194" s="48">
        <f t="shared" si="128"/>
        <v>0</v>
      </c>
      <c r="CN194" s="48">
        <f t="shared" si="128"/>
        <v>0</v>
      </c>
      <c r="CO194" s="48">
        <f t="shared" si="128"/>
        <v>0</v>
      </c>
      <c r="CP194" s="48">
        <f t="shared" si="128"/>
        <v>0</v>
      </c>
      <c r="CQ194" s="49">
        <f>+AVERAGE(AW194,BT194)</f>
        <v>0</v>
      </c>
      <c r="CR194" s="48">
        <f>SUM(D194:Y194)</f>
        <v>0</v>
      </c>
    </row>
    <row r="195" spans="1:96" hidden="1" outlineLevel="1" x14ac:dyDescent="0.25">
      <c r="A195" s="50" t="s">
        <v>87</v>
      </c>
      <c r="B195" s="51" t="s">
        <v>85</v>
      </c>
      <c r="C195" s="52">
        <f>+[1]Genanskaffelsespriser!$E$177</f>
        <v>10</v>
      </c>
      <c r="D195" s="78">
        <v>0</v>
      </c>
      <c r="E195" s="78">
        <v>0</v>
      </c>
      <c r="F195" s="78">
        <v>0</v>
      </c>
      <c r="G195" s="78">
        <v>0</v>
      </c>
      <c r="H195" s="78">
        <v>0</v>
      </c>
      <c r="I195" s="78">
        <v>0</v>
      </c>
      <c r="J195" s="78">
        <v>0</v>
      </c>
      <c r="K195" s="78">
        <v>0</v>
      </c>
      <c r="L195" s="78">
        <v>0</v>
      </c>
      <c r="M195" s="78">
        <v>0</v>
      </c>
      <c r="N195" s="78">
        <v>0</v>
      </c>
      <c r="O195" s="78">
        <v>0</v>
      </c>
      <c r="P195" s="78">
        <v>0</v>
      </c>
      <c r="Q195" s="78">
        <v>0</v>
      </c>
      <c r="R195" s="78">
        <v>0</v>
      </c>
      <c r="S195" s="78">
        <v>0</v>
      </c>
      <c r="T195" s="78">
        <v>0</v>
      </c>
      <c r="U195" s="78">
        <v>0</v>
      </c>
      <c r="V195" s="78">
        <v>0</v>
      </c>
      <c r="W195" s="78">
        <v>0</v>
      </c>
      <c r="X195" s="78">
        <v>0</v>
      </c>
      <c r="Y195" s="78">
        <v>0</v>
      </c>
      <c r="Z195" s="87">
        <f>IF(COUNTIF(D195:Y195,"&lt;&gt;0")&lt;=1,IF((SUM(D195:Y195))&gt;0,((+HLOOKUP((SUM(D195:Y195)),[1]Priser!$E$342:$H$344,2)+((SUM(D195:Y195))-HLOOKUP((SUM(D195:Y195)),[1]Priser!$E$342:$H$344,1))*HLOOKUP((SUM(D195:Y195)),[1]Priser!$E$342:$H$344,3))*[1]Priser!$R$341)/(SUM(D195:Y195)),0)*(1+[1]Genanskaffelsespriser!$D$196),$A$400)</f>
        <v>0</v>
      </c>
      <c r="AA195" s="57">
        <f t="shared" si="125"/>
        <v>0</v>
      </c>
      <c r="AB195" s="58">
        <f t="shared" si="125"/>
        <v>0</v>
      </c>
      <c r="AC195" s="58">
        <f t="shared" si="125"/>
        <v>0</v>
      </c>
      <c r="AD195" s="58">
        <f t="shared" si="125"/>
        <v>0</v>
      </c>
      <c r="AE195" s="58">
        <f t="shared" si="125"/>
        <v>0</v>
      </c>
      <c r="AF195" s="58">
        <f t="shared" si="125"/>
        <v>0</v>
      </c>
      <c r="AG195" s="58">
        <f t="shared" si="125"/>
        <v>0</v>
      </c>
      <c r="AH195" s="58">
        <f t="shared" si="125"/>
        <v>0</v>
      </c>
      <c r="AI195" s="58">
        <f t="shared" si="125"/>
        <v>0</v>
      </c>
      <c r="AJ195" s="58">
        <f t="shared" si="125"/>
        <v>0</v>
      </c>
      <c r="AK195" s="58">
        <f t="shared" si="126"/>
        <v>0</v>
      </c>
      <c r="AL195" s="58">
        <f t="shared" si="126"/>
        <v>0</v>
      </c>
      <c r="AM195" s="58">
        <f t="shared" si="126"/>
        <v>0</v>
      </c>
      <c r="AN195" s="58">
        <f t="shared" si="126"/>
        <v>0</v>
      </c>
      <c r="AO195" s="58">
        <f t="shared" si="126"/>
        <v>0</v>
      </c>
      <c r="AP195" s="58">
        <f t="shared" si="126"/>
        <v>0</v>
      </c>
      <c r="AQ195" s="58">
        <f t="shared" si="126"/>
        <v>0</v>
      </c>
      <c r="AR195" s="58">
        <f t="shared" si="126"/>
        <v>0</v>
      </c>
      <c r="AS195" s="58">
        <f t="shared" si="126"/>
        <v>0</v>
      </c>
      <c r="AT195" s="58">
        <f t="shared" si="126"/>
        <v>0</v>
      </c>
      <c r="AU195" s="58">
        <f>IF((X195*$Z195-(2009-X$3)/$C195*$Z195*X195)&lt;0,0,(X195*$Z195-(2009-X$3)/$C195*$Z195*X195))</f>
        <v>0</v>
      </c>
      <c r="AV195" s="58">
        <f>IF((Y195*$Z195-(2009-Y$3)/$C195*$Z195*Y195)&lt;0,0,(Y195*$Z195-(2009-Y$3)/$C195*$Z195*Y195))</f>
        <v>0</v>
      </c>
      <c r="AW195" s="59">
        <f>+SUM(AA195:AV195)</f>
        <v>0</v>
      </c>
      <c r="AX195" s="58">
        <f>VLOOKUP(D$3,[1]Prisindeks!$A$1:$B$111,2,FALSE)/100*AA195</f>
        <v>0</v>
      </c>
      <c r="AY195" s="58">
        <f>VLOOKUP(E$3,[1]Prisindeks!$A$1:$B$111,2,FALSE)/100*AB195</f>
        <v>0</v>
      </c>
      <c r="AZ195" s="58">
        <f>VLOOKUP(F$3,[1]Prisindeks!$A$1:$B$111,2,FALSE)/100*AC195</f>
        <v>0</v>
      </c>
      <c r="BA195" s="58">
        <f>VLOOKUP(G$3,[1]Prisindeks!$A$1:$B$111,2,FALSE)/100*AD195</f>
        <v>0</v>
      </c>
      <c r="BB195" s="58">
        <f>VLOOKUP(H$3,[1]Prisindeks!$A$1:$B$111,2,FALSE)/100*AE195</f>
        <v>0</v>
      </c>
      <c r="BC195" s="58">
        <f>VLOOKUP(I$3,[1]Prisindeks!$A$1:$B$111,2,FALSE)/100*AF195</f>
        <v>0</v>
      </c>
      <c r="BD195" s="58">
        <f>VLOOKUP(J$3,[1]Prisindeks!$A$1:$B$111,2,FALSE)/100*AG195</f>
        <v>0</v>
      </c>
      <c r="BE195" s="58">
        <f>VLOOKUP(K$3,[1]Prisindeks!$A$1:$B$111,2,FALSE)/100*AH195</f>
        <v>0</v>
      </c>
      <c r="BF195" s="58">
        <f>VLOOKUP(L$3,[1]Prisindeks!$A$1:$B$111,2,FALSE)/100*AI195</f>
        <v>0</v>
      </c>
      <c r="BG195" s="58">
        <f>VLOOKUP(M$3,[1]Prisindeks!$A$1:$B$111,2,FALSE)/100*AJ195</f>
        <v>0</v>
      </c>
      <c r="BH195" s="58">
        <f>VLOOKUP(N$3,[1]Prisindeks!$A$1:$B$111,2,FALSE)/100*AK195</f>
        <v>0</v>
      </c>
      <c r="BI195" s="58">
        <f>VLOOKUP(O$3,[1]Prisindeks!$A$1:$B$111,2,FALSE)/100*AL195</f>
        <v>0</v>
      </c>
      <c r="BJ195" s="58">
        <f>VLOOKUP(P$3,[1]Prisindeks!$A$1:$B$111,2,FALSE)/100*AM195</f>
        <v>0</v>
      </c>
      <c r="BK195" s="58">
        <f>VLOOKUP(Q$3,[1]Prisindeks!$A$1:$B$111,2,FALSE)/100*AN195</f>
        <v>0</v>
      </c>
      <c r="BL195" s="58">
        <f>VLOOKUP(R$3,[1]Prisindeks!$A$1:$B$111,2,FALSE)/100*AO195</f>
        <v>0</v>
      </c>
      <c r="BM195" s="58">
        <f>VLOOKUP(S$3,[1]Prisindeks!$A$1:$B$111,2,FALSE)/100*AP195</f>
        <v>0</v>
      </c>
      <c r="BN195" s="58">
        <f>VLOOKUP(T$3,[1]Prisindeks!$A$1:$B$111,2,FALSE)/100*AQ195</f>
        <v>0</v>
      </c>
      <c r="BO195" s="58">
        <f>VLOOKUP(U$3,[1]Prisindeks!$A$1:$B$111,2,FALSE)/100*AR195</f>
        <v>0</v>
      </c>
      <c r="BP195" s="58">
        <f>VLOOKUP(V$3,[1]Prisindeks!$A$1:$B$111,2,FALSE)/100*AS195</f>
        <v>0</v>
      </c>
      <c r="BQ195" s="58">
        <f>VLOOKUP(W$3,[1]Prisindeks!$A$1:$B$111,2,FALSE)/100*AT195</f>
        <v>0</v>
      </c>
      <c r="BR195" s="58">
        <f>VLOOKUP(X$3,[1]Prisindeks!$A$1:$B$111,2,FALSE)/100*AU195</f>
        <v>0</v>
      </c>
      <c r="BS195" s="58">
        <f>VLOOKUP(Y$3,[1]Prisindeks!$A$1:$B$111,2,FALSE)/100*AV195</f>
        <v>0</v>
      </c>
      <c r="BT195" s="59">
        <f>+SUM(AX195:BS195)</f>
        <v>0</v>
      </c>
      <c r="BU195" s="48">
        <f t="shared" si="127"/>
        <v>0</v>
      </c>
      <c r="BV195" s="48">
        <f t="shared" si="127"/>
        <v>0</v>
      </c>
      <c r="BW195" s="48">
        <f t="shared" si="127"/>
        <v>0</v>
      </c>
      <c r="BX195" s="48">
        <f t="shared" si="127"/>
        <v>0</v>
      </c>
      <c r="BY195" s="48">
        <f t="shared" si="127"/>
        <v>0</v>
      </c>
      <c r="BZ195" s="48">
        <f t="shared" si="127"/>
        <v>0</v>
      </c>
      <c r="CA195" s="48">
        <f t="shared" si="127"/>
        <v>0</v>
      </c>
      <c r="CB195" s="48">
        <f t="shared" si="127"/>
        <v>0</v>
      </c>
      <c r="CC195" s="48">
        <f t="shared" si="127"/>
        <v>0</v>
      </c>
      <c r="CD195" s="48">
        <f t="shared" si="127"/>
        <v>0</v>
      </c>
      <c r="CE195" s="48">
        <f t="shared" si="128"/>
        <v>0</v>
      </c>
      <c r="CF195" s="48">
        <f t="shared" si="128"/>
        <v>0</v>
      </c>
      <c r="CG195" s="48">
        <f t="shared" si="128"/>
        <v>0</v>
      </c>
      <c r="CH195" s="48">
        <f t="shared" si="128"/>
        <v>0</v>
      </c>
      <c r="CI195" s="48">
        <f t="shared" si="128"/>
        <v>0</v>
      </c>
      <c r="CJ195" s="48">
        <f t="shared" si="128"/>
        <v>0</v>
      </c>
      <c r="CK195" s="48">
        <f t="shared" si="128"/>
        <v>0</v>
      </c>
      <c r="CL195" s="48">
        <f t="shared" si="128"/>
        <v>0</v>
      </c>
      <c r="CM195" s="48">
        <f t="shared" si="128"/>
        <v>0</v>
      </c>
      <c r="CN195" s="48">
        <f t="shared" si="128"/>
        <v>0</v>
      </c>
      <c r="CO195" s="48">
        <f t="shared" si="128"/>
        <v>0</v>
      </c>
      <c r="CP195" s="48">
        <f t="shared" si="128"/>
        <v>0</v>
      </c>
      <c r="CQ195" s="49">
        <f>+AVERAGE(AW195,BT195)</f>
        <v>0</v>
      </c>
      <c r="CR195" s="48">
        <f>SUM(D195:Y195)</f>
        <v>0</v>
      </c>
    </row>
    <row r="196" spans="1:96" hidden="1" outlineLevel="1" x14ac:dyDescent="0.25">
      <c r="A196" s="50" t="s">
        <v>88</v>
      </c>
      <c r="B196" s="51" t="s">
        <v>89</v>
      </c>
      <c r="C196" s="52">
        <f>+[1]Genanskaffelsespriser!$E$178</f>
        <v>50</v>
      </c>
      <c r="D196" s="78">
        <v>0</v>
      </c>
      <c r="E196" s="78">
        <v>0</v>
      </c>
      <c r="F196" s="78">
        <v>0</v>
      </c>
      <c r="G196" s="78">
        <v>0</v>
      </c>
      <c r="H196" s="78">
        <v>0</v>
      </c>
      <c r="I196" s="78">
        <v>0</v>
      </c>
      <c r="J196" s="78">
        <v>0</v>
      </c>
      <c r="K196" s="78">
        <v>0</v>
      </c>
      <c r="L196" s="78">
        <v>0</v>
      </c>
      <c r="M196" s="78">
        <v>0</v>
      </c>
      <c r="N196" s="78">
        <v>0</v>
      </c>
      <c r="O196" s="78">
        <v>0</v>
      </c>
      <c r="P196" s="78">
        <v>0</v>
      </c>
      <c r="Q196" s="78">
        <v>0</v>
      </c>
      <c r="R196" s="78">
        <v>0</v>
      </c>
      <c r="S196" s="78">
        <v>0</v>
      </c>
      <c r="T196" s="78">
        <v>0</v>
      </c>
      <c r="U196" s="78">
        <v>0</v>
      </c>
      <c r="V196" s="78">
        <v>0</v>
      </c>
      <c r="W196" s="78">
        <v>0</v>
      </c>
      <c r="X196" s="78">
        <v>0</v>
      </c>
      <c r="Y196" s="78">
        <v>0</v>
      </c>
      <c r="Z196" s="87">
        <f>IF(COUNTIF(D196:Y196,"&lt;&gt;0")&lt;=1,IF((SUM(D196:Y196))&gt;0,(+HLOOKUP((SUM(D196:Y196)),[1]Priser!$E$168:$J$170,2)+((SUM(D196:Y196))-HLOOKUP((SUM(D196:Y196)),[1]Priser!$E$168:$J$170,1))*HLOOKUP((SUM(D196:Y196)),[1]Priser!$E$168:$J$170,3))/(SUM(D196:Y196)),0)*(1+[1]Genanskaffelsespriser!$D$196),$A$400)</f>
        <v>0</v>
      </c>
      <c r="AA196" s="57">
        <f t="shared" ref="AA196:AV196" si="129">IF((D196*$Z196-(2009-D$3)/($C196+D197)*$Z196*D196)&lt;0,0,(D196*$Z196-(2009-D$3)/($C196+D197)*$Z196*D196))</f>
        <v>0</v>
      </c>
      <c r="AB196" s="58">
        <f t="shared" si="129"/>
        <v>0</v>
      </c>
      <c r="AC196" s="58">
        <f t="shared" si="129"/>
        <v>0</v>
      </c>
      <c r="AD196" s="58">
        <f t="shared" si="129"/>
        <v>0</v>
      </c>
      <c r="AE196" s="58">
        <f t="shared" si="129"/>
        <v>0</v>
      </c>
      <c r="AF196" s="58">
        <f t="shared" si="129"/>
        <v>0</v>
      </c>
      <c r="AG196" s="58">
        <f t="shared" si="129"/>
        <v>0</v>
      </c>
      <c r="AH196" s="58">
        <f t="shared" si="129"/>
        <v>0</v>
      </c>
      <c r="AI196" s="58">
        <f t="shared" si="129"/>
        <v>0</v>
      </c>
      <c r="AJ196" s="58">
        <f t="shared" si="129"/>
        <v>0</v>
      </c>
      <c r="AK196" s="58">
        <f t="shared" si="129"/>
        <v>0</v>
      </c>
      <c r="AL196" s="58">
        <f t="shared" si="129"/>
        <v>0</v>
      </c>
      <c r="AM196" s="58">
        <f t="shared" si="129"/>
        <v>0</v>
      </c>
      <c r="AN196" s="58">
        <f t="shared" si="129"/>
        <v>0</v>
      </c>
      <c r="AO196" s="58">
        <f t="shared" si="129"/>
        <v>0</v>
      </c>
      <c r="AP196" s="58">
        <f t="shared" si="129"/>
        <v>0</v>
      </c>
      <c r="AQ196" s="58">
        <f t="shared" si="129"/>
        <v>0</v>
      </c>
      <c r="AR196" s="58">
        <f t="shared" si="129"/>
        <v>0</v>
      </c>
      <c r="AS196" s="58">
        <f t="shared" si="129"/>
        <v>0</v>
      </c>
      <c r="AT196" s="58">
        <f t="shared" si="129"/>
        <v>0</v>
      </c>
      <c r="AU196" s="58">
        <f t="shared" si="129"/>
        <v>0</v>
      </c>
      <c r="AV196" s="58">
        <f t="shared" si="129"/>
        <v>0</v>
      </c>
      <c r="AW196" s="59">
        <f>+SUM(AA196:AV196)</f>
        <v>0</v>
      </c>
      <c r="AX196" s="58">
        <f>VLOOKUP(D$3,[1]Prisindeks!$A$1:$B$111,2,FALSE)/100*AA196</f>
        <v>0</v>
      </c>
      <c r="AY196" s="58">
        <f>VLOOKUP(E$3,[1]Prisindeks!$A$1:$B$111,2,FALSE)/100*AB196</f>
        <v>0</v>
      </c>
      <c r="AZ196" s="58">
        <f>VLOOKUP(F$3,[1]Prisindeks!$A$1:$B$111,2,FALSE)/100*AC196</f>
        <v>0</v>
      </c>
      <c r="BA196" s="58">
        <f>VLOOKUP(G$3,[1]Prisindeks!$A$1:$B$111,2,FALSE)/100*AD196</f>
        <v>0</v>
      </c>
      <c r="BB196" s="58">
        <f>VLOOKUP(H$3,[1]Prisindeks!$A$1:$B$111,2,FALSE)/100*AE196</f>
        <v>0</v>
      </c>
      <c r="BC196" s="58">
        <f>VLOOKUP(I$3,[1]Prisindeks!$A$1:$B$111,2,FALSE)/100*AF196</f>
        <v>0</v>
      </c>
      <c r="BD196" s="58">
        <f>VLOOKUP(J$3,[1]Prisindeks!$A$1:$B$111,2,FALSE)/100*AG196</f>
        <v>0</v>
      </c>
      <c r="BE196" s="58">
        <f>VLOOKUP(K$3,[1]Prisindeks!$A$1:$B$111,2,FALSE)/100*AH196</f>
        <v>0</v>
      </c>
      <c r="BF196" s="58">
        <f>VLOOKUP(L$3,[1]Prisindeks!$A$1:$B$111,2,FALSE)/100*AI196</f>
        <v>0</v>
      </c>
      <c r="BG196" s="58">
        <f>VLOOKUP(M$3,[1]Prisindeks!$A$1:$B$111,2,FALSE)/100*AJ196</f>
        <v>0</v>
      </c>
      <c r="BH196" s="58">
        <f>VLOOKUP(N$3,[1]Prisindeks!$A$1:$B$111,2,FALSE)/100*AK196</f>
        <v>0</v>
      </c>
      <c r="BI196" s="58">
        <f>VLOOKUP(O$3,[1]Prisindeks!$A$1:$B$111,2,FALSE)/100*AL196</f>
        <v>0</v>
      </c>
      <c r="BJ196" s="58">
        <f>VLOOKUP(P$3,[1]Prisindeks!$A$1:$B$111,2,FALSE)/100*AM196</f>
        <v>0</v>
      </c>
      <c r="BK196" s="58">
        <f>VLOOKUP(Q$3,[1]Prisindeks!$A$1:$B$111,2,FALSE)/100*AN196</f>
        <v>0</v>
      </c>
      <c r="BL196" s="58">
        <f>VLOOKUP(R$3,[1]Prisindeks!$A$1:$B$111,2,FALSE)/100*AO196</f>
        <v>0</v>
      </c>
      <c r="BM196" s="58">
        <f>VLOOKUP(S$3,[1]Prisindeks!$A$1:$B$111,2,FALSE)/100*AP196</f>
        <v>0</v>
      </c>
      <c r="BN196" s="58">
        <f>VLOOKUP(T$3,[1]Prisindeks!$A$1:$B$111,2,FALSE)/100*AQ196</f>
        <v>0</v>
      </c>
      <c r="BO196" s="58">
        <f>VLOOKUP(U$3,[1]Prisindeks!$A$1:$B$111,2,FALSE)/100*AR196</f>
        <v>0</v>
      </c>
      <c r="BP196" s="58">
        <f>VLOOKUP(V$3,[1]Prisindeks!$A$1:$B$111,2,FALSE)/100*AS196</f>
        <v>0</v>
      </c>
      <c r="BQ196" s="58">
        <f>VLOOKUP(W$3,[1]Prisindeks!$A$1:$B$111,2,FALSE)/100*AT196</f>
        <v>0</v>
      </c>
      <c r="BR196" s="58">
        <f>VLOOKUP(X$3,[1]Prisindeks!$A$1:$B$111,2,FALSE)/100*AU196</f>
        <v>0</v>
      </c>
      <c r="BS196" s="58">
        <f>VLOOKUP(Y$3,[1]Prisindeks!$A$1:$B$111,2,FALSE)/100*AV196</f>
        <v>0</v>
      </c>
      <c r="BT196" s="59">
        <f>+SUM(AX196:BS196)</f>
        <v>0</v>
      </c>
      <c r="BU196" s="48">
        <f t="shared" si="127"/>
        <v>0</v>
      </c>
      <c r="BV196" s="48">
        <f t="shared" si="127"/>
        <v>0</v>
      </c>
      <c r="BW196" s="48">
        <f t="shared" si="127"/>
        <v>0</v>
      </c>
      <c r="BX196" s="48">
        <f t="shared" si="127"/>
        <v>0</v>
      </c>
      <c r="BY196" s="48">
        <f t="shared" si="127"/>
        <v>0</v>
      </c>
      <c r="BZ196" s="48">
        <f t="shared" si="127"/>
        <v>0</v>
      </c>
      <c r="CA196" s="48">
        <f t="shared" si="127"/>
        <v>0</v>
      </c>
      <c r="CB196" s="48">
        <f t="shared" si="127"/>
        <v>0</v>
      </c>
      <c r="CC196" s="48">
        <f t="shared" si="127"/>
        <v>0</v>
      </c>
      <c r="CD196" s="48">
        <f t="shared" si="127"/>
        <v>0</v>
      </c>
      <c r="CE196" s="48">
        <f t="shared" si="128"/>
        <v>0</v>
      </c>
      <c r="CF196" s="48">
        <f t="shared" si="128"/>
        <v>0</v>
      </c>
      <c r="CG196" s="48">
        <f t="shared" si="128"/>
        <v>0</v>
      </c>
      <c r="CH196" s="48">
        <f t="shared" si="128"/>
        <v>0</v>
      </c>
      <c r="CI196" s="48">
        <f t="shared" si="128"/>
        <v>0</v>
      </c>
      <c r="CJ196" s="48">
        <f t="shared" si="128"/>
        <v>0</v>
      </c>
      <c r="CK196" s="48">
        <f t="shared" si="128"/>
        <v>0</v>
      </c>
      <c r="CL196" s="48">
        <f t="shared" si="128"/>
        <v>0</v>
      </c>
      <c r="CM196" s="48">
        <f t="shared" si="128"/>
        <v>0</v>
      </c>
      <c r="CN196" s="48">
        <f t="shared" si="128"/>
        <v>0</v>
      </c>
      <c r="CO196" s="48">
        <f t="shared" si="128"/>
        <v>0</v>
      </c>
      <c r="CP196" s="48">
        <f t="shared" si="128"/>
        <v>0</v>
      </c>
      <c r="CQ196" s="49">
        <f>+AVERAGE(AW196,BT196)</f>
        <v>0</v>
      </c>
      <c r="CR196" s="48">
        <f>SUM(D196:Y196)</f>
        <v>0</v>
      </c>
    </row>
    <row r="197" spans="1:96" hidden="1" outlineLevel="1" x14ac:dyDescent="0.25">
      <c r="A197" s="60" t="s">
        <v>66</v>
      </c>
      <c r="B197" s="51" t="s">
        <v>67</v>
      </c>
      <c r="C197" s="61" t="s">
        <v>68</v>
      </c>
      <c r="D197" s="78">
        <v>0</v>
      </c>
      <c r="E197" s="78">
        <v>0</v>
      </c>
      <c r="F197" s="78">
        <v>0</v>
      </c>
      <c r="G197" s="78">
        <v>0</v>
      </c>
      <c r="H197" s="78">
        <v>0</v>
      </c>
      <c r="I197" s="78">
        <v>0</v>
      </c>
      <c r="J197" s="78">
        <v>0</v>
      </c>
      <c r="K197" s="78">
        <v>0</v>
      </c>
      <c r="L197" s="78">
        <v>0</v>
      </c>
      <c r="M197" s="78">
        <v>0</v>
      </c>
      <c r="N197" s="78">
        <v>0</v>
      </c>
      <c r="O197" s="78">
        <v>0</v>
      </c>
      <c r="P197" s="78">
        <v>0</v>
      </c>
      <c r="Q197" s="78">
        <v>0</v>
      </c>
      <c r="R197" s="78">
        <v>0</v>
      </c>
      <c r="S197" s="78">
        <v>0</v>
      </c>
      <c r="T197" s="78">
        <v>0</v>
      </c>
      <c r="U197" s="78">
        <v>0</v>
      </c>
      <c r="V197" s="78">
        <v>0</v>
      </c>
      <c r="W197" s="78">
        <v>0</v>
      </c>
      <c r="X197" s="78">
        <v>0</v>
      </c>
      <c r="Y197" s="78">
        <v>0</v>
      </c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56"/>
      <c r="BI197" s="56"/>
      <c r="BJ197" s="56"/>
      <c r="BK197" s="56"/>
      <c r="BL197" s="56"/>
      <c r="BM197" s="56"/>
      <c r="BN197" s="56"/>
      <c r="BO197" s="56"/>
      <c r="BP197" s="56"/>
      <c r="BQ197" s="56"/>
      <c r="BR197" s="56"/>
      <c r="BS197" s="56"/>
      <c r="BT197" s="56"/>
      <c r="BU197" s="56"/>
      <c r="BV197" s="56"/>
      <c r="BW197" s="56"/>
      <c r="BX197" s="56"/>
      <c r="BY197" s="56"/>
      <c r="BZ197" s="56"/>
      <c r="CA197" s="56"/>
      <c r="CB197" s="56"/>
      <c r="CC197" s="56"/>
      <c r="CD197" s="56"/>
      <c r="CE197" s="56"/>
      <c r="CF197" s="56"/>
      <c r="CG197" s="56"/>
      <c r="CH197" s="56"/>
      <c r="CI197" s="56"/>
      <c r="CJ197" s="56"/>
      <c r="CK197" s="56"/>
      <c r="CL197" s="56"/>
      <c r="CM197" s="56"/>
      <c r="CN197" s="56"/>
      <c r="CO197" s="56"/>
      <c r="CP197" s="56"/>
      <c r="CQ197" s="49"/>
      <c r="CR197" s="48"/>
    </row>
    <row r="198" spans="1:96" hidden="1" outlineLevel="1" x14ac:dyDescent="0.25">
      <c r="A198" s="50" t="s">
        <v>90</v>
      </c>
      <c r="B198" s="51" t="s">
        <v>89</v>
      </c>
      <c r="C198" s="52">
        <f>+[1]Genanskaffelsespriser!$E$179</f>
        <v>50</v>
      </c>
      <c r="D198" s="78">
        <v>0</v>
      </c>
      <c r="E198" s="78">
        <v>0</v>
      </c>
      <c r="F198" s="78">
        <v>0</v>
      </c>
      <c r="G198" s="78">
        <v>0</v>
      </c>
      <c r="H198" s="78">
        <v>0</v>
      </c>
      <c r="I198" s="78">
        <v>0</v>
      </c>
      <c r="J198" s="78">
        <v>0</v>
      </c>
      <c r="K198" s="78">
        <v>0</v>
      </c>
      <c r="L198" s="78">
        <v>0</v>
      </c>
      <c r="M198" s="78">
        <v>0</v>
      </c>
      <c r="N198" s="78">
        <v>0</v>
      </c>
      <c r="O198" s="78">
        <v>0</v>
      </c>
      <c r="P198" s="78">
        <v>0</v>
      </c>
      <c r="Q198" s="78">
        <v>0</v>
      </c>
      <c r="R198" s="78">
        <v>0</v>
      </c>
      <c r="S198" s="78">
        <v>0</v>
      </c>
      <c r="T198" s="78">
        <v>0</v>
      </c>
      <c r="U198" s="78">
        <v>0</v>
      </c>
      <c r="V198" s="78">
        <v>0</v>
      </c>
      <c r="W198" s="78">
        <v>0</v>
      </c>
      <c r="X198" s="78">
        <v>0</v>
      </c>
      <c r="Y198" s="78">
        <v>0</v>
      </c>
      <c r="Z198" s="87">
        <f>IF(COUNTIF(D198:Y198,"&lt;&gt;0")&lt;=1,IF((SUM(D198:Y198))&gt;0,(+HLOOKUP((SUM(D198:Y198)),[1]Priser!$E$191:$J$193,2)+((SUM(D198:Y198))-HLOOKUP((SUM(D198:Y198)),[1]Priser!$E$191:$J$193,1))*HLOOKUP((SUM(D198:Y198)),[1]Priser!$E$191:$J$193,3))/(SUM(D198:Y198)),0)*(1+[1]Genanskaffelsespriser!$D$196),$A$400)</f>
        <v>0</v>
      </c>
      <c r="AA198" s="57">
        <f t="shared" ref="AA198:AV198" si="130">IF((D198*$Z198-(2009-D$3)/($C198+D199)*$Z198*D198)&lt;0,0,(D198*$Z198-(2009-D$3)/($C198+D199)*$Z198*D198))</f>
        <v>0</v>
      </c>
      <c r="AB198" s="58">
        <f t="shared" si="130"/>
        <v>0</v>
      </c>
      <c r="AC198" s="58">
        <f t="shared" si="130"/>
        <v>0</v>
      </c>
      <c r="AD198" s="58">
        <f t="shared" si="130"/>
        <v>0</v>
      </c>
      <c r="AE198" s="58">
        <f t="shared" si="130"/>
        <v>0</v>
      </c>
      <c r="AF198" s="58">
        <f t="shared" si="130"/>
        <v>0</v>
      </c>
      <c r="AG198" s="58">
        <f t="shared" si="130"/>
        <v>0</v>
      </c>
      <c r="AH198" s="58">
        <f t="shared" si="130"/>
        <v>0</v>
      </c>
      <c r="AI198" s="58">
        <f t="shared" si="130"/>
        <v>0</v>
      </c>
      <c r="AJ198" s="58">
        <f t="shared" si="130"/>
        <v>0</v>
      </c>
      <c r="AK198" s="58">
        <f t="shared" si="130"/>
        <v>0</v>
      </c>
      <c r="AL198" s="58">
        <f t="shared" si="130"/>
        <v>0</v>
      </c>
      <c r="AM198" s="58">
        <f t="shared" si="130"/>
        <v>0</v>
      </c>
      <c r="AN198" s="58">
        <f t="shared" si="130"/>
        <v>0</v>
      </c>
      <c r="AO198" s="58">
        <f t="shared" si="130"/>
        <v>0</v>
      </c>
      <c r="AP198" s="58">
        <f t="shared" si="130"/>
        <v>0</v>
      </c>
      <c r="AQ198" s="58">
        <f t="shared" si="130"/>
        <v>0</v>
      </c>
      <c r="AR198" s="58">
        <f t="shared" si="130"/>
        <v>0</v>
      </c>
      <c r="AS198" s="58">
        <f t="shared" si="130"/>
        <v>0</v>
      </c>
      <c r="AT198" s="58">
        <f t="shared" si="130"/>
        <v>0</v>
      </c>
      <c r="AU198" s="58">
        <f t="shared" si="130"/>
        <v>0</v>
      </c>
      <c r="AV198" s="58">
        <f t="shared" si="130"/>
        <v>0</v>
      </c>
      <c r="AW198" s="59">
        <f>+SUM(AA198:AV198)</f>
        <v>0</v>
      </c>
      <c r="AX198" s="58">
        <f>VLOOKUP(D$3,[1]Prisindeks!$A$1:$B$111,2,FALSE)/100*AA198</f>
        <v>0</v>
      </c>
      <c r="AY198" s="58">
        <f>VLOOKUP(E$3,[1]Prisindeks!$A$1:$B$111,2,FALSE)/100*AB198</f>
        <v>0</v>
      </c>
      <c r="AZ198" s="58">
        <f>VLOOKUP(F$3,[1]Prisindeks!$A$1:$B$111,2,FALSE)/100*AC198</f>
        <v>0</v>
      </c>
      <c r="BA198" s="58">
        <f>VLOOKUP(G$3,[1]Prisindeks!$A$1:$B$111,2,FALSE)/100*AD198</f>
        <v>0</v>
      </c>
      <c r="BB198" s="58">
        <f>VLOOKUP(H$3,[1]Prisindeks!$A$1:$B$111,2,FALSE)/100*AE198</f>
        <v>0</v>
      </c>
      <c r="BC198" s="58">
        <f>VLOOKUP(I$3,[1]Prisindeks!$A$1:$B$111,2,FALSE)/100*AF198</f>
        <v>0</v>
      </c>
      <c r="BD198" s="58">
        <f>VLOOKUP(J$3,[1]Prisindeks!$A$1:$B$111,2,FALSE)/100*AG198</f>
        <v>0</v>
      </c>
      <c r="BE198" s="58">
        <f>VLOOKUP(K$3,[1]Prisindeks!$A$1:$B$111,2,FALSE)/100*AH198</f>
        <v>0</v>
      </c>
      <c r="BF198" s="58">
        <f>VLOOKUP(L$3,[1]Prisindeks!$A$1:$B$111,2,FALSE)/100*AI198</f>
        <v>0</v>
      </c>
      <c r="BG198" s="58">
        <f>VLOOKUP(M$3,[1]Prisindeks!$A$1:$B$111,2,FALSE)/100*AJ198</f>
        <v>0</v>
      </c>
      <c r="BH198" s="58">
        <f>VLOOKUP(N$3,[1]Prisindeks!$A$1:$B$111,2,FALSE)/100*AK198</f>
        <v>0</v>
      </c>
      <c r="BI198" s="58">
        <f>VLOOKUP(O$3,[1]Prisindeks!$A$1:$B$111,2,FALSE)/100*AL198</f>
        <v>0</v>
      </c>
      <c r="BJ198" s="58">
        <f>VLOOKUP(P$3,[1]Prisindeks!$A$1:$B$111,2,FALSE)/100*AM198</f>
        <v>0</v>
      </c>
      <c r="BK198" s="58">
        <f>VLOOKUP(Q$3,[1]Prisindeks!$A$1:$B$111,2,FALSE)/100*AN198</f>
        <v>0</v>
      </c>
      <c r="BL198" s="58">
        <f>VLOOKUP(R$3,[1]Prisindeks!$A$1:$B$111,2,FALSE)/100*AO198</f>
        <v>0</v>
      </c>
      <c r="BM198" s="58">
        <f>VLOOKUP(S$3,[1]Prisindeks!$A$1:$B$111,2,FALSE)/100*AP198</f>
        <v>0</v>
      </c>
      <c r="BN198" s="58">
        <f>VLOOKUP(T$3,[1]Prisindeks!$A$1:$B$111,2,FALSE)/100*AQ198</f>
        <v>0</v>
      </c>
      <c r="BO198" s="58">
        <f>VLOOKUP(U$3,[1]Prisindeks!$A$1:$B$111,2,FALSE)/100*AR198</f>
        <v>0</v>
      </c>
      <c r="BP198" s="58">
        <f>VLOOKUP(V$3,[1]Prisindeks!$A$1:$B$111,2,FALSE)/100*AS198</f>
        <v>0</v>
      </c>
      <c r="BQ198" s="58">
        <f>VLOOKUP(W$3,[1]Prisindeks!$A$1:$B$111,2,FALSE)/100*AT198</f>
        <v>0</v>
      </c>
      <c r="BR198" s="58">
        <f>VLOOKUP(X$3,[1]Prisindeks!$A$1:$B$111,2,FALSE)/100*AU198</f>
        <v>0</v>
      </c>
      <c r="BS198" s="58">
        <f>VLOOKUP(Y$3,[1]Prisindeks!$A$1:$B$111,2,FALSE)/100*AV198</f>
        <v>0</v>
      </c>
      <c r="BT198" s="59">
        <f>+SUM(AX198:BS198)</f>
        <v>0</v>
      </c>
      <c r="BU198" s="48">
        <f t="shared" ref="BU198:CP198" si="131">(AX198+AA198)/2</f>
        <v>0</v>
      </c>
      <c r="BV198" s="48">
        <f t="shared" si="131"/>
        <v>0</v>
      </c>
      <c r="BW198" s="48">
        <f t="shared" si="131"/>
        <v>0</v>
      </c>
      <c r="BX198" s="48">
        <f t="shared" si="131"/>
        <v>0</v>
      </c>
      <c r="BY198" s="48">
        <f t="shared" si="131"/>
        <v>0</v>
      </c>
      <c r="BZ198" s="48">
        <f t="shared" si="131"/>
        <v>0</v>
      </c>
      <c r="CA198" s="48">
        <f t="shared" si="131"/>
        <v>0</v>
      </c>
      <c r="CB198" s="48">
        <f t="shared" si="131"/>
        <v>0</v>
      </c>
      <c r="CC198" s="48">
        <f t="shared" si="131"/>
        <v>0</v>
      </c>
      <c r="CD198" s="48">
        <f t="shared" si="131"/>
        <v>0</v>
      </c>
      <c r="CE198" s="48">
        <f t="shared" si="131"/>
        <v>0</v>
      </c>
      <c r="CF198" s="48">
        <f t="shared" si="131"/>
        <v>0</v>
      </c>
      <c r="CG198" s="48">
        <f t="shared" si="131"/>
        <v>0</v>
      </c>
      <c r="CH198" s="48">
        <f t="shared" si="131"/>
        <v>0</v>
      </c>
      <c r="CI198" s="48">
        <f t="shared" si="131"/>
        <v>0</v>
      </c>
      <c r="CJ198" s="48">
        <f t="shared" si="131"/>
        <v>0</v>
      </c>
      <c r="CK198" s="48">
        <f t="shared" si="131"/>
        <v>0</v>
      </c>
      <c r="CL198" s="48">
        <f t="shared" si="131"/>
        <v>0</v>
      </c>
      <c r="CM198" s="48">
        <f t="shared" si="131"/>
        <v>0</v>
      </c>
      <c r="CN198" s="48">
        <f t="shared" si="131"/>
        <v>0</v>
      </c>
      <c r="CO198" s="48">
        <f t="shared" si="131"/>
        <v>0</v>
      </c>
      <c r="CP198" s="48">
        <f t="shared" si="131"/>
        <v>0</v>
      </c>
      <c r="CQ198" s="49">
        <f>+AVERAGE(AW198,BT198)</f>
        <v>0</v>
      </c>
      <c r="CR198" s="48">
        <f>SUM(D198:Y198)</f>
        <v>0</v>
      </c>
    </row>
    <row r="199" spans="1:96" hidden="1" outlineLevel="1" x14ac:dyDescent="0.25">
      <c r="A199" s="60" t="s">
        <v>66</v>
      </c>
      <c r="B199" s="51" t="s">
        <v>67</v>
      </c>
      <c r="C199" s="61" t="s">
        <v>68</v>
      </c>
      <c r="D199" s="78">
        <v>0</v>
      </c>
      <c r="E199" s="78">
        <v>0</v>
      </c>
      <c r="F199" s="78">
        <v>0</v>
      </c>
      <c r="G199" s="78">
        <v>0</v>
      </c>
      <c r="H199" s="78">
        <v>0</v>
      </c>
      <c r="I199" s="78">
        <v>0</v>
      </c>
      <c r="J199" s="78">
        <v>0</v>
      </c>
      <c r="K199" s="78">
        <v>0</v>
      </c>
      <c r="L199" s="78">
        <v>0</v>
      </c>
      <c r="M199" s="78">
        <v>0</v>
      </c>
      <c r="N199" s="78">
        <v>0</v>
      </c>
      <c r="O199" s="78">
        <v>0</v>
      </c>
      <c r="P199" s="78">
        <v>0</v>
      </c>
      <c r="Q199" s="78">
        <v>0</v>
      </c>
      <c r="R199" s="78">
        <v>0</v>
      </c>
      <c r="S199" s="78">
        <v>0</v>
      </c>
      <c r="T199" s="78">
        <v>0</v>
      </c>
      <c r="U199" s="78">
        <v>0</v>
      </c>
      <c r="V199" s="78">
        <v>0</v>
      </c>
      <c r="W199" s="78">
        <v>0</v>
      </c>
      <c r="X199" s="78">
        <v>0</v>
      </c>
      <c r="Y199" s="78">
        <v>0</v>
      </c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  <c r="BD199" s="56"/>
      <c r="BE199" s="56"/>
      <c r="BF199" s="56"/>
      <c r="BG199" s="56"/>
      <c r="BH199" s="56"/>
      <c r="BI199" s="56"/>
      <c r="BJ199" s="56"/>
      <c r="BK199" s="56"/>
      <c r="BL199" s="56"/>
      <c r="BM199" s="56"/>
      <c r="BN199" s="56"/>
      <c r="BO199" s="56"/>
      <c r="BP199" s="56"/>
      <c r="BQ199" s="56"/>
      <c r="BR199" s="56"/>
      <c r="BS199" s="56"/>
      <c r="BT199" s="56"/>
      <c r="BU199" s="56"/>
      <c r="BV199" s="56"/>
      <c r="BW199" s="56"/>
      <c r="BX199" s="56"/>
      <c r="BY199" s="56"/>
      <c r="BZ199" s="56"/>
      <c r="CA199" s="56"/>
      <c r="CB199" s="56"/>
      <c r="CC199" s="56"/>
      <c r="CD199" s="56"/>
      <c r="CE199" s="56"/>
      <c r="CF199" s="56"/>
      <c r="CG199" s="56"/>
      <c r="CH199" s="56"/>
      <c r="CI199" s="56"/>
      <c r="CJ199" s="56"/>
      <c r="CK199" s="56"/>
      <c r="CL199" s="56"/>
      <c r="CM199" s="56"/>
      <c r="CN199" s="56"/>
      <c r="CO199" s="56"/>
      <c r="CP199" s="56"/>
      <c r="CQ199" s="49"/>
      <c r="CR199" s="48"/>
    </row>
    <row r="200" spans="1:96" collapsed="1" x14ac:dyDescent="0.25">
      <c r="A200" s="30" t="s">
        <v>100</v>
      </c>
      <c r="B200" s="31"/>
      <c r="C200" s="7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74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  <c r="AV200" s="49"/>
      <c r="AW200" s="36">
        <f>SUM(AW201:AW208)</f>
        <v>0</v>
      </c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  <c r="BO200" s="76"/>
      <c r="BP200" s="76"/>
      <c r="BQ200" s="76"/>
      <c r="BR200" s="76"/>
      <c r="BS200" s="76"/>
      <c r="BT200" s="36">
        <f>SUM(BT201:BT208)</f>
        <v>0</v>
      </c>
      <c r="BU200" s="76"/>
      <c r="BV200" s="76"/>
      <c r="BW200" s="76"/>
      <c r="BX200" s="76"/>
      <c r="BY200" s="76"/>
      <c r="BZ200" s="76"/>
      <c r="CA200" s="76"/>
      <c r="CB200" s="76"/>
      <c r="CC200" s="76"/>
      <c r="CD200" s="76"/>
      <c r="CE200" s="76"/>
      <c r="CF200" s="76"/>
      <c r="CG200" s="76"/>
      <c r="CH200" s="76"/>
      <c r="CI200" s="76"/>
      <c r="CJ200" s="76"/>
      <c r="CK200" s="76"/>
      <c r="CL200" s="76"/>
      <c r="CM200" s="76"/>
      <c r="CN200" s="76"/>
      <c r="CO200" s="76"/>
      <c r="CP200" s="76"/>
      <c r="CQ200" s="36">
        <f>SUM(CQ201:CQ208)</f>
        <v>0</v>
      </c>
      <c r="CR200" s="48">
        <f>SUM(D200:Y200)</f>
        <v>0</v>
      </c>
    </row>
    <row r="201" spans="1:96" hidden="1" outlineLevel="1" x14ac:dyDescent="0.25">
      <c r="A201" s="85" t="s">
        <v>84</v>
      </c>
      <c r="B201" s="39" t="s">
        <v>85</v>
      </c>
      <c r="C201" s="40">
        <f>+[1]Genanskaffelsespriser!$E$175</f>
        <v>50</v>
      </c>
      <c r="D201" s="77">
        <v>0</v>
      </c>
      <c r="E201" s="77">
        <v>0</v>
      </c>
      <c r="F201" s="77">
        <v>0</v>
      </c>
      <c r="G201" s="77">
        <v>0</v>
      </c>
      <c r="H201" s="77">
        <v>0</v>
      </c>
      <c r="I201" s="77">
        <v>0</v>
      </c>
      <c r="J201" s="77">
        <v>0</v>
      </c>
      <c r="K201" s="77">
        <v>0</v>
      </c>
      <c r="L201" s="77">
        <v>0</v>
      </c>
      <c r="M201" s="77">
        <v>0</v>
      </c>
      <c r="N201" s="77">
        <v>0</v>
      </c>
      <c r="O201" s="77">
        <v>0</v>
      </c>
      <c r="P201" s="77">
        <v>0</v>
      </c>
      <c r="Q201" s="77">
        <v>0</v>
      </c>
      <c r="R201" s="77">
        <v>0</v>
      </c>
      <c r="S201" s="77">
        <v>0</v>
      </c>
      <c r="T201" s="77">
        <v>0</v>
      </c>
      <c r="U201" s="77">
        <v>0</v>
      </c>
      <c r="V201" s="77">
        <v>0</v>
      </c>
      <c r="W201" s="77">
        <v>0</v>
      </c>
      <c r="X201" s="77">
        <v>0</v>
      </c>
      <c r="Y201" s="77">
        <v>0</v>
      </c>
      <c r="Z201" s="86">
        <f>IF(COUNTIF(D201:Y201,"&lt;&gt;0")&lt;=1,IF((SUM(D201:Y201))&gt;0,((+HLOOKUP((SUM(D201:Y201)),[1]Priser!$E$342:$H$344,2)+((SUM(D201:Y201))-HLOOKUP((SUM(D201:Y201)),[1]Priser!$E$342:$H$344,1))*HLOOKUP((SUM(D201:Y201)),[1]Priser!$E$342:$H$344,3))*[1]Priser!$P$341)/(SUM(D201:Y201)),0)*(1+[1]Genanskaffelsespriser!$D$196),$A$400)</f>
        <v>0</v>
      </c>
      <c r="AA201" s="45">
        <f t="shared" ref="AA201:AV201" si="132">IF((D201*$Z201-(2009-D$3)/($C201+D202)*$Z201*D201)&lt;0,0,(D201*$Z201-(2009-D$3)/($C201+D202)*$Z201*D201))</f>
        <v>0</v>
      </c>
      <c r="AB201" s="46">
        <f t="shared" si="132"/>
        <v>0</v>
      </c>
      <c r="AC201" s="46">
        <f t="shared" si="132"/>
        <v>0</v>
      </c>
      <c r="AD201" s="46">
        <f t="shared" si="132"/>
        <v>0</v>
      </c>
      <c r="AE201" s="46">
        <f t="shared" si="132"/>
        <v>0</v>
      </c>
      <c r="AF201" s="46">
        <f t="shared" si="132"/>
        <v>0</v>
      </c>
      <c r="AG201" s="46">
        <f t="shared" si="132"/>
        <v>0</v>
      </c>
      <c r="AH201" s="46">
        <f t="shared" si="132"/>
        <v>0</v>
      </c>
      <c r="AI201" s="46">
        <f t="shared" si="132"/>
        <v>0</v>
      </c>
      <c r="AJ201" s="46">
        <f t="shared" si="132"/>
        <v>0</v>
      </c>
      <c r="AK201" s="46">
        <f t="shared" si="132"/>
        <v>0</v>
      </c>
      <c r="AL201" s="46">
        <f t="shared" si="132"/>
        <v>0</v>
      </c>
      <c r="AM201" s="46">
        <f t="shared" si="132"/>
        <v>0</v>
      </c>
      <c r="AN201" s="46">
        <f t="shared" si="132"/>
        <v>0</v>
      </c>
      <c r="AO201" s="46">
        <f t="shared" si="132"/>
        <v>0</v>
      </c>
      <c r="AP201" s="46">
        <f t="shared" si="132"/>
        <v>0</v>
      </c>
      <c r="AQ201" s="46">
        <f t="shared" si="132"/>
        <v>0</v>
      </c>
      <c r="AR201" s="46">
        <f t="shared" si="132"/>
        <v>0</v>
      </c>
      <c r="AS201" s="46">
        <f t="shared" si="132"/>
        <v>0</v>
      </c>
      <c r="AT201" s="46">
        <f t="shared" si="132"/>
        <v>0</v>
      </c>
      <c r="AU201" s="46">
        <f t="shared" si="132"/>
        <v>0</v>
      </c>
      <c r="AV201" s="46">
        <f t="shared" si="132"/>
        <v>0</v>
      </c>
      <c r="AW201" s="47">
        <f>+SUM(AA201:AV201)</f>
        <v>0</v>
      </c>
      <c r="AX201" s="46">
        <f>VLOOKUP(D$3,[1]Prisindeks!$A$1:$B$111,2,FALSE)/100*AA201</f>
        <v>0</v>
      </c>
      <c r="AY201" s="46">
        <f>VLOOKUP(E$3,[1]Prisindeks!$A$1:$B$111,2,FALSE)/100*AB201</f>
        <v>0</v>
      </c>
      <c r="AZ201" s="46">
        <f>VLOOKUP(F$3,[1]Prisindeks!$A$1:$B$111,2,FALSE)/100*AC201</f>
        <v>0</v>
      </c>
      <c r="BA201" s="46">
        <f>VLOOKUP(G$3,[1]Prisindeks!$A$1:$B$111,2,FALSE)/100*AD201</f>
        <v>0</v>
      </c>
      <c r="BB201" s="46">
        <f>VLOOKUP(H$3,[1]Prisindeks!$A$1:$B$111,2,FALSE)/100*AE201</f>
        <v>0</v>
      </c>
      <c r="BC201" s="46">
        <f>VLOOKUP(I$3,[1]Prisindeks!$A$1:$B$111,2,FALSE)/100*AF201</f>
        <v>0</v>
      </c>
      <c r="BD201" s="46">
        <f>VLOOKUP(J$3,[1]Prisindeks!$A$1:$B$111,2,FALSE)/100*AG201</f>
        <v>0</v>
      </c>
      <c r="BE201" s="46">
        <f>VLOOKUP(K$3,[1]Prisindeks!$A$1:$B$111,2,FALSE)/100*AH201</f>
        <v>0</v>
      </c>
      <c r="BF201" s="46">
        <f>VLOOKUP(L$3,[1]Prisindeks!$A$1:$B$111,2,FALSE)/100*AI201</f>
        <v>0</v>
      </c>
      <c r="BG201" s="46">
        <f>VLOOKUP(M$3,[1]Prisindeks!$A$1:$B$111,2,FALSE)/100*AJ201</f>
        <v>0</v>
      </c>
      <c r="BH201" s="46">
        <f>VLOOKUP(N$3,[1]Prisindeks!$A$1:$B$111,2,FALSE)/100*AK201</f>
        <v>0</v>
      </c>
      <c r="BI201" s="46">
        <f>VLOOKUP(O$3,[1]Prisindeks!$A$1:$B$111,2,FALSE)/100*AL201</f>
        <v>0</v>
      </c>
      <c r="BJ201" s="46">
        <f>VLOOKUP(P$3,[1]Prisindeks!$A$1:$B$111,2,FALSE)/100*AM201</f>
        <v>0</v>
      </c>
      <c r="BK201" s="46">
        <f>VLOOKUP(Q$3,[1]Prisindeks!$A$1:$B$111,2,FALSE)/100*AN201</f>
        <v>0</v>
      </c>
      <c r="BL201" s="46">
        <f>VLOOKUP(R$3,[1]Prisindeks!$A$1:$B$111,2,FALSE)/100*AO201</f>
        <v>0</v>
      </c>
      <c r="BM201" s="46">
        <f>VLOOKUP(S$3,[1]Prisindeks!$A$1:$B$111,2,FALSE)/100*AP201</f>
        <v>0</v>
      </c>
      <c r="BN201" s="46">
        <f>VLOOKUP(T$3,[1]Prisindeks!$A$1:$B$111,2,FALSE)/100*AQ201</f>
        <v>0</v>
      </c>
      <c r="BO201" s="46">
        <f>VLOOKUP(U$3,[1]Prisindeks!$A$1:$B$111,2,FALSE)/100*AR201</f>
        <v>0</v>
      </c>
      <c r="BP201" s="46">
        <f>VLOOKUP(V$3,[1]Prisindeks!$A$1:$B$111,2,FALSE)/100*AS201</f>
        <v>0</v>
      </c>
      <c r="BQ201" s="46">
        <f>VLOOKUP(W$3,[1]Prisindeks!$A$1:$B$111,2,FALSE)/100*AT201</f>
        <v>0</v>
      </c>
      <c r="BR201" s="46">
        <f>VLOOKUP(X$3,[1]Prisindeks!$A$1:$B$111,2,FALSE)/100*AU201</f>
        <v>0</v>
      </c>
      <c r="BS201" s="46">
        <f>VLOOKUP(Y$3,[1]Prisindeks!$A$1:$B$111,2,FALSE)/100*AV201</f>
        <v>0</v>
      </c>
      <c r="BT201" s="47">
        <f>+SUM(AX201:BS201)</f>
        <v>0</v>
      </c>
      <c r="BU201" s="48">
        <f t="shared" ref="BU201:CP201" si="133">(AX201+AA201)/2</f>
        <v>0</v>
      </c>
      <c r="BV201" s="48">
        <f t="shared" si="133"/>
        <v>0</v>
      </c>
      <c r="BW201" s="48">
        <f t="shared" si="133"/>
        <v>0</v>
      </c>
      <c r="BX201" s="48">
        <f t="shared" si="133"/>
        <v>0</v>
      </c>
      <c r="BY201" s="48">
        <f t="shared" si="133"/>
        <v>0</v>
      </c>
      <c r="BZ201" s="48">
        <f t="shared" si="133"/>
        <v>0</v>
      </c>
      <c r="CA201" s="48">
        <f t="shared" si="133"/>
        <v>0</v>
      </c>
      <c r="CB201" s="48">
        <f t="shared" si="133"/>
        <v>0</v>
      </c>
      <c r="CC201" s="48">
        <f t="shared" si="133"/>
        <v>0</v>
      </c>
      <c r="CD201" s="48">
        <f t="shared" si="133"/>
        <v>0</v>
      </c>
      <c r="CE201" s="48">
        <f t="shared" si="133"/>
        <v>0</v>
      </c>
      <c r="CF201" s="48">
        <f t="shared" si="133"/>
        <v>0</v>
      </c>
      <c r="CG201" s="48">
        <f t="shared" si="133"/>
        <v>0</v>
      </c>
      <c r="CH201" s="48">
        <f t="shared" si="133"/>
        <v>0</v>
      </c>
      <c r="CI201" s="48">
        <f t="shared" si="133"/>
        <v>0</v>
      </c>
      <c r="CJ201" s="48">
        <f t="shared" si="133"/>
        <v>0</v>
      </c>
      <c r="CK201" s="48">
        <f t="shared" si="133"/>
        <v>0</v>
      </c>
      <c r="CL201" s="48">
        <f t="shared" si="133"/>
        <v>0</v>
      </c>
      <c r="CM201" s="48">
        <f t="shared" si="133"/>
        <v>0</v>
      </c>
      <c r="CN201" s="48">
        <f t="shared" si="133"/>
        <v>0</v>
      </c>
      <c r="CO201" s="48">
        <f t="shared" si="133"/>
        <v>0</v>
      </c>
      <c r="CP201" s="48">
        <f t="shared" si="133"/>
        <v>0</v>
      </c>
      <c r="CQ201" s="49">
        <f>+AVERAGE(AW201,BT201)</f>
        <v>0</v>
      </c>
      <c r="CR201" s="48">
        <f>SUM(D201:Y201)</f>
        <v>0</v>
      </c>
    </row>
    <row r="202" spans="1:96" hidden="1" outlineLevel="1" x14ac:dyDescent="0.25">
      <c r="A202" s="60" t="s">
        <v>66</v>
      </c>
      <c r="B202" s="51" t="s">
        <v>67</v>
      </c>
      <c r="C202" s="61" t="s">
        <v>68</v>
      </c>
      <c r="D202" s="78">
        <v>0</v>
      </c>
      <c r="E202" s="78">
        <v>0</v>
      </c>
      <c r="F202" s="78">
        <v>0</v>
      </c>
      <c r="G202" s="78">
        <v>0</v>
      </c>
      <c r="H202" s="78">
        <v>0</v>
      </c>
      <c r="I202" s="78">
        <v>0</v>
      </c>
      <c r="J202" s="78">
        <v>0</v>
      </c>
      <c r="K202" s="78">
        <v>0</v>
      </c>
      <c r="L202" s="78">
        <v>0</v>
      </c>
      <c r="M202" s="78">
        <v>0</v>
      </c>
      <c r="N202" s="78">
        <v>0</v>
      </c>
      <c r="O202" s="78">
        <v>0</v>
      </c>
      <c r="P202" s="78">
        <v>0</v>
      </c>
      <c r="Q202" s="78">
        <v>0</v>
      </c>
      <c r="R202" s="78">
        <v>0</v>
      </c>
      <c r="S202" s="78">
        <v>0</v>
      </c>
      <c r="T202" s="78">
        <v>0</v>
      </c>
      <c r="U202" s="78">
        <v>0</v>
      </c>
      <c r="V202" s="78">
        <v>0</v>
      </c>
      <c r="W202" s="78">
        <v>0</v>
      </c>
      <c r="X202" s="78">
        <v>0</v>
      </c>
      <c r="Y202" s="78">
        <v>0</v>
      </c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6"/>
      <c r="BG202" s="56"/>
      <c r="BH202" s="56"/>
      <c r="BI202" s="56"/>
      <c r="BJ202" s="56"/>
      <c r="BK202" s="56"/>
      <c r="BL202" s="56"/>
      <c r="BM202" s="56"/>
      <c r="BN202" s="56"/>
      <c r="BO202" s="56"/>
      <c r="BP202" s="56"/>
      <c r="BQ202" s="56"/>
      <c r="BR202" s="56"/>
      <c r="BS202" s="56"/>
      <c r="BT202" s="56"/>
      <c r="BU202" s="56"/>
      <c r="BV202" s="56"/>
      <c r="BW202" s="56"/>
      <c r="BX202" s="56"/>
      <c r="BY202" s="56"/>
      <c r="BZ202" s="56"/>
      <c r="CA202" s="56"/>
      <c r="CB202" s="56"/>
      <c r="CC202" s="56"/>
      <c r="CD202" s="56"/>
      <c r="CE202" s="56"/>
      <c r="CF202" s="56"/>
      <c r="CG202" s="56"/>
      <c r="CH202" s="56"/>
      <c r="CI202" s="56"/>
      <c r="CJ202" s="56"/>
      <c r="CK202" s="56"/>
      <c r="CL202" s="56"/>
      <c r="CM202" s="56"/>
      <c r="CN202" s="56"/>
      <c r="CO202" s="56"/>
      <c r="CP202" s="56"/>
      <c r="CQ202" s="49"/>
      <c r="CR202" s="48"/>
    </row>
    <row r="203" spans="1:96" hidden="1" outlineLevel="1" x14ac:dyDescent="0.25">
      <c r="A203" s="50" t="s">
        <v>86</v>
      </c>
      <c r="B203" s="51" t="s">
        <v>85</v>
      </c>
      <c r="C203" s="52">
        <f>+[1]Genanskaffelsespriser!$E$176</f>
        <v>25</v>
      </c>
      <c r="D203" s="78">
        <v>0</v>
      </c>
      <c r="E203" s="78">
        <v>0</v>
      </c>
      <c r="F203" s="78">
        <v>0</v>
      </c>
      <c r="G203" s="78">
        <v>0</v>
      </c>
      <c r="H203" s="78">
        <v>0</v>
      </c>
      <c r="I203" s="78">
        <v>0</v>
      </c>
      <c r="J203" s="78">
        <v>0</v>
      </c>
      <c r="K203" s="78">
        <v>0</v>
      </c>
      <c r="L203" s="78">
        <v>0</v>
      </c>
      <c r="M203" s="78">
        <v>0</v>
      </c>
      <c r="N203" s="78">
        <v>0</v>
      </c>
      <c r="O203" s="78">
        <v>0</v>
      </c>
      <c r="P203" s="78">
        <v>0</v>
      </c>
      <c r="Q203" s="78">
        <v>0</v>
      </c>
      <c r="R203" s="78">
        <v>0</v>
      </c>
      <c r="S203" s="78">
        <v>0</v>
      </c>
      <c r="T203" s="78">
        <v>0</v>
      </c>
      <c r="U203" s="78">
        <v>0</v>
      </c>
      <c r="V203" s="78">
        <v>0</v>
      </c>
      <c r="W203" s="78">
        <v>0</v>
      </c>
      <c r="X203" s="78">
        <v>0</v>
      </c>
      <c r="Y203" s="78">
        <v>0</v>
      </c>
      <c r="Z203" s="87">
        <f>IF(COUNTIF(D203:Y203,"&lt;&gt;0")&lt;=1,IF((SUM(D203:Y203))&gt;0,((+HLOOKUP((SUM(D203:Y203)),[1]Priser!$E$342:$H$344,2)+((SUM(D203:Y203))-HLOOKUP((SUM(D203:Y203)),[1]Priser!$E$342:$H$344,1))*HLOOKUP((SUM(D203:Y203)),[1]Priser!$E$342:$H$344,3))*[1]Priser!$Q$341)/(SUM(D203:Y203)),0)*(1+[1]Genanskaffelsespriser!$D$196),$A$400)</f>
        <v>0</v>
      </c>
      <c r="AA203" s="57">
        <f t="shared" ref="AA203:AP204" si="134">IF((D203*$Z203-(2009-D$3)/$C203*$Z203*D203)&lt;0,0,(D203*$Z203-(2009-D$3)/$C203*$Z203*D203))</f>
        <v>0</v>
      </c>
      <c r="AB203" s="58">
        <f t="shared" si="134"/>
        <v>0</v>
      </c>
      <c r="AC203" s="58">
        <f t="shared" si="134"/>
        <v>0</v>
      </c>
      <c r="AD203" s="58">
        <f t="shared" si="134"/>
        <v>0</v>
      </c>
      <c r="AE203" s="58">
        <f t="shared" si="134"/>
        <v>0</v>
      </c>
      <c r="AF203" s="58">
        <f t="shared" si="134"/>
        <v>0</v>
      </c>
      <c r="AG203" s="58">
        <f t="shared" si="134"/>
        <v>0</v>
      </c>
      <c r="AH203" s="58">
        <f t="shared" si="134"/>
        <v>0</v>
      </c>
      <c r="AI203" s="58">
        <f t="shared" si="134"/>
        <v>0</v>
      </c>
      <c r="AJ203" s="58">
        <f t="shared" si="134"/>
        <v>0</v>
      </c>
      <c r="AK203" s="58">
        <f t="shared" si="134"/>
        <v>0</v>
      </c>
      <c r="AL203" s="58">
        <f t="shared" si="134"/>
        <v>0</v>
      </c>
      <c r="AM203" s="58">
        <f t="shared" si="134"/>
        <v>0</v>
      </c>
      <c r="AN203" s="58">
        <f t="shared" si="134"/>
        <v>0</v>
      </c>
      <c r="AO203" s="58">
        <f t="shared" si="134"/>
        <v>0</v>
      </c>
      <c r="AP203" s="58">
        <f t="shared" si="134"/>
        <v>0</v>
      </c>
      <c r="AQ203" s="58">
        <f t="shared" ref="AK203:AT204" si="135">IF((T203*$Z203-(2009-T$3)/$C203*$Z203*T203)&lt;0,0,(T203*$Z203-(2009-T$3)/$C203*$Z203*T203))</f>
        <v>0</v>
      </c>
      <c r="AR203" s="58">
        <f t="shared" si="135"/>
        <v>0</v>
      </c>
      <c r="AS203" s="58">
        <f t="shared" si="135"/>
        <v>0</v>
      </c>
      <c r="AT203" s="58">
        <f t="shared" si="135"/>
        <v>0</v>
      </c>
      <c r="AU203" s="58">
        <f>IF((X203*$Z203-(2009-X$3)/$C203*$Z203*X203)&lt;0,0,(X203*$Z203-(2009-X$3)/$C203*$Z203*X203))</f>
        <v>0</v>
      </c>
      <c r="AV203" s="58">
        <f>IF((Y203*$Z203-(2009-Y$3)/$C203*$Z203*Y203)&lt;0,0,(Y203*$Z203-(2009-Y$3)/$C203*$Z203*Y203))</f>
        <v>0</v>
      </c>
      <c r="AW203" s="59">
        <f>+SUM(AA203:AV203)</f>
        <v>0</v>
      </c>
      <c r="AX203" s="58">
        <f>VLOOKUP(D$3,[1]Prisindeks!$A$1:$B$111,2,FALSE)/100*AA203</f>
        <v>0</v>
      </c>
      <c r="AY203" s="58">
        <f>VLOOKUP(E$3,[1]Prisindeks!$A$1:$B$111,2,FALSE)/100*AB203</f>
        <v>0</v>
      </c>
      <c r="AZ203" s="58">
        <f>VLOOKUP(F$3,[1]Prisindeks!$A$1:$B$111,2,FALSE)/100*AC203</f>
        <v>0</v>
      </c>
      <c r="BA203" s="58">
        <f>VLOOKUP(G$3,[1]Prisindeks!$A$1:$B$111,2,FALSE)/100*AD203</f>
        <v>0</v>
      </c>
      <c r="BB203" s="58">
        <f>VLOOKUP(H$3,[1]Prisindeks!$A$1:$B$111,2,FALSE)/100*AE203</f>
        <v>0</v>
      </c>
      <c r="BC203" s="58">
        <f>VLOOKUP(I$3,[1]Prisindeks!$A$1:$B$111,2,FALSE)/100*AF203</f>
        <v>0</v>
      </c>
      <c r="BD203" s="58">
        <f>VLOOKUP(J$3,[1]Prisindeks!$A$1:$B$111,2,FALSE)/100*AG203</f>
        <v>0</v>
      </c>
      <c r="BE203" s="58">
        <f>VLOOKUP(K$3,[1]Prisindeks!$A$1:$B$111,2,FALSE)/100*AH203</f>
        <v>0</v>
      </c>
      <c r="BF203" s="58">
        <f>VLOOKUP(L$3,[1]Prisindeks!$A$1:$B$111,2,FALSE)/100*AI203</f>
        <v>0</v>
      </c>
      <c r="BG203" s="58">
        <f>VLOOKUP(M$3,[1]Prisindeks!$A$1:$B$111,2,FALSE)/100*AJ203</f>
        <v>0</v>
      </c>
      <c r="BH203" s="58">
        <f>VLOOKUP(N$3,[1]Prisindeks!$A$1:$B$111,2,FALSE)/100*AK203</f>
        <v>0</v>
      </c>
      <c r="BI203" s="58">
        <f>VLOOKUP(O$3,[1]Prisindeks!$A$1:$B$111,2,FALSE)/100*AL203</f>
        <v>0</v>
      </c>
      <c r="BJ203" s="58">
        <f>VLOOKUP(P$3,[1]Prisindeks!$A$1:$B$111,2,FALSE)/100*AM203</f>
        <v>0</v>
      </c>
      <c r="BK203" s="58">
        <f>VLOOKUP(Q$3,[1]Prisindeks!$A$1:$B$111,2,FALSE)/100*AN203</f>
        <v>0</v>
      </c>
      <c r="BL203" s="58">
        <f>VLOOKUP(R$3,[1]Prisindeks!$A$1:$B$111,2,FALSE)/100*AO203</f>
        <v>0</v>
      </c>
      <c r="BM203" s="58">
        <f>VLOOKUP(S$3,[1]Prisindeks!$A$1:$B$111,2,FALSE)/100*AP203</f>
        <v>0</v>
      </c>
      <c r="BN203" s="58">
        <f>VLOOKUP(T$3,[1]Prisindeks!$A$1:$B$111,2,FALSE)/100*AQ203</f>
        <v>0</v>
      </c>
      <c r="BO203" s="58">
        <f>VLOOKUP(U$3,[1]Prisindeks!$A$1:$B$111,2,FALSE)/100*AR203</f>
        <v>0</v>
      </c>
      <c r="BP203" s="58">
        <f>VLOOKUP(V$3,[1]Prisindeks!$A$1:$B$111,2,FALSE)/100*AS203</f>
        <v>0</v>
      </c>
      <c r="BQ203" s="58">
        <f>VLOOKUP(W$3,[1]Prisindeks!$A$1:$B$111,2,FALSE)/100*AT203</f>
        <v>0</v>
      </c>
      <c r="BR203" s="58">
        <f>VLOOKUP(X$3,[1]Prisindeks!$A$1:$B$111,2,FALSE)/100*AU203</f>
        <v>0</v>
      </c>
      <c r="BS203" s="58">
        <f>VLOOKUP(Y$3,[1]Prisindeks!$A$1:$B$111,2,FALSE)/100*AV203</f>
        <v>0</v>
      </c>
      <c r="BT203" s="59">
        <f>+SUM(AX203:BS203)</f>
        <v>0</v>
      </c>
      <c r="BU203" s="48">
        <f t="shared" ref="BU203:CJ205" si="136">(AX203+AA203)/2</f>
        <v>0</v>
      </c>
      <c r="BV203" s="48">
        <f t="shared" si="136"/>
        <v>0</v>
      </c>
      <c r="BW203" s="48">
        <f t="shared" si="136"/>
        <v>0</v>
      </c>
      <c r="BX203" s="48">
        <f t="shared" si="136"/>
        <v>0</v>
      </c>
      <c r="BY203" s="48">
        <f t="shared" si="136"/>
        <v>0</v>
      </c>
      <c r="BZ203" s="48">
        <f t="shared" si="136"/>
        <v>0</v>
      </c>
      <c r="CA203" s="48">
        <f t="shared" si="136"/>
        <v>0</v>
      </c>
      <c r="CB203" s="48">
        <f t="shared" si="136"/>
        <v>0</v>
      </c>
      <c r="CC203" s="48">
        <f t="shared" si="136"/>
        <v>0</v>
      </c>
      <c r="CD203" s="48">
        <f t="shared" si="136"/>
        <v>0</v>
      </c>
      <c r="CE203" s="48">
        <f t="shared" si="136"/>
        <v>0</v>
      </c>
      <c r="CF203" s="48">
        <f t="shared" si="136"/>
        <v>0</v>
      </c>
      <c r="CG203" s="48">
        <f t="shared" si="136"/>
        <v>0</v>
      </c>
      <c r="CH203" s="48">
        <f t="shared" si="136"/>
        <v>0</v>
      </c>
      <c r="CI203" s="48">
        <f t="shared" si="136"/>
        <v>0</v>
      </c>
      <c r="CJ203" s="48">
        <f t="shared" si="136"/>
        <v>0</v>
      </c>
      <c r="CK203" s="48">
        <f t="shared" ref="CE203:CP205" si="137">(BN203+AQ203)/2</f>
        <v>0</v>
      </c>
      <c r="CL203" s="48">
        <f t="shared" si="137"/>
        <v>0</v>
      </c>
      <c r="CM203" s="48">
        <f t="shared" si="137"/>
        <v>0</v>
      </c>
      <c r="CN203" s="48">
        <f t="shared" si="137"/>
        <v>0</v>
      </c>
      <c r="CO203" s="48">
        <f t="shared" si="137"/>
        <v>0</v>
      </c>
      <c r="CP203" s="48">
        <f t="shared" si="137"/>
        <v>0</v>
      </c>
      <c r="CQ203" s="49">
        <f>+AVERAGE(AW203,BT203)</f>
        <v>0</v>
      </c>
      <c r="CR203" s="48">
        <f>SUM(D203:Y203)</f>
        <v>0</v>
      </c>
    </row>
    <row r="204" spans="1:96" hidden="1" outlineLevel="1" x14ac:dyDescent="0.25">
      <c r="A204" s="50" t="s">
        <v>87</v>
      </c>
      <c r="B204" s="51" t="s">
        <v>85</v>
      </c>
      <c r="C204" s="52">
        <f>+[1]Genanskaffelsespriser!$E$177</f>
        <v>10</v>
      </c>
      <c r="D204" s="78">
        <v>0</v>
      </c>
      <c r="E204" s="78">
        <v>0</v>
      </c>
      <c r="F204" s="78">
        <v>0</v>
      </c>
      <c r="G204" s="78">
        <v>0</v>
      </c>
      <c r="H204" s="78">
        <v>0</v>
      </c>
      <c r="I204" s="78">
        <v>0</v>
      </c>
      <c r="J204" s="78">
        <v>0</v>
      </c>
      <c r="K204" s="78">
        <v>0</v>
      </c>
      <c r="L204" s="78">
        <v>0</v>
      </c>
      <c r="M204" s="78">
        <v>0</v>
      </c>
      <c r="N204" s="78">
        <v>0</v>
      </c>
      <c r="O204" s="78">
        <v>0</v>
      </c>
      <c r="P204" s="78">
        <v>0</v>
      </c>
      <c r="Q204" s="78">
        <v>0</v>
      </c>
      <c r="R204" s="78">
        <v>0</v>
      </c>
      <c r="S204" s="78">
        <v>0</v>
      </c>
      <c r="T204" s="78">
        <v>0</v>
      </c>
      <c r="U204" s="78">
        <v>0</v>
      </c>
      <c r="V204" s="78">
        <v>0</v>
      </c>
      <c r="W204" s="78">
        <v>0</v>
      </c>
      <c r="X204" s="78">
        <v>0</v>
      </c>
      <c r="Y204" s="78">
        <v>0</v>
      </c>
      <c r="Z204" s="87">
        <f>IF(COUNTIF(D204:Y204,"&lt;&gt;0")&lt;=1,IF((SUM(D204:Y204))&gt;0,((+HLOOKUP((SUM(D204:Y204)),[1]Priser!$E$342:$H$344,2)+((SUM(D204:Y204))-HLOOKUP((SUM(D204:Y204)),[1]Priser!$E$342:$H$344,1))*HLOOKUP((SUM(D204:Y204)),[1]Priser!$E$342:$H$344,3))*[1]Priser!$R$341)/(SUM(D204:Y204)),0)*(1+[1]Genanskaffelsespriser!$D$196),$A$400)</f>
        <v>0</v>
      </c>
      <c r="AA204" s="57">
        <f t="shared" si="134"/>
        <v>0</v>
      </c>
      <c r="AB204" s="58">
        <f t="shared" si="134"/>
        <v>0</v>
      </c>
      <c r="AC204" s="58">
        <f t="shared" si="134"/>
        <v>0</v>
      </c>
      <c r="AD204" s="58">
        <f t="shared" si="134"/>
        <v>0</v>
      </c>
      <c r="AE204" s="58">
        <f t="shared" si="134"/>
        <v>0</v>
      </c>
      <c r="AF204" s="58">
        <f t="shared" si="134"/>
        <v>0</v>
      </c>
      <c r="AG204" s="58">
        <f t="shared" si="134"/>
        <v>0</v>
      </c>
      <c r="AH204" s="58">
        <f t="shared" si="134"/>
        <v>0</v>
      </c>
      <c r="AI204" s="58">
        <f t="shared" si="134"/>
        <v>0</v>
      </c>
      <c r="AJ204" s="58">
        <f t="shared" si="134"/>
        <v>0</v>
      </c>
      <c r="AK204" s="58">
        <f t="shared" si="135"/>
        <v>0</v>
      </c>
      <c r="AL204" s="58">
        <f t="shared" si="135"/>
        <v>0</v>
      </c>
      <c r="AM204" s="58">
        <f t="shared" si="135"/>
        <v>0</v>
      </c>
      <c r="AN204" s="58">
        <f t="shared" si="135"/>
        <v>0</v>
      </c>
      <c r="AO204" s="58">
        <f t="shared" si="135"/>
        <v>0</v>
      </c>
      <c r="AP204" s="58">
        <f t="shared" si="135"/>
        <v>0</v>
      </c>
      <c r="AQ204" s="58">
        <f t="shared" si="135"/>
        <v>0</v>
      </c>
      <c r="AR204" s="58">
        <f t="shared" si="135"/>
        <v>0</v>
      </c>
      <c r="AS204" s="58">
        <f t="shared" si="135"/>
        <v>0</v>
      </c>
      <c r="AT204" s="58">
        <f t="shared" si="135"/>
        <v>0</v>
      </c>
      <c r="AU204" s="58">
        <f>IF((X204*$Z204-(2009-X$3)/$C204*$Z204*X204)&lt;0,0,(X204*$Z204-(2009-X$3)/$C204*$Z204*X204))</f>
        <v>0</v>
      </c>
      <c r="AV204" s="58">
        <f>IF((Y204*$Z204-(2009-Y$3)/$C204*$Z204*Y204)&lt;0,0,(Y204*$Z204-(2009-Y$3)/$C204*$Z204*Y204))</f>
        <v>0</v>
      </c>
      <c r="AW204" s="59">
        <f>+SUM(AA204:AV204)</f>
        <v>0</v>
      </c>
      <c r="AX204" s="58">
        <f>VLOOKUP(D$3,[1]Prisindeks!$A$1:$B$111,2,FALSE)/100*AA204</f>
        <v>0</v>
      </c>
      <c r="AY204" s="58">
        <f>VLOOKUP(E$3,[1]Prisindeks!$A$1:$B$111,2,FALSE)/100*AB204</f>
        <v>0</v>
      </c>
      <c r="AZ204" s="58">
        <f>VLOOKUP(F$3,[1]Prisindeks!$A$1:$B$111,2,FALSE)/100*AC204</f>
        <v>0</v>
      </c>
      <c r="BA204" s="58">
        <f>VLOOKUP(G$3,[1]Prisindeks!$A$1:$B$111,2,FALSE)/100*AD204</f>
        <v>0</v>
      </c>
      <c r="BB204" s="58">
        <f>VLOOKUP(H$3,[1]Prisindeks!$A$1:$B$111,2,FALSE)/100*AE204</f>
        <v>0</v>
      </c>
      <c r="BC204" s="58">
        <f>VLOOKUP(I$3,[1]Prisindeks!$A$1:$B$111,2,FALSE)/100*AF204</f>
        <v>0</v>
      </c>
      <c r="BD204" s="58">
        <f>VLOOKUP(J$3,[1]Prisindeks!$A$1:$B$111,2,FALSE)/100*AG204</f>
        <v>0</v>
      </c>
      <c r="BE204" s="58">
        <f>VLOOKUP(K$3,[1]Prisindeks!$A$1:$B$111,2,FALSE)/100*AH204</f>
        <v>0</v>
      </c>
      <c r="BF204" s="58">
        <f>VLOOKUP(L$3,[1]Prisindeks!$A$1:$B$111,2,FALSE)/100*AI204</f>
        <v>0</v>
      </c>
      <c r="BG204" s="58">
        <f>VLOOKUP(M$3,[1]Prisindeks!$A$1:$B$111,2,FALSE)/100*AJ204</f>
        <v>0</v>
      </c>
      <c r="BH204" s="58">
        <f>VLOOKUP(N$3,[1]Prisindeks!$A$1:$B$111,2,FALSE)/100*AK204</f>
        <v>0</v>
      </c>
      <c r="BI204" s="58">
        <f>VLOOKUP(O$3,[1]Prisindeks!$A$1:$B$111,2,FALSE)/100*AL204</f>
        <v>0</v>
      </c>
      <c r="BJ204" s="58">
        <f>VLOOKUP(P$3,[1]Prisindeks!$A$1:$B$111,2,FALSE)/100*AM204</f>
        <v>0</v>
      </c>
      <c r="BK204" s="58">
        <f>VLOOKUP(Q$3,[1]Prisindeks!$A$1:$B$111,2,FALSE)/100*AN204</f>
        <v>0</v>
      </c>
      <c r="BL204" s="58">
        <f>VLOOKUP(R$3,[1]Prisindeks!$A$1:$B$111,2,FALSE)/100*AO204</f>
        <v>0</v>
      </c>
      <c r="BM204" s="58">
        <f>VLOOKUP(S$3,[1]Prisindeks!$A$1:$B$111,2,FALSE)/100*AP204</f>
        <v>0</v>
      </c>
      <c r="BN204" s="58">
        <f>VLOOKUP(T$3,[1]Prisindeks!$A$1:$B$111,2,FALSE)/100*AQ204</f>
        <v>0</v>
      </c>
      <c r="BO204" s="58">
        <f>VLOOKUP(U$3,[1]Prisindeks!$A$1:$B$111,2,FALSE)/100*AR204</f>
        <v>0</v>
      </c>
      <c r="BP204" s="58">
        <f>VLOOKUP(V$3,[1]Prisindeks!$A$1:$B$111,2,FALSE)/100*AS204</f>
        <v>0</v>
      </c>
      <c r="BQ204" s="58">
        <f>VLOOKUP(W$3,[1]Prisindeks!$A$1:$B$111,2,FALSE)/100*AT204</f>
        <v>0</v>
      </c>
      <c r="BR204" s="58">
        <f>VLOOKUP(X$3,[1]Prisindeks!$A$1:$B$111,2,FALSE)/100*AU204</f>
        <v>0</v>
      </c>
      <c r="BS204" s="58">
        <f>VLOOKUP(Y$3,[1]Prisindeks!$A$1:$B$111,2,FALSE)/100*AV204</f>
        <v>0</v>
      </c>
      <c r="BT204" s="59">
        <f>+SUM(AX204:BS204)</f>
        <v>0</v>
      </c>
      <c r="BU204" s="48">
        <f t="shared" si="136"/>
        <v>0</v>
      </c>
      <c r="BV204" s="48">
        <f t="shared" si="136"/>
        <v>0</v>
      </c>
      <c r="BW204" s="48">
        <f t="shared" si="136"/>
        <v>0</v>
      </c>
      <c r="BX204" s="48">
        <f t="shared" si="136"/>
        <v>0</v>
      </c>
      <c r="BY204" s="48">
        <f t="shared" si="136"/>
        <v>0</v>
      </c>
      <c r="BZ204" s="48">
        <f t="shared" si="136"/>
        <v>0</v>
      </c>
      <c r="CA204" s="48">
        <f t="shared" si="136"/>
        <v>0</v>
      </c>
      <c r="CB204" s="48">
        <f t="shared" si="136"/>
        <v>0</v>
      </c>
      <c r="CC204" s="48">
        <f t="shared" si="136"/>
        <v>0</v>
      </c>
      <c r="CD204" s="48">
        <f t="shared" si="136"/>
        <v>0</v>
      </c>
      <c r="CE204" s="48">
        <f t="shared" si="137"/>
        <v>0</v>
      </c>
      <c r="CF204" s="48">
        <f t="shared" si="137"/>
        <v>0</v>
      </c>
      <c r="CG204" s="48">
        <f t="shared" si="137"/>
        <v>0</v>
      </c>
      <c r="CH204" s="48">
        <f t="shared" si="137"/>
        <v>0</v>
      </c>
      <c r="CI204" s="48">
        <f t="shared" si="137"/>
        <v>0</v>
      </c>
      <c r="CJ204" s="48">
        <f t="shared" si="137"/>
        <v>0</v>
      </c>
      <c r="CK204" s="48">
        <f t="shared" si="137"/>
        <v>0</v>
      </c>
      <c r="CL204" s="48">
        <f t="shared" si="137"/>
        <v>0</v>
      </c>
      <c r="CM204" s="48">
        <f t="shared" si="137"/>
        <v>0</v>
      </c>
      <c r="CN204" s="48">
        <f t="shared" si="137"/>
        <v>0</v>
      </c>
      <c r="CO204" s="48">
        <f t="shared" si="137"/>
        <v>0</v>
      </c>
      <c r="CP204" s="48">
        <f t="shared" si="137"/>
        <v>0</v>
      </c>
      <c r="CQ204" s="49">
        <f>+AVERAGE(AW204,BT204)</f>
        <v>0</v>
      </c>
      <c r="CR204" s="48">
        <f>SUM(D204:Y204)</f>
        <v>0</v>
      </c>
    </row>
    <row r="205" spans="1:96" hidden="1" outlineLevel="1" x14ac:dyDescent="0.25">
      <c r="A205" s="50" t="s">
        <v>88</v>
      </c>
      <c r="B205" s="51" t="s">
        <v>89</v>
      </c>
      <c r="C205" s="52">
        <f>+[1]Genanskaffelsespriser!$E$178</f>
        <v>50</v>
      </c>
      <c r="D205" s="78">
        <v>0</v>
      </c>
      <c r="E205" s="78">
        <v>0</v>
      </c>
      <c r="F205" s="78">
        <v>0</v>
      </c>
      <c r="G205" s="78">
        <v>0</v>
      </c>
      <c r="H205" s="78">
        <v>0</v>
      </c>
      <c r="I205" s="78">
        <v>0</v>
      </c>
      <c r="J205" s="78">
        <v>0</v>
      </c>
      <c r="K205" s="78">
        <v>0</v>
      </c>
      <c r="L205" s="78">
        <v>0</v>
      </c>
      <c r="M205" s="78">
        <v>0</v>
      </c>
      <c r="N205" s="78">
        <v>0</v>
      </c>
      <c r="O205" s="78">
        <v>0</v>
      </c>
      <c r="P205" s="78">
        <v>0</v>
      </c>
      <c r="Q205" s="78">
        <v>0</v>
      </c>
      <c r="R205" s="78">
        <v>0</v>
      </c>
      <c r="S205" s="78">
        <v>0</v>
      </c>
      <c r="T205" s="78">
        <v>0</v>
      </c>
      <c r="U205" s="78">
        <v>0</v>
      </c>
      <c r="V205" s="78">
        <v>0</v>
      </c>
      <c r="W205" s="78">
        <v>0</v>
      </c>
      <c r="X205" s="78">
        <v>0</v>
      </c>
      <c r="Y205" s="78">
        <v>0</v>
      </c>
      <c r="Z205" s="87">
        <f>IF(COUNTIF(D205:Y205,"&lt;&gt;0")&lt;=1,IF((SUM(D205:Y205))&gt;0,(+HLOOKUP((SUM(D205:Y205)),[1]Priser!$E$168:$J$170,2)+((SUM(D205:Y205))-HLOOKUP((SUM(D205:Y205)),[1]Priser!$E$168:$J$170,1))*HLOOKUP((SUM(D205:Y205)),[1]Priser!$E$168:$J$170,3))/(SUM(D205:Y205)),0)*(1+[1]Genanskaffelsespriser!$D$196),$A$400)</f>
        <v>0</v>
      </c>
      <c r="AA205" s="57">
        <f t="shared" ref="AA205:AV205" si="138">IF((D205*$Z205-(2009-D$3)/($C205+D206)*$Z205*D205)&lt;0,0,(D205*$Z205-(2009-D$3)/($C205+D206)*$Z205*D205))</f>
        <v>0</v>
      </c>
      <c r="AB205" s="58">
        <f t="shared" si="138"/>
        <v>0</v>
      </c>
      <c r="AC205" s="58">
        <f t="shared" si="138"/>
        <v>0</v>
      </c>
      <c r="AD205" s="58">
        <f t="shared" si="138"/>
        <v>0</v>
      </c>
      <c r="AE205" s="58">
        <f t="shared" si="138"/>
        <v>0</v>
      </c>
      <c r="AF205" s="58">
        <f t="shared" si="138"/>
        <v>0</v>
      </c>
      <c r="AG205" s="58">
        <f t="shared" si="138"/>
        <v>0</v>
      </c>
      <c r="AH205" s="58">
        <f t="shared" si="138"/>
        <v>0</v>
      </c>
      <c r="AI205" s="58">
        <f t="shared" si="138"/>
        <v>0</v>
      </c>
      <c r="AJ205" s="58">
        <f t="shared" si="138"/>
        <v>0</v>
      </c>
      <c r="AK205" s="58">
        <f t="shared" si="138"/>
        <v>0</v>
      </c>
      <c r="AL205" s="58">
        <f t="shared" si="138"/>
        <v>0</v>
      </c>
      <c r="AM205" s="58">
        <f t="shared" si="138"/>
        <v>0</v>
      </c>
      <c r="AN205" s="58">
        <f t="shared" si="138"/>
        <v>0</v>
      </c>
      <c r="AO205" s="58">
        <f t="shared" si="138"/>
        <v>0</v>
      </c>
      <c r="AP205" s="58">
        <f t="shared" si="138"/>
        <v>0</v>
      </c>
      <c r="AQ205" s="58">
        <f t="shared" si="138"/>
        <v>0</v>
      </c>
      <c r="AR205" s="58">
        <f t="shared" si="138"/>
        <v>0</v>
      </c>
      <c r="AS205" s="58">
        <f t="shared" si="138"/>
        <v>0</v>
      </c>
      <c r="AT205" s="58">
        <f t="shared" si="138"/>
        <v>0</v>
      </c>
      <c r="AU205" s="58">
        <f t="shared" si="138"/>
        <v>0</v>
      </c>
      <c r="AV205" s="58">
        <f t="shared" si="138"/>
        <v>0</v>
      </c>
      <c r="AW205" s="59">
        <f>+SUM(AA205:AV205)</f>
        <v>0</v>
      </c>
      <c r="AX205" s="58">
        <f>VLOOKUP(D$3,[1]Prisindeks!$A$1:$B$111,2,FALSE)/100*AA205</f>
        <v>0</v>
      </c>
      <c r="AY205" s="58">
        <f>VLOOKUP(E$3,[1]Prisindeks!$A$1:$B$111,2,FALSE)/100*AB205</f>
        <v>0</v>
      </c>
      <c r="AZ205" s="58">
        <f>VLOOKUP(F$3,[1]Prisindeks!$A$1:$B$111,2,FALSE)/100*AC205</f>
        <v>0</v>
      </c>
      <c r="BA205" s="58">
        <f>VLOOKUP(G$3,[1]Prisindeks!$A$1:$B$111,2,FALSE)/100*AD205</f>
        <v>0</v>
      </c>
      <c r="BB205" s="58">
        <f>VLOOKUP(H$3,[1]Prisindeks!$A$1:$B$111,2,FALSE)/100*AE205</f>
        <v>0</v>
      </c>
      <c r="BC205" s="58">
        <f>VLOOKUP(I$3,[1]Prisindeks!$A$1:$B$111,2,FALSE)/100*AF205</f>
        <v>0</v>
      </c>
      <c r="BD205" s="58">
        <f>VLOOKUP(J$3,[1]Prisindeks!$A$1:$B$111,2,FALSE)/100*AG205</f>
        <v>0</v>
      </c>
      <c r="BE205" s="58">
        <f>VLOOKUP(K$3,[1]Prisindeks!$A$1:$B$111,2,FALSE)/100*AH205</f>
        <v>0</v>
      </c>
      <c r="BF205" s="58">
        <f>VLOOKUP(L$3,[1]Prisindeks!$A$1:$B$111,2,FALSE)/100*AI205</f>
        <v>0</v>
      </c>
      <c r="BG205" s="58">
        <f>VLOOKUP(M$3,[1]Prisindeks!$A$1:$B$111,2,FALSE)/100*AJ205</f>
        <v>0</v>
      </c>
      <c r="BH205" s="58">
        <f>VLOOKUP(N$3,[1]Prisindeks!$A$1:$B$111,2,FALSE)/100*AK205</f>
        <v>0</v>
      </c>
      <c r="BI205" s="58">
        <f>VLOOKUP(O$3,[1]Prisindeks!$A$1:$B$111,2,FALSE)/100*AL205</f>
        <v>0</v>
      </c>
      <c r="BJ205" s="58">
        <f>VLOOKUP(P$3,[1]Prisindeks!$A$1:$B$111,2,FALSE)/100*AM205</f>
        <v>0</v>
      </c>
      <c r="BK205" s="58">
        <f>VLOOKUP(Q$3,[1]Prisindeks!$A$1:$B$111,2,FALSE)/100*AN205</f>
        <v>0</v>
      </c>
      <c r="BL205" s="58">
        <f>VLOOKUP(R$3,[1]Prisindeks!$A$1:$B$111,2,FALSE)/100*AO205</f>
        <v>0</v>
      </c>
      <c r="BM205" s="58">
        <f>VLOOKUP(S$3,[1]Prisindeks!$A$1:$B$111,2,FALSE)/100*AP205</f>
        <v>0</v>
      </c>
      <c r="BN205" s="58">
        <f>VLOOKUP(T$3,[1]Prisindeks!$A$1:$B$111,2,FALSE)/100*AQ205</f>
        <v>0</v>
      </c>
      <c r="BO205" s="58">
        <f>VLOOKUP(U$3,[1]Prisindeks!$A$1:$B$111,2,FALSE)/100*AR205</f>
        <v>0</v>
      </c>
      <c r="BP205" s="58">
        <f>VLOOKUP(V$3,[1]Prisindeks!$A$1:$B$111,2,FALSE)/100*AS205</f>
        <v>0</v>
      </c>
      <c r="BQ205" s="58">
        <f>VLOOKUP(W$3,[1]Prisindeks!$A$1:$B$111,2,FALSE)/100*AT205</f>
        <v>0</v>
      </c>
      <c r="BR205" s="58">
        <f>VLOOKUP(X$3,[1]Prisindeks!$A$1:$B$111,2,FALSE)/100*AU205</f>
        <v>0</v>
      </c>
      <c r="BS205" s="58">
        <f>VLOOKUP(Y$3,[1]Prisindeks!$A$1:$B$111,2,FALSE)/100*AV205</f>
        <v>0</v>
      </c>
      <c r="BT205" s="59">
        <f>+SUM(AX205:BS205)</f>
        <v>0</v>
      </c>
      <c r="BU205" s="48">
        <f t="shared" si="136"/>
        <v>0</v>
      </c>
      <c r="BV205" s="48">
        <f t="shared" si="136"/>
        <v>0</v>
      </c>
      <c r="BW205" s="48">
        <f t="shared" si="136"/>
        <v>0</v>
      </c>
      <c r="BX205" s="48">
        <f t="shared" si="136"/>
        <v>0</v>
      </c>
      <c r="BY205" s="48">
        <f t="shared" si="136"/>
        <v>0</v>
      </c>
      <c r="BZ205" s="48">
        <f t="shared" si="136"/>
        <v>0</v>
      </c>
      <c r="CA205" s="48">
        <f t="shared" si="136"/>
        <v>0</v>
      </c>
      <c r="CB205" s="48">
        <f t="shared" si="136"/>
        <v>0</v>
      </c>
      <c r="CC205" s="48">
        <f t="shared" si="136"/>
        <v>0</v>
      </c>
      <c r="CD205" s="48">
        <f t="shared" si="136"/>
        <v>0</v>
      </c>
      <c r="CE205" s="48">
        <f t="shared" si="137"/>
        <v>0</v>
      </c>
      <c r="CF205" s="48">
        <f t="shared" si="137"/>
        <v>0</v>
      </c>
      <c r="CG205" s="48">
        <f t="shared" si="137"/>
        <v>0</v>
      </c>
      <c r="CH205" s="48">
        <f t="shared" si="137"/>
        <v>0</v>
      </c>
      <c r="CI205" s="48">
        <f t="shared" si="137"/>
        <v>0</v>
      </c>
      <c r="CJ205" s="48">
        <f t="shared" si="137"/>
        <v>0</v>
      </c>
      <c r="CK205" s="48">
        <f t="shared" si="137"/>
        <v>0</v>
      </c>
      <c r="CL205" s="48">
        <f t="shared" si="137"/>
        <v>0</v>
      </c>
      <c r="CM205" s="48">
        <f t="shared" si="137"/>
        <v>0</v>
      </c>
      <c r="CN205" s="48">
        <f t="shared" si="137"/>
        <v>0</v>
      </c>
      <c r="CO205" s="48">
        <f t="shared" si="137"/>
        <v>0</v>
      </c>
      <c r="CP205" s="48">
        <f t="shared" si="137"/>
        <v>0</v>
      </c>
      <c r="CQ205" s="49">
        <f>+AVERAGE(AW205,BT205)</f>
        <v>0</v>
      </c>
      <c r="CR205" s="48">
        <f>SUM(D205:Y205)</f>
        <v>0</v>
      </c>
    </row>
    <row r="206" spans="1:96" hidden="1" outlineLevel="1" x14ac:dyDescent="0.25">
      <c r="A206" s="60" t="s">
        <v>66</v>
      </c>
      <c r="B206" s="51" t="s">
        <v>67</v>
      </c>
      <c r="C206" s="61" t="s">
        <v>68</v>
      </c>
      <c r="D206" s="78">
        <v>0</v>
      </c>
      <c r="E206" s="78">
        <v>0</v>
      </c>
      <c r="F206" s="78">
        <v>0</v>
      </c>
      <c r="G206" s="78">
        <v>0</v>
      </c>
      <c r="H206" s="78">
        <v>0</v>
      </c>
      <c r="I206" s="78">
        <v>0</v>
      </c>
      <c r="J206" s="78">
        <v>0</v>
      </c>
      <c r="K206" s="78">
        <v>0</v>
      </c>
      <c r="L206" s="78">
        <v>0</v>
      </c>
      <c r="M206" s="78">
        <v>0</v>
      </c>
      <c r="N206" s="78">
        <v>0</v>
      </c>
      <c r="O206" s="78">
        <v>0</v>
      </c>
      <c r="P206" s="78">
        <v>0</v>
      </c>
      <c r="Q206" s="78">
        <v>0</v>
      </c>
      <c r="R206" s="78">
        <v>0</v>
      </c>
      <c r="S206" s="78">
        <v>0</v>
      </c>
      <c r="T206" s="78">
        <v>0</v>
      </c>
      <c r="U206" s="78">
        <v>0</v>
      </c>
      <c r="V206" s="78">
        <v>0</v>
      </c>
      <c r="W206" s="78">
        <v>0</v>
      </c>
      <c r="X206" s="78">
        <v>0</v>
      </c>
      <c r="Y206" s="78">
        <v>0</v>
      </c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6"/>
      <c r="BG206" s="56"/>
      <c r="BH206" s="56"/>
      <c r="BI206" s="56"/>
      <c r="BJ206" s="56"/>
      <c r="BK206" s="56"/>
      <c r="BL206" s="56"/>
      <c r="BM206" s="56"/>
      <c r="BN206" s="56"/>
      <c r="BO206" s="56"/>
      <c r="BP206" s="56"/>
      <c r="BQ206" s="56"/>
      <c r="BR206" s="56"/>
      <c r="BS206" s="56"/>
      <c r="BT206" s="56"/>
      <c r="BU206" s="56"/>
      <c r="BV206" s="56"/>
      <c r="BW206" s="56"/>
      <c r="BX206" s="56"/>
      <c r="BY206" s="56"/>
      <c r="BZ206" s="56"/>
      <c r="CA206" s="56"/>
      <c r="CB206" s="56"/>
      <c r="CC206" s="56"/>
      <c r="CD206" s="56"/>
      <c r="CE206" s="56"/>
      <c r="CF206" s="56"/>
      <c r="CG206" s="56"/>
      <c r="CH206" s="56"/>
      <c r="CI206" s="56"/>
      <c r="CJ206" s="56"/>
      <c r="CK206" s="56"/>
      <c r="CL206" s="56"/>
      <c r="CM206" s="56"/>
      <c r="CN206" s="56"/>
      <c r="CO206" s="56"/>
      <c r="CP206" s="56"/>
      <c r="CQ206" s="49"/>
      <c r="CR206" s="48"/>
    </row>
    <row r="207" spans="1:96" hidden="1" outlineLevel="1" x14ac:dyDescent="0.25">
      <c r="A207" s="50" t="s">
        <v>90</v>
      </c>
      <c r="B207" s="51" t="s">
        <v>89</v>
      </c>
      <c r="C207" s="52">
        <f>+[1]Genanskaffelsespriser!$E$179</f>
        <v>50</v>
      </c>
      <c r="D207" s="78">
        <v>0</v>
      </c>
      <c r="E207" s="78">
        <v>0</v>
      </c>
      <c r="F207" s="78">
        <v>0</v>
      </c>
      <c r="G207" s="78">
        <v>0</v>
      </c>
      <c r="H207" s="78">
        <v>0</v>
      </c>
      <c r="I207" s="78">
        <v>0</v>
      </c>
      <c r="J207" s="78">
        <v>0</v>
      </c>
      <c r="K207" s="78">
        <v>0</v>
      </c>
      <c r="L207" s="78">
        <v>0</v>
      </c>
      <c r="M207" s="78">
        <v>0</v>
      </c>
      <c r="N207" s="78">
        <v>0</v>
      </c>
      <c r="O207" s="78">
        <v>0</v>
      </c>
      <c r="P207" s="78">
        <v>0</v>
      </c>
      <c r="Q207" s="78">
        <v>0</v>
      </c>
      <c r="R207" s="78">
        <v>0</v>
      </c>
      <c r="S207" s="78">
        <v>0</v>
      </c>
      <c r="T207" s="78">
        <v>0</v>
      </c>
      <c r="U207" s="78">
        <v>0</v>
      </c>
      <c r="V207" s="78">
        <v>0</v>
      </c>
      <c r="W207" s="78">
        <v>0</v>
      </c>
      <c r="X207" s="78">
        <v>0</v>
      </c>
      <c r="Y207" s="78">
        <v>0</v>
      </c>
      <c r="Z207" s="87">
        <f>IF(COUNTIF(D207:Y207,"&lt;&gt;0")&lt;=1,IF((SUM(D207:Y207))&gt;0,(+HLOOKUP((SUM(D207:Y207)),[1]Priser!$E$191:$J$193,2)+((SUM(D207:Y207))-HLOOKUP((SUM(D207:Y207)),[1]Priser!$E$191:$J$193,1))*HLOOKUP((SUM(D207:Y207)),[1]Priser!$E$191:$J$193,3))/(SUM(D207:Y207)),0)*(1+[1]Genanskaffelsespriser!$D$196),$A$400)</f>
        <v>0</v>
      </c>
      <c r="AA207" s="57">
        <f t="shared" ref="AA207:AV207" si="139">IF((D207*$Z207-(2009-D$3)/($C207+D208)*$Z207*D207)&lt;0,0,(D207*$Z207-(2009-D$3)/($C207+D208)*$Z207*D207))</f>
        <v>0</v>
      </c>
      <c r="AB207" s="58">
        <f t="shared" si="139"/>
        <v>0</v>
      </c>
      <c r="AC207" s="58">
        <f t="shared" si="139"/>
        <v>0</v>
      </c>
      <c r="AD207" s="58">
        <f t="shared" si="139"/>
        <v>0</v>
      </c>
      <c r="AE207" s="58">
        <f t="shared" si="139"/>
        <v>0</v>
      </c>
      <c r="AF207" s="58">
        <f t="shared" si="139"/>
        <v>0</v>
      </c>
      <c r="AG207" s="58">
        <f t="shared" si="139"/>
        <v>0</v>
      </c>
      <c r="AH207" s="58">
        <f t="shared" si="139"/>
        <v>0</v>
      </c>
      <c r="AI207" s="58">
        <f t="shared" si="139"/>
        <v>0</v>
      </c>
      <c r="AJ207" s="58">
        <f t="shared" si="139"/>
        <v>0</v>
      </c>
      <c r="AK207" s="58">
        <f t="shared" si="139"/>
        <v>0</v>
      </c>
      <c r="AL207" s="58">
        <f t="shared" si="139"/>
        <v>0</v>
      </c>
      <c r="AM207" s="58">
        <f t="shared" si="139"/>
        <v>0</v>
      </c>
      <c r="AN207" s="58">
        <f t="shared" si="139"/>
        <v>0</v>
      </c>
      <c r="AO207" s="58">
        <f t="shared" si="139"/>
        <v>0</v>
      </c>
      <c r="AP207" s="58">
        <f t="shared" si="139"/>
        <v>0</v>
      </c>
      <c r="AQ207" s="58">
        <f t="shared" si="139"/>
        <v>0</v>
      </c>
      <c r="AR207" s="58">
        <f t="shared" si="139"/>
        <v>0</v>
      </c>
      <c r="AS207" s="58">
        <f t="shared" si="139"/>
        <v>0</v>
      </c>
      <c r="AT207" s="58">
        <f t="shared" si="139"/>
        <v>0</v>
      </c>
      <c r="AU207" s="58">
        <f t="shared" si="139"/>
        <v>0</v>
      </c>
      <c r="AV207" s="58">
        <f t="shared" si="139"/>
        <v>0</v>
      </c>
      <c r="AW207" s="59">
        <f>+SUM(AA207:AV207)</f>
        <v>0</v>
      </c>
      <c r="AX207" s="58">
        <f>VLOOKUP(D$3,[1]Prisindeks!$A$1:$B$111,2,FALSE)/100*AA207</f>
        <v>0</v>
      </c>
      <c r="AY207" s="58">
        <f>VLOOKUP(E$3,[1]Prisindeks!$A$1:$B$111,2,FALSE)/100*AB207</f>
        <v>0</v>
      </c>
      <c r="AZ207" s="58">
        <f>VLOOKUP(F$3,[1]Prisindeks!$A$1:$B$111,2,FALSE)/100*AC207</f>
        <v>0</v>
      </c>
      <c r="BA207" s="58">
        <f>VLOOKUP(G$3,[1]Prisindeks!$A$1:$B$111,2,FALSE)/100*AD207</f>
        <v>0</v>
      </c>
      <c r="BB207" s="58">
        <f>VLOOKUP(H$3,[1]Prisindeks!$A$1:$B$111,2,FALSE)/100*AE207</f>
        <v>0</v>
      </c>
      <c r="BC207" s="58">
        <f>VLOOKUP(I$3,[1]Prisindeks!$A$1:$B$111,2,FALSE)/100*AF207</f>
        <v>0</v>
      </c>
      <c r="BD207" s="58">
        <f>VLOOKUP(J$3,[1]Prisindeks!$A$1:$B$111,2,FALSE)/100*AG207</f>
        <v>0</v>
      </c>
      <c r="BE207" s="58">
        <f>VLOOKUP(K$3,[1]Prisindeks!$A$1:$B$111,2,FALSE)/100*AH207</f>
        <v>0</v>
      </c>
      <c r="BF207" s="58">
        <f>VLOOKUP(L$3,[1]Prisindeks!$A$1:$B$111,2,FALSE)/100*AI207</f>
        <v>0</v>
      </c>
      <c r="BG207" s="58">
        <f>VLOOKUP(M$3,[1]Prisindeks!$A$1:$B$111,2,FALSE)/100*AJ207</f>
        <v>0</v>
      </c>
      <c r="BH207" s="58">
        <f>VLOOKUP(N$3,[1]Prisindeks!$A$1:$B$111,2,FALSE)/100*AK207</f>
        <v>0</v>
      </c>
      <c r="BI207" s="58">
        <f>VLOOKUP(O$3,[1]Prisindeks!$A$1:$B$111,2,FALSE)/100*AL207</f>
        <v>0</v>
      </c>
      <c r="BJ207" s="58">
        <f>VLOOKUP(P$3,[1]Prisindeks!$A$1:$B$111,2,FALSE)/100*AM207</f>
        <v>0</v>
      </c>
      <c r="BK207" s="58">
        <f>VLOOKUP(Q$3,[1]Prisindeks!$A$1:$B$111,2,FALSE)/100*AN207</f>
        <v>0</v>
      </c>
      <c r="BL207" s="58">
        <f>VLOOKUP(R$3,[1]Prisindeks!$A$1:$B$111,2,FALSE)/100*AO207</f>
        <v>0</v>
      </c>
      <c r="BM207" s="58">
        <f>VLOOKUP(S$3,[1]Prisindeks!$A$1:$B$111,2,FALSE)/100*AP207</f>
        <v>0</v>
      </c>
      <c r="BN207" s="58">
        <f>VLOOKUP(T$3,[1]Prisindeks!$A$1:$B$111,2,FALSE)/100*AQ207</f>
        <v>0</v>
      </c>
      <c r="BO207" s="58">
        <f>VLOOKUP(U$3,[1]Prisindeks!$A$1:$B$111,2,FALSE)/100*AR207</f>
        <v>0</v>
      </c>
      <c r="BP207" s="58">
        <f>VLOOKUP(V$3,[1]Prisindeks!$A$1:$B$111,2,FALSE)/100*AS207</f>
        <v>0</v>
      </c>
      <c r="BQ207" s="58">
        <f>VLOOKUP(W$3,[1]Prisindeks!$A$1:$B$111,2,FALSE)/100*AT207</f>
        <v>0</v>
      </c>
      <c r="BR207" s="58">
        <f>VLOOKUP(X$3,[1]Prisindeks!$A$1:$B$111,2,FALSE)/100*AU207</f>
        <v>0</v>
      </c>
      <c r="BS207" s="58">
        <f>VLOOKUP(Y$3,[1]Prisindeks!$A$1:$B$111,2,FALSE)/100*AV207</f>
        <v>0</v>
      </c>
      <c r="BT207" s="59">
        <f>+SUM(AX207:BS207)</f>
        <v>0</v>
      </c>
      <c r="BU207" s="48">
        <f t="shared" ref="BU207:CP207" si="140">(AX207+AA207)/2</f>
        <v>0</v>
      </c>
      <c r="BV207" s="48">
        <f t="shared" si="140"/>
        <v>0</v>
      </c>
      <c r="BW207" s="48">
        <f t="shared" si="140"/>
        <v>0</v>
      </c>
      <c r="BX207" s="48">
        <f t="shared" si="140"/>
        <v>0</v>
      </c>
      <c r="BY207" s="48">
        <f t="shared" si="140"/>
        <v>0</v>
      </c>
      <c r="BZ207" s="48">
        <f t="shared" si="140"/>
        <v>0</v>
      </c>
      <c r="CA207" s="48">
        <f t="shared" si="140"/>
        <v>0</v>
      </c>
      <c r="CB207" s="48">
        <f t="shared" si="140"/>
        <v>0</v>
      </c>
      <c r="CC207" s="48">
        <f t="shared" si="140"/>
        <v>0</v>
      </c>
      <c r="CD207" s="48">
        <f t="shared" si="140"/>
        <v>0</v>
      </c>
      <c r="CE207" s="48">
        <f t="shared" si="140"/>
        <v>0</v>
      </c>
      <c r="CF207" s="48">
        <f t="shared" si="140"/>
        <v>0</v>
      </c>
      <c r="CG207" s="48">
        <f t="shared" si="140"/>
        <v>0</v>
      </c>
      <c r="CH207" s="48">
        <f t="shared" si="140"/>
        <v>0</v>
      </c>
      <c r="CI207" s="48">
        <f t="shared" si="140"/>
        <v>0</v>
      </c>
      <c r="CJ207" s="48">
        <f t="shared" si="140"/>
        <v>0</v>
      </c>
      <c r="CK207" s="48">
        <f t="shared" si="140"/>
        <v>0</v>
      </c>
      <c r="CL207" s="48">
        <f t="shared" si="140"/>
        <v>0</v>
      </c>
      <c r="CM207" s="48">
        <f t="shared" si="140"/>
        <v>0</v>
      </c>
      <c r="CN207" s="48">
        <f t="shared" si="140"/>
        <v>0</v>
      </c>
      <c r="CO207" s="48">
        <f t="shared" si="140"/>
        <v>0</v>
      </c>
      <c r="CP207" s="48">
        <f t="shared" si="140"/>
        <v>0</v>
      </c>
      <c r="CQ207" s="49">
        <f>+AVERAGE(AW207,BT207)</f>
        <v>0</v>
      </c>
      <c r="CR207" s="48">
        <f>SUM(D207:Y207)</f>
        <v>0</v>
      </c>
    </row>
    <row r="208" spans="1:96" hidden="1" outlineLevel="1" x14ac:dyDescent="0.25">
      <c r="A208" s="60" t="s">
        <v>66</v>
      </c>
      <c r="B208" s="51" t="s">
        <v>67</v>
      </c>
      <c r="C208" s="61" t="s">
        <v>68</v>
      </c>
      <c r="D208" s="78">
        <v>0</v>
      </c>
      <c r="E208" s="78">
        <v>0</v>
      </c>
      <c r="F208" s="78">
        <v>0</v>
      </c>
      <c r="G208" s="78">
        <v>0</v>
      </c>
      <c r="H208" s="78">
        <v>0</v>
      </c>
      <c r="I208" s="78">
        <v>0</v>
      </c>
      <c r="J208" s="78">
        <v>0</v>
      </c>
      <c r="K208" s="78">
        <v>0</v>
      </c>
      <c r="L208" s="78">
        <v>0</v>
      </c>
      <c r="M208" s="78">
        <v>0</v>
      </c>
      <c r="N208" s="78">
        <v>0</v>
      </c>
      <c r="O208" s="78">
        <v>0</v>
      </c>
      <c r="P208" s="78">
        <v>0</v>
      </c>
      <c r="Q208" s="78">
        <v>0</v>
      </c>
      <c r="R208" s="78">
        <v>0</v>
      </c>
      <c r="S208" s="78">
        <v>0</v>
      </c>
      <c r="T208" s="78">
        <v>0</v>
      </c>
      <c r="U208" s="78">
        <v>0</v>
      </c>
      <c r="V208" s="78">
        <v>0</v>
      </c>
      <c r="W208" s="78">
        <v>0</v>
      </c>
      <c r="X208" s="78">
        <v>0</v>
      </c>
      <c r="Y208" s="78">
        <v>0</v>
      </c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56"/>
      <c r="BI208" s="56"/>
      <c r="BJ208" s="56"/>
      <c r="BK208" s="56"/>
      <c r="BL208" s="56"/>
      <c r="BM208" s="56"/>
      <c r="BN208" s="56"/>
      <c r="BO208" s="56"/>
      <c r="BP208" s="56"/>
      <c r="BQ208" s="56"/>
      <c r="BR208" s="56"/>
      <c r="BS208" s="56"/>
      <c r="BT208" s="56"/>
      <c r="BU208" s="56"/>
      <c r="BV208" s="56"/>
      <c r="BW208" s="56"/>
      <c r="BX208" s="56"/>
      <c r="BY208" s="56"/>
      <c r="BZ208" s="56"/>
      <c r="CA208" s="56"/>
      <c r="CB208" s="56"/>
      <c r="CC208" s="56"/>
      <c r="CD208" s="56"/>
      <c r="CE208" s="56"/>
      <c r="CF208" s="56"/>
      <c r="CG208" s="56"/>
      <c r="CH208" s="56"/>
      <c r="CI208" s="56"/>
      <c r="CJ208" s="56"/>
      <c r="CK208" s="56"/>
      <c r="CL208" s="56"/>
      <c r="CM208" s="56"/>
      <c r="CN208" s="56"/>
      <c r="CO208" s="56"/>
      <c r="CP208" s="56"/>
      <c r="CQ208" s="49"/>
      <c r="CR208" s="48"/>
    </row>
    <row r="209" spans="1:96" collapsed="1" x14ac:dyDescent="0.25">
      <c r="A209" s="30" t="s">
        <v>101</v>
      </c>
      <c r="B209" s="31"/>
      <c r="C209" s="7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74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  <c r="AR209" s="75"/>
      <c r="AS209" s="75"/>
      <c r="AT209" s="75"/>
      <c r="AU209" s="75"/>
      <c r="AV209" s="49"/>
      <c r="AW209" s="36">
        <f>SUM(AW210:AW217)</f>
        <v>0</v>
      </c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  <c r="BO209" s="76"/>
      <c r="BP209" s="76"/>
      <c r="BQ209" s="76"/>
      <c r="BR209" s="76"/>
      <c r="BS209" s="76"/>
      <c r="BT209" s="36">
        <f>SUM(BT210:BT217)</f>
        <v>0</v>
      </c>
      <c r="BU209" s="76"/>
      <c r="BV209" s="76"/>
      <c r="BW209" s="76"/>
      <c r="BX209" s="76"/>
      <c r="BY209" s="76"/>
      <c r="BZ209" s="76"/>
      <c r="CA209" s="76"/>
      <c r="CB209" s="76"/>
      <c r="CC209" s="76"/>
      <c r="CD209" s="76"/>
      <c r="CE209" s="76"/>
      <c r="CF209" s="76"/>
      <c r="CG209" s="76"/>
      <c r="CH209" s="76"/>
      <c r="CI209" s="76"/>
      <c r="CJ209" s="76"/>
      <c r="CK209" s="76"/>
      <c r="CL209" s="76"/>
      <c r="CM209" s="76"/>
      <c r="CN209" s="76"/>
      <c r="CO209" s="76"/>
      <c r="CP209" s="76"/>
      <c r="CQ209" s="36">
        <f>SUM(CQ210:CQ217)</f>
        <v>0</v>
      </c>
      <c r="CR209" s="48">
        <f>SUM(D209:Y209)</f>
        <v>0</v>
      </c>
    </row>
    <row r="210" spans="1:96" hidden="1" outlineLevel="1" x14ac:dyDescent="0.25">
      <c r="A210" s="85" t="s">
        <v>84</v>
      </c>
      <c r="B210" s="39" t="s">
        <v>85</v>
      </c>
      <c r="C210" s="40">
        <f>+[1]Genanskaffelsespriser!$E$175</f>
        <v>50</v>
      </c>
      <c r="D210" s="77">
        <v>0</v>
      </c>
      <c r="E210" s="77">
        <v>0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77">
        <v>0</v>
      </c>
      <c r="Q210" s="77">
        <v>0</v>
      </c>
      <c r="R210" s="77">
        <v>0</v>
      </c>
      <c r="S210" s="77">
        <v>0</v>
      </c>
      <c r="T210" s="77">
        <v>0</v>
      </c>
      <c r="U210" s="77">
        <v>0</v>
      </c>
      <c r="V210" s="77">
        <v>0</v>
      </c>
      <c r="W210" s="77">
        <v>0</v>
      </c>
      <c r="X210" s="77">
        <v>0</v>
      </c>
      <c r="Y210" s="77">
        <v>0</v>
      </c>
      <c r="Z210" s="86">
        <f>IF(COUNTIF(D210:Y210,"&lt;&gt;0")&lt;=1,IF((SUM(D210:Y210))&gt;0,((+HLOOKUP((SUM(D210:Y210)),[1]Priser!$E$342:$H$344,2)+((SUM(D210:Y210))-HLOOKUP((SUM(D210:Y210)),[1]Priser!$E$342:$H$344,1))*HLOOKUP((SUM(D210:Y210)),[1]Priser!$E$342:$H$344,3))*[1]Priser!$P$341)/(SUM(D210:Y210)),0)*(1+[1]Genanskaffelsespriser!$D$196),$A$400)</f>
        <v>0</v>
      </c>
      <c r="AA210" s="45">
        <f t="shared" ref="AA210:AV210" si="141">IF((D210*$Z210-(2009-D$3)/($C210+D211)*$Z210*D210)&lt;0,0,(D210*$Z210-(2009-D$3)/($C210+D211)*$Z210*D210))</f>
        <v>0</v>
      </c>
      <c r="AB210" s="46">
        <f t="shared" si="141"/>
        <v>0</v>
      </c>
      <c r="AC210" s="46">
        <f t="shared" si="141"/>
        <v>0</v>
      </c>
      <c r="AD210" s="46">
        <f t="shared" si="141"/>
        <v>0</v>
      </c>
      <c r="AE210" s="46">
        <f t="shared" si="141"/>
        <v>0</v>
      </c>
      <c r="AF210" s="46">
        <f t="shared" si="141"/>
        <v>0</v>
      </c>
      <c r="AG210" s="46">
        <f t="shared" si="141"/>
        <v>0</v>
      </c>
      <c r="AH210" s="46">
        <f t="shared" si="141"/>
        <v>0</v>
      </c>
      <c r="AI210" s="46">
        <f t="shared" si="141"/>
        <v>0</v>
      </c>
      <c r="AJ210" s="46">
        <f t="shared" si="141"/>
        <v>0</v>
      </c>
      <c r="AK210" s="46">
        <f t="shared" si="141"/>
        <v>0</v>
      </c>
      <c r="AL210" s="46">
        <f t="shared" si="141"/>
        <v>0</v>
      </c>
      <c r="AM210" s="46">
        <f t="shared" si="141"/>
        <v>0</v>
      </c>
      <c r="AN210" s="46">
        <f t="shared" si="141"/>
        <v>0</v>
      </c>
      <c r="AO210" s="46">
        <f t="shared" si="141"/>
        <v>0</v>
      </c>
      <c r="AP210" s="46">
        <f t="shared" si="141"/>
        <v>0</v>
      </c>
      <c r="AQ210" s="46">
        <f t="shared" si="141"/>
        <v>0</v>
      </c>
      <c r="AR210" s="46">
        <f t="shared" si="141"/>
        <v>0</v>
      </c>
      <c r="AS210" s="46">
        <f t="shared" si="141"/>
        <v>0</v>
      </c>
      <c r="AT210" s="46">
        <f t="shared" si="141"/>
        <v>0</v>
      </c>
      <c r="AU210" s="46">
        <f t="shared" si="141"/>
        <v>0</v>
      </c>
      <c r="AV210" s="46">
        <f t="shared" si="141"/>
        <v>0</v>
      </c>
      <c r="AW210" s="47">
        <f>+SUM(AA210:AV210)</f>
        <v>0</v>
      </c>
      <c r="AX210" s="46">
        <f>VLOOKUP(D$3,[1]Prisindeks!$A$1:$B$111,2,FALSE)/100*AA210</f>
        <v>0</v>
      </c>
      <c r="AY210" s="46">
        <f>VLOOKUP(E$3,[1]Prisindeks!$A$1:$B$111,2,FALSE)/100*AB210</f>
        <v>0</v>
      </c>
      <c r="AZ210" s="46">
        <f>VLOOKUP(F$3,[1]Prisindeks!$A$1:$B$111,2,FALSE)/100*AC210</f>
        <v>0</v>
      </c>
      <c r="BA210" s="46">
        <f>VLOOKUP(G$3,[1]Prisindeks!$A$1:$B$111,2,FALSE)/100*AD210</f>
        <v>0</v>
      </c>
      <c r="BB210" s="46">
        <f>VLOOKUP(H$3,[1]Prisindeks!$A$1:$B$111,2,FALSE)/100*AE210</f>
        <v>0</v>
      </c>
      <c r="BC210" s="46">
        <f>VLOOKUP(I$3,[1]Prisindeks!$A$1:$B$111,2,FALSE)/100*AF210</f>
        <v>0</v>
      </c>
      <c r="BD210" s="46">
        <f>VLOOKUP(J$3,[1]Prisindeks!$A$1:$B$111,2,FALSE)/100*AG210</f>
        <v>0</v>
      </c>
      <c r="BE210" s="46">
        <f>VLOOKUP(K$3,[1]Prisindeks!$A$1:$B$111,2,FALSE)/100*AH210</f>
        <v>0</v>
      </c>
      <c r="BF210" s="46">
        <f>VLOOKUP(L$3,[1]Prisindeks!$A$1:$B$111,2,FALSE)/100*AI210</f>
        <v>0</v>
      </c>
      <c r="BG210" s="46">
        <f>VLOOKUP(M$3,[1]Prisindeks!$A$1:$B$111,2,FALSE)/100*AJ210</f>
        <v>0</v>
      </c>
      <c r="BH210" s="46">
        <f>VLOOKUP(N$3,[1]Prisindeks!$A$1:$B$111,2,FALSE)/100*AK210</f>
        <v>0</v>
      </c>
      <c r="BI210" s="46">
        <f>VLOOKUP(O$3,[1]Prisindeks!$A$1:$B$111,2,FALSE)/100*AL210</f>
        <v>0</v>
      </c>
      <c r="BJ210" s="46">
        <f>VLOOKUP(P$3,[1]Prisindeks!$A$1:$B$111,2,FALSE)/100*AM210</f>
        <v>0</v>
      </c>
      <c r="BK210" s="46">
        <f>VLOOKUP(Q$3,[1]Prisindeks!$A$1:$B$111,2,FALSE)/100*AN210</f>
        <v>0</v>
      </c>
      <c r="BL210" s="46">
        <f>VLOOKUP(R$3,[1]Prisindeks!$A$1:$B$111,2,FALSE)/100*AO210</f>
        <v>0</v>
      </c>
      <c r="BM210" s="46">
        <f>VLOOKUP(S$3,[1]Prisindeks!$A$1:$B$111,2,FALSE)/100*AP210</f>
        <v>0</v>
      </c>
      <c r="BN210" s="46">
        <f>VLOOKUP(T$3,[1]Prisindeks!$A$1:$B$111,2,FALSE)/100*AQ210</f>
        <v>0</v>
      </c>
      <c r="BO210" s="46">
        <f>VLOOKUP(U$3,[1]Prisindeks!$A$1:$B$111,2,FALSE)/100*AR210</f>
        <v>0</v>
      </c>
      <c r="BP210" s="46">
        <f>VLOOKUP(V$3,[1]Prisindeks!$A$1:$B$111,2,FALSE)/100*AS210</f>
        <v>0</v>
      </c>
      <c r="BQ210" s="46">
        <f>VLOOKUP(W$3,[1]Prisindeks!$A$1:$B$111,2,FALSE)/100*AT210</f>
        <v>0</v>
      </c>
      <c r="BR210" s="46">
        <f>VLOOKUP(X$3,[1]Prisindeks!$A$1:$B$111,2,FALSE)/100*AU210</f>
        <v>0</v>
      </c>
      <c r="BS210" s="46">
        <f>VLOOKUP(Y$3,[1]Prisindeks!$A$1:$B$111,2,FALSE)/100*AV210</f>
        <v>0</v>
      </c>
      <c r="BT210" s="47">
        <f>+SUM(AX210:BS210)</f>
        <v>0</v>
      </c>
      <c r="BU210" s="48">
        <f t="shared" ref="BU210:CP210" si="142">(AX210+AA210)/2</f>
        <v>0</v>
      </c>
      <c r="BV210" s="48">
        <f t="shared" si="142"/>
        <v>0</v>
      </c>
      <c r="BW210" s="48">
        <f t="shared" si="142"/>
        <v>0</v>
      </c>
      <c r="BX210" s="48">
        <f t="shared" si="142"/>
        <v>0</v>
      </c>
      <c r="BY210" s="48">
        <f t="shared" si="142"/>
        <v>0</v>
      </c>
      <c r="BZ210" s="48">
        <f t="shared" si="142"/>
        <v>0</v>
      </c>
      <c r="CA210" s="48">
        <f t="shared" si="142"/>
        <v>0</v>
      </c>
      <c r="CB210" s="48">
        <f t="shared" si="142"/>
        <v>0</v>
      </c>
      <c r="CC210" s="48">
        <f t="shared" si="142"/>
        <v>0</v>
      </c>
      <c r="CD210" s="48">
        <f t="shared" si="142"/>
        <v>0</v>
      </c>
      <c r="CE210" s="48">
        <f t="shared" si="142"/>
        <v>0</v>
      </c>
      <c r="CF210" s="48">
        <f t="shared" si="142"/>
        <v>0</v>
      </c>
      <c r="CG210" s="48">
        <f t="shared" si="142"/>
        <v>0</v>
      </c>
      <c r="CH210" s="48">
        <f t="shared" si="142"/>
        <v>0</v>
      </c>
      <c r="CI210" s="48">
        <f t="shared" si="142"/>
        <v>0</v>
      </c>
      <c r="CJ210" s="48">
        <f t="shared" si="142"/>
        <v>0</v>
      </c>
      <c r="CK210" s="48">
        <f t="shared" si="142"/>
        <v>0</v>
      </c>
      <c r="CL210" s="48">
        <f t="shared" si="142"/>
        <v>0</v>
      </c>
      <c r="CM210" s="48">
        <f t="shared" si="142"/>
        <v>0</v>
      </c>
      <c r="CN210" s="48">
        <f t="shared" si="142"/>
        <v>0</v>
      </c>
      <c r="CO210" s="48">
        <f t="shared" si="142"/>
        <v>0</v>
      </c>
      <c r="CP210" s="48">
        <f t="shared" si="142"/>
        <v>0</v>
      </c>
      <c r="CQ210" s="49">
        <f>+AVERAGE(AW210,BT210)</f>
        <v>0</v>
      </c>
      <c r="CR210" s="48">
        <f>SUM(D210:Y210)</f>
        <v>0</v>
      </c>
    </row>
    <row r="211" spans="1:96" hidden="1" outlineLevel="1" x14ac:dyDescent="0.25">
      <c r="A211" s="60" t="s">
        <v>66</v>
      </c>
      <c r="B211" s="51" t="s">
        <v>67</v>
      </c>
      <c r="C211" s="61" t="s">
        <v>68</v>
      </c>
      <c r="D211" s="78">
        <v>0</v>
      </c>
      <c r="E211" s="78">
        <v>0</v>
      </c>
      <c r="F211" s="78">
        <v>0</v>
      </c>
      <c r="G211" s="78">
        <v>0</v>
      </c>
      <c r="H211" s="78">
        <v>0</v>
      </c>
      <c r="I211" s="78">
        <v>0</v>
      </c>
      <c r="J211" s="78">
        <v>0</v>
      </c>
      <c r="K211" s="78">
        <v>0</v>
      </c>
      <c r="L211" s="78">
        <v>0</v>
      </c>
      <c r="M211" s="78">
        <v>0</v>
      </c>
      <c r="N211" s="78">
        <v>0</v>
      </c>
      <c r="O211" s="78">
        <v>0</v>
      </c>
      <c r="P211" s="78">
        <v>0</v>
      </c>
      <c r="Q211" s="78">
        <v>0</v>
      </c>
      <c r="R211" s="78">
        <v>0</v>
      </c>
      <c r="S211" s="78">
        <v>0</v>
      </c>
      <c r="T211" s="78">
        <v>0</v>
      </c>
      <c r="U211" s="78">
        <v>0</v>
      </c>
      <c r="V211" s="78">
        <v>0</v>
      </c>
      <c r="W211" s="78">
        <v>0</v>
      </c>
      <c r="X211" s="78">
        <v>0</v>
      </c>
      <c r="Y211" s="78">
        <v>0</v>
      </c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  <c r="BR211" s="56"/>
      <c r="BS211" s="56"/>
      <c r="BT211" s="56"/>
      <c r="BU211" s="56"/>
      <c r="BV211" s="56"/>
      <c r="BW211" s="56"/>
      <c r="BX211" s="56"/>
      <c r="BY211" s="56"/>
      <c r="BZ211" s="56"/>
      <c r="CA211" s="56"/>
      <c r="CB211" s="56"/>
      <c r="CC211" s="56"/>
      <c r="CD211" s="56"/>
      <c r="CE211" s="56"/>
      <c r="CF211" s="56"/>
      <c r="CG211" s="56"/>
      <c r="CH211" s="56"/>
      <c r="CI211" s="56"/>
      <c r="CJ211" s="56"/>
      <c r="CK211" s="56"/>
      <c r="CL211" s="56"/>
      <c r="CM211" s="56"/>
      <c r="CN211" s="56"/>
      <c r="CO211" s="56"/>
      <c r="CP211" s="56"/>
      <c r="CQ211" s="49"/>
      <c r="CR211" s="48"/>
    </row>
    <row r="212" spans="1:96" hidden="1" outlineLevel="1" x14ac:dyDescent="0.25">
      <c r="A212" s="50" t="s">
        <v>86</v>
      </c>
      <c r="B212" s="51" t="s">
        <v>85</v>
      </c>
      <c r="C212" s="52">
        <f>+[1]Genanskaffelsespriser!$E$176</f>
        <v>25</v>
      </c>
      <c r="D212" s="78">
        <v>0</v>
      </c>
      <c r="E212" s="78">
        <v>0</v>
      </c>
      <c r="F212" s="78">
        <v>0</v>
      </c>
      <c r="G212" s="78">
        <v>0</v>
      </c>
      <c r="H212" s="78">
        <v>0</v>
      </c>
      <c r="I212" s="78">
        <v>0</v>
      </c>
      <c r="J212" s="78">
        <v>0</v>
      </c>
      <c r="K212" s="78">
        <v>0</v>
      </c>
      <c r="L212" s="78">
        <v>0</v>
      </c>
      <c r="M212" s="78">
        <v>0</v>
      </c>
      <c r="N212" s="78">
        <v>0</v>
      </c>
      <c r="O212" s="78">
        <v>0</v>
      </c>
      <c r="P212" s="78">
        <v>0</v>
      </c>
      <c r="Q212" s="78">
        <v>0</v>
      </c>
      <c r="R212" s="78">
        <v>0</v>
      </c>
      <c r="S212" s="78">
        <v>0</v>
      </c>
      <c r="T212" s="78">
        <v>0</v>
      </c>
      <c r="U212" s="78">
        <v>0</v>
      </c>
      <c r="V212" s="78">
        <v>0</v>
      </c>
      <c r="W212" s="78">
        <v>0</v>
      </c>
      <c r="X212" s="78">
        <v>0</v>
      </c>
      <c r="Y212" s="78">
        <v>0</v>
      </c>
      <c r="Z212" s="87">
        <f>IF(COUNTIF(D212:Y212,"&lt;&gt;0")&lt;=1,IF((SUM(D212:Y212))&gt;0,((+HLOOKUP((SUM(D212:Y212)),[1]Priser!$E$342:$H$344,2)+((SUM(D212:Y212))-HLOOKUP((SUM(D212:Y212)),[1]Priser!$E$342:$H$344,1))*HLOOKUP((SUM(D212:Y212)),[1]Priser!$E$342:$H$344,3))*[1]Priser!$Q$341)/(SUM(D212:Y212)),0)*(1+[1]Genanskaffelsespriser!$D$196),$A$400)</f>
        <v>0</v>
      </c>
      <c r="AA212" s="57">
        <f t="shared" ref="AA212:AP213" si="143">IF((D212*$Z212-(2009-D$3)/$C212*$Z212*D212)&lt;0,0,(D212*$Z212-(2009-D$3)/$C212*$Z212*D212))</f>
        <v>0</v>
      </c>
      <c r="AB212" s="58">
        <f t="shared" si="143"/>
        <v>0</v>
      </c>
      <c r="AC212" s="58">
        <f t="shared" si="143"/>
        <v>0</v>
      </c>
      <c r="AD212" s="58">
        <f t="shared" si="143"/>
        <v>0</v>
      </c>
      <c r="AE212" s="58">
        <f t="shared" si="143"/>
        <v>0</v>
      </c>
      <c r="AF212" s="58">
        <f t="shared" si="143"/>
        <v>0</v>
      </c>
      <c r="AG212" s="58">
        <f t="shared" si="143"/>
        <v>0</v>
      </c>
      <c r="AH212" s="58">
        <f t="shared" si="143"/>
        <v>0</v>
      </c>
      <c r="AI212" s="58">
        <f t="shared" si="143"/>
        <v>0</v>
      </c>
      <c r="AJ212" s="58">
        <f t="shared" si="143"/>
        <v>0</v>
      </c>
      <c r="AK212" s="58">
        <f t="shared" si="143"/>
        <v>0</v>
      </c>
      <c r="AL212" s="58">
        <f t="shared" si="143"/>
        <v>0</v>
      </c>
      <c r="AM212" s="58">
        <f t="shared" si="143"/>
        <v>0</v>
      </c>
      <c r="AN212" s="58">
        <f t="shared" si="143"/>
        <v>0</v>
      </c>
      <c r="AO212" s="58">
        <f t="shared" si="143"/>
        <v>0</v>
      </c>
      <c r="AP212" s="58">
        <f t="shared" si="143"/>
        <v>0</v>
      </c>
      <c r="AQ212" s="58">
        <f t="shared" ref="AK212:AT213" si="144">IF((T212*$Z212-(2009-T$3)/$C212*$Z212*T212)&lt;0,0,(T212*$Z212-(2009-T$3)/$C212*$Z212*T212))</f>
        <v>0</v>
      </c>
      <c r="AR212" s="58">
        <f t="shared" si="144"/>
        <v>0</v>
      </c>
      <c r="AS212" s="58">
        <f t="shared" si="144"/>
        <v>0</v>
      </c>
      <c r="AT212" s="58">
        <f t="shared" si="144"/>
        <v>0</v>
      </c>
      <c r="AU212" s="58">
        <f>IF((X212*$Z212-(2009-X$3)/$C212*$Z212*X212)&lt;0,0,(X212*$Z212-(2009-X$3)/$C212*$Z212*X212))</f>
        <v>0</v>
      </c>
      <c r="AV212" s="58">
        <f>IF((Y212*$Z212-(2009-Y$3)/$C212*$Z212*Y212)&lt;0,0,(Y212*$Z212-(2009-Y$3)/$C212*$Z212*Y212))</f>
        <v>0</v>
      </c>
      <c r="AW212" s="59">
        <f>+SUM(AA212:AV212)</f>
        <v>0</v>
      </c>
      <c r="AX212" s="58">
        <f>VLOOKUP(D$3,[1]Prisindeks!$A$1:$B$111,2,FALSE)/100*AA212</f>
        <v>0</v>
      </c>
      <c r="AY212" s="58">
        <f>VLOOKUP(E$3,[1]Prisindeks!$A$1:$B$111,2,FALSE)/100*AB212</f>
        <v>0</v>
      </c>
      <c r="AZ212" s="58">
        <f>VLOOKUP(F$3,[1]Prisindeks!$A$1:$B$111,2,FALSE)/100*AC212</f>
        <v>0</v>
      </c>
      <c r="BA212" s="58">
        <f>VLOOKUP(G$3,[1]Prisindeks!$A$1:$B$111,2,FALSE)/100*AD212</f>
        <v>0</v>
      </c>
      <c r="BB212" s="58">
        <f>VLOOKUP(H$3,[1]Prisindeks!$A$1:$B$111,2,FALSE)/100*AE212</f>
        <v>0</v>
      </c>
      <c r="BC212" s="58">
        <f>VLOOKUP(I$3,[1]Prisindeks!$A$1:$B$111,2,FALSE)/100*AF212</f>
        <v>0</v>
      </c>
      <c r="BD212" s="58">
        <f>VLOOKUP(J$3,[1]Prisindeks!$A$1:$B$111,2,FALSE)/100*AG212</f>
        <v>0</v>
      </c>
      <c r="BE212" s="58">
        <f>VLOOKUP(K$3,[1]Prisindeks!$A$1:$B$111,2,FALSE)/100*AH212</f>
        <v>0</v>
      </c>
      <c r="BF212" s="58">
        <f>VLOOKUP(L$3,[1]Prisindeks!$A$1:$B$111,2,FALSE)/100*AI212</f>
        <v>0</v>
      </c>
      <c r="BG212" s="58">
        <f>VLOOKUP(M$3,[1]Prisindeks!$A$1:$B$111,2,FALSE)/100*AJ212</f>
        <v>0</v>
      </c>
      <c r="BH212" s="58">
        <f>VLOOKUP(N$3,[1]Prisindeks!$A$1:$B$111,2,FALSE)/100*AK212</f>
        <v>0</v>
      </c>
      <c r="BI212" s="58">
        <f>VLOOKUP(O$3,[1]Prisindeks!$A$1:$B$111,2,FALSE)/100*AL212</f>
        <v>0</v>
      </c>
      <c r="BJ212" s="58">
        <f>VLOOKUP(P$3,[1]Prisindeks!$A$1:$B$111,2,FALSE)/100*AM212</f>
        <v>0</v>
      </c>
      <c r="BK212" s="58">
        <f>VLOOKUP(Q$3,[1]Prisindeks!$A$1:$B$111,2,FALSE)/100*AN212</f>
        <v>0</v>
      </c>
      <c r="BL212" s="58">
        <f>VLOOKUP(R$3,[1]Prisindeks!$A$1:$B$111,2,FALSE)/100*AO212</f>
        <v>0</v>
      </c>
      <c r="BM212" s="58">
        <f>VLOOKUP(S$3,[1]Prisindeks!$A$1:$B$111,2,FALSE)/100*AP212</f>
        <v>0</v>
      </c>
      <c r="BN212" s="58">
        <f>VLOOKUP(T$3,[1]Prisindeks!$A$1:$B$111,2,FALSE)/100*AQ212</f>
        <v>0</v>
      </c>
      <c r="BO212" s="58">
        <f>VLOOKUP(U$3,[1]Prisindeks!$A$1:$B$111,2,FALSE)/100*AR212</f>
        <v>0</v>
      </c>
      <c r="BP212" s="58">
        <f>VLOOKUP(V$3,[1]Prisindeks!$A$1:$B$111,2,FALSE)/100*AS212</f>
        <v>0</v>
      </c>
      <c r="BQ212" s="58">
        <f>VLOOKUP(W$3,[1]Prisindeks!$A$1:$B$111,2,FALSE)/100*AT212</f>
        <v>0</v>
      </c>
      <c r="BR212" s="58">
        <f>VLOOKUP(X$3,[1]Prisindeks!$A$1:$B$111,2,FALSE)/100*AU212</f>
        <v>0</v>
      </c>
      <c r="BS212" s="58">
        <f>VLOOKUP(Y$3,[1]Prisindeks!$A$1:$B$111,2,FALSE)/100*AV212</f>
        <v>0</v>
      </c>
      <c r="BT212" s="59">
        <f>+SUM(AX212:BS212)</f>
        <v>0</v>
      </c>
      <c r="BU212" s="48">
        <f t="shared" ref="BU212:CJ214" si="145">(AX212+AA212)/2</f>
        <v>0</v>
      </c>
      <c r="BV212" s="48">
        <f t="shared" si="145"/>
        <v>0</v>
      </c>
      <c r="BW212" s="48">
        <f t="shared" si="145"/>
        <v>0</v>
      </c>
      <c r="BX212" s="48">
        <f t="shared" si="145"/>
        <v>0</v>
      </c>
      <c r="BY212" s="48">
        <f t="shared" si="145"/>
        <v>0</v>
      </c>
      <c r="BZ212" s="48">
        <f t="shared" si="145"/>
        <v>0</v>
      </c>
      <c r="CA212" s="48">
        <f t="shared" si="145"/>
        <v>0</v>
      </c>
      <c r="CB212" s="48">
        <f t="shared" si="145"/>
        <v>0</v>
      </c>
      <c r="CC212" s="48">
        <f t="shared" si="145"/>
        <v>0</v>
      </c>
      <c r="CD212" s="48">
        <f t="shared" si="145"/>
        <v>0</v>
      </c>
      <c r="CE212" s="48">
        <f t="shared" si="145"/>
        <v>0</v>
      </c>
      <c r="CF212" s="48">
        <f t="shared" si="145"/>
        <v>0</v>
      </c>
      <c r="CG212" s="48">
        <f t="shared" si="145"/>
        <v>0</v>
      </c>
      <c r="CH212" s="48">
        <f t="shared" si="145"/>
        <v>0</v>
      </c>
      <c r="CI212" s="48">
        <f t="shared" si="145"/>
        <v>0</v>
      </c>
      <c r="CJ212" s="48">
        <f t="shared" si="145"/>
        <v>0</v>
      </c>
      <c r="CK212" s="48">
        <f t="shared" ref="CE212:CP214" si="146">(BN212+AQ212)/2</f>
        <v>0</v>
      </c>
      <c r="CL212" s="48">
        <f t="shared" si="146"/>
        <v>0</v>
      </c>
      <c r="CM212" s="48">
        <f t="shared" si="146"/>
        <v>0</v>
      </c>
      <c r="CN212" s="48">
        <f t="shared" si="146"/>
        <v>0</v>
      </c>
      <c r="CO212" s="48">
        <f t="shared" si="146"/>
        <v>0</v>
      </c>
      <c r="CP212" s="48">
        <f t="shared" si="146"/>
        <v>0</v>
      </c>
      <c r="CQ212" s="49">
        <f>+AVERAGE(AW212,BT212)</f>
        <v>0</v>
      </c>
      <c r="CR212" s="48">
        <f>SUM(D212:Y212)</f>
        <v>0</v>
      </c>
    </row>
    <row r="213" spans="1:96" hidden="1" outlineLevel="1" x14ac:dyDescent="0.25">
      <c r="A213" s="50" t="s">
        <v>87</v>
      </c>
      <c r="B213" s="51" t="s">
        <v>85</v>
      </c>
      <c r="C213" s="52">
        <f>+[1]Genanskaffelsespriser!$E$177</f>
        <v>10</v>
      </c>
      <c r="D213" s="78">
        <v>0</v>
      </c>
      <c r="E213" s="78">
        <v>0</v>
      </c>
      <c r="F213" s="78">
        <v>0</v>
      </c>
      <c r="G213" s="78">
        <v>0</v>
      </c>
      <c r="H213" s="78">
        <v>0</v>
      </c>
      <c r="I213" s="78">
        <v>0</v>
      </c>
      <c r="J213" s="78">
        <v>0</v>
      </c>
      <c r="K213" s="78">
        <v>0</v>
      </c>
      <c r="L213" s="78">
        <v>0</v>
      </c>
      <c r="M213" s="78">
        <v>0</v>
      </c>
      <c r="N213" s="78">
        <v>0</v>
      </c>
      <c r="O213" s="78">
        <v>0</v>
      </c>
      <c r="P213" s="78">
        <v>0</v>
      </c>
      <c r="Q213" s="78">
        <v>0</v>
      </c>
      <c r="R213" s="78">
        <v>0</v>
      </c>
      <c r="S213" s="78">
        <v>0</v>
      </c>
      <c r="T213" s="78">
        <v>0</v>
      </c>
      <c r="U213" s="78">
        <v>0</v>
      </c>
      <c r="V213" s="78">
        <v>0</v>
      </c>
      <c r="W213" s="78">
        <v>0</v>
      </c>
      <c r="X213" s="78">
        <v>0</v>
      </c>
      <c r="Y213" s="78">
        <v>0</v>
      </c>
      <c r="Z213" s="87">
        <f>IF(COUNTIF(D213:Y213,"&lt;&gt;0")&lt;=1,IF((SUM(D213:Y213))&gt;0,((+HLOOKUP((SUM(D213:Y213)),[1]Priser!$E$342:$H$344,2)+((SUM(D213:Y213))-HLOOKUP((SUM(D213:Y213)),[1]Priser!$E$342:$H$344,1))*HLOOKUP((SUM(D213:Y213)),[1]Priser!$E$342:$H$344,3))*[1]Priser!$R$341)/(SUM(D213:Y213)),0)*(1+[1]Genanskaffelsespriser!$D$196),$A$400)</f>
        <v>0</v>
      </c>
      <c r="AA213" s="57">
        <f t="shared" si="143"/>
        <v>0</v>
      </c>
      <c r="AB213" s="58">
        <f t="shared" si="143"/>
        <v>0</v>
      </c>
      <c r="AC213" s="58">
        <f t="shared" si="143"/>
        <v>0</v>
      </c>
      <c r="AD213" s="58">
        <f t="shared" si="143"/>
        <v>0</v>
      </c>
      <c r="AE213" s="58">
        <f t="shared" si="143"/>
        <v>0</v>
      </c>
      <c r="AF213" s="58">
        <f t="shared" si="143"/>
        <v>0</v>
      </c>
      <c r="AG213" s="58">
        <f t="shared" si="143"/>
        <v>0</v>
      </c>
      <c r="AH213" s="58">
        <f t="shared" si="143"/>
        <v>0</v>
      </c>
      <c r="AI213" s="58">
        <f t="shared" si="143"/>
        <v>0</v>
      </c>
      <c r="AJ213" s="58">
        <f t="shared" si="143"/>
        <v>0</v>
      </c>
      <c r="AK213" s="58">
        <f t="shared" si="144"/>
        <v>0</v>
      </c>
      <c r="AL213" s="58">
        <f t="shared" si="144"/>
        <v>0</v>
      </c>
      <c r="AM213" s="58">
        <f t="shared" si="144"/>
        <v>0</v>
      </c>
      <c r="AN213" s="58">
        <f t="shared" si="144"/>
        <v>0</v>
      </c>
      <c r="AO213" s="58">
        <f t="shared" si="144"/>
        <v>0</v>
      </c>
      <c r="AP213" s="58">
        <f t="shared" si="144"/>
        <v>0</v>
      </c>
      <c r="AQ213" s="58">
        <f t="shared" si="144"/>
        <v>0</v>
      </c>
      <c r="AR213" s="58">
        <f t="shared" si="144"/>
        <v>0</v>
      </c>
      <c r="AS213" s="58">
        <f t="shared" si="144"/>
        <v>0</v>
      </c>
      <c r="AT213" s="58">
        <f t="shared" si="144"/>
        <v>0</v>
      </c>
      <c r="AU213" s="58">
        <f>IF((X213*$Z213-(2009-X$3)/$C213*$Z213*X213)&lt;0,0,(X213*$Z213-(2009-X$3)/$C213*$Z213*X213))</f>
        <v>0</v>
      </c>
      <c r="AV213" s="58">
        <f>IF((Y213*$Z213-(2009-Y$3)/$C213*$Z213*Y213)&lt;0,0,(Y213*$Z213-(2009-Y$3)/$C213*$Z213*Y213))</f>
        <v>0</v>
      </c>
      <c r="AW213" s="59">
        <f>+SUM(AA213:AV213)</f>
        <v>0</v>
      </c>
      <c r="AX213" s="58">
        <f>VLOOKUP(D$3,[1]Prisindeks!$A$1:$B$111,2,FALSE)/100*AA213</f>
        <v>0</v>
      </c>
      <c r="AY213" s="58">
        <f>VLOOKUP(E$3,[1]Prisindeks!$A$1:$B$111,2,FALSE)/100*AB213</f>
        <v>0</v>
      </c>
      <c r="AZ213" s="58">
        <f>VLOOKUP(F$3,[1]Prisindeks!$A$1:$B$111,2,FALSE)/100*AC213</f>
        <v>0</v>
      </c>
      <c r="BA213" s="58">
        <f>VLOOKUP(G$3,[1]Prisindeks!$A$1:$B$111,2,FALSE)/100*AD213</f>
        <v>0</v>
      </c>
      <c r="BB213" s="58">
        <f>VLOOKUP(H$3,[1]Prisindeks!$A$1:$B$111,2,FALSE)/100*AE213</f>
        <v>0</v>
      </c>
      <c r="BC213" s="58">
        <f>VLOOKUP(I$3,[1]Prisindeks!$A$1:$B$111,2,FALSE)/100*AF213</f>
        <v>0</v>
      </c>
      <c r="BD213" s="58">
        <f>VLOOKUP(J$3,[1]Prisindeks!$A$1:$B$111,2,FALSE)/100*AG213</f>
        <v>0</v>
      </c>
      <c r="BE213" s="58">
        <f>VLOOKUP(K$3,[1]Prisindeks!$A$1:$B$111,2,FALSE)/100*AH213</f>
        <v>0</v>
      </c>
      <c r="BF213" s="58">
        <f>VLOOKUP(L$3,[1]Prisindeks!$A$1:$B$111,2,FALSE)/100*AI213</f>
        <v>0</v>
      </c>
      <c r="BG213" s="58">
        <f>VLOOKUP(M$3,[1]Prisindeks!$A$1:$B$111,2,FALSE)/100*AJ213</f>
        <v>0</v>
      </c>
      <c r="BH213" s="58">
        <f>VLOOKUP(N$3,[1]Prisindeks!$A$1:$B$111,2,FALSE)/100*AK213</f>
        <v>0</v>
      </c>
      <c r="BI213" s="58">
        <f>VLOOKUP(O$3,[1]Prisindeks!$A$1:$B$111,2,FALSE)/100*AL213</f>
        <v>0</v>
      </c>
      <c r="BJ213" s="58">
        <f>VLOOKUP(P$3,[1]Prisindeks!$A$1:$B$111,2,FALSE)/100*AM213</f>
        <v>0</v>
      </c>
      <c r="BK213" s="58">
        <f>VLOOKUP(Q$3,[1]Prisindeks!$A$1:$B$111,2,FALSE)/100*AN213</f>
        <v>0</v>
      </c>
      <c r="BL213" s="58">
        <f>VLOOKUP(R$3,[1]Prisindeks!$A$1:$B$111,2,FALSE)/100*AO213</f>
        <v>0</v>
      </c>
      <c r="BM213" s="58">
        <f>VLOOKUP(S$3,[1]Prisindeks!$A$1:$B$111,2,FALSE)/100*AP213</f>
        <v>0</v>
      </c>
      <c r="BN213" s="58">
        <f>VLOOKUP(T$3,[1]Prisindeks!$A$1:$B$111,2,FALSE)/100*AQ213</f>
        <v>0</v>
      </c>
      <c r="BO213" s="58">
        <f>VLOOKUP(U$3,[1]Prisindeks!$A$1:$B$111,2,FALSE)/100*AR213</f>
        <v>0</v>
      </c>
      <c r="BP213" s="58">
        <f>VLOOKUP(V$3,[1]Prisindeks!$A$1:$B$111,2,FALSE)/100*AS213</f>
        <v>0</v>
      </c>
      <c r="BQ213" s="58">
        <f>VLOOKUP(W$3,[1]Prisindeks!$A$1:$B$111,2,FALSE)/100*AT213</f>
        <v>0</v>
      </c>
      <c r="BR213" s="58">
        <f>VLOOKUP(X$3,[1]Prisindeks!$A$1:$B$111,2,FALSE)/100*AU213</f>
        <v>0</v>
      </c>
      <c r="BS213" s="58">
        <f>VLOOKUP(Y$3,[1]Prisindeks!$A$1:$B$111,2,FALSE)/100*AV213</f>
        <v>0</v>
      </c>
      <c r="BT213" s="59">
        <f>+SUM(AX213:BS213)</f>
        <v>0</v>
      </c>
      <c r="BU213" s="48">
        <f t="shared" si="145"/>
        <v>0</v>
      </c>
      <c r="BV213" s="48">
        <f t="shared" si="145"/>
        <v>0</v>
      </c>
      <c r="BW213" s="48">
        <f t="shared" si="145"/>
        <v>0</v>
      </c>
      <c r="BX213" s="48">
        <f t="shared" si="145"/>
        <v>0</v>
      </c>
      <c r="BY213" s="48">
        <f t="shared" si="145"/>
        <v>0</v>
      </c>
      <c r="BZ213" s="48">
        <f t="shared" si="145"/>
        <v>0</v>
      </c>
      <c r="CA213" s="48">
        <f t="shared" si="145"/>
        <v>0</v>
      </c>
      <c r="CB213" s="48">
        <f t="shared" si="145"/>
        <v>0</v>
      </c>
      <c r="CC213" s="48">
        <f t="shared" si="145"/>
        <v>0</v>
      </c>
      <c r="CD213" s="48">
        <f t="shared" si="145"/>
        <v>0</v>
      </c>
      <c r="CE213" s="48">
        <f t="shared" si="146"/>
        <v>0</v>
      </c>
      <c r="CF213" s="48">
        <f t="shared" si="146"/>
        <v>0</v>
      </c>
      <c r="CG213" s="48">
        <f t="shared" si="146"/>
        <v>0</v>
      </c>
      <c r="CH213" s="48">
        <f t="shared" si="146"/>
        <v>0</v>
      </c>
      <c r="CI213" s="48">
        <f t="shared" si="146"/>
        <v>0</v>
      </c>
      <c r="CJ213" s="48">
        <f t="shared" si="146"/>
        <v>0</v>
      </c>
      <c r="CK213" s="48">
        <f t="shared" si="146"/>
        <v>0</v>
      </c>
      <c r="CL213" s="48">
        <f t="shared" si="146"/>
        <v>0</v>
      </c>
      <c r="CM213" s="48">
        <f t="shared" si="146"/>
        <v>0</v>
      </c>
      <c r="CN213" s="48">
        <f t="shared" si="146"/>
        <v>0</v>
      </c>
      <c r="CO213" s="48">
        <f t="shared" si="146"/>
        <v>0</v>
      </c>
      <c r="CP213" s="48">
        <f t="shared" si="146"/>
        <v>0</v>
      </c>
      <c r="CQ213" s="49">
        <f>+AVERAGE(AW213,BT213)</f>
        <v>0</v>
      </c>
      <c r="CR213" s="48">
        <f>SUM(D213:Y213)</f>
        <v>0</v>
      </c>
    </row>
    <row r="214" spans="1:96" hidden="1" outlineLevel="1" x14ac:dyDescent="0.25">
      <c r="A214" s="50" t="s">
        <v>88</v>
      </c>
      <c r="B214" s="51" t="s">
        <v>89</v>
      </c>
      <c r="C214" s="52">
        <f>+[1]Genanskaffelsespriser!$E$178</f>
        <v>50</v>
      </c>
      <c r="D214" s="78">
        <v>0</v>
      </c>
      <c r="E214" s="78">
        <v>0</v>
      </c>
      <c r="F214" s="78">
        <v>0</v>
      </c>
      <c r="G214" s="78">
        <v>0</v>
      </c>
      <c r="H214" s="78">
        <v>0</v>
      </c>
      <c r="I214" s="78">
        <v>0</v>
      </c>
      <c r="J214" s="78">
        <v>0</v>
      </c>
      <c r="K214" s="78">
        <v>0</v>
      </c>
      <c r="L214" s="78">
        <v>0</v>
      </c>
      <c r="M214" s="78">
        <v>0</v>
      </c>
      <c r="N214" s="78">
        <v>0</v>
      </c>
      <c r="O214" s="78">
        <v>0</v>
      </c>
      <c r="P214" s="78">
        <v>0</v>
      </c>
      <c r="Q214" s="78">
        <v>0</v>
      </c>
      <c r="R214" s="78">
        <v>0</v>
      </c>
      <c r="S214" s="78">
        <v>0</v>
      </c>
      <c r="T214" s="78">
        <v>0</v>
      </c>
      <c r="U214" s="78">
        <v>0</v>
      </c>
      <c r="V214" s="78">
        <v>0</v>
      </c>
      <c r="W214" s="78">
        <v>0</v>
      </c>
      <c r="X214" s="78">
        <v>0</v>
      </c>
      <c r="Y214" s="78">
        <v>0</v>
      </c>
      <c r="Z214" s="87">
        <f>IF(COUNTIF(D214:Y214,"&lt;&gt;0")&lt;=1,IF((SUM(D214:Y214))&gt;0,(+HLOOKUP((SUM(D214:Y214)),[1]Priser!$E$168:$J$170,2)+((SUM(D214:Y214))-HLOOKUP((SUM(D214:Y214)),[1]Priser!$E$168:$J$170,1))*HLOOKUP((SUM(D214:Y214)),[1]Priser!$E$168:$J$170,3))/(SUM(D214:Y214)),0)*(1+[1]Genanskaffelsespriser!$D$196),$A$400)</f>
        <v>0</v>
      </c>
      <c r="AA214" s="57">
        <f t="shared" ref="AA214:AV214" si="147">IF((D214*$Z214-(2009-D$3)/($C214+D215)*$Z214*D214)&lt;0,0,(D214*$Z214-(2009-D$3)/($C214+D215)*$Z214*D214))</f>
        <v>0</v>
      </c>
      <c r="AB214" s="58">
        <f t="shared" si="147"/>
        <v>0</v>
      </c>
      <c r="AC214" s="58">
        <f t="shared" si="147"/>
        <v>0</v>
      </c>
      <c r="AD214" s="58">
        <f t="shared" si="147"/>
        <v>0</v>
      </c>
      <c r="AE214" s="58">
        <f t="shared" si="147"/>
        <v>0</v>
      </c>
      <c r="AF214" s="58">
        <f t="shared" si="147"/>
        <v>0</v>
      </c>
      <c r="AG214" s="58">
        <f t="shared" si="147"/>
        <v>0</v>
      </c>
      <c r="AH214" s="58">
        <f t="shared" si="147"/>
        <v>0</v>
      </c>
      <c r="AI214" s="58">
        <f t="shared" si="147"/>
        <v>0</v>
      </c>
      <c r="AJ214" s="58">
        <f t="shared" si="147"/>
        <v>0</v>
      </c>
      <c r="AK214" s="58">
        <f t="shared" si="147"/>
        <v>0</v>
      </c>
      <c r="AL214" s="58">
        <f t="shared" si="147"/>
        <v>0</v>
      </c>
      <c r="AM214" s="58">
        <f t="shared" si="147"/>
        <v>0</v>
      </c>
      <c r="AN214" s="58">
        <f t="shared" si="147"/>
        <v>0</v>
      </c>
      <c r="AO214" s="58">
        <f t="shared" si="147"/>
        <v>0</v>
      </c>
      <c r="AP214" s="58">
        <f t="shared" si="147"/>
        <v>0</v>
      </c>
      <c r="AQ214" s="58">
        <f t="shared" si="147"/>
        <v>0</v>
      </c>
      <c r="AR214" s="58">
        <f t="shared" si="147"/>
        <v>0</v>
      </c>
      <c r="AS214" s="58">
        <f t="shared" si="147"/>
        <v>0</v>
      </c>
      <c r="AT214" s="58">
        <f t="shared" si="147"/>
        <v>0</v>
      </c>
      <c r="AU214" s="58">
        <f t="shared" si="147"/>
        <v>0</v>
      </c>
      <c r="AV214" s="58">
        <f t="shared" si="147"/>
        <v>0</v>
      </c>
      <c r="AW214" s="59">
        <f>+SUM(AA214:AV214)</f>
        <v>0</v>
      </c>
      <c r="AX214" s="58">
        <f>VLOOKUP(D$3,[1]Prisindeks!$A$1:$B$111,2,FALSE)/100*AA214</f>
        <v>0</v>
      </c>
      <c r="AY214" s="58">
        <f>VLOOKUP(E$3,[1]Prisindeks!$A$1:$B$111,2,FALSE)/100*AB214</f>
        <v>0</v>
      </c>
      <c r="AZ214" s="58">
        <f>VLOOKUP(F$3,[1]Prisindeks!$A$1:$B$111,2,FALSE)/100*AC214</f>
        <v>0</v>
      </c>
      <c r="BA214" s="58">
        <f>VLOOKUP(G$3,[1]Prisindeks!$A$1:$B$111,2,FALSE)/100*AD214</f>
        <v>0</v>
      </c>
      <c r="BB214" s="58">
        <f>VLOOKUP(H$3,[1]Prisindeks!$A$1:$B$111,2,FALSE)/100*AE214</f>
        <v>0</v>
      </c>
      <c r="BC214" s="58">
        <f>VLOOKUP(I$3,[1]Prisindeks!$A$1:$B$111,2,FALSE)/100*AF214</f>
        <v>0</v>
      </c>
      <c r="BD214" s="58">
        <f>VLOOKUP(J$3,[1]Prisindeks!$A$1:$B$111,2,FALSE)/100*AG214</f>
        <v>0</v>
      </c>
      <c r="BE214" s="58">
        <f>VLOOKUP(K$3,[1]Prisindeks!$A$1:$B$111,2,FALSE)/100*AH214</f>
        <v>0</v>
      </c>
      <c r="BF214" s="58">
        <f>VLOOKUP(L$3,[1]Prisindeks!$A$1:$B$111,2,FALSE)/100*AI214</f>
        <v>0</v>
      </c>
      <c r="BG214" s="58">
        <f>VLOOKUP(M$3,[1]Prisindeks!$A$1:$B$111,2,FALSE)/100*AJ214</f>
        <v>0</v>
      </c>
      <c r="BH214" s="58">
        <f>VLOOKUP(N$3,[1]Prisindeks!$A$1:$B$111,2,FALSE)/100*AK214</f>
        <v>0</v>
      </c>
      <c r="BI214" s="58">
        <f>VLOOKUP(O$3,[1]Prisindeks!$A$1:$B$111,2,FALSE)/100*AL214</f>
        <v>0</v>
      </c>
      <c r="BJ214" s="58">
        <f>VLOOKUP(P$3,[1]Prisindeks!$A$1:$B$111,2,FALSE)/100*AM214</f>
        <v>0</v>
      </c>
      <c r="BK214" s="58">
        <f>VLOOKUP(Q$3,[1]Prisindeks!$A$1:$B$111,2,FALSE)/100*AN214</f>
        <v>0</v>
      </c>
      <c r="BL214" s="58">
        <f>VLOOKUP(R$3,[1]Prisindeks!$A$1:$B$111,2,FALSE)/100*AO214</f>
        <v>0</v>
      </c>
      <c r="BM214" s="58">
        <f>VLOOKUP(S$3,[1]Prisindeks!$A$1:$B$111,2,FALSE)/100*AP214</f>
        <v>0</v>
      </c>
      <c r="BN214" s="58">
        <f>VLOOKUP(T$3,[1]Prisindeks!$A$1:$B$111,2,FALSE)/100*AQ214</f>
        <v>0</v>
      </c>
      <c r="BO214" s="58">
        <f>VLOOKUP(U$3,[1]Prisindeks!$A$1:$B$111,2,FALSE)/100*AR214</f>
        <v>0</v>
      </c>
      <c r="BP214" s="58">
        <f>VLOOKUP(V$3,[1]Prisindeks!$A$1:$B$111,2,FALSE)/100*AS214</f>
        <v>0</v>
      </c>
      <c r="BQ214" s="58">
        <f>VLOOKUP(W$3,[1]Prisindeks!$A$1:$B$111,2,FALSE)/100*AT214</f>
        <v>0</v>
      </c>
      <c r="BR214" s="58">
        <f>VLOOKUP(X$3,[1]Prisindeks!$A$1:$B$111,2,FALSE)/100*AU214</f>
        <v>0</v>
      </c>
      <c r="BS214" s="58">
        <f>VLOOKUP(Y$3,[1]Prisindeks!$A$1:$B$111,2,FALSE)/100*AV214</f>
        <v>0</v>
      </c>
      <c r="BT214" s="59">
        <f>+SUM(AX214:BS214)</f>
        <v>0</v>
      </c>
      <c r="BU214" s="48">
        <f t="shared" si="145"/>
        <v>0</v>
      </c>
      <c r="BV214" s="48">
        <f t="shared" si="145"/>
        <v>0</v>
      </c>
      <c r="BW214" s="48">
        <f t="shared" si="145"/>
        <v>0</v>
      </c>
      <c r="BX214" s="48">
        <f t="shared" si="145"/>
        <v>0</v>
      </c>
      <c r="BY214" s="48">
        <f t="shared" si="145"/>
        <v>0</v>
      </c>
      <c r="BZ214" s="48">
        <f t="shared" si="145"/>
        <v>0</v>
      </c>
      <c r="CA214" s="48">
        <f t="shared" si="145"/>
        <v>0</v>
      </c>
      <c r="CB214" s="48">
        <f t="shared" si="145"/>
        <v>0</v>
      </c>
      <c r="CC214" s="48">
        <f t="shared" si="145"/>
        <v>0</v>
      </c>
      <c r="CD214" s="48">
        <f t="shared" si="145"/>
        <v>0</v>
      </c>
      <c r="CE214" s="48">
        <f t="shared" si="146"/>
        <v>0</v>
      </c>
      <c r="CF214" s="48">
        <f t="shared" si="146"/>
        <v>0</v>
      </c>
      <c r="CG214" s="48">
        <f t="shared" si="146"/>
        <v>0</v>
      </c>
      <c r="CH214" s="48">
        <f t="shared" si="146"/>
        <v>0</v>
      </c>
      <c r="CI214" s="48">
        <f t="shared" si="146"/>
        <v>0</v>
      </c>
      <c r="CJ214" s="48">
        <f t="shared" si="146"/>
        <v>0</v>
      </c>
      <c r="CK214" s="48">
        <f t="shared" si="146"/>
        <v>0</v>
      </c>
      <c r="CL214" s="48">
        <f t="shared" si="146"/>
        <v>0</v>
      </c>
      <c r="CM214" s="48">
        <f t="shared" si="146"/>
        <v>0</v>
      </c>
      <c r="CN214" s="48">
        <f t="shared" si="146"/>
        <v>0</v>
      </c>
      <c r="CO214" s="48">
        <f t="shared" si="146"/>
        <v>0</v>
      </c>
      <c r="CP214" s="48">
        <f t="shared" si="146"/>
        <v>0</v>
      </c>
      <c r="CQ214" s="49">
        <f>+AVERAGE(AW214,BT214)</f>
        <v>0</v>
      </c>
      <c r="CR214" s="48">
        <f>SUM(D214:Y214)</f>
        <v>0</v>
      </c>
    </row>
    <row r="215" spans="1:96" hidden="1" outlineLevel="1" x14ac:dyDescent="0.25">
      <c r="A215" s="60" t="s">
        <v>66</v>
      </c>
      <c r="B215" s="51" t="s">
        <v>67</v>
      </c>
      <c r="C215" s="61" t="s">
        <v>68</v>
      </c>
      <c r="D215" s="78">
        <v>0</v>
      </c>
      <c r="E215" s="78">
        <v>0</v>
      </c>
      <c r="F215" s="78">
        <v>0</v>
      </c>
      <c r="G215" s="78">
        <v>0</v>
      </c>
      <c r="H215" s="78">
        <v>0</v>
      </c>
      <c r="I215" s="78">
        <v>0</v>
      </c>
      <c r="J215" s="78">
        <v>0</v>
      </c>
      <c r="K215" s="78">
        <v>0</v>
      </c>
      <c r="L215" s="78">
        <v>0</v>
      </c>
      <c r="M215" s="78">
        <v>0</v>
      </c>
      <c r="N215" s="78">
        <v>0</v>
      </c>
      <c r="O215" s="78">
        <v>0</v>
      </c>
      <c r="P215" s="78">
        <v>0</v>
      </c>
      <c r="Q215" s="78">
        <v>0</v>
      </c>
      <c r="R215" s="78">
        <v>0</v>
      </c>
      <c r="S215" s="78">
        <v>0</v>
      </c>
      <c r="T215" s="78">
        <v>0</v>
      </c>
      <c r="U215" s="78">
        <v>0</v>
      </c>
      <c r="V215" s="78">
        <v>0</v>
      </c>
      <c r="W215" s="78">
        <v>0</v>
      </c>
      <c r="X215" s="78">
        <v>0</v>
      </c>
      <c r="Y215" s="78">
        <v>0</v>
      </c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  <c r="BM215" s="56"/>
      <c r="BN215" s="56"/>
      <c r="BO215" s="56"/>
      <c r="BP215" s="56"/>
      <c r="BQ215" s="56"/>
      <c r="BR215" s="56"/>
      <c r="BS215" s="56"/>
      <c r="BT215" s="56"/>
      <c r="BU215" s="56"/>
      <c r="BV215" s="56"/>
      <c r="BW215" s="56"/>
      <c r="BX215" s="56"/>
      <c r="BY215" s="56"/>
      <c r="BZ215" s="56"/>
      <c r="CA215" s="56"/>
      <c r="CB215" s="56"/>
      <c r="CC215" s="56"/>
      <c r="CD215" s="56"/>
      <c r="CE215" s="56"/>
      <c r="CF215" s="56"/>
      <c r="CG215" s="56"/>
      <c r="CH215" s="56"/>
      <c r="CI215" s="56"/>
      <c r="CJ215" s="56"/>
      <c r="CK215" s="56"/>
      <c r="CL215" s="56"/>
      <c r="CM215" s="56"/>
      <c r="CN215" s="56"/>
      <c r="CO215" s="56"/>
      <c r="CP215" s="56"/>
      <c r="CQ215" s="49"/>
      <c r="CR215" s="48"/>
    </row>
    <row r="216" spans="1:96" hidden="1" outlineLevel="1" x14ac:dyDescent="0.25">
      <c r="A216" s="50" t="s">
        <v>90</v>
      </c>
      <c r="B216" s="51" t="s">
        <v>89</v>
      </c>
      <c r="C216" s="52">
        <f>+[1]Genanskaffelsespriser!$E$179</f>
        <v>50</v>
      </c>
      <c r="D216" s="78">
        <v>0</v>
      </c>
      <c r="E216" s="78">
        <v>0</v>
      </c>
      <c r="F216" s="78">
        <v>0</v>
      </c>
      <c r="G216" s="78">
        <v>0</v>
      </c>
      <c r="H216" s="78">
        <v>0</v>
      </c>
      <c r="I216" s="78">
        <v>0</v>
      </c>
      <c r="J216" s="78">
        <v>0</v>
      </c>
      <c r="K216" s="78">
        <v>0</v>
      </c>
      <c r="L216" s="78">
        <v>0</v>
      </c>
      <c r="M216" s="78">
        <v>0</v>
      </c>
      <c r="N216" s="78">
        <v>0</v>
      </c>
      <c r="O216" s="78">
        <v>0</v>
      </c>
      <c r="P216" s="78">
        <v>0</v>
      </c>
      <c r="Q216" s="78">
        <v>0</v>
      </c>
      <c r="R216" s="78">
        <v>0</v>
      </c>
      <c r="S216" s="78">
        <v>0</v>
      </c>
      <c r="T216" s="78">
        <v>0</v>
      </c>
      <c r="U216" s="78">
        <v>0</v>
      </c>
      <c r="V216" s="78">
        <v>0</v>
      </c>
      <c r="W216" s="78">
        <v>0</v>
      </c>
      <c r="X216" s="78">
        <v>0</v>
      </c>
      <c r="Y216" s="78">
        <v>0</v>
      </c>
      <c r="Z216" s="87">
        <f>IF(COUNTIF(D216:Y216,"&lt;&gt;0")&lt;=1,IF((SUM(D216:Y216))&gt;0,(+HLOOKUP((SUM(D216:Y216)),[1]Priser!$E$191:$J$193,2)+((SUM(D216:Y216))-HLOOKUP((SUM(D216:Y216)),[1]Priser!$E$191:$J$193,1))*HLOOKUP((SUM(D216:Y216)),[1]Priser!$E$191:$J$193,3))/(SUM(D216:Y216)),0)*(1+[1]Genanskaffelsespriser!$D$196),$A$400)</f>
        <v>0</v>
      </c>
      <c r="AA216" s="57">
        <f t="shared" ref="AA216:AV216" si="148">IF((D216*$Z216-(2009-D$3)/($C216+D217)*$Z216*D216)&lt;0,0,(D216*$Z216-(2009-D$3)/($C216+D217)*$Z216*D216))</f>
        <v>0</v>
      </c>
      <c r="AB216" s="58">
        <f t="shared" si="148"/>
        <v>0</v>
      </c>
      <c r="AC216" s="58">
        <f t="shared" si="148"/>
        <v>0</v>
      </c>
      <c r="AD216" s="58">
        <f t="shared" si="148"/>
        <v>0</v>
      </c>
      <c r="AE216" s="58">
        <f t="shared" si="148"/>
        <v>0</v>
      </c>
      <c r="AF216" s="58">
        <f t="shared" si="148"/>
        <v>0</v>
      </c>
      <c r="AG216" s="58">
        <f t="shared" si="148"/>
        <v>0</v>
      </c>
      <c r="AH216" s="58">
        <f t="shared" si="148"/>
        <v>0</v>
      </c>
      <c r="AI216" s="58">
        <f t="shared" si="148"/>
        <v>0</v>
      </c>
      <c r="AJ216" s="58">
        <f t="shared" si="148"/>
        <v>0</v>
      </c>
      <c r="AK216" s="58">
        <f t="shared" si="148"/>
        <v>0</v>
      </c>
      <c r="AL216" s="58">
        <f t="shared" si="148"/>
        <v>0</v>
      </c>
      <c r="AM216" s="58">
        <f t="shared" si="148"/>
        <v>0</v>
      </c>
      <c r="AN216" s="58">
        <f t="shared" si="148"/>
        <v>0</v>
      </c>
      <c r="AO216" s="58">
        <f t="shared" si="148"/>
        <v>0</v>
      </c>
      <c r="AP216" s="58">
        <f t="shared" si="148"/>
        <v>0</v>
      </c>
      <c r="AQ216" s="58">
        <f t="shared" si="148"/>
        <v>0</v>
      </c>
      <c r="AR216" s="58">
        <f t="shared" si="148"/>
        <v>0</v>
      </c>
      <c r="AS216" s="58">
        <f t="shared" si="148"/>
        <v>0</v>
      </c>
      <c r="AT216" s="58">
        <f t="shared" si="148"/>
        <v>0</v>
      </c>
      <c r="AU216" s="58">
        <f t="shared" si="148"/>
        <v>0</v>
      </c>
      <c r="AV216" s="58">
        <f t="shared" si="148"/>
        <v>0</v>
      </c>
      <c r="AW216" s="59">
        <f>+SUM(AA216:AV216)</f>
        <v>0</v>
      </c>
      <c r="AX216" s="58">
        <f>VLOOKUP(D$3,[1]Prisindeks!$A$1:$B$111,2,FALSE)/100*AA216</f>
        <v>0</v>
      </c>
      <c r="AY216" s="58">
        <f>VLOOKUP(E$3,[1]Prisindeks!$A$1:$B$111,2,FALSE)/100*AB216</f>
        <v>0</v>
      </c>
      <c r="AZ216" s="58">
        <f>VLOOKUP(F$3,[1]Prisindeks!$A$1:$B$111,2,FALSE)/100*AC216</f>
        <v>0</v>
      </c>
      <c r="BA216" s="58">
        <f>VLOOKUP(G$3,[1]Prisindeks!$A$1:$B$111,2,FALSE)/100*AD216</f>
        <v>0</v>
      </c>
      <c r="BB216" s="58">
        <f>VLOOKUP(H$3,[1]Prisindeks!$A$1:$B$111,2,FALSE)/100*AE216</f>
        <v>0</v>
      </c>
      <c r="BC216" s="58">
        <f>VLOOKUP(I$3,[1]Prisindeks!$A$1:$B$111,2,FALSE)/100*AF216</f>
        <v>0</v>
      </c>
      <c r="BD216" s="58">
        <f>VLOOKUP(J$3,[1]Prisindeks!$A$1:$B$111,2,FALSE)/100*AG216</f>
        <v>0</v>
      </c>
      <c r="BE216" s="58">
        <f>VLOOKUP(K$3,[1]Prisindeks!$A$1:$B$111,2,FALSE)/100*AH216</f>
        <v>0</v>
      </c>
      <c r="BF216" s="58">
        <f>VLOOKUP(L$3,[1]Prisindeks!$A$1:$B$111,2,FALSE)/100*AI216</f>
        <v>0</v>
      </c>
      <c r="BG216" s="58">
        <f>VLOOKUP(M$3,[1]Prisindeks!$A$1:$B$111,2,FALSE)/100*AJ216</f>
        <v>0</v>
      </c>
      <c r="BH216" s="58">
        <f>VLOOKUP(N$3,[1]Prisindeks!$A$1:$B$111,2,FALSE)/100*AK216</f>
        <v>0</v>
      </c>
      <c r="BI216" s="58">
        <f>VLOOKUP(O$3,[1]Prisindeks!$A$1:$B$111,2,FALSE)/100*AL216</f>
        <v>0</v>
      </c>
      <c r="BJ216" s="58">
        <f>VLOOKUP(P$3,[1]Prisindeks!$A$1:$B$111,2,FALSE)/100*AM216</f>
        <v>0</v>
      </c>
      <c r="BK216" s="58">
        <f>VLOOKUP(Q$3,[1]Prisindeks!$A$1:$B$111,2,FALSE)/100*AN216</f>
        <v>0</v>
      </c>
      <c r="BL216" s="58">
        <f>VLOOKUP(R$3,[1]Prisindeks!$A$1:$B$111,2,FALSE)/100*AO216</f>
        <v>0</v>
      </c>
      <c r="BM216" s="58">
        <f>VLOOKUP(S$3,[1]Prisindeks!$A$1:$B$111,2,FALSE)/100*AP216</f>
        <v>0</v>
      </c>
      <c r="BN216" s="58">
        <f>VLOOKUP(T$3,[1]Prisindeks!$A$1:$B$111,2,FALSE)/100*AQ216</f>
        <v>0</v>
      </c>
      <c r="BO216" s="58">
        <f>VLOOKUP(U$3,[1]Prisindeks!$A$1:$B$111,2,FALSE)/100*AR216</f>
        <v>0</v>
      </c>
      <c r="BP216" s="58">
        <f>VLOOKUP(V$3,[1]Prisindeks!$A$1:$B$111,2,FALSE)/100*AS216</f>
        <v>0</v>
      </c>
      <c r="BQ216" s="58">
        <f>VLOOKUP(W$3,[1]Prisindeks!$A$1:$B$111,2,FALSE)/100*AT216</f>
        <v>0</v>
      </c>
      <c r="BR216" s="58">
        <f>VLOOKUP(X$3,[1]Prisindeks!$A$1:$B$111,2,FALSE)/100*AU216</f>
        <v>0</v>
      </c>
      <c r="BS216" s="58">
        <f>VLOOKUP(Y$3,[1]Prisindeks!$A$1:$B$111,2,FALSE)/100*AV216</f>
        <v>0</v>
      </c>
      <c r="BT216" s="59">
        <f>+SUM(AX216:BS216)</f>
        <v>0</v>
      </c>
      <c r="BU216" s="48">
        <f t="shared" ref="BU216:CP216" si="149">(AX216+AA216)/2</f>
        <v>0</v>
      </c>
      <c r="BV216" s="48">
        <f t="shared" si="149"/>
        <v>0</v>
      </c>
      <c r="BW216" s="48">
        <f t="shared" si="149"/>
        <v>0</v>
      </c>
      <c r="BX216" s="48">
        <f t="shared" si="149"/>
        <v>0</v>
      </c>
      <c r="BY216" s="48">
        <f t="shared" si="149"/>
        <v>0</v>
      </c>
      <c r="BZ216" s="48">
        <f t="shared" si="149"/>
        <v>0</v>
      </c>
      <c r="CA216" s="48">
        <f t="shared" si="149"/>
        <v>0</v>
      </c>
      <c r="CB216" s="48">
        <f t="shared" si="149"/>
        <v>0</v>
      </c>
      <c r="CC216" s="48">
        <f t="shared" si="149"/>
        <v>0</v>
      </c>
      <c r="CD216" s="48">
        <f t="shared" si="149"/>
        <v>0</v>
      </c>
      <c r="CE216" s="48">
        <f t="shared" si="149"/>
        <v>0</v>
      </c>
      <c r="CF216" s="48">
        <f t="shared" si="149"/>
        <v>0</v>
      </c>
      <c r="CG216" s="48">
        <f t="shared" si="149"/>
        <v>0</v>
      </c>
      <c r="CH216" s="48">
        <f t="shared" si="149"/>
        <v>0</v>
      </c>
      <c r="CI216" s="48">
        <f t="shared" si="149"/>
        <v>0</v>
      </c>
      <c r="CJ216" s="48">
        <f t="shared" si="149"/>
        <v>0</v>
      </c>
      <c r="CK216" s="48">
        <f t="shared" si="149"/>
        <v>0</v>
      </c>
      <c r="CL216" s="48">
        <f t="shared" si="149"/>
        <v>0</v>
      </c>
      <c r="CM216" s="48">
        <f t="shared" si="149"/>
        <v>0</v>
      </c>
      <c r="CN216" s="48">
        <f t="shared" si="149"/>
        <v>0</v>
      </c>
      <c r="CO216" s="48">
        <f t="shared" si="149"/>
        <v>0</v>
      </c>
      <c r="CP216" s="48">
        <f t="shared" si="149"/>
        <v>0</v>
      </c>
      <c r="CQ216" s="49">
        <f>+AVERAGE(AW216,BT216)</f>
        <v>0</v>
      </c>
      <c r="CR216" s="48">
        <f>SUM(D216:Y216)</f>
        <v>0</v>
      </c>
    </row>
    <row r="217" spans="1:96" hidden="1" outlineLevel="1" x14ac:dyDescent="0.25">
      <c r="A217" s="60" t="s">
        <v>66</v>
      </c>
      <c r="B217" s="51" t="s">
        <v>67</v>
      </c>
      <c r="C217" s="61" t="s">
        <v>68</v>
      </c>
      <c r="D217" s="78">
        <v>0</v>
      </c>
      <c r="E217" s="78">
        <v>0</v>
      </c>
      <c r="F217" s="78">
        <v>0</v>
      </c>
      <c r="G217" s="78">
        <v>0</v>
      </c>
      <c r="H217" s="78">
        <v>0</v>
      </c>
      <c r="I217" s="78">
        <v>0</v>
      </c>
      <c r="J217" s="78">
        <v>0</v>
      </c>
      <c r="K217" s="78">
        <v>0</v>
      </c>
      <c r="L217" s="78">
        <v>0</v>
      </c>
      <c r="M217" s="78">
        <v>0</v>
      </c>
      <c r="N217" s="78">
        <v>0</v>
      </c>
      <c r="O217" s="78">
        <v>0</v>
      </c>
      <c r="P217" s="78">
        <v>0</v>
      </c>
      <c r="Q217" s="78">
        <v>0</v>
      </c>
      <c r="R217" s="78">
        <v>0</v>
      </c>
      <c r="S217" s="78">
        <v>0</v>
      </c>
      <c r="T217" s="78">
        <v>0</v>
      </c>
      <c r="U217" s="78">
        <v>0</v>
      </c>
      <c r="V217" s="78">
        <v>0</v>
      </c>
      <c r="W217" s="78">
        <v>0</v>
      </c>
      <c r="X217" s="78">
        <v>0</v>
      </c>
      <c r="Y217" s="78">
        <v>0</v>
      </c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  <c r="BM217" s="56"/>
      <c r="BN217" s="56"/>
      <c r="BO217" s="56"/>
      <c r="BP217" s="56"/>
      <c r="BQ217" s="56"/>
      <c r="BR217" s="56"/>
      <c r="BS217" s="56"/>
      <c r="BT217" s="56"/>
      <c r="BU217" s="56"/>
      <c r="BV217" s="56"/>
      <c r="BW217" s="56"/>
      <c r="BX217" s="56"/>
      <c r="BY217" s="56"/>
      <c r="BZ217" s="56"/>
      <c r="CA217" s="56"/>
      <c r="CB217" s="56"/>
      <c r="CC217" s="56"/>
      <c r="CD217" s="56"/>
      <c r="CE217" s="56"/>
      <c r="CF217" s="56"/>
      <c r="CG217" s="56"/>
      <c r="CH217" s="56"/>
      <c r="CI217" s="56"/>
      <c r="CJ217" s="56"/>
      <c r="CK217" s="56"/>
      <c r="CL217" s="56"/>
      <c r="CM217" s="56"/>
      <c r="CN217" s="56"/>
      <c r="CO217" s="56"/>
      <c r="CP217" s="56"/>
      <c r="CQ217" s="49"/>
      <c r="CR217" s="48"/>
    </row>
    <row r="218" spans="1:96" collapsed="1" x14ac:dyDescent="0.25">
      <c r="A218" s="30" t="s">
        <v>102</v>
      </c>
      <c r="B218" s="31"/>
      <c r="C218" s="7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74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5"/>
      <c r="AN218" s="75"/>
      <c r="AO218" s="75"/>
      <c r="AP218" s="75"/>
      <c r="AQ218" s="75"/>
      <c r="AR218" s="75"/>
      <c r="AS218" s="75"/>
      <c r="AT218" s="75"/>
      <c r="AU218" s="75"/>
      <c r="AV218" s="49"/>
      <c r="AW218" s="36">
        <f>SUM(AW219:AW226)</f>
        <v>0</v>
      </c>
      <c r="AX218" s="76"/>
      <c r="AY218" s="76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/>
      <c r="BP218" s="76"/>
      <c r="BQ218" s="76"/>
      <c r="BR218" s="76"/>
      <c r="BS218" s="76"/>
      <c r="BT218" s="36">
        <f>SUM(BT219:BT226)</f>
        <v>0</v>
      </c>
      <c r="BU218" s="76"/>
      <c r="BV218" s="76"/>
      <c r="BW218" s="76"/>
      <c r="BX218" s="76"/>
      <c r="BY218" s="76"/>
      <c r="BZ218" s="76"/>
      <c r="CA218" s="76"/>
      <c r="CB218" s="76"/>
      <c r="CC218" s="76"/>
      <c r="CD218" s="76"/>
      <c r="CE218" s="76"/>
      <c r="CF218" s="76"/>
      <c r="CG218" s="76"/>
      <c r="CH218" s="76"/>
      <c r="CI218" s="76"/>
      <c r="CJ218" s="76"/>
      <c r="CK218" s="76"/>
      <c r="CL218" s="76"/>
      <c r="CM218" s="76"/>
      <c r="CN218" s="76"/>
      <c r="CO218" s="76"/>
      <c r="CP218" s="76"/>
      <c r="CQ218" s="36">
        <f>SUM(CQ219:CQ226)</f>
        <v>0</v>
      </c>
      <c r="CR218" s="48">
        <f>SUM(D218:Y218)</f>
        <v>0</v>
      </c>
    </row>
    <row r="219" spans="1:96" hidden="1" outlineLevel="1" x14ac:dyDescent="0.25">
      <c r="A219" s="85" t="s">
        <v>84</v>
      </c>
      <c r="B219" s="39" t="s">
        <v>85</v>
      </c>
      <c r="C219" s="40">
        <f>+[1]Genanskaffelsespriser!$E$175</f>
        <v>50</v>
      </c>
      <c r="D219" s="77">
        <v>0</v>
      </c>
      <c r="E219" s="77">
        <v>0</v>
      </c>
      <c r="F219" s="77">
        <v>0</v>
      </c>
      <c r="G219" s="77">
        <v>0</v>
      </c>
      <c r="H219" s="77">
        <v>0</v>
      </c>
      <c r="I219" s="77">
        <v>0</v>
      </c>
      <c r="J219" s="77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77">
        <v>0</v>
      </c>
      <c r="Q219" s="77">
        <v>0</v>
      </c>
      <c r="R219" s="77">
        <v>0</v>
      </c>
      <c r="S219" s="77">
        <v>0</v>
      </c>
      <c r="T219" s="77">
        <v>0</v>
      </c>
      <c r="U219" s="77">
        <v>0</v>
      </c>
      <c r="V219" s="77">
        <v>0</v>
      </c>
      <c r="W219" s="77">
        <v>0</v>
      </c>
      <c r="X219" s="77">
        <v>0</v>
      </c>
      <c r="Y219" s="77">
        <v>0</v>
      </c>
      <c r="Z219" s="86">
        <f>IF(COUNTIF(D219:Y219,"&lt;&gt;0")&lt;=1,IF((SUM(D219:Y219))&gt;0,((+HLOOKUP((SUM(D219:Y219)),[1]Priser!$E$342:$H$344,2)+((SUM(D219:Y219))-HLOOKUP((SUM(D219:Y219)),[1]Priser!$E$342:$H$344,1))*HLOOKUP((SUM(D219:Y219)),[1]Priser!$E$342:$H$344,3))*[1]Priser!$P$341)/(SUM(D219:Y219)),0)*(1+[1]Genanskaffelsespriser!$D$196),$A$400)</f>
        <v>0</v>
      </c>
      <c r="AA219" s="45">
        <f t="shared" ref="AA219:AV219" si="150">IF((D219*$Z219-(2009-D$3)/($C219+D220)*$Z219*D219)&lt;0,0,(D219*$Z219-(2009-D$3)/($C219+D220)*$Z219*D219))</f>
        <v>0</v>
      </c>
      <c r="AB219" s="46">
        <f t="shared" si="150"/>
        <v>0</v>
      </c>
      <c r="AC219" s="46">
        <f t="shared" si="150"/>
        <v>0</v>
      </c>
      <c r="AD219" s="46">
        <f t="shared" si="150"/>
        <v>0</v>
      </c>
      <c r="AE219" s="46">
        <f t="shared" si="150"/>
        <v>0</v>
      </c>
      <c r="AF219" s="46">
        <f t="shared" si="150"/>
        <v>0</v>
      </c>
      <c r="AG219" s="46">
        <f t="shared" si="150"/>
        <v>0</v>
      </c>
      <c r="AH219" s="46">
        <f t="shared" si="150"/>
        <v>0</v>
      </c>
      <c r="AI219" s="46">
        <f t="shared" si="150"/>
        <v>0</v>
      </c>
      <c r="AJ219" s="46">
        <f t="shared" si="150"/>
        <v>0</v>
      </c>
      <c r="AK219" s="46">
        <f t="shared" si="150"/>
        <v>0</v>
      </c>
      <c r="AL219" s="46">
        <f t="shared" si="150"/>
        <v>0</v>
      </c>
      <c r="AM219" s="46">
        <f t="shared" si="150"/>
        <v>0</v>
      </c>
      <c r="AN219" s="46">
        <f t="shared" si="150"/>
        <v>0</v>
      </c>
      <c r="AO219" s="46">
        <f t="shared" si="150"/>
        <v>0</v>
      </c>
      <c r="AP219" s="46">
        <f t="shared" si="150"/>
        <v>0</v>
      </c>
      <c r="AQ219" s="46">
        <f t="shared" si="150"/>
        <v>0</v>
      </c>
      <c r="AR219" s="46">
        <f t="shared" si="150"/>
        <v>0</v>
      </c>
      <c r="AS219" s="46">
        <f t="shared" si="150"/>
        <v>0</v>
      </c>
      <c r="AT219" s="46">
        <f t="shared" si="150"/>
        <v>0</v>
      </c>
      <c r="AU219" s="46">
        <f t="shared" si="150"/>
        <v>0</v>
      </c>
      <c r="AV219" s="46">
        <f t="shared" si="150"/>
        <v>0</v>
      </c>
      <c r="AW219" s="47">
        <f>+SUM(AA219:AV219)</f>
        <v>0</v>
      </c>
      <c r="AX219" s="46">
        <f>VLOOKUP(D$3,[1]Prisindeks!$A$1:$B$111,2,FALSE)/100*AA219</f>
        <v>0</v>
      </c>
      <c r="AY219" s="46">
        <f>VLOOKUP(E$3,[1]Prisindeks!$A$1:$B$111,2,FALSE)/100*AB219</f>
        <v>0</v>
      </c>
      <c r="AZ219" s="46">
        <f>VLOOKUP(F$3,[1]Prisindeks!$A$1:$B$111,2,FALSE)/100*AC219</f>
        <v>0</v>
      </c>
      <c r="BA219" s="46">
        <f>VLOOKUP(G$3,[1]Prisindeks!$A$1:$B$111,2,FALSE)/100*AD219</f>
        <v>0</v>
      </c>
      <c r="BB219" s="46">
        <f>VLOOKUP(H$3,[1]Prisindeks!$A$1:$B$111,2,FALSE)/100*AE219</f>
        <v>0</v>
      </c>
      <c r="BC219" s="46">
        <f>VLOOKUP(I$3,[1]Prisindeks!$A$1:$B$111,2,FALSE)/100*AF219</f>
        <v>0</v>
      </c>
      <c r="BD219" s="46">
        <f>VLOOKUP(J$3,[1]Prisindeks!$A$1:$B$111,2,FALSE)/100*AG219</f>
        <v>0</v>
      </c>
      <c r="BE219" s="46">
        <f>VLOOKUP(K$3,[1]Prisindeks!$A$1:$B$111,2,FALSE)/100*AH219</f>
        <v>0</v>
      </c>
      <c r="BF219" s="46">
        <f>VLOOKUP(L$3,[1]Prisindeks!$A$1:$B$111,2,FALSE)/100*AI219</f>
        <v>0</v>
      </c>
      <c r="BG219" s="46">
        <f>VLOOKUP(M$3,[1]Prisindeks!$A$1:$B$111,2,FALSE)/100*AJ219</f>
        <v>0</v>
      </c>
      <c r="BH219" s="46">
        <f>VLOOKUP(N$3,[1]Prisindeks!$A$1:$B$111,2,FALSE)/100*AK219</f>
        <v>0</v>
      </c>
      <c r="BI219" s="46">
        <f>VLOOKUP(O$3,[1]Prisindeks!$A$1:$B$111,2,FALSE)/100*AL219</f>
        <v>0</v>
      </c>
      <c r="BJ219" s="46">
        <f>VLOOKUP(P$3,[1]Prisindeks!$A$1:$B$111,2,FALSE)/100*AM219</f>
        <v>0</v>
      </c>
      <c r="BK219" s="46">
        <f>VLOOKUP(Q$3,[1]Prisindeks!$A$1:$B$111,2,FALSE)/100*AN219</f>
        <v>0</v>
      </c>
      <c r="BL219" s="46">
        <f>VLOOKUP(R$3,[1]Prisindeks!$A$1:$B$111,2,FALSE)/100*AO219</f>
        <v>0</v>
      </c>
      <c r="BM219" s="46">
        <f>VLOOKUP(S$3,[1]Prisindeks!$A$1:$B$111,2,FALSE)/100*AP219</f>
        <v>0</v>
      </c>
      <c r="BN219" s="46">
        <f>VLOOKUP(T$3,[1]Prisindeks!$A$1:$B$111,2,FALSE)/100*AQ219</f>
        <v>0</v>
      </c>
      <c r="BO219" s="46">
        <f>VLOOKUP(U$3,[1]Prisindeks!$A$1:$B$111,2,FALSE)/100*AR219</f>
        <v>0</v>
      </c>
      <c r="BP219" s="46">
        <f>VLOOKUP(V$3,[1]Prisindeks!$A$1:$B$111,2,FALSE)/100*AS219</f>
        <v>0</v>
      </c>
      <c r="BQ219" s="46">
        <f>VLOOKUP(W$3,[1]Prisindeks!$A$1:$B$111,2,FALSE)/100*AT219</f>
        <v>0</v>
      </c>
      <c r="BR219" s="46">
        <f>VLOOKUP(X$3,[1]Prisindeks!$A$1:$B$111,2,FALSE)/100*AU219</f>
        <v>0</v>
      </c>
      <c r="BS219" s="46">
        <f>VLOOKUP(Y$3,[1]Prisindeks!$A$1:$B$111,2,FALSE)/100*AV219</f>
        <v>0</v>
      </c>
      <c r="BT219" s="47">
        <f>+SUM(AX219:BS219)</f>
        <v>0</v>
      </c>
      <c r="BU219" s="48">
        <f t="shared" ref="BU219:CP219" si="151">(AX219+AA219)/2</f>
        <v>0</v>
      </c>
      <c r="BV219" s="48">
        <f t="shared" si="151"/>
        <v>0</v>
      </c>
      <c r="BW219" s="48">
        <f t="shared" si="151"/>
        <v>0</v>
      </c>
      <c r="BX219" s="48">
        <f t="shared" si="151"/>
        <v>0</v>
      </c>
      <c r="BY219" s="48">
        <f t="shared" si="151"/>
        <v>0</v>
      </c>
      <c r="BZ219" s="48">
        <f t="shared" si="151"/>
        <v>0</v>
      </c>
      <c r="CA219" s="48">
        <f t="shared" si="151"/>
        <v>0</v>
      </c>
      <c r="CB219" s="48">
        <f t="shared" si="151"/>
        <v>0</v>
      </c>
      <c r="CC219" s="48">
        <f t="shared" si="151"/>
        <v>0</v>
      </c>
      <c r="CD219" s="48">
        <f t="shared" si="151"/>
        <v>0</v>
      </c>
      <c r="CE219" s="48">
        <f t="shared" si="151"/>
        <v>0</v>
      </c>
      <c r="CF219" s="48">
        <f t="shared" si="151"/>
        <v>0</v>
      </c>
      <c r="CG219" s="48">
        <f t="shared" si="151"/>
        <v>0</v>
      </c>
      <c r="CH219" s="48">
        <f t="shared" si="151"/>
        <v>0</v>
      </c>
      <c r="CI219" s="48">
        <f t="shared" si="151"/>
        <v>0</v>
      </c>
      <c r="CJ219" s="48">
        <f t="shared" si="151"/>
        <v>0</v>
      </c>
      <c r="CK219" s="48">
        <f t="shared" si="151"/>
        <v>0</v>
      </c>
      <c r="CL219" s="48">
        <f t="shared" si="151"/>
        <v>0</v>
      </c>
      <c r="CM219" s="48">
        <f t="shared" si="151"/>
        <v>0</v>
      </c>
      <c r="CN219" s="48">
        <f t="shared" si="151"/>
        <v>0</v>
      </c>
      <c r="CO219" s="48">
        <f t="shared" si="151"/>
        <v>0</v>
      </c>
      <c r="CP219" s="48">
        <f t="shared" si="151"/>
        <v>0</v>
      </c>
      <c r="CQ219" s="49">
        <f>+AVERAGE(AW219,BT219)</f>
        <v>0</v>
      </c>
      <c r="CR219" s="48">
        <f>SUM(D219:Y219)</f>
        <v>0</v>
      </c>
    </row>
    <row r="220" spans="1:96" hidden="1" outlineLevel="1" x14ac:dyDescent="0.25">
      <c r="A220" s="60" t="s">
        <v>66</v>
      </c>
      <c r="B220" s="51" t="s">
        <v>67</v>
      </c>
      <c r="C220" s="61" t="s">
        <v>68</v>
      </c>
      <c r="D220" s="78">
        <v>0</v>
      </c>
      <c r="E220" s="78">
        <v>0</v>
      </c>
      <c r="F220" s="78">
        <v>0</v>
      </c>
      <c r="G220" s="78">
        <v>0</v>
      </c>
      <c r="H220" s="78">
        <v>0</v>
      </c>
      <c r="I220" s="78">
        <v>0</v>
      </c>
      <c r="J220" s="78">
        <v>0</v>
      </c>
      <c r="K220" s="78">
        <v>0</v>
      </c>
      <c r="L220" s="78">
        <v>0</v>
      </c>
      <c r="M220" s="78">
        <v>0</v>
      </c>
      <c r="N220" s="78">
        <v>0</v>
      </c>
      <c r="O220" s="78">
        <v>0</v>
      </c>
      <c r="P220" s="78">
        <v>0</v>
      </c>
      <c r="Q220" s="78">
        <v>0</v>
      </c>
      <c r="R220" s="78">
        <v>0</v>
      </c>
      <c r="S220" s="78">
        <v>0</v>
      </c>
      <c r="T220" s="78">
        <v>0</v>
      </c>
      <c r="U220" s="78">
        <v>0</v>
      </c>
      <c r="V220" s="78">
        <v>0</v>
      </c>
      <c r="W220" s="78">
        <v>0</v>
      </c>
      <c r="X220" s="78">
        <v>0</v>
      </c>
      <c r="Y220" s="78">
        <v>0</v>
      </c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49"/>
      <c r="CR220" s="48"/>
    </row>
    <row r="221" spans="1:96" hidden="1" outlineLevel="1" x14ac:dyDescent="0.25">
      <c r="A221" s="50" t="s">
        <v>86</v>
      </c>
      <c r="B221" s="51" t="s">
        <v>85</v>
      </c>
      <c r="C221" s="52">
        <f>+[1]Genanskaffelsespriser!$E$176</f>
        <v>25</v>
      </c>
      <c r="D221" s="78">
        <v>0</v>
      </c>
      <c r="E221" s="78">
        <v>0</v>
      </c>
      <c r="F221" s="78">
        <v>0</v>
      </c>
      <c r="G221" s="78">
        <v>0</v>
      </c>
      <c r="H221" s="78">
        <v>0</v>
      </c>
      <c r="I221" s="78">
        <v>0</v>
      </c>
      <c r="J221" s="78">
        <v>0</v>
      </c>
      <c r="K221" s="78">
        <v>0</v>
      </c>
      <c r="L221" s="78">
        <v>0</v>
      </c>
      <c r="M221" s="78">
        <v>0</v>
      </c>
      <c r="N221" s="78">
        <v>0</v>
      </c>
      <c r="O221" s="78">
        <v>0</v>
      </c>
      <c r="P221" s="78">
        <v>0</v>
      </c>
      <c r="Q221" s="78">
        <v>0</v>
      </c>
      <c r="R221" s="78">
        <v>0</v>
      </c>
      <c r="S221" s="78">
        <v>0</v>
      </c>
      <c r="T221" s="78">
        <v>0</v>
      </c>
      <c r="U221" s="78">
        <v>0</v>
      </c>
      <c r="V221" s="78">
        <v>0</v>
      </c>
      <c r="W221" s="78">
        <v>0</v>
      </c>
      <c r="X221" s="78">
        <v>0</v>
      </c>
      <c r="Y221" s="78">
        <v>0</v>
      </c>
      <c r="Z221" s="87">
        <f>IF(COUNTIF(D221:Y221,"&lt;&gt;0")&lt;=1,IF((SUM(D221:Y221))&gt;0,((+HLOOKUP((SUM(D221:Y221)),[1]Priser!$E$342:$H$344,2)+((SUM(D221:Y221))-HLOOKUP((SUM(D221:Y221)),[1]Priser!$E$342:$H$344,1))*HLOOKUP((SUM(D221:Y221)),[1]Priser!$E$342:$H$344,3))*[1]Priser!$Q$341)/(SUM(D221:Y221)),0)*(1+[1]Genanskaffelsespriser!$D$196),$A$400)</f>
        <v>0</v>
      </c>
      <c r="AA221" s="57">
        <f t="shared" ref="AA221:AP222" si="152">IF((D221*$Z221-(2009-D$3)/$C221*$Z221*D221)&lt;0,0,(D221*$Z221-(2009-D$3)/$C221*$Z221*D221))</f>
        <v>0</v>
      </c>
      <c r="AB221" s="58">
        <f t="shared" si="152"/>
        <v>0</v>
      </c>
      <c r="AC221" s="58">
        <f t="shared" si="152"/>
        <v>0</v>
      </c>
      <c r="AD221" s="58">
        <f t="shared" si="152"/>
        <v>0</v>
      </c>
      <c r="AE221" s="58">
        <f t="shared" si="152"/>
        <v>0</v>
      </c>
      <c r="AF221" s="58">
        <f t="shared" si="152"/>
        <v>0</v>
      </c>
      <c r="AG221" s="58">
        <f t="shared" si="152"/>
        <v>0</v>
      </c>
      <c r="AH221" s="58">
        <f t="shared" si="152"/>
        <v>0</v>
      </c>
      <c r="AI221" s="58">
        <f t="shared" si="152"/>
        <v>0</v>
      </c>
      <c r="AJ221" s="58">
        <f t="shared" si="152"/>
        <v>0</v>
      </c>
      <c r="AK221" s="58">
        <f t="shared" si="152"/>
        <v>0</v>
      </c>
      <c r="AL221" s="58">
        <f t="shared" si="152"/>
        <v>0</v>
      </c>
      <c r="AM221" s="58">
        <f t="shared" si="152"/>
        <v>0</v>
      </c>
      <c r="AN221" s="58">
        <f t="shared" si="152"/>
        <v>0</v>
      </c>
      <c r="AO221" s="58">
        <f t="shared" si="152"/>
        <v>0</v>
      </c>
      <c r="AP221" s="58">
        <f t="shared" si="152"/>
        <v>0</v>
      </c>
      <c r="AQ221" s="58">
        <f t="shared" ref="AK221:AT222" si="153">IF((T221*$Z221-(2009-T$3)/$C221*$Z221*T221)&lt;0,0,(T221*$Z221-(2009-T$3)/$C221*$Z221*T221))</f>
        <v>0</v>
      </c>
      <c r="AR221" s="58">
        <f t="shared" si="153"/>
        <v>0</v>
      </c>
      <c r="AS221" s="58">
        <f t="shared" si="153"/>
        <v>0</v>
      </c>
      <c r="AT221" s="58">
        <f t="shared" si="153"/>
        <v>0</v>
      </c>
      <c r="AU221" s="58">
        <f>IF((X221*$Z221-(2009-X$3)/$C221*$Z221*X221)&lt;0,0,(X221*$Z221-(2009-X$3)/$C221*$Z221*X221))</f>
        <v>0</v>
      </c>
      <c r="AV221" s="58">
        <f>IF((Y221*$Z221-(2009-Y$3)/$C221*$Z221*Y221)&lt;0,0,(Y221*$Z221-(2009-Y$3)/$C221*$Z221*Y221))</f>
        <v>0</v>
      </c>
      <c r="AW221" s="59">
        <f>+SUM(AA221:AV221)</f>
        <v>0</v>
      </c>
      <c r="AX221" s="58">
        <f>VLOOKUP(D$3,[1]Prisindeks!$A$1:$B$111,2,FALSE)/100*AA221</f>
        <v>0</v>
      </c>
      <c r="AY221" s="58">
        <f>VLOOKUP(E$3,[1]Prisindeks!$A$1:$B$111,2,FALSE)/100*AB221</f>
        <v>0</v>
      </c>
      <c r="AZ221" s="58">
        <f>VLOOKUP(F$3,[1]Prisindeks!$A$1:$B$111,2,FALSE)/100*AC221</f>
        <v>0</v>
      </c>
      <c r="BA221" s="58">
        <f>VLOOKUP(G$3,[1]Prisindeks!$A$1:$B$111,2,FALSE)/100*AD221</f>
        <v>0</v>
      </c>
      <c r="BB221" s="58">
        <f>VLOOKUP(H$3,[1]Prisindeks!$A$1:$B$111,2,FALSE)/100*AE221</f>
        <v>0</v>
      </c>
      <c r="BC221" s="58">
        <f>VLOOKUP(I$3,[1]Prisindeks!$A$1:$B$111,2,FALSE)/100*AF221</f>
        <v>0</v>
      </c>
      <c r="BD221" s="58">
        <f>VLOOKUP(J$3,[1]Prisindeks!$A$1:$B$111,2,FALSE)/100*AG221</f>
        <v>0</v>
      </c>
      <c r="BE221" s="58">
        <f>VLOOKUP(K$3,[1]Prisindeks!$A$1:$B$111,2,FALSE)/100*AH221</f>
        <v>0</v>
      </c>
      <c r="BF221" s="58">
        <f>VLOOKUP(L$3,[1]Prisindeks!$A$1:$B$111,2,FALSE)/100*AI221</f>
        <v>0</v>
      </c>
      <c r="BG221" s="58">
        <f>VLOOKUP(M$3,[1]Prisindeks!$A$1:$B$111,2,FALSE)/100*AJ221</f>
        <v>0</v>
      </c>
      <c r="BH221" s="58">
        <f>VLOOKUP(N$3,[1]Prisindeks!$A$1:$B$111,2,FALSE)/100*AK221</f>
        <v>0</v>
      </c>
      <c r="BI221" s="58">
        <f>VLOOKUP(O$3,[1]Prisindeks!$A$1:$B$111,2,FALSE)/100*AL221</f>
        <v>0</v>
      </c>
      <c r="BJ221" s="58">
        <f>VLOOKUP(P$3,[1]Prisindeks!$A$1:$B$111,2,FALSE)/100*AM221</f>
        <v>0</v>
      </c>
      <c r="BK221" s="58">
        <f>VLOOKUP(Q$3,[1]Prisindeks!$A$1:$B$111,2,FALSE)/100*AN221</f>
        <v>0</v>
      </c>
      <c r="BL221" s="58">
        <f>VLOOKUP(R$3,[1]Prisindeks!$A$1:$B$111,2,FALSE)/100*AO221</f>
        <v>0</v>
      </c>
      <c r="BM221" s="58">
        <f>VLOOKUP(S$3,[1]Prisindeks!$A$1:$B$111,2,FALSE)/100*AP221</f>
        <v>0</v>
      </c>
      <c r="BN221" s="58">
        <f>VLOOKUP(T$3,[1]Prisindeks!$A$1:$B$111,2,FALSE)/100*AQ221</f>
        <v>0</v>
      </c>
      <c r="BO221" s="58">
        <f>VLOOKUP(U$3,[1]Prisindeks!$A$1:$B$111,2,FALSE)/100*AR221</f>
        <v>0</v>
      </c>
      <c r="BP221" s="58">
        <f>VLOOKUP(V$3,[1]Prisindeks!$A$1:$B$111,2,FALSE)/100*AS221</f>
        <v>0</v>
      </c>
      <c r="BQ221" s="58">
        <f>VLOOKUP(W$3,[1]Prisindeks!$A$1:$B$111,2,FALSE)/100*AT221</f>
        <v>0</v>
      </c>
      <c r="BR221" s="58">
        <f>VLOOKUP(X$3,[1]Prisindeks!$A$1:$B$111,2,FALSE)/100*AU221</f>
        <v>0</v>
      </c>
      <c r="BS221" s="58">
        <f>VLOOKUP(Y$3,[1]Prisindeks!$A$1:$B$111,2,FALSE)/100*AV221</f>
        <v>0</v>
      </c>
      <c r="BT221" s="59">
        <f>+SUM(AX221:BS221)</f>
        <v>0</v>
      </c>
      <c r="BU221" s="48">
        <f t="shared" ref="BU221:CJ223" si="154">(AX221+AA221)/2</f>
        <v>0</v>
      </c>
      <c r="BV221" s="48">
        <f t="shared" si="154"/>
        <v>0</v>
      </c>
      <c r="BW221" s="48">
        <f t="shared" si="154"/>
        <v>0</v>
      </c>
      <c r="BX221" s="48">
        <f t="shared" si="154"/>
        <v>0</v>
      </c>
      <c r="BY221" s="48">
        <f t="shared" si="154"/>
        <v>0</v>
      </c>
      <c r="BZ221" s="48">
        <f t="shared" si="154"/>
        <v>0</v>
      </c>
      <c r="CA221" s="48">
        <f t="shared" si="154"/>
        <v>0</v>
      </c>
      <c r="CB221" s="48">
        <f t="shared" si="154"/>
        <v>0</v>
      </c>
      <c r="CC221" s="48">
        <f t="shared" si="154"/>
        <v>0</v>
      </c>
      <c r="CD221" s="48">
        <f t="shared" si="154"/>
        <v>0</v>
      </c>
      <c r="CE221" s="48">
        <f t="shared" si="154"/>
        <v>0</v>
      </c>
      <c r="CF221" s="48">
        <f t="shared" si="154"/>
        <v>0</v>
      </c>
      <c r="CG221" s="48">
        <f t="shared" si="154"/>
        <v>0</v>
      </c>
      <c r="CH221" s="48">
        <f t="shared" si="154"/>
        <v>0</v>
      </c>
      <c r="CI221" s="48">
        <f t="shared" si="154"/>
        <v>0</v>
      </c>
      <c r="CJ221" s="48">
        <f t="shared" si="154"/>
        <v>0</v>
      </c>
      <c r="CK221" s="48">
        <f t="shared" ref="CE221:CP223" si="155">(BN221+AQ221)/2</f>
        <v>0</v>
      </c>
      <c r="CL221" s="48">
        <f t="shared" si="155"/>
        <v>0</v>
      </c>
      <c r="CM221" s="48">
        <f t="shared" si="155"/>
        <v>0</v>
      </c>
      <c r="CN221" s="48">
        <f t="shared" si="155"/>
        <v>0</v>
      </c>
      <c r="CO221" s="48">
        <f t="shared" si="155"/>
        <v>0</v>
      </c>
      <c r="CP221" s="48">
        <f t="shared" si="155"/>
        <v>0</v>
      </c>
      <c r="CQ221" s="49">
        <f>+AVERAGE(AW221,BT221)</f>
        <v>0</v>
      </c>
      <c r="CR221" s="48">
        <f>SUM(D221:Y221)</f>
        <v>0</v>
      </c>
    </row>
    <row r="222" spans="1:96" hidden="1" outlineLevel="1" x14ac:dyDescent="0.25">
      <c r="A222" s="50" t="s">
        <v>87</v>
      </c>
      <c r="B222" s="51" t="s">
        <v>85</v>
      </c>
      <c r="C222" s="52">
        <f>+[1]Genanskaffelsespriser!$E$177</f>
        <v>10</v>
      </c>
      <c r="D222" s="78">
        <v>0</v>
      </c>
      <c r="E222" s="78">
        <v>0</v>
      </c>
      <c r="F222" s="78">
        <v>0</v>
      </c>
      <c r="G222" s="78">
        <v>0</v>
      </c>
      <c r="H222" s="78">
        <v>0</v>
      </c>
      <c r="I222" s="78">
        <v>0</v>
      </c>
      <c r="J222" s="78">
        <v>0</v>
      </c>
      <c r="K222" s="78">
        <v>0</v>
      </c>
      <c r="L222" s="78">
        <v>0</v>
      </c>
      <c r="M222" s="78">
        <v>0</v>
      </c>
      <c r="N222" s="78">
        <v>0</v>
      </c>
      <c r="O222" s="78">
        <v>0</v>
      </c>
      <c r="P222" s="78">
        <v>0</v>
      </c>
      <c r="Q222" s="78">
        <v>0</v>
      </c>
      <c r="R222" s="78">
        <v>0</v>
      </c>
      <c r="S222" s="78">
        <v>0</v>
      </c>
      <c r="T222" s="78">
        <v>0</v>
      </c>
      <c r="U222" s="78">
        <v>0</v>
      </c>
      <c r="V222" s="78">
        <v>0</v>
      </c>
      <c r="W222" s="78">
        <v>0</v>
      </c>
      <c r="X222" s="78">
        <v>0</v>
      </c>
      <c r="Y222" s="78">
        <v>0</v>
      </c>
      <c r="Z222" s="87">
        <f>IF(COUNTIF(D222:Y222,"&lt;&gt;0")&lt;=1,IF((SUM(D222:Y222))&gt;0,((+HLOOKUP((SUM(D222:Y222)),[1]Priser!$E$342:$H$344,2)+((SUM(D222:Y222))-HLOOKUP((SUM(D222:Y222)),[1]Priser!$E$342:$H$344,1))*HLOOKUP((SUM(D222:Y222)),[1]Priser!$E$342:$H$344,3))*[1]Priser!$R$341)/(SUM(D222:Y222)),0)*(1+[1]Genanskaffelsespriser!$D$196),$A$400)</f>
        <v>0</v>
      </c>
      <c r="AA222" s="57">
        <f t="shared" si="152"/>
        <v>0</v>
      </c>
      <c r="AB222" s="58">
        <f t="shared" si="152"/>
        <v>0</v>
      </c>
      <c r="AC222" s="58">
        <f t="shared" si="152"/>
        <v>0</v>
      </c>
      <c r="AD222" s="58">
        <f t="shared" si="152"/>
        <v>0</v>
      </c>
      <c r="AE222" s="58">
        <f t="shared" si="152"/>
        <v>0</v>
      </c>
      <c r="AF222" s="58">
        <f t="shared" si="152"/>
        <v>0</v>
      </c>
      <c r="AG222" s="58">
        <f t="shared" si="152"/>
        <v>0</v>
      </c>
      <c r="AH222" s="58">
        <f t="shared" si="152"/>
        <v>0</v>
      </c>
      <c r="AI222" s="58">
        <f t="shared" si="152"/>
        <v>0</v>
      </c>
      <c r="AJ222" s="58">
        <f t="shared" si="152"/>
        <v>0</v>
      </c>
      <c r="AK222" s="58">
        <f t="shared" si="153"/>
        <v>0</v>
      </c>
      <c r="AL222" s="58">
        <f t="shared" si="153"/>
        <v>0</v>
      </c>
      <c r="AM222" s="58">
        <f t="shared" si="153"/>
        <v>0</v>
      </c>
      <c r="AN222" s="58">
        <f t="shared" si="153"/>
        <v>0</v>
      </c>
      <c r="AO222" s="58">
        <f t="shared" si="153"/>
        <v>0</v>
      </c>
      <c r="AP222" s="58">
        <f t="shared" si="153"/>
        <v>0</v>
      </c>
      <c r="AQ222" s="58">
        <f t="shared" si="153"/>
        <v>0</v>
      </c>
      <c r="AR222" s="58">
        <f t="shared" si="153"/>
        <v>0</v>
      </c>
      <c r="AS222" s="58">
        <f t="shared" si="153"/>
        <v>0</v>
      </c>
      <c r="AT222" s="58">
        <f t="shared" si="153"/>
        <v>0</v>
      </c>
      <c r="AU222" s="58">
        <f>IF((X222*$Z222-(2009-X$3)/$C222*$Z222*X222)&lt;0,0,(X222*$Z222-(2009-X$3)/$C222*$Z222*X222))</f>
        <v>0</v>
      </c>
      <c r="AV222" s="58">
        <f>IF((Y222*$Z222-(2009-Y$3)/$C222*$Z222*Y222)&lt;0,0,(Y222*$Z222-(2009-Y$3)/$C222*$Z222*Y222))</f>
        <v>0</v>
      </c>
      <c r="AW222" s="59">
        <f>+SUM(AA222:AV222)</f>
        <v>0</v>
      </c>
      <c r="AX222" s="58">
        <f>VLOOKUP(D$3,[1]Prisindeks!$A$1:$B$111,2,FALSE)/100*AA222</f>
        <v>0</v>
      </c>
      <c r="AY222" s="58">
        <f>VLOOKUP(E$3,[1]Prisindeks!$A$1:$B$111,2,FALSE)/100*AB222</f>
        <v>0</v>
      </c>
      <c r="AZ222" s="58">
        <f>VLOOKUP(F$3,[1]Prisindeks!$A$1:$B$111,2,FALSE)/100*AC222</f>
        <v>0</v>
      </c>
      <c r="BA222" s="58">
        <f>VLOOKUP(G$3,[1]Prisindeks!$A$1:$B$111,2,FALSE)/100*AD222</f>
        <v>0</v>
      </c>
      <c r="BB222" s="58">
        <f>VLOOKUP(H$3,[1]Prisindeks!$A$1:$B$111,2,FALSE)/100*AE222</f>
        <v>0</v>
      </c>
      <c r="BC222" s="58">
        <f>VLOOKUP(I$3,[1]Prisindeks!$A$1:$B$111,2,FALSE)/100*AF222</f>
        <v>0</v>
      </c>
      <c r="BD222" s="58">
        <f>VLOOKUP(J$3,[1]Prisindeks!$A$1:$B$111,2,FALSE)/100*AG222</f>
        <v>0</v>
      </c>
      <c r="BE222" s="58">
        <f>VLOOKUP(K$3,[1]Prisindeks!$A$1:$B$111,2,FALSE)/100*AH222</f>
        <v>0</v>
      </c>
      <c r="BF222" s="58">
        <f>VLOOKUP(L$3,[1]Prisindeks!$A$1:$B$111,2,FALSE)/100*AI222</f>
        <v>0</v>
      </c>
      <c r="BG222" s="58">
        <f>VLOOKUP(M$3,[1]Prisindeks!$A$1:$B$111,2,FALSE)/100*AJ222</f>
        <v>0</v>
      </c>
      <c r="BH222" s="58">
        <f>VLOOKUP(N$3,[1]Prisindeks!$A$1:$B$111,2,FALSE)/100*AK222</f>
        <v>0</v>
      </c>
      <c r="BI222" s="58">
        <f>VLOOKUP(O$3,[1]Prisindeks!$A$1:$B$111,2,FALSE)/100*AL222</f>
        <v>0</v>
      </c>
      <c r="BJ222" s="58">
        <f>VLOOKUP(P$3,[1]Prisindeks!$A$1:$B$111,2,FALSE)/100*AM222</f>
        <v>0</v>
      </c>
      <c r="BK222" s="58">
        <f>VLOOKUP(Q$3,[1]Prisindeks!$A$1:$B$111,2,FALSE)/100*AN222</f>
        <v>0</v>
      </c>
      <c r="BL222" s="58">
        <f>VLOOKUP(R$3,[1]Prisindeks!$A$1:$B$111,2,FALSE)/100*AO222</f>
        <v>0</v>
      </c>
      <c r="BM222" s="58">
        <f>VLOOKUP(S$3,[1]Prisindeks!$A$1:$B$111,2,FALSE)/100*AP222</f>
        <v>0</v>
      </c>
      <c r="BN222" s="58">
        <f>VLOOKUP(T$3,[1]Prisindeks!$A$1:$B$111,2,FALSE)/100*AQ222</f>
        <v>0</v>
      </c>
      <c r="BO222" s="58">
        <f>VLOOKUP(U$3,[1]Prisindeks!$A$1:$B$111,2,FALSE)/100*AR222</f>
        <v>0</v>
      </c>
      <c r="BP222" s="58">
        <f>VLOOKUP(V$3,[1]Prisindeks!$A$1:$B$111,2,FALSE)/100*AS222</f>
        <v>0</v>
      </c>
      <c r="BQ222" s="58">
        <f>VLOOKUP(W$3,[1]Prisindeks!$A$1:$B$111,2,FALSE)/100*AT222</f>
        <v>0</v>
      </c>
      <c r="BR222" s="58">
        <f>VLOOKUP(X$3,[1]Prisindeks!$A$1:$B$111,2,FALSE)/100*AU222</f>
        <v>0</v>
      </c>
      <c r="BS222" s="58">
        <f>VLOOKUP(Y$3,[1]Prisindeks!$A$1:$B$111,2,FALSE)/100*AV222</f>
        <v>0</v>
      </c>
      <c r="BT222" s="59">
        <f>+SUM(AX222:BS222)</f>
        <v>0</v>
      </c>
      <c r="BU222" s="48">
        <f t="shared" si="154"/>
        <v>0</v>
      </c>
      <c r="BV222" s="48">
        <f t="shared" si="154"/>
        <v>0</v>
      </c>
      <c r="BW222" s="48">
        <f t="shared" si="154"/>
        <v>0</v>
      </c>
      <c r="BX222" s="48">
        <f t="shared" si="154"/>
        <v>0</v>
      </c>
      <c r="BY222" s="48">
        <f t="shared" si="154"/>
        <v>0</v>
      </c>
      <c r="BZ222" s="48">
        <f t="shared" si="154"/>
        <v>0</v>
      </c>
      <c r="CA222" s="48">
        <f t="shared" si="154"/>
        <v>0</v>
      </c>
      <c r="CB222" s="48">
        <f t="shared" si="154"/>
        <v>0</v>
      </c>
      <c r="CC222" s="48">
        <f t="shared" si="154"/>
        <v>0</v>
      </c>
      <c r="CD222" s="48">
        <f t="shared" si="154"/>
        <v>0</v>
      </c>
      <c r="CE222" s="48">
        <f t="shared" si="155"/>
        <v>0</v>
      </c>
      <c r="CF222" s="48">
        <f t="shared" si="155"/>
        <v>0</v>
      </c>
      <c r="CG222" s="48">
        <f t="shared" si="155"/>
        <v>0</v>
      </c>
      <c r="CH222" s="48">
        <f t="shared" si="155"/>
        <v>0</v>
      </c>
      <c r="CI222" s="48">
        <f t="shared" si="155"/>
        <v>0</v>
      </c>
      <c r="CJ222" s="48">
        <f t="shared" si="155"/>
        <v>0</v>
      </c>
      <c r="CK222" s="48">
        <f t="shared" si="155"/>
        <v>0</v>
      </c>
      <c r="CL222" s="48">
        <f t="shared" si="155"/>
        <v>0</v>
      </c>
      <c r="CM222" s="48">
        <f t="shared" si="155"/>
        <v>0</v>
      </c>
      <c r="CN222" s="48">
        <f t="shared" si="155"/>
        <v>0</v>
      </c>
      <c r="CO222" s="48">
        <f t="shared" si="155"/>
        <v>0</v>
      </c>
      <c r="CP222" s="48">
        <f t="shared" si="155"/>
        <v>0</v>
      </c>
      <c r="CQ222" s="49">
        <f>+AVERAGE(AW222,BT222)</f>
        <v>0</v>
      </c>
      <c r="CR222" s="48">
        <f>SUM(D222:Y222)</f>
        <v>0</v>
      </c>
    </row>
    <row r="223" spans="1:96" hidden="1" outlineLevel="1" x14ac:dyDescent="0.25">
      <c r="A223" s="50" t="s">
        <v>88</v>
      </c>
      <c r="B223" s="51" t="s">
        <v>89</v>
      </c>
      <c r="C223" s="52">
        <f>+[1]Genanskaffelsespriser!$E$178</f>
        <v>50</v>
      </c>
      <c r="D223" s="78">
        <v>0</v>
      </c>
      <c r="E223" s="78">
        <v>0</v>
      </c>
      <c r="F223" s="78">
        <v>0</v>
      </c>
      <c r="G223" s="78">
        <v>0</v>
      </c>
      <c r="H223" s="78">
        <v>0</v>
      </c>
      <c r="I223" s="78">
        <v>0</v>
      </c>
      <c r="J223" s="78">
        <v>0</v>
      </c>
      <c r="K223" s="78">
        <v>0</v>
      </c>
      <c r="L223" s="78">
        <v>0</v>
      </c>
      <c r="M223" s="78">
        <v>0</v>
      </c>
      <c r="N223" s="78">
        <v>0</v>
      </c>
      <c r="O223" s="78">
        <v>0</v>
      </c>
      <c r="P223" s="78">
        <v>0</v>
      </c>
      <c r="Q223" s="78">
        <v>0</v>
      </c>
      <c r="R223" s="78">
        <v>0</v>
      </c>
      <c r="S223" s="78">
        <v>0</v>
      </c>
      <c r="T223" s="78">
        <v>0</v>
      </c>
      <c r="U223" s="78">
        <v>0</v>
      </c>
      <c r="V223" s="78">
        <v>0</v>
      </c>
      <c r="W223" s="78">
        <v>0</v>
      </c>
      <c r="X223" s="78">
        <v>0</v>
      </c>
      <c r="Y223" s="78">
        <v>0</v>
      </c>
      <c r="Z223" s="87">
        <f>IF(COUNTIF(D223:Y223,"&lt;&gt;0")&lt;=1,IF((SUM(D223:Y223))&gt;0,(+HLOOKUP((SUM(D223:Y223)),[1]Priser!$E$168:$J$170,2)+((SUM(D223:Y223))-HLOOKUP((SUM(D223:Y223)),[1]Priser!$E$168:$J$170,1))*HLOOKUP((SUM(D223:Y223)),[1]Priser!$E$168:$J$170,3))/(SUM(D223:Y223)),0)*(1+[1]Genanskaffelsespriser!$D$196),$A$400)</f>
        <v>0</v>
      </c>
      <c r="AA223" s="57">
        <f t="shared" ref="AA223:AV223" si="156">IF((D223*$Z223-(2009-D$3)/($C223+D224)*$Z223*D223)&lt;0,0,(D223*$Z223-(2009-D$3)/($C223+D224)*$Z223*D223))</f>
        <v>0</v>
      </c>
      <c r="AB223" s="58">
        <f t="shared" si="156"/>
        <v>0</v>
      </c>
      <c r="AC223" s="58">
        <f t="shared" si="156"/>
        <v>0</v>
      </c>
      <c r="AD223" s="58">
        <f t="shared" si="156"/>
        <v>0</v>
      </c>
      <c r="AE223" s="58">
        <f t="shared" si="156"/>
        <v>0</v>
      </c>
      <c r="AF223" s="58">
        <f t="shared" si="156"/>
        <v>0</v>
      </c>
      <c r="AG223" s="58">
        <f t="shared" si="156"/>
        <v>0</v>
      </c>
      <c r="AH223" s="58">
        <f t="shared" si="156"/>
        <v>0</v>
      </c>
      <c r="AI223" s="58">
        <f t="shared" si="156"/>
        <v>0</v>
      </c>
      <c r="AJ223" s="58">
        <f t="shared" si="156"/>
        <v>0</v>
      </c>
      <c r="AK223" s="58">
        <f t="shared" si="156"/>
        <v>0</v>
      </c>
      <c r="AL223" s="58">
        <f t="shared" si="156"/>
        <v>0</v>
      </c>
      <c r="AM223" s="58">
        <f t="shared" si="156"/>
        <v>0</v>
      </c>
      <c r="AN223" s="58">
        <f t="shared" si="156"/>
        <v>0</v>
      </c>
      <c r="AO223" s="58">
        <f t="shared" si="156"/>
        <v>0</v>
      </c>
      <c r="AP223" s="58">
        <f t="shared" si="156"/>
        <v>0</v>
      </c>
      <c r="AQ223" s="58">
        <f t="shared" si="156"/>
        <v>0</v>
      </c>
      <c r="AR223" s="58">
        <f t="shared" si="156"/>
        <v>0</v>
      </c>
      <c r="AS223" s="58">
        <f t="shared" si="156"/>
        <v>0</v>
      </c>
      <c r="AT223" s="58">
        <f t="shared" si="156"/>
        <v>0</v>
      </c>
      <c r="AU223" s="58">
        <f t="shared" si="156"/>
        <v>0</v>
      </c>
      <c r="AV223" s="58">
        <f t="shared" si="156"/>
        <v>0</v>
      </c>
      <c r="AW223" s="59">
        <f>+SUM(AA223:AV223)</f>
        <v>0</v>
      </c>
      <c r="AX223" s="58">
        <f>VLOOKUP(D$3,[1]Prisindeks!$A$1:$B$111,2,FALSE)/100*AA223</f>
        <v>0</v>
      </c>
      <c r="AY223" s="58">
        <f>VLOOKUP(E$3,[1]Prisindeks!$A$1:$B$111,2,FALSE)/100*AB223</f>
        <v>0</v>
      </c>
      <c r="AZ223" s="58">
        <f>VLOOKUP(F$3,[1]Prisindeks!$A$1:$B$111,2,FALSE)/100*AC223</f>
        <v>0</v>
      </c>
      <c r="BA223" s="58">
        <f>VLOOKUP(G$3,[1]Prisindeks!$A$1:$B$111,2,FALSE)/100*AD223</f>
        <v>0</v>
      </c>
      <c r="BB223" s="58">
        <f>VLOOKUP(H$3,[1]Prisindeks!$A$1:$B$111,2,FALSE)/100*AE223</f>
        <v>0</v>
      </c>
      <c r="BC223" s="58">
        <f>VLOOKUP(I$3,[1]Prisindeks!$A$1:$B$111,2,FALSE)/100*AF223</f>
        <v>0</v>
      </c>
      <c r="BD223" s="58">
        <f>VLOOKUP(J$3,[1]Prisindeks!$A$1:$B$111,2,FALSE)/100*AG223</f>
        <v>0</v>
      </c>
      <c r="BE223" s="58">
        <f>VLOOKUP(K$3,[1]Prisindeks!$A$1:$B$111,2,FALSE)/100*AH223</f>
        <v>0</v>
      </c>
      <c r="BF223" s="58">
        <f>VLOOKUP(L$3,[1]Prisindeks!$A$1:$B$111,2,FALSE)/100*AI223</f>
        <v>0</v>
      </c>
      <c r="BG223" s="58">
        <f>VLOOKUP(M$3,[1]Prisindeks!$A$1:$B$111,2,FALSE)/100*AJ223</f>
        <v>0</v>
      </c>
      <c r="BH223" s="58">
        <f>VLOOKUP(N$3,[1]Prisindeks!$A$1:$B$111,2,FALSE)/100*AK223</f>
        <v>0</v>
      </c>
      <c r="BI223" s="58">
        <f>VLOOKUP(O$3,[1]Prisindeks!$A$1:$B$111,2,FALSE)/100*AL223</f>
        <v>0</v>
      </c>
      <c r="BJ223" s="58">
        <f>VLOOKUP(P$3,[1]Prisindeks!$A$1:$B$111,2,FALSE)/100*AM223</f>
        <v>0</v>
      </c>
      <c r="BK223" s="58">
        <f>VLOOKUP(Q$3,[1]Prisindeks!$A$1:$B$111,2,FALSE)/100*AN223</f>
        <v>0</v>
      </c>
      <c r="BL223" s="58">
        <f>VLOOKUP(R$3,[1]Prisindeks!$A$1:$B$111,2,FALSE)/100*AO223</f>
        <v>0</v>
      </c>
      <c r="BM223" s="58">
        <f>VLOOKUP(S$3,[1]Prisindeks!$A$1:$B$111,2,FALSE)/100*AP223</f>
        <v>0</v>
      </c>
      <c r="BN223" s="58">
        <f>VLOOKUP(T$3,[1]Prisindeks!$A$1:$B$111,2,FALSE)/100*AQ223</f>
        <v>0</v>
      </c>
      <c r="BO223" s="58">
        <f>VLOOKUP(U$3,[1]Prisindeks!$A$1:$B$111,2,FALSE)/100*AR223</f>
        <v>0</v>
      </c>
      <c r="BP223" s="58">
        <f>VLOOKUP(V$3,[1]Prisindeks!$A$1:$B$111,2,FALSE)/100*AS223</f>
        <v>0</v>
      </c>
      <c r="BQ223" s="58">
        <f>VLOOKUP(W$3,[1]Prisindeks!$A$1:$B$111,2,FALSE)/100*AT223</f>
        <v>0</v>
      </c>
      <c r="BR223" s="58">
        <f>VLOOKUP(X$3,[1]Prisindeks!$A$1:$B$111,2,FALSE)/100*AU223</f>
        <v>0</v>
      </c>
      <c r="BS223" s="58">
        <f>VLOOKUP(Y$3,[1]Prisindeks!$A$1:$B$111,2,FALSE)/100*AV223</f>
        <v>0</v>
      </c>
      <c r="BT223" s="59">
        <f>+SUM(AX223:BS223)</f>
        <v>0</v>
      </c>
      <c r="BU223" s="48">
        <f t="shared" si="154"/>
        <v>0</v>
      </c>
      <c r="BV223" s="48">
        <f t="shared" si="154"/>
        <v>0</v>
      </c>
      <c r="BW223" s="48">
        <f t="shared" si="154"/>
        <v>0</v>
      </c>
      <c r="BX223" s="48">
        <f t="shared" si="154"/>
        <v>0</v>
      </c>
      <c r="BY223" s="48">
        <f t="shared" si="154"/>
        <v>0</v>
      </c>
      <c r="BZ223" s="48">
        <f t="shared" si="154"/>
        <v>0</v>
      </c>
      <c r="CA223" s="48">
        <f t="shared" si="154"/>
        <v>0</v>
      </c>
      <c r="CB223" s="48">
        <f t="shared" si="154"/>
        <v>0</v>
      </c>
      <c r="CC223" s="48">
        <f t="shared" si="154"/>
        <v>0</v>
      </c>
      <c r="CD223" s="48">
        <f t="shared" si="154"/>
        <v>0</v>
      </c>
      <c r="CE223" s="48">
        <f t="shared" si="155"/>
        <v>0</v>
      </c>
      <c r="CF223" s="48">
        <f t="shared" si="155"/>
        <v>0</v>
      </c>
      <c r="CG223" s="48">
        <f t="shared" si="155"/>
        <v>0</v>
      </c>
      <c r="CH223" s="48">
        <f t="shared" si="155"/>
        <v>0</v>
      </c>
      <c r="CI223" s="48">
        <f t="shared" si="155"/>
        <v>0</v>
      </c>
      <c r="CJ223" s="48">
        <f t="shared" si="155"/>
        <v>0</v>
      </c>
      <c r="CK223" s="48">
        <f t="shared" si="155"/>
        <v>0</v>
      </c>
      <c r="CL223" s="48">
        <f t="shared" si="155"/>
        <v>0</v>
      </c>
      <c r="CM223" s="48">
        <f t="shared" si="155"/>
        <v>0</v>
      </c>
      <c r="CN223" s="48">
        <f t="shared" si="155"/>
        <v>0</v>
      </c>
      <c r="CO223" s="48">
        <f t="shared" si="155"/>
        <v>0</v>
      </c>
      <c r="CP223" s="48">
        <f t="shared" si="155"/>
        <v>0</v>
      </c>
      <c r="CQ223" s="49">
        <f>+AVERAGE(AW223,BT223)</f>
        <v>0</v>
      </c>
      <c r="CR223" s="48">
        <f>SUM(D223:Y223)</f>
        <v>0</v>
      </c>
    </row>
    <row r="224" spans="1:96" hidden="1" outlineLevel="1" x14ac:dyDescent="0.25">
      <c r="A224" s="60" t="s">
        <v>66</v>
      </c>
      <c r="B224" s="51" t="s">
        <v>67</v>
      </c>
      <c r="C224" s="61" t="s">
        <v>68</v>
      </c>
      <c r="D224" s="78">
        <v>0</v>
      </c>
      <c r="E224" s="78">
        <v>0</v>
      </c>
      <c r="F224" s="78">
        <v>0</v>
      </c>
      <c r="G224" s="78">
        <v>0</v>
      </c>
      <c r="H224" s="78">
        <v>0</v>
      </c>
      <c r="I224" s="78">
        <v>0</v>
      </c>
      <c r="J224" s="78">
        <v>0</v>
      </c>
      <c r="K224" s="78">
        <v>0</v>
      </c>
      <c r="L224" s="78">
        <v>0</v>
      </c>
      <c r="M224" s="78">
        <v>0</v>
      </c>
      <c r="N224" s="78">
        <v>0</v>
      </c>
      <c r="O224" s="78">
        <v>0</v>
      </c>
      <c r="P224" s="78">
        <v>0</v>
      </c>
      <c r="Q224" s="78">
        <v>0</v>
      </c>
      <c r="R224" s="78">
        <v>0</v>
      </c>
      <c r="S224" s="78">
        <v>0</v>
      </c>
      <c r="T224" s="78">
        <v>0</v>
      </c>
      <c r="U224" s="78">
        <v>0</v>
      </c>
      <c r="V224" s="78">
        <v>0</v>
      </c>
      <c r="W224" s="78">
        <v>0</v>
      </c>
      <c r="X224" s="78">
        <v>0</v>
      </c>
      <c r="Y224" s="78">
        <v>0</v>
      </c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49"/>
      <c r="CR224" s="48"/>
    </row>
    <row r="225" spans="1:96" hidden="1" outlineLevel="1" x14ac:dyDescent="0.25">
      <c r="A225" s="50" t="s">
        <v>90</v>
      </c>
      <c r="B225" s="51" t="s">
        <v>89</v>
      </c>
      <c r="C225" s="52">
        <f>+[1]Genanskaffelsespriser!$E$179</f>
        <v>50</v>
      </c>
      <c r="D225" s="78">
        <v>0</v>
      </c>
      <c r="E225" s="78">
        <v>0</v>
      </c>
      <c r="F225" s="78">
        <v>0</v>
      </c>
      <c r="G225" s="78">
        <v>0</v>
      </c>
      <c r="H225" s="78">
        <v>0</v>
      </c>
      <c r="I225" s="78">
        <v>0</v>
      </c>
      <c r="J225" s="78">
        <v>0</v>
      </c>
      <c r="K225" s="78">
        <v>0</v>
      </c>
      <c r="L225" s="78">
        <v>0</v>
      </c>
      <c r="M225" s="78">
        <v>0</v>
      </c>
      <c r="N225" s="78">
        <v>0</v>
      </c>
      <c r="O225" s="78">
        <v>0</v>
      </c>
      <c r="P225" s="78">
        <v>0</v>
      </c>
      <c r="Q225" s="78">
        <v>0</v>
      </c>
      <c r="R225" s="78">
        <v>0</v>
      </c>
      <c r="S225" s="78">
        <v>0</v>
      </c>
      <c r="T225" s="78">
        <v>0</v>
      </c>
      <c r="U225" s="78">
        <v>0</v>
      </c>
      <c r="V225" s="78">
        <v>0</v>
      </c>
      <c r="W225" s="78">
        <v>0</v>
      </c>
      <c r="X225" s="78">
        <v>0</v>
      </c>
      <c r="Y225" s="78">
        <v>0</v>
      </c>
      <c r="Z225" s="87">
        <f>IF(COUNTIF(D225:Y225,"&lt;&gt;0")&lt;=1,IF((SUM(D225:Y225))&gt;0,(+HLOOKUP((SUM(D225:Y225)),[1]Priser!$E$191:$J$193,2)+((SUM(D225:Y225))-HLOOKUP((SUM(D225:Y225)),[1]Priser!$E$191:$J$193,1))*HLOOKUP((SUM(D225:Y225)),[1]Priser!$E$191:$J$193,3))/(SUM(D225:Y225)),0)*(1+[1]Genanskaffelsespriser!$D$196),$A$400)</f>
        <v>0</v>
      </c>
      <c r="AA225" s="57">
        <f t="shared" ref="AA225:AV225" si="157">IF((D225*$Z225-(2009-D$3)/($C225+D226)*$Z225*D225)&lt;0,0,(D225*$Z225-(2009-D$3)/($C225+D226)*$Z225*D225))</f>
        <v>0</v>
      </c>
      <c r="AB225" s="58">
        <f t="shared" si="157"/>
        <v>0</v>
      </c>
      <c r="AC225" s="58">
        <f t="shared" si="157"/>
        <v>0</v>
      </c>
      <c r="AD225" s="58">
        <f t="shared" si="157"/>
        <v>0</v>
      </c>
      <c r="AE225" s="58">
        <f t="shared" si="157"/>
        <v>0</v>
      </c>
      <c r="AF225" s="58">
        <f t="shared" si="157"/>
        <v>0</v>
      </c>
      <c r="AG225" s="58">
        <f t="shared" si="157"/>
        <v>0</v>
      </c>
      <c r="AH225" s="58">
        <f t="shared" si="157"/>
        <v>0</v>
      </c>
      <c r="AI225" s="58">
        <f t="shared" si="157"/>
        <v>0</v>
      </c>
      <c r="AJ225" s="58">
        <f t="shared" si="157"/>
        <v>0</v>
      </c>
      <c r="AK225" s="58">
        <f t="shared" si="157"/>
        <v>0</v>
      </c>
      <c r="AL225" s="58">
        <f t="shared" si="157"/>
        <v>0</v>
      </c>
      <c r="AM225" s="58">
        <f t="shared" si="157"/>
        <v>0</v>
      </c>
      <c r="AN225" s="58">
        <f t="shared" si="157"/>
        <v>0</v>
      </c>
      <c r="AO225" s="58">
        <f t="shared" si="157"/>
        <v>0</v>
      </c>
      <c r="AP225" s="58">
        <f t="shared" si="157"/>
        <v>0</v>
      </c>
      <c r="AQ225" s="58">
        <f t="shared" si="157"/>
        <v>0</v>
      </c>
      <c r="AR225" s="58">
        <f t="shared" si="157"/>
        <v>0</v>
      </c>
      <c r="AS225" s="58">
        <f t="shared" si="157"/>
        <v>0</v>
      </c>
      <c r="AT225" s="58">
        <f t="shared" si="157"/>
        <v>0</v>
      </c>
      <c r="AU225" s="58">
        <f t="shared" si="157"/>
        <v>0</v>
      </c>
      <c r="AV225" s="58">
        <f t="shared" si="157"/>
        <v>0</v>
      </c>
      <c r="AW225" s="59">
        <f>+SUM(AA225:AV225)</f>
        <v>0</v>
      </c>
      <c r="AX225" s="58">
        <f>VLOOKUP(D$3,[1]Prisindeks!$A$1:$B$111,2,FALSE)/100*AA225</f>
        <v>0</v>
      </c>
      <c r="AY225" s="58">
        <f>VLOOKUP(E$3,[1]Prisindeks!$A$1:$B$111,2,FALSE)/100*AB225</f>
        <v>0</v>
      </c>
      <c r="AZ225" s="58">
        <f>VLOOKUP(F$3,[1]Prisindeks!$A$1:$B$111,2,FALSE)/100*AC225</f>
        <v>0</v>
      </c>
      <c r="BA225" s="58">
        <f>VLOOKUP(G$3,[1]Prisindeks!$A$1:$B$111,2,FALSE)/100*AD225</f>
        <v>0</v>
      </c>
      <c r="BB225" s="58">
        <f>VLOOKUP(H$3,[1]Prisindeks!$A$1:$B$111,2,FALSE)/100*AE225</f>
        <v>0</v>
      </c>
      <c r="BC225" s="58">
        <f>VLOOKUP(I$3,[1]Prisindeks!$A$1:$B$111,2,FALSE)/100*AF225</f>
        <v>0</v>
      </c>
      <c r="BD225" s="58">
        <f>VLOOKUP(J$3,[1]Prisindeks!$A$1:$B$111,2,FALSE)/100*AG225</f>
        <v>0</v>
      </c>
      <c r="BE225" s="58">
        <f>VLOOKUP(K$3,[1]Prisindeks!$A$1:$B$111,2,FALSE)/100*AH225</f>
        <v>0</v>
      </c>
      <c r="BF225" s="58">
        <f>VLOOKUP(L$3,[1]Prisindeks!$A$1:$B$111,2,FALSE)/100*AI225</f>
        <v>0</v>
      </c>
      <c r="BG225" s="58">
        <f>VLOOKUP(M$3,[1]Prisindeks!$A$1:$B$111,2,FALSE)/100*AJ225</f>
        <v>0</v>
      </c>
      <c r="BH225" s="58">
        <f>VLOOKUP(N$3,[1]Prisindeks!$A$1:$B$111,2,FALSE)/100*AK225</f>
        <v>0</v>
      </c>
      <c r="BI225" s="58">
        <f>VLOOKUP(O$3,[1]Prisindeks!$A$1:$B$111,2,FALSE)/100*AL225</f>
        <v>0</v>
      </c>
      <c r="BJ225" s="58">
        <f>VLOOKUP(P$3,[1]Prisindeks!$A$1:$B$111,2,FALSE)/100*AM225</f>
        <v>0</v>
      </c>
      <c r="BK225" s="58">
        <f>VLOOKUP(Q$3,[1]Prisindeks!$A$1:$B$111,2,FALSE)/100*AN225</f>
        <v>0</v>
      </c>
      <c r="BL225" s="58">
        <f>VLOOKUP(R$3,[1]Prisindeks!$A$1:$B$111,2,FALSE)/100*AO225</f>
        <v>0</v>
      </c>
      <c r="BM225" s="58">
        <f>VLOOKUP(S$3,[1]Prisindeks!$A$1:$B$111,2,FALSE)/100*AP225</f>
        <v>0</v>
      </c>
      <c r="BN225" s="58">
        <f>VLOOKUP(T$3,[1]Prisindeks!$A$1:$B$111,2,FALSE)/100*AQ225</f>
        <v>0</v>
      </c>
      <c r="BO225" s="58">
        <f>VLOOKUP(U$3,[1]Prisindeks!$A$1:$B$111,2,FALSE)/100*AR225</f>
        <v>0</v>
      </c>
      <c r="BP225" s="58">
        <f>VLOOKUP(V$3,[1]Prisindeks!$A$1:$B$111,2,FALSE)/100*AS225</f>
        <v>0</v>
      </c>
      <c r="BQ225" s="58">
        <f>VLOOKUP(W$3,[1]Prisindeks!$A$1:$B$111,2,FALSE)/100*AT225</f>
        <v>0</v>
      </c>
      <c r="BR225" s="58">
        <f>VLOOKUP(X$3,[1]Prisindeks!$A$1:$B$111,2,FALSE)/100*AU225</f>
        <v>0</v>
      </c>
      <c r="BS225" s="58">
        <f>VLOOKUP(Y$3,[1]Prisindeks!$A$1:$B$111,2,FALSE)/100*AV225</f>
        <v>0</v>
      </c>
      <c r="BT225" s="59">
        <f>+SUM(AX225:BS225)</f>
        <v>0</v>
      </c>
      <c r="BU225" s="48">
        <f t="shared" ref="BU225:CP225" si="158">(AX225+AA225)/2</f>
        <v>0</v>
      </c>
      <c r="BV225" s="48">
        <f t="shared" si="158"/>
        <v>0</v>
      </c>
      <c r="BW225" s="48">
        <f t="shared" si="158"/>
        <v>0</v>
      </c>
      <c r="BX225" s="48">
        <f t="shared" si="158"/>
        <v>0</v>
      </c>
      <c r="BY225" s="48">
        <f t="shared" si="158"/>
        <v>0</v>
      </c>
      <c r="BZ225" s="48">
        <f t="shared" si="158"/>
        <v>0</v>
      </c>
      <c r="CA225" s="48">
        <f t="shared" si="158"/>
        <v>0</v>
      </c>
      <c r="CB225" s="48">
        <f t="shared" si="158"/>
        <v>0</v>
      </c>
      <c r="CC225" s="48">
        <f t="shared" si="158"/>
        <v>0</v>
      </c>
      <c r="CD225" s="48">
        <f t="shared" si="158"/>
        <v>0</v>
      </c>
      <c r="CE225" s="48">
        <f t="shared" si="158"/>
        <v>0</v>
      </c>
      <c r="CF225" s="48">
        <f t="shared" si="158"/>
        <v>0</v>
      </c>
      <c r="CG225" s="48">
        <f t="shared" si="158"/>
        <v>0</v>
      </c>
      <c r="CH225" s="48">
        <f t="shared" si="158"/>
        <v>0</v>
      </c>
      <c r="CI225" s="48">
        <f t="shared" si="158"/>
        <v>0</v>
      </c>
      <c r="CJ225" s="48">
        <f t="shared" si="158"/>
        <v>0</v>
      </c>
      <c r="CK225" s="48">
        <f t="shared" si="158"/>
        <v>0</v>
      </c>
      <c r="CL225" s="48">
        <f t="shared" si="158"/>
        <v>0</v>
      </c>
      <c r="CM225" s="48">
        <f t="shared" si="158"/>
        <v>0</v>
      </c>
      <c r="CN225" s="48">
        <f t="shared" si="158"/>
        <v>0</v>
      </c>
      <c r="CO225" s="48">
        <f t="shared" si="158"/>
        <v>0</v>
      </c>
      <c r="CP225" s="48">
        <f t="shared" si="158"/>
        <v>0</v>
      </c>
      <c r="CQ225" s="49">
        <f>+AVERAGE(AW225,BT225)</f>
        <v>0</v>
      </c>
      <c r="CR225" s="48">
        <f>SUM(D225:Y225)</f>
        <v>0</v>
      </c>
    </row>
    <row r="226" spans="1:96" hidden="1" outlineLevel="1" x14ac:dyDescent="0.25">
      <c r="A226" s="60" t="s">
        <v>66</v>
      </c>
      <c r="B226" s="51" t="s">
        <v>67</v>
      </c>
      <c r="C226" s="61" t="s">
        <v>68</v>
      </c>
      <c r="D226" s="78">
        <v>0</v>
      </c>
      <c r="E226" s="78">
        <v>0</v>
      </c>
      <c r="F226" s="78">
        <v>0</v>
      </c>
      <c r="G226" s="78">
        <v>0</v>
      </c>
      <c r="H226" s="78">
        <v>0</v>
      </c>
      <c r="I226" s="78">
        <v>0</v>
      </c>
      <c r="J226" s="78">
        <v>0</v>
      </c>
      <c r="K226" s="78">
        <v>0</v>
      </c>
      <c r="L226" s="78">
        <v>0</v>
      </c>
      <c r="M226" s="78">
        <v>0</v>
      </c>
      <c r="N226" s="78">
        <v>0</v>
      </c>
      <c r="O226" s="78">
        <v>0</v>
      </c>
      <c r="P226" s="78">
        <v>0</v>
      </c>
      <c r="Q226" s="78">
        <v>0</v>
      </c>
      <c r="R226" s="78">
        <v>0</v>
      </c>
      <c r="S226" s="78">
        <v>0</v>
      </c>
      <c r="T226" s="78">
        <v>0</v>
      </c>
      <c r="U226" s="78">
        <v>0</v>
      </c>
      <c r="V226" s="78">
        <v>0</v>
      </c>
      <c r="W226" s="78">
        <v>0</v>
      </c>
      <c r="X226" s="78">
        <v>0</v>
      </c>
      <c r="Y226" s="78">
        <v>0</v>
      </c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49"/>
      <c r="CR226" s="48"/>
    </row>
    <row r="227" spans="1:96" collapsed="1" x14ac:dyDescent="0.25">
      <c r="A227" s="30" t="s">
        <v>103</v>
      </c>
      <c r="B227" s="31"/>
      <c r="C227" s="7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74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5"/>
      <c r="AP227" s="75"/>
      <c r="AQ227" s="75"/>
      <c r="AR227" s="75"/>
      <c r="AS227" s="75"/>
      <c r="AT227" s="75"/>
      <c r="AU227" s="75"/>
      <c r="AV227" s="49"/>
      <c r="AW227" s="36">
        <f>SUM(AW228:AW235)</f>
        <v>0</v>
      </c>
      <c r="AX227" s="76"/>
      <c r="AY227" s="76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  <c r="BM227" s="76"/>
      <c r="BN227" s="76"/>
      <c r="BO227" s="76"/>
      <c r="BP227" s="76"/>
      <c r="BQ227" s="76"/>
      <c r="BR227" s="76"/>
      <c r="BS227" s="76"/>
      <c r="BT227" s="36">
        <f>SUM(BT228:BT235)</f>
        <v>0</v>
      </c>
      <c r="BU227" s="76"/>
      <c r="BV227" s="76"/>
      <c r="BW227" s="76"/>
      <c r="BX227" s="76"/>
      <c r="BY227" s="76"/>
      <c r="BZ227" s="76"/>
      <c r="CA227" s="76"/>
      <c r="CB227" s="76"/>
      <c r="CC227" s="76"/>
      <c r="CD227" s="76"/>
      <c r="CE227" s="76"/>
      <c r="CF227" s="76"/>
      <c r="CG227" s="76"/>
      <c r="CH227" s="76"/>
      <c r="CI227" s="76"/>
      <c r="CJ227" s="76"/>
      <c r="CK227" s="76"/>
      <c r="CL227" s="76"/>
      <c r="CM227" s="76"/>
      <c r="CN227" s="76"/>
      <c r="CO227" s="76"/>
      <c r="CP227" s="76"/>
      <c r="CQ227" s="36">
        <f>SUM(CQ228:CQ235)</f>
        <v>0</v>
      </c>
      <c r="CR227" s="48">
        <f>SUM(D227:Y227)</f>
        <v>0</v>
      </c>
    </row>
    <row r="228" spans="1:96" hidden="1" outlineLevel="1" x14ac:dyDescent="0.25">
      <c r="A228" s="85" t="s">
        <v>84</v>
      </c>
      <c r="B228" s="39" t="s">
        <v>85</v>
      </c>
      <c r="C228" s="40">
        <f>+[1]Genanskaffelsespriser!$E$175</f>
        <v>50</v>
      </c>
      <c r="D228" s="77">
        <v>0</v>
      </c>
      <c r="E228" s="77">
        <v>0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77">
        <v>0</v>
      </c>
      <c r="Q228" s="77">
        <v>0</v>
      </c>
      <c r="R228" s="77">
        <v>0</v>
      </c>
      <c r="S228" s="77">
        <v>0</v>
      </c>
      <c r="T228" s="77">
        <v>0</v>
      </c>
      <c r="U228" s="77">
        <v>0</v>
      </c>
      <c r="V228" s="77">
        <v>0</v>
      </c>
      <c r="W228" s="77">
        <v>0</v>
      </c>
      <c r="X228" s="77">
        <v>0</v>
      </c>
      <c r="Y228" s="77">
        <v>0</v>
      </c>
      <c r="Z228" s="86">
        <f>IF(COUNTIF(D228:Y228,"&lt;&gt;0")&lt;=1,IF((SUM(D228:Y228))&gt;0,((+HLOOKUP((SUM(D228:Y228)),[1]Priser!$E$342:$H$344,2)+((SUM(D228:Y228))-HLOOKUP((SUM(D228:Y228)),[1]Priser!$E$342:$H$344,1))*HLOOKUP((SUM(D228:Y228)),[1]Priser!$E$342:$H$344,3))*[1]Priser!$P$341)/(SUM(D228:Y228)),0)*(1+[1]Genanskaffelsespriser!$D$196),$A$400)</f>
        <v>0</v>
      </c>
      <c r="AA228" s="45">
        <f t="shared" ref="AA228:AV228" si="159">IF((D228*$Z228-(2009-D$3)/($C228+D229)*$Z228*D228)&lt;0,0,(D228*$Z228-(2009-D$3)/($C228+D229)*$Z228*D228))</f>
        <v>0</v>
      </c>
      <c r="AB228" s="46">
        <f t="shared" si="159"/>
        <v>0</v>
      </c>
      <c r="AC228" s="46">
        <f t="shared" si="159"/>
        <v>0</v>
      </c>
      <c r="AD228" s="46">
        <f t="shared" si="159"/>
        <v>0</v>
      </c>
      <c r="AE228" s="46">
        <f t="shared" si="159"/>
        <v>0</v>
      </c>
      <c r="AF228" s="46">
        <f t="shared" si="159"/>
        <v>0</v>
      </c>
      <c r="AG228" s="46">
        <f t="shared" si="159"/>
        <v>0</v>
      </c>
      <c r="AH228" s="46">
        <f t="shared" si="159"/>
        <v>0</v>
      </c>
      <c r="AI228" s="46">
        <f t="shared" si="159"/>
        <v>0</v>
      </c>
      <c r="AJ228" s="46">
        <f t="shared" si="159"/>
        <v>0</v>
      </c>
      <c r="AK228" s="46">
        <f t="shared" si="159"/>
        <v>0</v>
      </c>
      <c r="AL228" s="46">
        <f t="shared" si="159"/>
        <v>0</v>
      </c>
      <c r="AM228" s="46">
        <f t="shared" si="159"/>
        <v>0</v>
      </c>
      <c r="AN228" s="46">
        <f t="shared" si="159"/>
        <v>0</v>
      </c>
      <c r="AO228" s="46">
        <f t="shared" si="159"/>
        <v>0</v>
      </c>
      <c r="AP228" s="46">
        <f t="shared" si="159"/>
        <v>0</v>
      </c>
      <c r="AQ228" s="46">
        <f t="shared" si="159"/>
        <v>0</v>
      </c>
      <c r="AR228" s="46">
        <f t="shared" si="159"/>
        <v>0</v>
      </c>
      <c r="AS228" s="46">
        <f t="shared" si="159"/>
        <v>0</v>
      </c>
      <c r="AT228" s="46">
        <f t="shared" si="159"/>
        <v>0</v>
      </c>
      <c r="AU228" s="46">
        <f t="shared" si="159"/>
        <v>0</v>
      </c>
      <c r="AV228" s="46">
        <f t="shared" si="159"/>
        <v>0</v>
      </c>
      <c r="AW228" s="47">
        <f>+SUM(AA228:AV228)</f>
        <v>0</v>
      </c>
      <c r="AX228" s="46">
        <f>VLOOKUP(D$3,[1]Prisindeks!$A$1:$B$111,2,FALSE)/100*AA228</f>
        <v>0</v>
      </c>
      <c r="AY228" s="46">
        <f>VLOOKUP(E$3,[1]Prisindeks!$A$1:$B$111,2,FALSE)/100*AB228</f>
        <v>0</v>
      </c>
      <c r="AZ228" s="46">
        <f>VLOOKUP(F$3,[1]Prisindeks!$A$1:$B$111,2,FALSE)/100*AC228</f>
        <v>0</v>
      </c>
      <c r="BA228" s="46">
        <f>VLOOKUP(G$3,[1]Prisindeks!$A$1:$B$111,2,FALSE)/100*AD228</f>
        <v>0</v>
      </c>
      <c r="BB228" s="46">
        <f>VLOOKUP(H$3,[1]Prisindeks!$A$1:$B$111,2,FALSE)/100*AE228</f>
        <v>0</v>
      </c>
      <c r="BC228" s="46">
        <f>VLOOKUP(I$3,[1]Prisindeks!$A$1:$B$111,2,FALSE)/100*AF228</f>
        <v>0</v>
      </c>
      <c r="BD228" s="46">
        <f>VLOOKUP(J$3,[1]Prisindeks!$A$1:$B$111,2,FALSE)/100*AG228</f>
        <v>0</v>
      </c>
      <c r="BE228" s="46">
        <f>VLOOKUP(K$3,[1]Prisindeks!$A$1:$B$111,2,FALSE)/100*AH228</f>
        <v>0</v>
      </c>
      <c r="BF228" s="46">
        <f>VLOOKUP(L$3,[1]Prisindeks!$A$1:$B$111,2,FALSE)/100*AI228</f>
        <v>0</v>
      </c>
      <c r="BG228" s="46">
        <f>VLOOKUP(M$3,[1]Prisindeks!$A$1:$B$111,2,FALSE)/100*AJ228</f>
        <v>0</v>
      </c>
      <c r="BH228" s="46">
        <f>VLOOKUP(N$3,[1]Prisindeks!$A$1:$B$111,2,FALSE)/100*AK228</f>
        <v>0</v>
      </c>
      <c r="BI228" s="46">
        <f>VLOOKUP(O$3,[1]Prisindeks!$A$1:$B$111,2,FALSE)/100*AL228</f>
        <v>0</v>
      </c>
      <c r="BJ228" s="46">
        <f>VLOOKUP(P$3,[1]Prisindeks!$A$1:$B$111,2,FALSE)/100*AM228</f>
        <v>0</v>
      </c>
      <c r="BK228" s="46">
        <f>VLOOKUP(Q$3,[1]Prisindeks!$A$1:$B$111,2,FALSE)/100*AN228</f>
        <v>0</v>
      </c>
      <c r="BL228" s="46">
        <f>VLOOKUP(R$3,[1]Prisindeks!$A$1:$B$111,2,FALSE)/100*AO228</f>
        <v>0</v>
      </c>
      <c r="BM228" s="46">
        <f>VLOOKUP(S$3,[1]Prisindeks!$A$1:$B$111,2,FALSE)/100*AP228</f>
        <v>0</v>
      </c>
      <c r="BN228" s="46">
        <f>VLOOKUP(T$3,[1]Prisindeks!$A$1:$B$111,2,FALSE)/100*AQ228</f>
        <v>0</v>
      </c>
      <c r="BO228" s="46">
        <f>VLOOKUP(U$3,[1]Prisindeks!$A$1:$B$111,2,FALSE)/100*AR228</f>
        <v>0</v>
      </c>
      <c r="BP228" s="46">
        <f>VLOOKUP(V$3,[1]Prisindeks!$A$1:$B$111,2,FALSE)/100*AS228</f>
        <v>0</v>
      </c>
      <c r="BQ228" s="46">
        <f>VLOOKUP(W$3,[1]Prisindeks!$A$1:$B$111,2,FALSE)/100*AT228</f>
        <v>0</v>
      </c>
      <c r="BR228" s="46">
        <f>VLOOKUP(X$3,[1]Prisindeks!$A$1:$B$111,2,FALSE)/100*AU228</f>
        <v>0</v>
      </c>
      <c r="BS228" s="46">
        <f>VLOOKUP(Y$3,[1]Prisindeks!$A$1:$B$111,2,FALSE)/100*AV228</f>
        <v>0</v>
      </c>
      <c r="BT228" s="47">
        <f>+SUM(AX228:BS228)</f>
        <v>0</v>
      </c>
      <c r="BU228" s="48">
        <f t="shared" ref="BU228:CP228" si="160">(AX228+AA228)/2</f>
        <v>0</v>
      </c>
      <c r="BV228" s="48">
        <f t="shared" si="160"/>
        <v>0</v>
      </c>
      <c r="BW228" s="48">
        <f t="shared" si="160"/>
        <v>0</v>
      </c>
      <c r="BX228" s="48">
        <f t="shared" si="160"/>
        <v>0</v>
      </c>
      <c r="BY228" s="48">
        <f t="shared" si="160"/>
        <v>0</v>
      </c>
      <c r="BZ228" s="48">
        <f t="shared" si="160"/>
        <v>0</v>
      </c>
      <c r="CA228" s="48">
        <f t="shared" si="160"/>
        <v>0</v>
      </c>
      <c r="CB228" s="48">
        <f t="shared" si="160"/>
        <v>0</v>
      </c>
      <c r="CC228" s="48">
        <f t="shared" si="160"/>
        <v>0</v>
      </c>
      <c r="CD228" s="48">
        <f t="shared" si="160"/>
        <v>0</v>
      </c>
      <c r="CE228" s="48">
        <f t="shared" si="160"/>
        <v>0</v>
      </c>
      <c r="CF228" s="48">
        <f t="shared" si="160"/>
        <v>0</v>
      </c>
      <c r="CG228" s="48">
        <f t="shared" si="160"/>
        <v>0</v>
      </c>
      <c r="CH228" s="48">
        <f t="shared" si="160"/>
        <v>0</v>
      </c>
      <c r="CI228" s="48">
        <f t="shared" si="160"/>
        <v>0</v>
      </c>
      <c r="CJ228" s="48">
        <f t="shared" si="160"/>
        <v>0</v>
      </c>
      <c r="CK228" s="48">
        <f t="shared" si="160"/>
        <v>0</v>
      </c>
      <c r="CL228" s="48">
        <f t="shared" si="160"/>
        <v>0</v>
      </c>
      <c r="CM228" s="48">
        <f t="shared" si="160"/>
        <v>0</v>
      </c>
      <c r="CN228" s="48">
        <f t="shared" si="160"/>
        <v>0</v>
      </c>
      <c r="CO228" s="48">
        <f t="shared" si="160"/>
        <v>0</v>
      </c>
      <c r="CP228" s="48">
        <f t="shared" si="160"/>
        <v>0</v>
      </c>
      <c r="CQ228" s="49">
        <f>+AVERAGE(AW228,BT228)</f>
        <v>0</v>
      </c>
      <c r="CR228" s="48">
        <f>SUM(D228:Y228)</f>
        <v>0</v>
      </c>
    </row>
    <row r="229" spans="1:96" hidden="1" outlineLevel="1" x14ac:dyDescent="0.25">
      <c r="A229" s="60" t="s">
        <v>66</v>
      </c>
      <c r="B229" s="51" t="s">
        <v>67</v>
      </c>
      <c r="C229" s="61" t="s">
        <v>68</v>
      </c>
      <c r="D229" s="78">
        <v>0</v>
      </c>
      <c r="E229" s="78">
        <v>0</v>
      </c>
      <c r="F229" s="78">
        <v>0</v>
      </c>
      <c r="G229" s="78">
        <v>0</v>
      </c>
      <c r="H229" s="78">
        <v>0</v>
      </c>
      <c r="I229" s="78">
        <v>0</v>
      </c>
      <c r="J229" s="78">
        <v>0</v>
      </c>
      <c r="K229" s="78">
        <v>0</v>
      </c>
      <c r="L229" s="78">
        <v>0</v>
      </c>
      <c r="M229" s="78">
        <v>0</v>
      </c>
      <c r="N229" s="78">
        <v>0</v>
      </c>
      <c r="O229" s="78">
        <v>0</v>
      </c>
      <c r="P229" s="78">
        <v>0</v>
      </c>
      <c r="Q229" s="78">
        <v>0</v>
      </c>
      <c r="R229" s="78">
        <v>0</v>
      </c>
      <c r="S229" s="78">
        <v>0</v>
      </c>
      <c r="T229" s="78">
        <v>0</v>
      </c>
      <c r="U229" s="78">
        <v>0</v>
      </c>
      <c r="V229" s="78">
        <v>0</v>
      </c>
      <c r="W229" s="78">
        <v>0</v>
      </c>
      <c r="X229" s="78">
        <v>0</v>
      </c>
      <c r="Y229" s="78">
        <v>0</v>
      </c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6"/>
      <c r="BG229" s="56"/>
      <c r="BH229" s="56"/>
      <c r="BI229" s="56"/>
      <c r="BJ229" s="56"/>
      <c r="BK229" s="56"/>
      <c r="BL229" s="56"/>
      <c r="BM229" s="56"/>
      <c r="BN229" s="56"/>
      <c r="BO229" s="56"/>
      <c r="BP229" s="56"/>
      <c r="BQ229" s="56"/>
      <c r="BR229" s="56"/>
      <c r="BS229" s="56"/>
      <c r="BT229" s="56"/>
      <c r="BU229" s="56"/>
      <c r="BV229" s="56"/>
      <c r="BW229" s="56"/>
      <c r="BX229" s="56"/>
      <c r="BY229" s="56"/>
      <c r="BZ229" s="56"/>
      <c r="CA229" s="56"/>
      <c r="CB229" s="56"/>
      <c r="CC229" s="56"/>
      <c r="CD229" s="56"/>
      <c r="CE229" s="56"/>
      <c r="CF229" s="56"/>
      <c r="CG229" s="56"/>
      <c r="CH229" s="56"/>
      <c r="CI229" s="56"/>
      <c r="CJ229" s="56"/>
      <c r="CK229" s="56"/>
      <c r="CL229" s="56"/>
      <c r="CM229" s="56"/>
      <c r="CN229" s="56"/>
      <c r="CO229" s="56"/>
      <c r="CP229" s="56"/>
      <c r="CQ229" s="49"/>
      <c r="CR229" s="48"/>
    </row>
    <row r="230" spans="1:96" hidden="1" outlineLevel="1" x14ac:dyDescent="0.25">
      <c r="A230" s="50" t="s">
        <v>86</v>
      </c>
      <c r="B230" s="51" t="s">
        <v>85</v>
      </c>
      <c r="C230" s="52">
        <f>+[1]Genanskaffelsespriser!$E$176</f>
        <v>25</v>
      </c>
      <c r="D230" s="78">
        <v>0</v>
      </c>
      <c r="E230" s="78">
        <v>0</v>
      </c>
      <c r="F230" s="78">
        <v>0</v>
      </c>
      <c r="G230" s="78">
        <v>0</v>
      </c>
      <c r="H230" s="78">
        <v>0</v>
      </c>
      <c r="I230" s="78">
        <v>0</v>
      </c>
      <c r="J230" s="78">
        <v>0</v>
      </c>
      <c r="K230" s="78">
        <v>0</v>
      </c>
      <c r="L230" s="78">
        <v>0</v>
      </c>
      <c r="M230" s="78">
        <v>0</v>
      </c>
      <c r="N230" s="78">
        <v>0</v>
      </c>
      <c r="O230" s="78">
        <v>0</v>
      </c>
      <c r="P230" s="78">
        <v>0</v>
      </c>
      <c r="Q230" s="78">
        <v>0</v>
      </c>
      <c r="R230" s="78">
        <v>0</v>
      </c>
      <c r="S230" s="78">
        <v>0</v>
      </c>
      <c r="T230" s="78">
        <v>0</v>
      </c>
      <c r="U230" s="78">
        <v>0</v>
      </c>
      <c r="V230" s="78">
        <v>0</v>
      </c>
      <c r="W230" s="78">
        <v>0</v>
      </c>
      <c r="X230" s="78">
        <v>0</v>
      </c>
      <c r="Y230" s="78">
        <v>0</v>
      </c>
      <c r="Z230" s="87">
        <f>IF(COUNTIF(D230:Y230,"&lt;&gt;0")&lt;=1,IF((SUM(D230:Y230))&gt;0,((+HLOOKUP((SUM(D230:Y230)),[1]Priser!$E$342:$H$344,2)+((SUM(D230:Y230))-HLOOKUP((SUM(D230:Y230)),[1]Priser!$E$342:$H$344,1))*HLOOKUP((SUM(D230:Y230)),[1]Priser!$E$342:$H$344,3))*[1]Priser!$Q$341)/(SUM(D230:Y230)),0)*(1+[1]Genanskaffelsespriser!$D$196),$A$400)</f>
        <v>0</v>
      </c>
      <c r="AA230" s="57">
        <f t="shared" ref="AA230:AP231" si="161">IF((D230*$Z230-(2009-D$3)/$C230*$Z230*D230)&lt;0,0,(D230*$Z230-(2009-D$3)/$C230*$Z230*D230))</f>
        <v>0</v>
      </c>
      <c r="AB230" s="58">
        <f t="shared" si="161"/>
        <v>0</v>
      </c>
      <c r="AC230" s="58">
        <f t="shared" si="161"/>
        <v>0</v>
      </c>
      <c r="AD230" s="58">
        <f t="shared" si="161"/>
        <v>0</v>
      </c>
      <c r="AE230" s="58">
        <f t="shared" si="161"/>
        <v>0</v>
      </c>
      <c r="AF230" s="58">
        <f t="shared" si="161"/>
        <v>0</v>
      </c>
      <c r="AG230" s="58">
        <f t="shared" si="161"/>
        <v>0</v>
      </c>
      <c r="AH230" s="58">
        <f t="shared" si="161"/>
        <v>0</v>
      </c>
      <c r="AI230" s="58">
        <f t="shared" si="161"/>
        <v>0</v>
      </c>
      <c r="AJ230" s="58">
        <f t="shared" si="161"/>
        <v>0</v>
      </c>
      <c r="AK230" s="58">
        <f t="shared" si="161"/>
        <v>0</v>
      </c>
      <c r="AL230" s="58">
        <f t="shared" si="161"/>
        <v>0</v>
      </c>
      <c r="AM230" s="58">
        <f t="shared" si="161"/>
        <v>0</v>
      </c>
      <c r="AN230" s="58">
        <f t="shared" si="161"/>
        <v>0</v>
      </c>
      <c r="AO230" s="58">
        <f t="shared" si="161"/>
        <v>0</v>
      </c>
      <c r="AP230" s="58">
        <f t="shared" si="161"/>
        <v>0</v>
      </c>
      <c r="AQ230" s="58">
        <f t="shared" ref="AK230:AT231" si="162">IF((T230*$Z230-(2009-T$3)/$C230*$Z230*T230)&lt;0,0,(T230*$Z230-(2009-T$3)/$C230*$Z230*T230))</f>
        <v>0</v>
      </c>
      <c r="AR230" s="58">
        <f t="shared" si="162"/>
        <v>0</v>
      </c>
      <c r="AS230" s="58">
        <f t="shared" si="162"/>
        <v>0</v>
      </c>
      <c r="AT230" s="58">
        <f t="shared" si="162"/>
        <v>0</v>
      </c>
      <c r="AU230" s="58">
        <f>IF((X230*$Z230-(2009-X$3)/$C230*$Z230*X230)&lt;0,0,(X230*$Z230-(2009-X$3)/$C230*$Z230*X230))</f>
        <v>0</v>
      </c>
      <c r="AV230" s="58">
        <f>IF((Y230*$Z230-(2009-Y$3)/$C230*$Z230*Y230)&lt;0,0,(Y230*$Z230-(2009-Y$3)/$C230*$Z230*Y230))</f>
        <v>0</v>
      </c>
      <c r="AW230" s="59">
        <f>+SUM(AA230:AV230)</f>
        <v>0</v>
      </c>
      <c r="AX230" s="58">
        <f>VLOOKUP(D$3,[1]Prisindeks!$A$1:$B$111,2,FALSE)/100*AA230</f>
        <v>0</v>
      </c>
      <c r="AY230" s="58">
        <f>VLOOKUP(E$3,[1]Prisindeks!$A$1:$B$111,2,FALSE)/100*AB230</f>
        <v>0</v>
      </c>
      <c r="AZ230" s="58">
        <f>VLOOKUP(F$3,[1]Prisindeks!$A$1:$B$111,2,FALSE)/100*AC230</f>
        <v>0</v>
      </c>
      <c r="BA230" s="58">
        <f>VLOOKUP(G$3,[1]Prisindeks!$A$1:$B$111,2,FALSE)/100*AD230</f>
        <v>0</v>
      </c>
      <c r="BB230" s="58">
        <f>VLOOKUP(H$3,[1]Prisindeks!$A$1:$B$111,2,FALSE)/100*AE230</f>
        <v>0</v>
      </c>
      <c r="BC230" s="58">
        <f>VLOOKUP(I$3,[1]Prisindeks!$A$1:$B$111,2,FALSE)/100*AF230</f>
        <v>0</v>
      </c>
      <c r="BD230" s="58">
        <f>VLOOKUP(J$3,[1]Prisindeks!$A$1:$B$111,2,FALSE)/100*AG230</f>
        <v>0</v>
      </c>
      <c r="BE230" s="58">
        <f>VLOOKUP(K$3,[1]Prisindeks!$A$1:$B$111,2,FALSE)/100*AH230</f>
        <v>0</v>
      </c>
      <c r="BF230" s="58">
        <f>VLOOKUP(L$3,[1]Prisindeks!$A$1:$B$111,2,FALSE)/100*AI230</f>
        <v>0</v>
      </c>
      <c r="BG230" s="58">
        <f>VLOOKUP(M$3,[1]Prisindeks!$A$1:$B$111,2,FALSE)/100*AJ230</f>
        <v>0</v>
      </c>
      <c r="BH230" s="58">
        <f>VLOOKUP(N$3,[1]Prisindeks!$A$1:$B$111,2,FALSE)/100*AK230</f>
        <v>0</v>
      </c>
      <c r="BI230" s="58">
        <f>VLOOKUP(O$3,[1]Prisindeks!$A$1:$B$111,2,FALSE)/100*AL230</f>
        <v>0</v>
      </c>
      <c r="BJ230" s="58">
        <f>VLOOKUP(P$3,[1]Prisindeks!$A$1:$B$111,2,FALSE)/100*AM230</f>
        <v>0</v>
      </c>
      <c r="BK230" s="58">
        <f>VLOOKUP(Q$3,[1]Prisindeks!$A$1:$B$111,2,FALSE)/100*AN230</f>
        <v>0</v>
      </c>
      <c r="BL230" s="58">
        <f>VLOOKUP(R$3,[1]Prisindeks!$A$1:$B$111,2,FALSE)/100*AO230</f>
        <v>0</v>
      </c>
      <c r="BM230" s="58">
        <f>VLOOKUP(S$3,[1]Prisindeks!$A$1:$B$111,2,FALSE)/100*AP230</f>
        <v>0</v>
      </c>
      <c r="BN230" s="58">
        <f>VLOOKUP(T$3,[1]Prisindeks!$A$1:$B$111,2,FALSE)/100*AQ230</f>
        <v>0</v>
      </c>
      <c r="BO230" s="58">
        <f>VLOOKUP(U$3,[1]Prisindeks!$A$1:$B$111,2,FALSE)/100*AR230</f>
        <v>0</v>
      </c>
      <c r="BP230" s="58">
        <f>VLOOKUP(V$3,[1]Prisindeks!$A$1:$B$111,2,FALSE)/100*AS230</f>
        <v>0</v>
      </c>
      <c r="BQ230" s="58">
        <f>VLOOKUP(W$3,[1]Prisindeks!$A$1:$B$111,2,FALSE)/100*AT230</f>
        <v>0</v>
      </c>
      <c r="BR230" s="58">
        <f>VLOOKUP(X$3,[1]Prisindeks!$A$1:$B$111,2,FALSE)/100*AU230</f>
        <v>0</v>
      </c>
      <c r="BS230" s="58">
        <f>VLOOKUP(Y$3,[1]Prisindeks!$A$1:$B$111,2,FALSE)/100*AV230</f>
        <v>0</v>
      </c>
      <c r="BT230" s="59">
        <f>+SUM(AX230:BS230)</f>
        <v>0</v>
      </c>
      <c r="BU230" s="48">
        <f t="shared" ref="BU230:CJ232" si="163">(AX230+AA230)/2</f>
        <v>0</v>
      </c>
      <c r="BV230" s="48">
        <f t="shared" si="163"/>
        <v>0</v>
      </c>
      <c r="BW230" s="48">
        <f t="shared" si="163"/>
        <v>0</v>
      </c>
      <c r="BX230" s="48">
        <f t="shared" si="163"/>
        <v>0</v>
      </c>
      <c r="BY230" s="48">
        <f t="shared" si="163"/>
        <v>0</v>
      </c>
      <c r="BZ230" s="48">
        <f t="shared" si="163"/>
        <v>0</v>
      </c>
      <c r="CA230" s="48">
        <f t="shared" si="163"/>
        <v>0</v>
      </c>
      <c r="CB230" s="48">
        <f t="shared" si="163"/>
        <v>0</v>
      </c>
      <c r="CC230" s="48">
        <f t="shared" si="163"/>
        <v>0</v>
      </c>
      <c r="CD230" s="48">
        <f t="shared" si="163"/>
        <v>0</v>
      </c>
      <c r="CE230" s="48">
        <f t="shared" si="163"/>
        <v>0</v>
      </c>
      <c r="CF230" s="48">
        <f t="shared" si="163"/>
        <v>0</v>
      </c>
      <c r="CG230" s="48">
        <f t="shared" si="163"/>
        <v>0</v>
      </c>
      <c r="CH230" s="48">
        <f t="shared" si="163"/>
        <v>0</v>
      </c>
      <c r="CI230" s="48">
        <f t="shared" si="163"/>
        <v>0</v>
      </c>
      <c r="CJ230" s="48">
        <f t="shared" si="163"/>
        <v>0</v>
      </c>
      <c r="CK230" s="48">
        <f t="shared" ref="CE230:CP232" si="164">(BN230+AQ230)/2</f>
        <v>0</v>
      </c>
      <c r="CL230" s="48">
        <f t="shared" si="164"/>
        <v>0</v>
      </c>
      <c r="CM230" s="48">
        <f t="shared" si="164"/>
        <v>0</v>
      </c>
      <c r="CN230" s="48">
        <f t="shared" si="164"/>
        <v>0</v>
      </c>
      <c r="CO230" s="48">
        <f t="shared" si="164"/>
        <v>0</v>
      </c>
      <c r="CP230" s="48">
        <f t="shared" si="164"/>
        <v>0</v>
      </c>
      <c r="CQ230" s="49">
        <f>+AVERAGE(AW230,BT230)</f>
        <v>0</v>
      </c>
      <c r="CR230" s="48">
        <f>SUM(D230:Y230)</f>
        <v>0</v>
      </c>
    </row>
    <row r="231" spans="1:96" hidden="1" outlineLevel="1" x14ac:dyDescent="0.25">
      <c r="A231" s="50" t="s">
        <v>87</v>
      </c>
      <c r="B231" s="51" t="s">
        <v>85</v>
      </c>
      <c r="C231" s="52">
        <f>+[1]Genanskaffelsespriser!$E$177</f>
        <v>10</v>
      </c>
      <c r="D231" s="78">
        <v>0</v>
      </c>
      <c r="E231" s="78">
        <v>0</v>
      </c>
      <c r="F231" s="78">
        <v>0</v>
      </c>
      <c r="G231" s="78">
        <v>0</v>
      </c>
      <c r="H231" s="78">
        <v>0</v>
      </c>
      <c r="I231" s="78">
        <v>0</v>
      </c>
      <c r="J231" s="78">
        <v>0</v>
      </c>
      <c r="K231" s="78">
        <v>0</v>
      </c>
      <c r="L231" s="78">
        <v>0</v>
      </c>
      <c r="M231" s="78">
        <v>0</v>
      </c>
      <c r="N231" s="78">
        <v>0</v>
      </c>
      <c r="O231" s="78">
        <v>0</v>
      </c>
      <c r="P231" s="78">
        <v>0</v>
      </c>
      <c r="Q231" s="78">
        <v>0</v>
      </c>
      <c r="R231" s="78">
        <v>0</v>
      </c>
      <c r="S231" s="78">
        <v>0</v>
      </c>
      <c r="T231" s="78">
        <v>0</v>
      </c>
      <c r="U231" s="78">
        <v>0</v>
      </c>
      <c r="V231" s="78">
        <v>0</v>
      </c>
      <c r="W231" s="78">
        <v>0</v>
      </c>
      <c r="X231" s="78">
        <v>0</v>
      </c>
      <c r="Y231" s="78">
        <v>0</v>
      </c>
      <c r="Z231" s="87">
        <f>IF(COUNTIF(D231:Y231,"&lt;&gt;0")&lt;=1,IF((SUM(D231:Y231))&gt;0,((+HLOOKUP((SUM(D231:Y231)),[1]Priser!$E$342:$H$344,2)+((SUM(D231:Y231))-HLOOKUP((SUM(D231:Y231)),[1]Priser!$E$342:$H$344,1))*HLOOKUP((SUM(D231:Y231)),[1]Priser!$E$342:$H$344,3))*[1]Priser!$R$341)/(SUM(D231:Y231)),0)*(1+[1]Genanskaffelsespriser!$D$196),$A$400)</f>
        <v>0</v>
      </c>
      <c r="AA231" s="57">
        <f t="shared" si="161"/>
        <v>0</v>
      </c>
      <c r="AB231" s="58">
        <f t="shared" si="161"/>
        <v>0</v>
      </c>
      <c r="AC231" s="58">
        <f t="shared" si="161"/>
        <v>0</v>
      </c>
      <c r="AD231" s="58">
        <f t="shared" si="161"/>
        <v>0</v>
      </c>
      <c r="AE231" s="58">
        <f t="shared" si="161"/>
        <v>0</v>
      </c>
      <c r="AF231" s="58">
        <f t="shared" si="161"/>
        <v>0</v>
      </c>
      <c r="AG231" s="58">
        <f t="shared" si="161"/>
        <v>0</v>
      </c>
      <c r="AH231" s="58">
        <f t="shared" si="161"/>
        <v>0</v>
      </c>
      <c r="AI231" s="58">
        <f t="shared" si="161"/>
        <v>0</v>
      </c>
      <c r="AJ231" s="58">
        <f t="shared" si="161"/>
        <v>0</v>
      </c>
      <c r="AK231" s="58">
        <f t="shared" si="162"/>
        <v>0</v>
      </c>
      <c r="AL231" s="58">
        <f t="shared" si="162"/>
        <v>0</v>
      </c>
      <c r="AM231" s="58">
        <f t="shared" si="162"/>
        <v>0</v>
      </c>
      <c r="AN231" s="58">
        <f t="shared" si="162"/>
        <v>0</v>
      </c>
      <c r="AO231" s="58">
        <f t="shared" si="162"/>
        <v>0</v>
      </c>
      <c r="AP231" s="58">
        <f t="shared" si="162"/>
        <v>0</v>
      </c>
      <c r="AQ231" s="58">
        <f t="shared" si="162"/>
        <v>0</v>
      </c>
      <c r="AR231" s="58">
        <f t="shared" si="162"/>
        <v>0</v>
      </c>
      <c r="AS231" s="58">
        <f t="shared" si="162"/>
        <v>0</v>
      </c>
      <c r="AT231" s="58">
        <f t="shared" si="162"/>
        <v>0</v>
      </c>
      <c r="AU231" s="58">
        <f>IF((X231*$Z231-(2009-X$3)/$C231*$Z231*X231)&lt;0,0,(X231*$Z231-(2009-X$3)/$C231*$Z231*X231))</f>
        <v>0</v>
      </c>
      <c r="AV231" s="58">
        <f>IF((Y231*$Z231-(2009-Y$3)/$C231*$Z231*Y231)&lt;0,0,(Y231*$Z231-(2009-Y$3)/$C231*$Z231*Y231))</f>
        <v>0</v>
      </c>
      <c r="AW231" s="59">
        <f>+SUM(AA231:AV231)</f>
        <v>0</v>
      </c>
      <c r="AX231" s="58">
        <f>VLOOKUP(D$3,[1]Prisindeks!$A$1:$B$111,2,FALSE)/100*AA231</f>
        <v>0</v>
      </c>
      <c r="AY231" s="58">
        <f>VLOOKUP(E$3,[1]Prisindeks!$A$1:$B$111,2,FALSE)/100*AB231</f>
        <v>0</v>
      </c>
      <c r="AZ231" s="58">
        <f>VLOOKUP(F$3,[1]Prisindeks!$A$1:$B$111,2,FALSE)/100*AC231</f>
        <v>0</v>
      </c>
      <c r="BA231" s="58">
        <f>VLOOKUP(G$3,[1]Prisindeks!$A$1:$B$111,2,FALSE)/100*AD231</f>
        <v>0</v>
      </c>
      <c r="BB231" s="58">
        <f>VLOOKUP(H$3,[1]Prisindeks!$A$1:$B$111,2,FALSE)/100*AE231</f>
        <v>0</v>
      </c>
      <c r="BC231" s="58">
        <f>VLOOKUP(I$3,[1]Prisindeks!$A$1:$B$111,2,FALSE)/100*AF231</f>
        <v>0</v>
      </c>
      <c r="BD231" s="58">
        <f>VLOOKUP(J$3,[1]Prisindeks!$A$1:$B$111,2,FALSE)/100*AG231</f>
        <v>0</v>
      </c>
      <c r="BE231" s="58">
        <f>VLOOKUP(K$3,[1]Prisindeks!$A$1:$B$111,2,FALSE)/100*AH231</f>
        <v>0</v>
      </c>
      <c r="BF231" s="58">
        <f>VLOOKUP(L$3,[1]Prisindeks!$A$1:$B$111,2,FALSE)/100*AI231</f>
        <v>0</v>
      </c>
      <c r="BG231" s="58">
        <f>VLOOKUP(M$3,[1]Prisindeks!$A$1:$B$111,2,FALSE)/100*AJ231</f>
        <v>0</v>
      </c>
      <c r="BH231" s="58">
        <f>VLOOKUP(N$3,[1]Prisindeks!$A$1:$B$111,2,FALSE)/100*AK231</f>
        <v>0</v>
      </c>
      <c r="BI231" s="58">
        <f>VLOOKUP(O$3,[1]Prisindeks!$A$1:$B$111,2,FALSE)/100*AL231</f>
        <v>0</v>
      </c>
      <c r="BJ231" s="58">
        <f>VLOOKUP(P$3,[1]Prisindeks!$A$1:$B$111,2,FALSE)/100*AM231</f>
        <v>0</v>
      </c>
      <c r="BK231" s="58">
        <f>VLOOKUP(Q$3,[1]Prisindeks!$A$1:$B$111,2,FALSE)/100*AN231</f>
        <v>0</v>
      </c>
      <c r="BL231" s="58">
        <f>VLOOKUP(R$3,[1]Prisindeks!$A$1:$B$111,2,FALSE)/100*AO231</f>
        <v>0</v>
      </c>
      <c r="BM231" s="58">
        <f>VLOOKUP(S$3,[1]Prisindeks!$A$1:$B$111,2,FALSE)/100*AP231</f>
        <v>0</v>
      </c>
      <c r="BN231" s="58">
        <f>VLOOKUP(T$3,[1]Prisindeks!$A$1:$B$111,2,FALSE)/100*AQ231</f>
        <v>0</v>
      </c>
      <c r="BO231" s="58">
        <f>VLOOKUP(U$3,[1]Prisindeks!$A$1:$B$111,2,FALSE)/100*AR231</f>
        <v>0</v>
      </c>
      <c r="BP231" s="58">
        <f>VLOOKUP(V$3,[1]Prisindeks!$A$1:$B$111,2,FALSE)/100*AS231</f>
        <v>0</v>
      </c>
      <c r="BQ231" s="58">
        <f>VLOOKUP(W$3,[1]Prisindeks!$A$1:$B$111,2,FALSE)/100*AT231</f>
        <v>0</v>
      </c>
      <c r="BR231" s="58">
        <f>VLOOKUP(X$3,[1]Prisindeks!$A$1:$B$111,2,FALSE)/100*AU231</f>
        <v>0</v>
      </c>
      <c r="BS231" s="58">
        <f>VLOOKUP(Y$3,[1]Prisindeks!$A$1:$B$111,2,FALSE)/100*AV231</f>
        <v>0</v>
      </c>
      <c r="BT231" s="59">
        <f>+SUM(AX231:BS231)</f>
        <v>0</v>
      </c>
      <c r="BU231" s="48">
        <f t="shared" si="163"/>
        <v>0</v>
      </c>
      <c r="BV231" s="48">
        <f t="shared" si="163"/>
        <v>0</v>
      </c>
      <c r="BW231" s="48">
        <f t="shared" si="163"/>
        <v>0</v>
      </c>
      <c r="BX231" s="48">
        <f t="shared" si="163"/>
        <v>0</v>
      </c>
      <c r="BY231" s="48">
        <f t="shared" si="163"/>
        <v>0</v>
      </c>
      <c r="BZ231" s="48">
        <f t="shared" si="163"/>
        <v>0</v>
      </c>
      <c r="CA231" s="48">
        <f t="shared" si="163"/>
        <v>0</v>
      </c>
      <c r="CB231" s="48">
        <f t="shared" si="163"/>
        <v>0</v>
      </c>
      <c r="CC231" s="48">
        <f t="shared" si="163"/>
        <v>0</v>
      </c>
      <c r="CD231" s="48">
        <f t="shared" si="163"/>
        <v>0</v>
      </c>
      <c r="CE231" s="48">
        <f t="shared" si="164"/>
        <v>0</v>
      </c>
      <c r="CF231" s="48">
        <f t="shared" si="164"/>
        <v>0</v>
      </c>
      <c r="CG231" s="48">
        <f t="shared" si="164"/>
        <v>0</v>
      </c>
      <c r="CH231" s="48">
        <f t="shared" si="164"/>
        <v>0</v>
      </c>
      <c r="CI231" s="48">
        <f t="shared" si="164"/>
        <v>0</v>
      </c>
      <c r="CJ231" s="48">
        <f t="shared" si="164"/>
        <v>0</v>
      </c>
      <c r="CK231" s="48">
        <f t="shared" si="164"/>
        <v>0</v>
      </c>
      <c r="CL231" s="48">
        <f t="shared" si="164"/>
        <v>0</v>
      </c>
      <c r="CM231" s="48">
        <f t="shared" si="164"/>
        <v>0</v>
      </c>
      <c r="CN231" s="48">
        <f t="shared" si="164"/>
        <v>0</v>
      </c>
      <c r="CO231" s="48">
        <f t="shared" si="164"/>
        <v>0</v>
      </c>
      <c r="CP231" s="48">
        <f t="shared" si="164"/>
        <v>0</v>
      </c>
      <c r="CQ231" s="49">
        <f>+AVERAGE(AW231,BT231)</f>
        <v>0</v>
      </c>
      <c r="CR231" s="48">
        <f>SUM(D231:Y231)</f>
        <v>0</v>
      </c>
    </row>
    <row r="232" spans="1:96" hidden="1" outlineLevel="1" x14ac:dyDescent="0.25">
      <c r="A232" s="50" t="s">
        <v>88</v>
      </c>
      <c r="B232" s="51" t="s">
        <v>89</v>
      </c>
      <c r="C232" s="52">
        <f>+[1]Genanskaffelsespriser!$E$178</f>
        <v>50</v>
      </c>
      <c r="D232" s="78">
        <v>0</v>
      </c>
      <c r="E232" s="78">
        <v>0</v>
      </c>
      <c r="F232" s="78">
        <v>0</v>
      </c>
      <c r="G232" s="78">
        <v>0</v>
      </c>
      <c r="H232" s="78">
        <v>0</v>
      </c>
      <c r="I232" s="78">
        <v>0</v>
      </c>
      <c r="J232" s="78">
        <v>0</v>
      </c>
      <c r="K232" s="78">
        <v>0</v>
      </c>
      <c r="L232" s="78">
        <v>0</v>
      </c>
      <c r="M232" s="78">
        <v>0</v>
      </c>
      <c r="N232" s="78">
        <v>0</v>
      </c>
      <c r="O232" s="78">
        <v>0</v>
      </c>
      <c r="P232" s="78">
        <v>0</v>
      </c>
      <c r="Q232" s="78">
        <v>0</v>
      </c>
      <c r="R232" s="78">
        <v>0</v>
      </c>
      <c r="S232" s="78">
        <v>0</v>
      </c>
      <c r="T232" s="78">
        <v>0</v>
      </c>
      <c r="U232" s="78">
        <v>0</v>
      </c>
      <c r="V232" s="78">
        <v>0</v>
      </c>
      <c r="W232" s="78">
        <v>0</v>
      </c>
      <c r="X232" s="78">
        <v>0</v>
      </c>
      <c r="Y232" s="78">
        <v>0</v>
      </c>
      <c r="Z232" s="87">
        <f>IF(COUNTIF(D232:Y232,"&lt;&gt;0")&lt;=1,IF((SUM(D232:Y232))&gt;0,(+HLOOKUP((SUM(D232:Y232)),[1]Priser!$E$168:$J$170,2)+((SUM(D232:Y232))-HLOOKUP((SUM(D232:Y232)),[1]Priser!$E$168:$J$170,1))*HLOOKUP((SUM(D232:Y232)),[1]Priser!$E$168:$J$170,3))/(SUM(D232:Y232)),0)*(1+[1]Genanskaffelsespriser!$D$196),$A$400)</f>
        <v>0</v>
      </c>
      <c r="AA232" s="57">
        <f t="shared" ref="AA232:AV232" si="165">IF((D232*$Z232-(2009-D$3)/($C232+D233)*$Z232*D232)&lt;0,0,(D232*$Z232-(2009-D$3)/($C232+D233)*$Z232*D232))</f>
        <v>0</v>
      </c>
      <c r="AB232" s="58">
        <f t="shared" si="165"/>
        <v>0</v>
      </c>
      <c r="AC232" s="58">
        <f t="shared" si="165"/>
        <v>0</v>
      </c>
      <c r="AD232" s="58">
        <f t="shared" si="165"/>
        <v>0</v>
      </c>
      <c r="AE232" s="58">
        <f t="shared" si="165"/>
        <v>0</v>
      </c>
      <c r="AF232" s="58">
        <f t="shared" si="165"/>
        <v>0</v>
      </c>
      <c r="AG232" s="58">
        <f t="shared" si="165"/>
        <v>0</v>
      </c>
      <c r="AH232" s="58">
        <f t="shared" si="165"/>
        <v>0</v>
      </c>
      <c r="AI232" s="58">
        <f t="shared" si="165"/>
        <v>0</v>
      </c>
      <c r="AJ232" s="58">
        <f t="shared" si="165"/>
        <v>0</v>
      </c>
      <c r="AK232" s="58">
        <f t="shared" si="165"/>
        <v>0</v>
      </c>
      <c r="AL232" s="58">
        <f t="shared" si="165"/>
        <v>0</v>
      </c>
      <c r="AM232" s="58">
        <f t="shared" si="165"/>
        <v>0</v>
      </c>
      <c r="AN232" s="58">
        <f t="shared" si="165"/>
        <v>0</v>
      </c>
      <c r="AO232" s="58">
        <f t="shared" si="165"/>
        <v>0</v>
      </c>
      <c r="AP232" s="58">
        <f t="shared" si="165"/>
        <v>0</v>
      </c>
      <c r="AQ232" s="58">
        <f t="shared" si="165"/>
        <v>0</v>
      </c>
      <c r="AR232" s="58">
        <f t="shared" si="165"/>
        <v>0</v>
      </c>
      <c r="AS232" s="58">
        <f t="shared" si="165"/>
        <v>0</v>
      </c>
      <c r="AT232" s="58">
        <f t="shared" si="165"/>
        <v>0</v>
      </c>
      <c r="AU232" s="58">
        <f t="shared" si="165"/>
        <v>0</v>
      </c>
      <c r="AV232" s="58">
        <f t="shared" si="165"/>
        <v>0</v>
      </c>
      <c r="AW232" s="59">
        <f>+SUM(AA232:AV232)</f>
        <v>0</v>
      </c>
      <c r="AX232" s="58">
        <f>VLOOKUP(D$3,[1]Prisindeks!$A$1:$B$111,2,FALSE)/100*AA232</f>
        <v>0</v>
      </c>
      <c r="AY232" s="58">
        <f>VLOOKUP(E$3,[1]Prisindeks!$A$1:$B$111,2,FALSE)/100*AB232</f>
        <v>0</v>
      </c>
      <c r="AZ232" s="58">
        <f>VLOOKUP(F$3,[1]Prisindeks!$A$1:$B$111,2,FALSE)/100*AC232</f>
        <v>0</v>
      </c>
      <c r="BA232" s="58">
        <f>VLOOKUP(G$3,[1]Prisindeks!$A$1:$B$111,2,FALSE)/100*AD232</f>
        <v>0</v>
      </c>
      <c r="BB232" s="58">
        <f>VLOOKUP(H$3,[1]Prisindeks!$A$1:$B$111,2,FALSE)/100*AE232</f>
        <v>0</v>
      </c>
      <c r="BC232" s="58">
        <f>VLOOKUP(I$3,[1]Prisindeks!$A$1:$B$111,2,FALSE)/100*AF232</f>
        <v>0</v>
      </c>
      <c r="BD232" s="58">
        <f>VLOOKUP(J$3,[1]Prisindeks!$A$1:$B$111,2,FALSE)/100*AG232</f>
        <v>0</v>
      </c>
      <c r="BE232" s="58">
        <f>VLOOKUP(K$3,[1]Prisindeks!$A$1:$B$111,2,FALSE)/100*AH232</f>
        <v>0</v>
      </c>
      <c r="BF232" s="58">
        <f>VLOOKUP(L$3,[1]Prisindeks!$A$1:$B$111,2,FALSE)/100*AI232</f>
        <v>0</v>
      </c>
      <c r="BG232" s="58">
        <f>VLOOKUP(M$3,[1]Prisindeks!$A$1:$B$111,2,FALSE)/100*AJ232</f>
        <v>0</v>
      </c>
      <c r="BH232" s="58">
        <f>VLOOKUP(N$3,[1]Prisindeks!$A$1:$B$111,2,FALSE)/100*AK232</f>
        <v>0</v>
      </c>
      <c r="BI232" s="58">
        <f>VLOOKUP(O$3,[1]Prisindeks!$A$1:$B$111,2,FALSE)/100*AL232</f>
        <v>0</v>
      </c>
      <c r="BJ232" s="58">
        <f>VLOOKUP(P$3,[1]Prisindeks!$A$1:$B$111,2,FALSE)/100*AM232</f>
        <v>0</v>
      </c>
      <c r="BK232" s="58">
        <f>VLOOKUP(Q$3,[1]Prisindeks!$A$1:$B$111,2,FALSE)/100*AN232</f>
        <v>0</v>
      </c>
      <c r="BL232" s="58">
        <f>VLOOKUP(R$3,[1]Prisindeks!$A$1:$B$111,2,FALSE)/100*AO232</f>
        <v>0</v>
      </c>
      <c r="BM232" s="58">
        <f>VLOOKUP(S$3,[1]Prisindeks!$A$1:$B$111,2,FALSE)/100*AP232</f>
        <v>0</v>
      </c>
      <c r="BN232" s="58">
        <f>VLOOKUP(T$3,[1]Prisindeks!$A$1:$B$111,2,FALSE)/100*AQ232</f>
        <v>0</v>
      </c>
      <c r="BO232" s="58">
        <f>VLOOKUP(U$3,[1]Prisindeks!$A$1:$B$111,2,FALSE)/100*AR232</f>
        <v>0</v>
      </c>
      <c r="BP232" s="58">
        <f>VLOOKUP(V$3,[1]Prisindeks!$A$1:$B$111,2,FALSE)/100*AS232</f>
        <v>0</v>
      </c>
      <c r="BQ232" s="58">
        <f>VLOOKUP(W$3,[1]Prisindeks!$A$1:$B$111,2,FALSE)/100*AT232</f>
        <v>0</v>
      </c>
      <c r="BR232" s="58">
        <f>VLOOKUP(X$3,[1]Prisindeks!$A$1:$B$111,2,FALSE)/100*AU232</f>
        <v>0</v>
      </c>
      <c r="BS232" s="58">
        <f>VLOOKUP(Y$3,[1]Prisindeks!$A$1:$B$111,2,FALSE)/100*AV232</f>
        <v>0</v>
      </c>
      <c r="BT232" s="59">
        <f>+SUM(AX232:BS232)</f>
        <v>0</v>
      </c>
      <c r="BU232" s="48">
        <f t="shared" si="163"/>
        <v>0</v>
      </c>
      <c r="BV232" s="48">
        <f t="shared" si="163"/>
        <v>0</v>
      </c>
      <c r="BW232" s="48">
        <f t="shared" si="163"/>
        <v>0</v>
      </c>
      <c r="BX232" s="48">
        <f t="shared" si="163"/>
        <v>0</v>
      </c>
      <c r="BY232" s="48">
        <f t="shared" si="163"/>
        <v>0</v>
      </c>
      <c r="BZ232" s="48">
        <f t="shared" si="163"/>
        <v>0</v>
      </c>
      <c r="CA232" s="48">
        <f t="shared" si="163"/>
        <v>0</v>
      </c>
      <c r="CB232" s="48">
        <f t="shared" si="163"/>
        <v>0</v>
      </c>
      <c r="CC232" s="48">
        <f t="shared" si="163"/>
        <v>0</v>
      </c>
      <c r="CD232" s="48">
        <f t="shared" si="163"/>
        <v>0</v>
      </c>
      <c r="CE232" s="48">
        <f t="shared" si="164"/>
        <v>0</v>
      </c>
      <c r="CF232" s="48">
        <f t="shared" si="164"/>
        <v>0</v>
      </c>
      <c r="CG232" s="48">
        <f t="shared" si="164"/>
        <v>0</v>
      </c>
      <c r="CH232" s="48">
        <f t="shared" si="164"/>
        <v>0</v>
      </c>
      <c r="CI232" s="48">
        <f t="shared" si="164"/>
        <v>0</v>
      </c>
      <c r="CJ232" s="48">
        <f t="shared" si="164"/>
        <v>0</v>
      </c>
      <c r="CK232" s="48">
        <f t="shared" si="164"/>
        <v>0</v>
      </c>
      <c r="CL232" s="48">
        <f t="shared" si="164"/>
        <v>0</v>
      </c>
      <c r="CM232" s="48">
        <f t="shared" si="164"/>
        <v>0</v>
      </c>
      <c r="CN232" s="48">
        <f t="shared" si="164"/>
        <v>0</v>
      </c>
      <c r="CO232" s="48">
        <f t="shared" si="164"/>
        <v>0</v>
      </c>
      <c r="CP232" s="48">
        <f t="shared" si="164"/>
        <v>0</v>
      </c>
      <c r="CQ232" s="49">
        <f>+AVERAGE(AW232,BT232)</f>
        <v>0</v>
      </c>
      <c r="CR232" s="48">
        <f>SUM(D232:Y232)</f>
        <v>0</v>
      </c>
    </row>
    <row r="233" spans="1:96" hidden="1" outlineLevel="1" x14ac:dyDescent="0.25">
      <c r="A233" s="60" t="s">
        <v>66</v>
      </c>
      <c r="B233" s="51" t="s">
        <v>67</v>
      </c>
      <c r="C233" s="61" t="s">
        <v>68</v>
      </c>
      <c r="D233" s="78">
        <v>0</v>
      </c>
      <c r="E233" s="78">
        <v>0</v>
      </c>
      <c r="F233" s="78">
        <v>0</v>
      </c>
      <c r="G233" s="78">
        <v>0</v>
      </c>
      <c r="H233" s="78">
        <v>0</v>
      </c>
      <c r="I233" s="78">
        <v>0</v>
      </c>
      <c r="J233" s="78">
        <v>0</v>
      </c>
      <c r="K233" s="78">
        <v>0</v>
      </c>
      <c r="L233" s="78">
        <v>0</v>
      </c>
      <c r="M233" s="78">
        <v>0</v>
      </c>
      <c r="N233" s="78">
        <v>0</v>
      </c>
      <c r="O233" s="78">
        <v>0</v>
      </c>
      <c r="P233" s="78">
        <v>0</v>
      </c>
      <c r="Q233" s="78">
        <v>0</v>
      </c>
      <c r="R233" s="78">
        <v>0</v>
      </c>
      <c r="S233" s="78">
        <v>0</v>
      </c>
      <c r="T233" s="78">
        <v>0</v>
      </c>
      <c r="U233" s="78">
        <v>0</v>
      </c>
      <c r="V233" s="78">
        <v>0</v>
      </c>
      <c r="W233" s="78">
        <v>0</v>
      </c>
      <c r="X233" s="78">
        <v>0</v>
      </c>
      <c r="Y233" s="78">
        <v>0</v>
      </c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56"/>
      <c r="BD233" s="56"/>
      <c r="BE233" s="56"/>
      <c r="BF233" s="56"/>
      <c r="BG233" s="56"/>
      <c r="BH233" s="56"/>
      <c r="BI233" s="56"/>
      <c r="BJ233" s="56"/>
      <c r="BK233" s="56"/>
      <c r="BL233" s="56"/>
      <c r="BM233" s="56"/>
      <c r="BN233" s="56"/>
      <c r="BO233" s="56"/>
      <c r="BP233" s="56"/>
      <c r="BQ233" s="56"/>
      <c r="BR233" s="56"/>
      <c r="BS233" s="56"/>
      <c r="BT233" s="56"/>
      <c r="BU233" s="56"/>
      <c r="BV233" s="56"/>
      <c r="BW233" s="56"/>
      <c r="BX233" s="56"/>
      <c r="BY233" s="56"/>
      <c r="BZ233" s="56"/>
      <c r="CA233" s="56"/>
      <c r="CB233" s="56"/>
      <c r="CC233" s="56"/>
      <c r="CD233" s="56"/>
      <c r="CE233" s="56"/>
      <c r="CF233" s="56"/>
      <c r="CG233" s="56"/>
      <c r="CH233" s="56"/>
      <c r="CI233" s="56"/>
      <c r="CJ233" s="56"/>
      <c r="CK233" s="56"/>
      <c r="CL233" s="56"/>
      <c r="CM233" s="56"/>
      <c r="CN233" s="56"/>
      <c r="CO233" s="56"/>
      <c r="CP233" s="56"/>
      <c r="CQ233" s="49"/>
      <c r="CR233" s="48"/>
    </row>
    <row r="234" spans="1:96" hidden="1" outlineLevel="1" x14ac:dyDescent="0.25">
      <c r="A234" s="50" t="s">
        <v>90</v>
      </c>
      <c r="B234" s="51" t="s">
        <v>89</v>
      </c>
      <c r="C234" s="52">
        <f>+[1]Genanskaffelsespriser!$E$179</f>
        <v>50</v>
      </c>
      <c r="D234" s="78">
        <v>0</v>
      </c>
      <c r="E234" s="78">
        <v>0</v>
      </c>
      <c r="F234" s="78">
        <v>0</v>
      </c>
      <c r="G234" s="78">
        <v>0</v>
      </c>
      <c r="H234" s="78">
        <v>0</v>
      </c>
      <c r="I234" s="78">
        <v>0</v>
      </c>
      <c r="J234" s="78">
        <v>0</v>
      </c>
      <c r="K234" s="78">
        <v>0</v>
      </c>
      <c r="L234" s="78">
        <v>0</v>
      </c>
      <c r="M234" s="78">
        <v>0</v>
      </c>
      <c r="N234" s="78">
        <v>0</v>
      </c>
      <c r="O234" s="78">
        <v>0</v>
      </c>
      <c r="P234" s="78">
        <v>0</v>
      </c>
      <c r="Q234" s="78">
        <v>0</v>
      </c>
      <c r="R234" s="78">
        <v>0</v>
      </c>
      <c r="S234" s="78">
        <v>0</v>
      </c>
      <c r="T234" s="78">
        <v>0</v>
      </c>
      <c r="U234" s="78">
        <v>0</v>
      </c>
      <c r="V234" s="78">
        <v>0</v>
      </c>
      <c r="W234" s="78">
        <v>0</v>
      </c>
      <c r="X234" s="78">
        <v>0</v>
      </c>
      <c r="Y234" s="78">
        <v>0</v>
      </c>
      <c r="Z234" s="87">
        <f>IF(COUNTIF(D234:Y234,"&lt;&gt;0")&lt;=1,IF((SUM(D234:Y234))&gt;0,(+HLOOKUP((SUM(D234:Y234)),[1]Priser!$E$191:$J$193,2)+((SUM(D234:Y234))-HLOOKUP((SUM(D234:Y234)),[1]Priser!$E$191:$J$193,1))*HLOOKUP((SUM(D234:Y234)),[1]Priser!$E$191:$J$193,3))/(SUM(D234:Y234)),0)*(1+[1]Genanskaffelsespriser!$D$196),$A$400)</f>
        <v>0</v>
      </c>
      <c r="AA234" s="57">
        <f t="shared" ref="AA234:AV234" si="166">IF((D234*$Z234-(2009-D$3)/($C234+D235)*$Z234*D234)&lt;0,0,(D234*$Z234-(2009-D$3)/($C234+D235)*$Z234*D234))</f>
        <v>0</v>
      </c>
      <c r="AB234" s="58">
        <f t="shared" si="166"/>
        <v>0</v>
      </c>
      <c r="AC234" s="58">
        <f t="shared" si="166"/>
        <v>0</v>
      </c>
      <c r="AD234" s="58">
        <f t="shared" si="166"/>
        <v>0</v>
      </c>
      <c r="AE234" s="58">
        <f t="shared" si="166"/>
        <v>0</v>
      </c>
      <c r="AF234" s="58">
        <f t="shared" si="166"/>
        <v>0</v>
      </c>
      <c r="AG234" s="58">
        <f t="shared" si="166"/>
        <v>0</v>
      </c>
      <c r="AH234" s="58">
        <f t="shared" si="166"/>
        <v>0</v>
      </c>
      <c r="AI234" s="58">
        <f t="shared" si="166"/>
        <v>0</v>
      </c>
      <c r="AJ234" s="58">
        <f t="shared" si="166"/>
        <v>0</v>
      </c>
      <c r="AK234" s="58">
        <f t="shared" si="166"/>
        <v>0</v>
      </c>
      <c r="AL234" s="58">
        <f t="shared" si="166"/>
        <v>0</v>
      </c>
      <c r="AM234" s="58">
        <f t="shared" si="166"/>
        <v>0</v>
      </c>
      <c r="AN234" s="58">
        <f t="shared" si="166"/>
        <v>0</v>
      </c>
      <c r="AO234" s="58">
        <f t="shared" si="166"/>
        <v>0</v>
      </c>
      <c r="AP234" s="58">
        <f t="shared" si="166"/>
        <v>0</v>
      </c>
      <c r="AQ234" s="58">
        <f t="shared" si="166"/>
        <v>0</v>
      </c>
      <c r="AR234" s="58">
        <f t="shared" si="166"/>
        <v>0</v>
      </c>
      <c r="AS234" s="58">
        <f t="shared" si="166"/>
        <v>0</v>
      </c>
      <c r="AT234" s="58">
        <f t="shared" si="166"/>
        <v>0</v>
      </c>
      <c r="AU234" s="58">
        <f t="shared" si="166"/>
        <v>0</v>
      </c>
      <c r="AV234" s="58">
        <f t="shared" si="166"/>
        <v>0</v>
      </c>
      <c r="AW234" s="59">
        <f>+SUM(AA234:AV234)</f>
        <v>0</v>
      </c>
      <c r="AX234" s="58">
        <f>VLOOKUP(D$3,[1]Prisindeks!$A$1:$B$111,2,FALSE)/100*AA234</f>
        <v>0</v>
      </c>
      <c r="AY234" s="58">
        <f>VLOOKUP(E$3,[1]Prisindeks!$A$1:$B$111,2,FALSE)/100*AB234</f>
        <v>0</v>
      </c>
      <c r="AZ234" s="58">
        <f>VLOOKUP(F$3,[1]Prisindeks!$A$1:$B$111,2,FALSE)/100*AC234</f>
        <v>0</v>
      </c>
      <c r="BA234" s="58">
        <f>VLOOKUP(G$3,[1]Prisindeks!$A$1:$B$111,2,FALSE)/100*AD234</f>
        <v>0</v>
      </c>
      <c r="BB234" s="58">
        <f>VLOOKUP(H$3,[1]Prisindeks!$A$1:$B$111,2,FALSE)/100*AE234</f>
        <v>0</v>
      </c>
      <c r="BC234" s="58">
        <f>VLOOKUP(I$3,[1]Prisindeks!$A$1:$B$111,2,FALSE)/100*AF234</f>
        <v>0</v>
      </c>
      <c r="BD234" s="58">
        <f>VLOOKUP(J$3,[1]Prisindeks!$A$1:$B$111,2,FALSE)/100*AG234</f>
        <v>0</v>
      </c>
      <c r="BE234" s="58">
        <f>VLOOKUP(K$3,[1]Prisindeks!$A$1:$B$111,2,FALSE)/100*AH234</f>
        <v>0</v>
      </c>
      <c r="BF234" s="58">
        <f>VLOOKUP(L$3,[1]Prisindeks!$A$1:$B$111,2,FALSE)/100*AI234</f>
        <v>0</v>
      </c>
      <c r="BG234" s="58">
        <f>VLOOKUP(M$3,[1]Prisindeks!$A$1:$B$111,2,FALSE)/100*AJ234</f>
        <v>0</v>
      </c>
      <c r="BH234" s="58">
        <f>VLOOKUP(N$3,[1]Prisindeks!$A$1:$B$111,2,FALSE)/100*AK234</f>
        <v>0</v>
      </c>
      <c r="BI234" s="58">
        <f>VLOOKUP(O$3,[1]Prisindeks!$A$1:$B$111,2,FALSE)/100*AL234</f>
        <v>0</v>
      </c>
      <c r="BJ234" s="58">
        <f>VLOOKUP(P$3,[1]Prisindeks!$A$1:$B$111,2,FALSE)/100*AM234</f>
        <v>0</v>
      </c>
      <c r="BK234" s="58">
        <f>VLOOKUP(Q$3,[1]Prisindeks!$A$1:$B$111,2,FALSE)/100*AN234</f>
        <v>0</v>
      </c>
      <c r="BL234" s="58">
        <f>VLOOKUP(R$3,[1]Prisindeks!$A$1:$B$111,2,FALSE)/100*AO234</f>
        <v>0</v>
      </c>
      <c r="BM234" s="58">
        <f>VLOOKUP(S$3,[1]Prisindeks!$A$1:$B$111,2,FALSE)/100*AP234</f>
        <v>0</v>
      </c>
      <c r="BN234" s="58">
        <f>VLOOKUP(T$3,[1]Prisindeks!$A$1:$B$111,2,FALSE)/100*AQ234</f>
        <v>0</v>
      </c>
      <c r="BO234" s="58">
        <f>VLOOKUP(U$3,[1]Prisindeks!$A$1:$B$111,2,FALSE)/100*AR234</f>
        <v>0</v>
      </c>
      <c r="BP234" s="58">
        <f>VLOOKUP(V$3,[1]Prisindeks!$A$1:$B$111,2,FALSE)/100*AS234</f>
        <v>0</v>
      </c>
      <c r="BQ234" s="58">
        <f>VLOOKUP(W$3,[1]Prisindeks!$A$1:$B$111,2,FALSE)/100*AT234</f>
        <v>0</v>
      </c>
      <c r="BR234" s="58">
        <f>VLOOKUP(X$3,[1]Prisindeks!$A$1:$B$111,2,FALSE)/100*AU234</f>
        <v>0</v>
      </c>
      <c r="BS234" s="58">
        <f>VLOOKUP(Y$3,[1]Prisindeks!$A$1:$B$111,2,FALSE)/100*AV234</f>
        <v>0</v>
      </c>
      <c r="BT234" s="59">
        <f>+SUM(AX234:BS234)</f>
        <v>0</v>
      </c>
      <c r="BU234" s="48">
        <f t="shared" ref="BU234:CP234" si="167">(AX234+AA234)/2</f>
        <v>0</v>
      </c>
      <c r="BV234" s="48">
        <f t="shared" si="167"/>
        <v>0</v>
      </c>
      <c r="BW234" s="48">
        <f t="shared" si="167"/>
        <v>0</v>
      </c>
      <c r="BX234" s="48">
        <f t="shared" si="167"/>
        <v>0</v>
      </c>
      <c r="BY234" s="48">
        <f t="shared" si="167"/>
        <v>0</v>
      </c>
      <c r="BZ234" s="48">
        <f t="shared" si="167"/>
        <v>0</v>
      </c>
      <c r="CA234" s="48">
        <f t="shared" si="167"/>
        <v>0</v>
      </c>
      <c r="CB234" s="48">
        <f t="shared" si="167"/>
        <v>0</v>
      </c>
      <c r="CC234" s="48">
        <f t="shared" si="167"/>
        <v>0</v>
      </c>
      <c r="CD234" s="48">
        <f t="shared" si="167"/>
        <v>0</v>
      </c>
      <c r="CE234" s="48">
        <f t="shared" si="167"/>
        <v>0</v>
      </c>
      <c r="CF234" s="48">
        <f t="shared" si="167"/>
        <v>0</v>
      </c>
      <c r="CG234" s="48">
        <f t="shared" si="167"/>
        <v>0</v>
      </c>
      <c r="CH234" s="48">
        <f t="shared" si="167"/>
        <v>0</v>
      </c>
      <c r="CI234" s="48">
        <f t="shared" si="167"/>
        <v>0</v>
      </c>
      <c r="CJ234" s="48">
        <f t="shared" si="167"/>
        <v>0</v>
      </c>
      <c r="CK234" s="48">
        <f t="shared" si="167"/>
        <v>0</v>
      </c>
      <c r="CL234" s="48">
        <f t="shared" si="167"/>
        <v>0</v>
      </c>
      <c r="CM234" s="48">
        <f t="shared" si="167"/>
        <v>0</v>
      </c>
      <c r="CN234" s="48">
        <f t="shared" si="167"/>
        <v>0</v>
      </c>
      <c r="CO234" s="48">
        <f t="shared" si="167"/>
        <v>0</v>
      </c>
      <c r="CP234" s="48">
        <f t="shared" si="167"/>
        <v>0</v>
      </c>
      <c r="CQ234" s="49">
        <f>+AVERAGE(AW234,BT234)</f>
        <v>0</v>
      </c>
      <c r="CR234" s="48">
        <f>SUM(D234:Y234)</f>
        <v>0</v>
      </c>
    </row>
    <row r="235" spans="1:96" hidden="1" outlineLevel="1" x14ac:dyDescent="0.25">
      <c r="A235" s="60" t="s">
        <v>66</v>
      </c>
      <c r="B235" s="51" t="s">
        <v>67</v>
      </c>
      <c r="C235" s="61" t="s">
        <v>68</v>
      </c>
      <c r="D235" s="78">
        <v>0</v>
      </c>
      <c r="E235" s="78">
        <v>0</v>
      </c>
      <c r="F235" s="78">
        <v>0</v>
      </c>
      <c r="G235" s="78">
        <v>0</v>
      </c>
      <c r="H235" s="78">
        <v>0</v>
      </c>
      <c r="I235" s="78">
        <v>0</v>
      </c>
      <c r="J235" s="78">
        <v>0</v>
      </c>
      <c r="K235" s="78">
        <v>0</v>
      </c>
      <c r="L235" s="78">
        <v>0</v>
      </c>
      <c r="M235" s="78">
        <v>0</v>
      </c>
      <c r="N235" s="78">
        <v>0</v>
      </c>
      <c r="O235" s="78">
        <v>0</v>
      </c>
      <c r="P235" s="78">
        <v>0</v>
      </c>
      <c r="Q235" s="78">
        <v>0</v>
      </c>
      <c r="R235" s="78">
        <v>0</v>
      </c>
      <c r="S235" s="78">
        <v>0</v>
      </c>
      <c r="T235" s="78">
        <v>0</v>
      </c>
      <c r="U235" s="78">
        <v>0</v>
      </c>
      <c r="V235" s="78">
        <v>0</v>
      </c>
      <c r="W235" s="78">
        <v>0</v>
      </c>
      <c r="X235" s="78">
        <v>0</v>
      </c>
      <c r="Y235" s="78">
        <v>0</v>
      </c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56"/>
      <c r="BD235" s="56"/>
      <c r="BE235" s="56"/>
      <c r="BF235" s="56"/>
      <c r="BG235" s="56"/>
      <c r="BH235" s="56"/>
      <c r="BI235" s="56"/>
      <c r="BJ235" s="56"/>
      <c r="BK235" s="56"/>
      <c r="BL235" s="56"/>
      <c r="BM235" s="56"/>
      <c r="BN235" s="56"/>
      <c r="BO235" s="56"/>
      <c r="BP235" s="56"/>
      <c r="BQ235" s="56"/>
      <c r="BR235" s="56"/>
      <c r="BS235" s="56"/>
      <c r="BT235" s="56"/>
      <c r="BU235" s="56"/>
      <c r="BV235" s="56"/>
      <c r="BW235" s="56"/>
      <c r="BX235" s="56"/>
      <c r="BY235" s="56"/>
      <c r="BZ235" s="56"/>
      <c r="CA235" s="56"/>
      <c r="CB235" s="56"/>
      <c r="CC235" s="56"/>
      <c r="CD235" s="56"/>
      <c r="CE235" s="56"/>
      <c r="CF235" s="56"/>
      <c r="CG235" s="56"/>
      <c r="CH235" s="56"/>
      <c r="CI235" s="56"/>
      <c r="CJ235" s="56"/>
      <c r="CK235" s="56"/>
      <c r="CL235" s="56"/>
      <c r="CM235" s="56"/>
      <c r="CN235" s="56"/>
      <c r="CO235" s="56"/>
      <c r="CP235" s="56"/>
      <c r="CQ235" s="49"/>
      <c r="CR235" s="48"/>
    </row>
    <row r="236" spans="1:96" collapsed="1" x14ac:dyDescent="0.25">
      <c r="A236" s="30" t="s">
        <v>104</v>
      </c>
      <c r="B236" s="31"/>
      <c r="C236" s="7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74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75"/>
      <c r="AT236" s="75"/>
      <c r="AU236" s="75"/>
      <c r="AV236" s="49"/>
      <c r="AW236" s="36">
        <f>SUM(AW237:AW244)</f>
        <v>0</v>
      </c>
      <c r="AX236" s="76"/>
      <c r="AY236" s="76"/>
      <c r="AZ236" s="76"/>
      <c r="BA236" s="76"/>
      <c r="BB236" s="76"/>
      <c r="BC236" s="76"/>
      <c r="BD236" s="76"/>
      <c r="BE236" s="76"/>
      <c r="BF236" s="76"/>
      <c r="BG236" s="76"/>
      <c r="BH236" s="76"/>
      <c r="BI236" s="76"/>
      <c r="BJ236" s="76"/>
      <c r="BK236" s="76"/>
      <c r="BL236" s="76"/>
      <c r="BM236" s="76"/>
      <c r="BN236" s="76"/>
      <c r="BO236" s="76"/>
      <c r="BP236" s="76"/>
      <c r="BQ236" s="76"/>
      <c r="BR236" s="76"/>
      <c r="BS236" s="76"/>
      <c r="BT236" s="36">
        <f>SUM(BT237:BT244)</f>
        <v>0</v>
      </c>
      <c r="BU236" s="76"/>
      <c r="BV236" s="76"/>
      <c r="BW236" s="76"/>
      <c r="BX236" s="76"/>
      <c r="BY236" s="76"/>
      <c r="BZ236" s="76"/>
      <c r="CA236" s="76"/>
      <c r="CB236" s="76"/>
      <c r="CC236" s="76"/>
      <c r="CD236" s="76"/>
      <c r="CE236" s="76"/>
      <c r="CF236" s="76"/>
      <c r="CG236" s="76"/>
      <c r="CH236" s="76"/>
      <c r="CI236" s="76"/>
      <c r="CJ236" s="76"/>
      <c r="CK236" s="76"/>
      <c r="CL236" s="76"/>
      <c r="CM236" s="76"/>
      <c r="CN236" s="76"/>
      <c r="CO236" s="76"/>
      <c r="CP236" s="76"/>
      <c r="CQ236" s="36">
        <f>SUM(CQ237:CQ244)</f>
        <v>0</v>
      </c>
      <c r="CR236" s="48">
        <f>SUM(D236:Y236)</f>
        <v>0</v>
      </c>
    </row>
    <row r="237" spans="1:96" hidden="1" outlineLevel="1" x14ac:dyDescent="0.25">
      <c r="A237" s="85" t="s">
        <v>84</v>
      </c>
      <c r="B237" s="39" t="s">
        <v>85</v>
      </c>
      <c r="C237" s="40">
        <f>+[1]Genanskaffelsespriser!$E$175</f>
        <v>50</v>
      </c>
      <c r="D237" s="77">
        <v>0</v>
      </c>
      <c r="E237" s="77">
        <v>0</v>
      </c>
      <c r="F237" s="77">
        <v>0</v>
      </c>
      <c r="G237" s="77">
        <v>0</v>
      </c>
      <c r="H237" s="77">
        <v>0</v>
      </c>
      <c r="I237" s="77">
        <v>0</v>
      </c>
      <c r="J237" s="77">
        <v>0</v>
      </c>
      <c r="K237" s="77">
        <v>0</v>
      </c>
      <c r="L237" s="77">
        <v>0</v>
      </c>
      <c r="M237" s="77">
        <v>0</v>
      </c>
      <c r="N237" s="77">
        <v>0</v>
      </c>
      <c r="O237" s="77">
        <v>0</v>
      </c>
      <c r="P237" s="77">
        <v>0</v>
      </c>
      <c r="Q237" s="77">
        <v>0</v>
      </c>
      <c r="R237" s="77">
        <v>0</v>
      </c>
      <c r="S237" s="77">
        <v>0</v>
      </c>
      <c r="T237" s="77">
        <v>0</v>
      </c>
      <c r="U237" s="77">
        <v>0</v>
      </c>
      <c r="V237" s="77">
        <v>0</v>
      </c>
      <c r="W237" s="77">
        <v>0</v>
      </c>
      <c r="X237" s="77">
        <v>0</v>
      </c>
      <c r="Y237" s="77">
        <v>0</v>
      </c>
      <c r="Z237" s="86">
        <f>IF(COUNTIF(D237:Y237,"&lt;&gt;0")&lt;=1,IF((SUM(D237:Y237))&gt;0,((+HLOOKUP((SUM(D237:Y237)),[1]Priser!$E$342:$H$344,2)+((SUM(D237:Y237))-HLOOKUP((SUM(D237:Y237)),[1]Priser!$E$342:$H$344,1))*HLOOKUP((SUM(D237:Y237)),[1]Priser!$E$342:$H$344,3))*[1]Priser!$P$341)/(SUM(D237:Y237)),0)*(1+[1]Genanskaffelsespriser!$D$196),$A$400)</f>
        <v>0</v>
      </c>
      <c r="AA237" s="45">
        <f t="shared" ref="AA237:AV237" si="168">IF((D237*$Z237-(2009-D$3)/($C237+D238)*$Z237*D237)&lt;0,0,(D237*$Z237-(2009-D$3)/($C237+D238)*$Z237*D237))</f>
        <v>0</v>
      </c>
      <c r="AB237" s="46">
        <f t="shared" si="168"/>
        <v>0</v>
      </c>
      <c r="AC237" s="46">
        <f t="shared" si="168"/>
        <v>0</v>
      </c>
      <c r="AD237" s="46">
        <f t="shared" si="168"/>
        <v>0</v>
      </c>
      <c r="AE237" s="46">
        <f t="shared" si="168"/>
        <v>0</v>
      </c>
      <c r="AF237" s="46">
        <f t="shared" si="168"/>
        <v>0</v>
      </c>
      <c r="AG237" s="46">
        <f t="shared" si="168"/>
        <v>0</v>
      </c>
      <c r="AH237" s="46">
        <f t="shared" si="168"/>
        <v>0</v>
      </c>
      <c r="AI237" s="46">
        <f t="shared" si="168"/>
        <v>0</v>
      </c>
      <c r="AJ237" s="46">
        <f t="shared" si="168"/>
        <v>0</v>
      </c>
      <c r="AK237" s="46">
        <f t="shared" si="168"/>
        <v>0</v>
      </c>
      <c r="AL237" s="46">
        <f t="shared" si="168"/>
        <v>0</v>
      </c>
      <c r="AM237" s="46">
        <f t="shared" si="168"/>
        <v>0</v>
      </c>
      <c r="AN237" s="46">
        <f t="shared" si="168"/>
        <v>0</v>
      </c>
      <c r="AO237" s="46">
        <f t="shared" si="168"/>
        <v>0</v>
      </c>
      <c r="AP237" s="46">
        <f t="shared" si="168"/>
        <v>0</v>
      </c>
      <c r="AQ237" s="46">
        <f t="shared" si="168"/>
        <v>0</v>
      </c>
      <c r="AR237" s="46">
        <f t="shared" si="168"/>
        <v>0</v>
      </c>
      <c r="AS237" s="46">
        <f t="shared" si="168"/>
        <v>0</v>
      </c>
      <c r="AT237" s="46">
        <f t="shared" si="168"/>
        <v>0</v>
      </c>
      <c r="AU237" s="46">
        <f t="shared" si="168"/>
        <v>0</v>
      </c>
      <c r="AV237" s="46">
        <f t="shared" si="168"/>
        <v>0</v>
      </c>
      <c r="AW237" s="47">
        <f>+SUM(AA237:AV237)</f>
        <v>0</v>
      </c>
      <c r="AX237" s="46">
        <f>VLOOKUP(D$3,[1]Prisindeks!$A$1:$B$111,2,FALSE)/100*AA237</f>
        <v>0</v>
      </c>
      <c r="AY237" s="46">
        <f>VLOOKUP(E$3,[1]Prisindeks!$A$1:$B$111,2,FALSE)/100*AB237</f>
        <v>0</v>
      </c>
      <c r="AZ237" s="46">
        <f>VLOOKUP(F$3,[1]Prisindeks!$A$1:$B$111,2,FALSE)/100*AC237</f>
        <v>0</v>
      </c>
      <c r="BA237" s="46">
        <f>VLOOKUP(G$3,[1]Prisindeks!$A$1:$B$111,2,FALSE)/100*AD237</f>
        <v>0</v>
      </c>
      <c r="BB237" s="46">
        <f>VLOOKUP(H$3,[1]Prisindeks!$A$1:$B$111,2,FALSE)/100*AE237</f>
        <v>0</v>
      </c>
      <c r="BC237" s="46">
        <f>VLOOKUP(I$3,[1]Prisindeks!$A$1:$B$111,2,FALSE)/100*AF237</f>
        <v>0</v>
      </c>
      <c r="BD237" s="46">
        <f>VLOOKUP(J$3,[1]Prisindeks!$A$1:$B$111,2,FALSE)/100*AG237</f>
        <v>0</v>
      </c>
      <c r="BE237" s="46">
        <f>VLOOKUP(K$3,[1]Prisindeks!$A$1:$B$111,2,FALSE)/100*AH237</f>
        <v>0</v>
      </c>
      <c r="BF237" s="46">
        <f>VLOOKUP(L$3,[1]Prisindeks!$A$1:$B$111,2,FALSE)/100*AI237</f>
        <v>0</v>
      </c>
      <c r="BG237" s="46">
        <f>VLOOKUP(M$3,[1]Prisindeks!$A$1:$B$111,2,FALSE)/100*AJ237</f>
        <v>0</v>
      </c>
      <c r="BH237" s="46">
        <f>VLOOKUP(N$3,[1]Prisindeks!$A$1:$B$111,2,FALSE)/100*AK237</f>
        <v>0</v>
      </c>
      <c r="BI237" s="46">
        <f>VLOOKUP(O$3,[1]Prisindeks!$A$1:$B$111,2,FALSE)/100*AL237</f>
        <v>0</v>
      </c>
      <c r="BJ237" s="46">
        <f>VLOOKUP(P$3,[1]Prisindeks!$A$1:$B$111,2,FALSE)/100*AM237</f>
        <v>0</v>
      </c>
      <c r="BK237" s="46">
        <f>VLOOKUP(Q$3,[1]Prisindeks!$A$1:$B$111,2,FALSE)/100*AN237</f>
        <v>0</v>
      </c>
      <c r="BL237" s="46">
        <f>VLOOKUP(R$3,[1]Prisindeks!$A$1:$B$111,2,FALSE)/100*AO237</f>
        <v>0</v>
      </c>
      <c r="BM237" s="46">
        <f>VLOOKUP(S$3,[1]Prisindeks!$A$1:$B$111,2,FALSE)/100*AP237</f>
        <v>0</v>
      </c>
      <c r="BN237" s="46">
        <f>VLOOKUP(T$3,[1]Prisindeks!$A$1:$B$111,2,FALSE)/100*AQ237</f>
        <v>0</v>
      </c>
      <c r="BO237" s="46">
        <f>VLOOKUP(U$3,[1]Prisindeks!$A$1:$B$111,2,FALSE)/100*AR237</f>
        <v>0</v>
      </c>
      <c r="BP237" s="46">
        <f>VLOOKUP(V$3,[1]Prisindeks!$A$1:$B$111,2,FALSE)/100*AS237</f>
        <v>0</v>
      </c>
      <c r="BQ237" s="46">
        <f>VLOOKUP(W$3,[1]Prisindeks!$A$1:$B$111,2,FALSE)/100*AT237</f>
        <v>0</v>
      </c>
      <c r="BR237" s="46">
        <f>VLOOKUP(X$3,[1]Prisindeks!$A$1:$B$111,2,FALSE)/100*AU237</f>
        <v>0</v>
      </c>
      <c r="BS237" s="46">
        <f>VLOOKUP(Y$3,[1]Prisindeks!$A$1:$B$111,2,FALSE)/100*AV237</f>
        <v>0</v>
      </c>
      <c r="BT237" s="47">
        <f>+SUM(AX237:BS237)</f>
        <v>0</v>
      </c>
      <c r="BU237" s="48">
        <f t="shared" ref="BU237:CP237" si="169">(AX237+AA237)/2</f>
        <v>0</v>
      </c>
      <c r="BV237" s="48">
        <f t="shared" si="169"/>
        <v>0</v>
      </c>
      <c r="BW237" s="48">
        <f t="shared" si="169"/>
        <v>0</v>
      </c>
      <c r="BX237" s="48">
        <f t="shared" si="169"/>
        <v>0</v>
      </c>
      <c r="BY237" s="48">
        <f t="shared" si="169"/>
        <v>0</v>
      </c>
      <c r="BZ237" s="48">
        <f t="shared" si="169"/>
        <v>0</v>
      </c>
      <c r="CA237" s="48">
        <f t="shared" si="169"/>
        <v>0</v>
      </c>
      <c r="CB237" s="48">
        <f t="shared" si="169"/>
        <v>0</v>
      </c>
      <c r="CC237" s="48">
        <f t="shared" si="169"/>
        <v>0</v>
      </c>
      <c r="CD237" s="48">
        <f t="shared" si="169"/>
        <v>0</v>
      </c>
      <c r="CE237" s="48">
        <f t="shared" si="169"/>
        <v>0</v>
      </c>
      <c r="CF237" s="48">
        <f t="shared" si="169"/>
        <v>0</v>
      </c>
      <c r="CG237" s="48">
        <f t="shared" si="169"/>
        <v>0</v>
      </c>
      <c r="CH237" s="48">
        <f t="shared" si="169"/>
        <v>0</v>
      </c>
      <c r="CI237" s="48">
        <f t="shared" si="169"/>
        <v>0</v>
      </c>
      <c r="CJ237" s="48">
        <f t="shared" si="169"/>
        <v>0</v>
      </c>
      <c r="CK237" s="48">
        <f t="shared" si="169"/>
        <v>0</v>
      </c>
      <c r="CL237" s="48">
        <f t="shared" si="169"/>
        <v>0</v>
      </c>
      <c r="CM237" s="48">
        <f t="shared" si="169"/>
        <v>0</v>
      </c>
      <c r="CN237" s="48">
        <f t="shared" si="169"/>
        <v>0</v>
      </c>
      <c r="CO237" s="48">
        <f t="shared" si="169"/>
        <v>0</v>
      </c>
      <c r="CP237" s="48">
        <f t="shared" si="169"/>
        <v>0</v>
      </c>
      <c r="CQ237" s="49">
        <f>+AVERAGE(AW237,BT237)</f>
        <v>0</v>
      </c>
      <c r="CR237" s="48">
        <f>SUM(D237:Y237)</f>
        <v>0</v>
      </c>
    </row>
    <row r="238" spans="1:96" hidden="1" outlineLevel="1" x14ac:dyDescent="0.25">
      <c r="A238" s="60" t="s">
        <v>66</v>
      </c>
      <c r="B238" s="51" t="s">
        <v>67</v>
      </c>
      <c r="C238" s="61" t="s">
        <v>68</v>
      </c>
      <c r="D238" s="78">
        <v>0</v>
      </c>
      <c r="E238" s="78">
        <v>0</v>
      </c>
      <c r="F238" s="78">
        <v>0</v>
      </c>
      <c r="G238" s="78">
        <v>0</v>
      </c>
      <c r="H238" s="78">
        <v>0</v>
      </c>
      <c r="I238" s="78">
        <v>0</v>
      </c>
      <c r="J238" s="78">
        <v>0</v>
      </c>
      <c r="K238" s="78">
        <v>0</v>
      </c>
      <c r="L238" s="78">
        <v>0</v>
      </c>
      <c r="M238" s="78">
        <v>0</v>
      </c>
      <c r="N238" s="78">
        <v>0</v>
      </c>
      <c r="O238" s="78">
        <v>0</v>
      </c>
      <c r="P238" s="78">
        <v>0</v>
      </c>
      <c r="Q238" s="78">
        <v>0</v>
      </c>
      <c r="R238" s="78">
        <v>0</v>
      </c>
      <c r="S238" s="78">
        <v>0</v>
      </c>
      <c r="T238" s="78">
        <v>0</v>
      </c>
      <c r="U238" s="78">
        <v>0</v>
      </c>
      <c r="V238" s="78">
        <v>0</v>
      </c>
      <c r="W238" s="78">
        <v>0</v>
      </c>
      <c r="X238" s="78">
        <v>0</v>
      </c>
      <c r="Y238" s="78">
        <v>0</v>
      </c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6"/>
      <c r="BG238" s="56"/>
      <c r="BH238" s="56"/>
      <c r="BI238" s="56"/>
      <c r="BJ238" s="56"/>
      <c r="BK238" s="56"/>
      <c r="BL238" s="56"/>
      <c r="BM238" s="56"/>
      <c r="BN238" s="56"/>
      <c r="BO238" s="56"/>
      <c r="BP238" s="56"/>
      <c r="BQ238" s="56"/>
      <c r="BR238" s="56"/>
      <c r="BS238" s="56"/>
      <c r="BT238" s="56"/>
      <c r="BU238" s="56"/>
      <c r="BV238" s="56"/>
      <c r="BW238" s="56"/>
      <c r="BX238" s="56"/>
      <c r="BY238" s="56"/>
      <c r="BZ238" s="56"/>
      <c r="CA238" s="56"/>
      <c r="CB238" s="56"/>
      <c r="CC238" s="56"/>
      <c r="CD238" s="56"/>
      <c r="CE238" s="56"/>
      <c r="CF238" s="56"/>
      <c r="CG238" s="56"/>
      <c r="CH238" s="56"/>
      <c r="CI238" s="56"/>
      <c r="CJ238" s="56"/>
      <c r="CK238" s="56"/>
      <c r="CL238" s="56"/>
      <c r="CM238" s="56"/>
      <c r="CN238" s="56"/>
      <c r="CO238" s="56"/>
      <c r="CP238" s="56"/>
      <c r="CQ238" s="49"/>
      <c r="CR238" s="48"/>
    </row>
    <row r="239" spans="1:96" hidden="1" outlineLevel="1" x14ac:dyDescent="0.25">
      <c r="A239" s="50" t="s">
        <v>86</v>
      </c>
      <c r="B239" s="51" t="s">
        <v>85</v>
      </c>
      <c r="C239" s="52">
        <f>+[1]Genanskaffelsespriser!$E$176</f>
        <v>25</v>
      </c>
      <c r="D239" s="78">
        <v>0</v>
      </c>
      <c r="E239" s="78">
        <v>0</v>
      </c>
      <c r="F239" s="78">
        <v>0</v>
      </c>
      <c r="G239" s="78">
        <v>0</v>
      </c>
      <c r="H239" s="78">
        <v>0</v>
      </c>
      <c r="I239" s="78">
        <v>0</v>
      </c>
      <c r="J239" s="78">
        <v>0</v>
      </c>
      <c r="K239" s="78">
        <v>0</v>
      </c>
      <c r="L239" s="78">
        <v>0</v>
      </c>
      <c r="M239" s="78">
        <v>0</v>
      </c>
      <c r="N239" s="78">
        <v>0</v>
      </c>
      <c r="O239" s="78">
        <v>0</v>
      </c>
      <c r="P239" s="78">
        <v>0</v>
      </c>
      <c r="Q239" s="78">
        <v>0</v>
      </c>
      <c r="R239" s="78">
        <v>0</v>
      </c>
      <c r="S239" s="78">
        <v>0</v>
      </c>
      <c r="T239" s="78">
        <v>0</v>
      </c>
      <c r="U239" s="78">
        <v>0</v>
      </c>
      <c r="V239" s="78">
        <v>0</v>
      </c>
      <c r="W239" s="78">
        <v>0</v>
      </c>
      <c r="X239" s="78">
        <v>0</v>
      </c>
      <c r="Y239" s="78">
        <v>0</v>
      </c>
      <c r="Z239" s="87">
        <f>IF(COUNTIF(D239:Y239,"&lt;&gt;0")&lt;=1,IF((SUM(D239:Y239))&gt;0,((+HLOOKUP((SUM(D239:Y239)),[1]Priser!$E$342:$H$344,2)+((SUM(D239:Y239))-HLOOKUP((SUM(D239:Y239)),[1]Priser!$E$342:$H$344,1))*HLOOKUP((SUM(D239:Y239)),[1]Priser!$E$342:$H$344,3))*[1]Priser!$Q$341)/(SUM(D239:Y239)),0)*(1+[1]Genanskaffelsespriser!$D$196),$A$400)</f>
        <v>0</v>
      </c>
      <c r="AA239" s="57">
        <f t="shared" ref="AA239:AP240" si="170">IF((D239*$Z239-(2009-D$3)/$C239*$Z239*D239)&lt;0,0,(D239*$Z239-(2009-D$3)/$C239*$Z239*D239))</f>
        <v>0</v>
      </c>
      <c r="AB239" s="58">
        <f t="shared" si="170"/>
        <v>0</v>
      </c>
      <c r="AC239" s="58">
        <f t="shared" si="170"/>
        <v>0</v>
      </c>
      <c r="AD239" s="58">
        <f t="shared" si="170"/>
        <v>0</v>
      </c>
      <c r="AE239" s="58">
        <f t="shared" si="170"/>
        <v>0</v>
      </c>
      <c r="AF239" s="58">
        <f t="shared" si="170"/>
        <v>0</v>
      </c>
      <c r="AG239" s="58">
        <f t="shared" si="170"/>
        <v>0</v>
      </c>
      <c r="AH239" s="58">
        <f t="shared" si="170"/>
        <v>0</v>
      </c>
      <c r="AI239" s="58">
        <f t="shared" si="170"/>
        <v>0</v>
      </c>
      <c r="AJ239" s="58">
        <f t="shared" si="170"/>
        <v>0</v>
      </c>
      <c r="AK239" s="58">
        <f t="shared" si="170"/>
        <v>0</v>
      </c>
      <c r="AL239" s="58">
        <f t="shared" si="170"/>
        <v>0</v>
      </c>
      <c r="AM239" s="58">
        <f t="shared" si="170"/>
        <v>0</v>
      </c>
      <c r="AN239" s="58">
        <f t="shared" si="170"/>
        <v>0</v>
      </c>
      <c r="AO239" s="58">
        <f t="shared" si="170"/>
        <v>0</v>
      </c>
      <c r="AP239" s="58">
        <f t="shared" si="170"/>
        <v>0</v>
      </c>
      <c r="AQ239" s="58">
        <f t="shared" ref="AK239:AT240" si="171">IF((T239*$Z239-(2009-T$3)/$C239*$Z239*T239)&lt;0,0,(T239*$Z239-(2009-T$3)/$C239*$Z239*T239))</f>
        <v>0</v>
      </c>
      <c r="AR239" s="58">
        <f t="shared" si="171"/>
        <v>0</v>
      </c>
      <c r="AS239" s="58">
        <f t="shared" si="171"/>
        <v>0</v>
      </c>
      <c r="AT239" s="58">
        <f t="shared" si="171"/>
        <v>0</v>
      </c>
      <c r="AU239" s="58">
        <f>IF((X239*$Z239-(2009-X$3)/$C239*$Z239*X239)&lt;0,0,(X239*$Z239-(2009-X$3)/$C239*$Z239*X239))</f>
        <v>0</v>
      </c>
      <c r="AV239" s="58">
        <f>IF((Y239*$Z239-(2009-Y$3)/$C239*$Z239*Y239)&lt;0,0,(Y239*$Z239-(2009-Y$3)/$C239*$Z239*Y239))</f>
        <v>0</v>
      </c>
      <c r="AW239" s="59">
        <f>+SUM(AA239:AV239)</f>
        <v>0</v>
      </c>
      <c r="AX239" s="58">
        <f>VLOOKUP(D$3,[1]Prisindeks!$A$1:$B$111,2,FALSE)/100*AA239</f>
        <v>0</v>
      </c>
      <c r="AY239" s="58">
        <f>VLOOKUP(E$3,[1]Prisindeks!$A$1:$B$111,2,FALSE)/100*AB239</f>
        <v>0</v>
      </c>
      <c r="AZ239" s="58">
        <f>VLOOKUP(F$3,[1]Prisindeks!$A$1:$B$111,2,FALSE)/100*AC239</f>
        <v>0</v>
      </c>
      <c r="BA239" s="58">
        <f>VLOOKUP(G$3,[1]Prisindeks!$A$1:$B$111,2,FALSE)/100*AD239</f>
        <v>0</v>
      </c>
      <c r="BB239" s="58">
        <f>VLOOKUP(H$3,[1]Prisindeks!$A$1:$B$111,2,FALSE)/100*AE239</f>
        <v>0</v>
      </c>
      <c r="BC239" s="58">
        <f>VLOOKUP(I$3,[1]Prisindeks!$A$1:$B$111,2,FALSE)/100*AF239</f>
        <v>0</v>
      </c>
      <c r="BD239" s="58">
        <f>VLOOKUP(J$3,[1]Prisindeks!$A$1:$B$111,2,FALSE)/100*AG239</f>
        <v>0</v>
      </c>
      <c r="BE239" s="58">
        <f>VLOOKUP(K$3,[1]Prisindeks!$A$1:$B$111,2,FALSE)/100*AH239</f>
        <v>0</v>
      </c>
      <c r="BF239" s="58">
        <f>VLOOKUP(L$3,[1]Prisindeks!$A$1:$B$111,2,FALSE)/100*AI239</f>
        <v>0</v>
      </c>
      <c r="BG239" s="58">
        <f>VLOOKUP(M$3,[1]Prisindeks!$A$1:$B$111,2,FALSE)/100*AJ239</f>
        <v>0</v>
      </c>
      <c r="BH239" s="58">
        <f>VLOOKUP(N$3,[1]Prisindeks!$A$1:$B$111,2,FALSE)/100*AK239</f>
        <v>0</v>
      </c>
      <c r="BI239" s="58">
        <f>VLOOKUP(O$3,[1]Prisindeks!$A$1:$B$111,2,FALSE)/100*AL239</f>
        <v>0</v>
      </c>
      <c r="BJ239" s="58">
        <f>VLOOKUP(P$3,[1]Prisindeks!$A$1:$B$111,2,FALSE)/100*AM239</f>
        <v>0</v>
      </c>
      <c r="BK239" s="58">
        <f>VLOOKUP(Q$3,[1]Prisindeks!$A$1:$B$111,2,FALSE)/100*AN239</f>
        <v>0</v>
      </c>
      <c r="BL239" s="58">
        <f>VLOOKUP(R$3,[1]Prisindeks!$A$1:$B$111,2,FALSE)/100*AO239</f>
        <v>0</v>
      </c>
      <c r="BM239" s="58">
        <f>VLOOKUP(S$3,[1]Prisindeks!$A$1:$B$111,2,FALSE)/100*AP239</f>
        <v>0</v>
      </c>
      <c r="BN239" s="58">
        <f>VLOOKUP(T$3,[1]Prisindeks!$A$1:$B$111,2,FALSE)/100*AQ239</f>
        <v>0</v>
      </c>
      <c r="BO239" s="58">
        <f>VLOOKUP(U$3,[1]Prisindeks!$A$1:$B$111,2,FALSE)/100*AR239</f>
        <v>0</v>
      </c>
      <c r="BP239" s="58">
        <f>VLOOKUP(V$3,[1]Prisindeks!$A$1:$B$111,2,FALSE)/100*AS239</f>
        <v>0</v>
      </c>
      <c r="BQ239" s="58">
        <f>VLOOKUP(W$3,[1]Prisindeks!$A$1:$B$111,2,FALSE)/100*AT239</f>
        <v>0</v>
      </c>
      <c r="BR239" s="58">
        <f>VLOOKUP(X$3,[1]Prisindeks!$A$1:$B$111,2,FALSE)/100*AU239</f>
        <v>0</v>
      </c>
      <c r="BS239" s="58">
        <f>VLOOKUP(Y$3,[1]Prisindeks!$A$1:$B$111,2,FALSE)/100*AV239</f>
        <v>0</v>
      </c>
      <c r="BT239" s="59">
        <f>+SUM(AX239:BS239)</f>
        <v>0</v>
      </c>
      <c r="BU239" s="48">
        <f t="shared" ref="BU239:CJ241" si="172">(AX239+AA239)/2</f>
        <v>0</v>
      </c>
      <c r="BV239" s="48">
        <f t="shared" si="172"/>
        <v>0</v>
      </c>
      <c r="BW239" s="48">
        <f t="shared" si="172"/>
        <v>0</v>
      </c>
      <c r="BX239" s="48">
        <f t="shared" si="172"/>
        <v>0</v>
      </c>
      <c r="BY239" s="48">
        <f t="shared" si="172"/>
        <v>0</v>
      </c>
      <c r="BZ239" s="48">
        <f t="shared" si="172"/>
        <v>0</v>
      </c>
      <c r="CA239" s="48">
        <f t="shared" si="172"/>
        <v>0</v>
      </c>
      <c r="CB239" s="48">
        <f t="shared" si="172"/>
        <v>0</v>
      </c>
      <c r="CC239" s="48">
        <f t="shared" si="172"/>
        <v>0</v>
      </c>
      <c r="CD239" s="48">
        <f t="shared" si="172"/>
        <v>0</v>
      </c>
      <c r="CE239" s="48">
        <f t="shared" si="172"/>
        <v>0</v>
      </c>
      <c r="CF239" s="48">
        <f t="shared" si="172"/>
        <v>0</v>
      </c>
      <c r="CG239" s="48">
        <f t="shared" si="172"/>
        <v>0</v>
      </c>
      <c r="CH239" s="48">
        <f t="shared" si="172"/>
        <v>0</v>
      </c>
      <c r="CI239" s="48">
        <f t="shared" si="172"/>
        <v>0</v>
      </c>
      <c r="CJ239" s="48">
        <f t="shared" si="172"/>
        <v>0</v>
      </c>
      <c r="CK239" s="48">
        <f t="shared" ref="CE239:CP241" si="173">(BN239+AQ239)/2</f>
        <v>0</v>
      </c>
      <c r="CL239" s="48">
        <f t="shared" si="173"/>
        <v>0</v>
      </c>
      <c r="CM239" s="48">
        <f t="shared" si="173"/>
        <v>0</v>
      </c>
      <c r="CN239" s="48">
        <f t="shared" si="173"/>
        <v>0</v>
      </c>
      <c r="CO239" s="48">
        <f t="shared" si="173"/>
        <v>0</v>
      </c>
      <c r="CP239" s="48">
        <f t="shared" si="173"/>
        <v>0</v>
      </c>
      <c r="CQ239" s="49">
        <f>+AVERAGE(AW239,BT239)</f>
        <v>0</v>
      </c>
      <c r="CR239" s="48">
        <f>SUM(D239:Y239)</f>
        <v>0</v>
      </c>
    </row>
    <row r="240" spans="1:96" hidden="1" outlineLevel="1" x14ac:dyDescent="0.25">
      <c r="A240" s="50" t="s">
        <v>87</v>
      </c>
      <c r="B240" s="51" t="s">
        <v>85</v>
      </c>
      <c r="C240" s="52">
        <f>+[1]Genanskaffelsespriser!$E$177</f>
        <v>10</v>
      </c>
      <c r="D240" s="78">
        <v>0</v>
      </c>
      <c r="E240" s="78">
        <v>0</v>
      </c>
      <c r="F240" s="78">
        <v>0</v>
      </c>
      <c r="G240" s="78">
        <v>0</v>
      </c>
      <c r="H240" s="78">
        <v>0</v>
      </c>
      <c r="I240" s="78">
        <v>0</v>
      </c>
      <c r="J240" s="78">
        <v>0</v>
      </c>
      <c r="K240" s="78">
        <v>0</v>
      </c>
      <c r="L240" s="78">
        <v>0</v>
      </c>
      <c r="M240" s="78">
        <v>0</v>
      </c>
      <c r="N240" s="78">
        <v>0</v>
      </c>
      <c r="O240" s="78">
        <v>0</v>
      </c>
      <c r="P240" s="78">
        <v>0</v>
      </c>
      <c r="Q240" s="78">
        <v>0</v>
      </c>
      <c r="R240" s="78">
        <v>0</v>
      </c>
      <c r="S240" s="78">
        <v>0</v>
      </c>
      <c r="T240" s="78">
        <v>0</v>
      </c>
      <c r="U240" s="78">
        <v>0</v>
      </c>
      <c r="V240" s="78">
        <v>0</v>
      </c>
      <c r="W240" s="78">
        <v>0</v>
      </c>
      <c r="X240" s="78">
        <v>0</v>
      </c>
      <c r="Y240" s="78">
        <v>0</v>
      </c>
      <c r="Z240" s="87">
        <f>IF(COUNTIF(D240:Y240,"&lt;&gt;0")&lt;=1,IF((SUM(D240:Y240))&gt;0,((+HLOOKUP((SUM(D240:Y240)),[1]Priser!$E$342:$H$344,2)+((SUM(D240:Y240))-HLOOKUP((SUM(D240:Y240)),[1]Priser!$E$342:$H$344,1))*HLOOKUP((SUM(D240:Y240)),[1]Priser!$E$342:$H$344,3))*[1]Priser!$R$341)/(SUM(D240:Y240)),0)*(1+[1]Genanskaffelsespriser!$D$196),$A$400)</f>
        <v>0</v>
      </c>
      <c r="AA240" s="57">
        <f t="shared" si="170"/>
        <v>0</v>
      </c>
      <c r="AB240" s="58">
        <f t="shared" si="170"/>
        <v>0</v>
      </c>
      <c r="AC240" s="58">
        <f t="shared" si="170"/>
        <v>0</v>
      </c>
      <c r="AD240" s="58">
        <f t="shared" si="170"/>
        <v>0</v>
      </c>
      <c r="AE240" s="58">
        <f t="shared" si="170"/>
        <v>0</v>
      </c>
      <c r="AF240" s="58">
        <f t="shared" si="170"/>
        <v>0</v>
      </c>
      <c r="AG240" s="58">
        <f t="shared" si="170"/>
        <v>0</v>
      </c>
      <c r="AH240" s="58">
        <f t="shared" si="170"/>
        <v>0</v>
      </c>
      <c r="AI240" s="58">
        <f t="shared" si="170"/>
        <v>0</v>
      </c>
      <c r="AJ240" s="58">
        <f t="shared" si="170"/>
        <v>0</v>
      </c>
      <c r="AK240" s="58">
        <f t="shared" si="171"/>
        <v>0</v>
      </c>
      <c r="AL240" s="58">
        <f t="shared" si="171"/>
        <v>0</v>
      </c>
      <c r="AM240" s="58">
        <f t="shared" si="171"/>
        <v>0</v>
      </c>
      <c r="AN240" s="58">
        <f t="shared" si="171"/>
        <v>0</v>
      </c>
      <c r="AO240" s="58">
        <f t="shared" si="171"/>
        <v>0</v>
      </c>
      <c r="AP240" s="58">
        <f t="shared" si="171"/>
        <v>0</v>
      </c>
      <c r="AQ240" s="58">
        <f t="shared" si="171"/>
        <v>0</v>
      </c>
      <c r="AR240" s="58">
        <f t="shared" si="171"/>
        <v>0</v>
      </c>
      <c r="AS240" s="58">
        <f t="shared" si="171"/>
        <v>0</v>
      </c>
      <c r="AT240" s="58">
        <f t="shared" si="171"/>
        <v>0</v>
      </c>
      <c r="AU240" s="58">
        <f>IF((X240*$Z240-(2009-X$3)/$C240*$Z240*X240)&lt;0,0,(X240*$Z240-(2009-X$3)/$C240*$Z240*X240))</f>
        <v>0</v>
      </c>
      <c r="AV240" s="58">
        <f>IF((Y240*$Z240-(2009-Y$3)/$C240*$Z240*Y240)&lt;0,0,(Y240*$Z240-(2009-Y$3)/$C240*$Z240*Y240))</f>
        <v>0</v>
      </c>
      <c r="AW240" s="59">
        <f>+SUM(AA240:AV240)</f>
        <v>0</v>
      </c>
      <c r="AX240" s="58">
        <f>VLOOKUP(D$3,[1]Prisindeks!$A$1:$B$111,2,FALSE)/100*AA240</f>
        <v>0</v>
      </c>
      <c r="AY240" s="58">
        <f>VLOOKUP(E$3,[1]Prisindeks!$A$1:$B$111,2,FALSE)/100*AB240</f>
        <v>0</v>
      </c>
      <c r="AZ240" s="58">
        <f>VLOOKUP(F$3,[1]Prisindeks!$A$1:$B$111,2,FALSE)/100*AC240</f>
        <v>0</v>
      </c>
      <c r="BA240" s="58">
        <f>VLOOKUP(G$3,[1]Prisindeks!$A$1:$B$111,2,FALSE)/100*AD240</f>
        <v>0</v>
      </c>
      <c r="BB240" s="58">
        <f>VLOOKUP(H$3,[1]Prisindeks!$A$1:$B$111,2,FALSE)/100*AE240</f>
        <v>0</v>
      </c>
      <c r="BC240" s="58">
        <f>VLOOKUP(I$3,[1]Prisindeks!$A$1:$B$111,2,FALSE)/100*AF240</f>
        <v>0</v>
      </c>
      <c r="BD240" s="58">
        <f>VLOOKUP(J$3,[1]Prisindeks!$A$1:$B$111,2,FALSE)/100*AG240</f>
        <v>0</v>
      </c>
      <c r="BE240" s="58">
        <f>VLOOKUP(K$3,[1]Prisindeks!$A$1:$B$111,2,FALSE)/100*AH240</f>
        <v>0</v>
      </c>
      <c r="BF240" s="58">
        <f>VLOOKUP(L$3,[1]Prisindeks!$A$1:$B$111,2,FALSE)/100*AI240</f>
        <v>0</v>
      </c>
      <c r="BG240" s="58">
        <f>VLOOKUP(M$3,[1]Prisindeks!$A$1:$B$111,2,FALSE)/100*AJ240</f>
        <v>0</v>
      </c>
      <c r="BH240" s="58">
        <f>VLOOKUP(N$3,[1]Prisindeks!$A$1:$B$111,2,FALSE)/100*AK240</f>
        <v>0</v>
      </c>
      <c r="BI240" s="58">
        <f>VLOOKUP(O$3,[1]Prisindeks!$A$1:$B$111,2,FALSE)/100*AL240</f>
        <v>0</v>
      </c>
      <c r="BJ240" s="58">
        <f>VLOOKUP(P$3,[1]Prisindeks!$A$1:$B$111,2,FALSE)/100*AM240</f>
        <v>0</v>
      </c>
      <c r="BK240" s="58">
        <f>VLOOKUP(Q$3,[1]Prisindeks!$A$1:$B$111,2,FALSE)/100*AN240</f>
        <v>0</v>
      </c>
      <c r="BL240" s="58">
        <f>VLOOKUP(R$3,[1]Prisindeks!$A$1:$B$111,2,FALSE)/100*AO240</f>
        <v>0</v>
      </c>
      <c r="BM240" s="58">
        <f>VLOOKUP(S$3,[1]Prisindeks!$A$1:$B$111,2,FALSE)/100*AP240</f>
        <v>0</v>
      </c>
      <c r="BN240" s="58">
        <f>VLOOKUP(T$3,[1]Prisindeks!$A$1:$B$111,2,FALSE)/100*AQ240</f>
        <v>0</v>
      </c>
      <c r="BO240" s="58">
        <f>VLOOKUP(U$3,[1]Prisindeks!$A$1:$B$111,2,FALSE)/100*AR240</f>
        <v>0</v>
      </c>
      <c r="BP240" s="58">
        <f>VLOOKUP(V$3,[1]Prisindeks!$A$1:$B$111,2,FALSE)/100*AS240</f>
        <v>0</v>
      </c>
      <c r="BQ240" s="58">
        <f>VLOOKUP(W$3,[1]Prisindeks!$A$1:$B$111,2,FALSE)/100*AT240</f>
        <v>0</v>
      </c>
      <c r="BR240" s="58">
        <f>VLOOKUP(X$3,[1]Prisindeks!$A$1:$B$111,2,FALSE)/100*AU240</f>
        <v>0</v>
      </c>
      <c r="BS240" s="58">
        <f>VLOOKUP(Y$3,[1]Prisindeks!$A$1:$B$111,2,FALSE)/100*AV240</f>
        <v>0</v>
      </c>
      <c r="BT240" s="59">
        <f>+SUM(AX240:BS240)</f>
        <v>0</v>
      </c>
      <c r="BU240" s="48">
        <f t="shared" si="172"/>
        <v>0</v>
      </c>
      <c r="BV240" s="48">
        <f t="shared" si="172"/>
        <v>0</v>
      </c>
      <c r="BW240" s="48">
        <f t="shared" si="172"/>
        <v>0</v>
      </c>
      <c r="BX240" s="48">
        <f t="shared" si="172"/>
        <v>0</v>
      </c>
      <c r="BY240" s="48">
        <f t="shared" si="172"/>
        <v>0</v>
      </c>
      <c r="BZ240" s="48">
        <f t="shared" si="172"/>
        <v>0</v>
      </c>
      <c r="CA240" s="48">
        <f t="shared" si="172"/>
        <v>0</v>
      </c>
      <c r="CB240" s="48">
        <f t="shared" si="172"/>
        <v>0</v>
      </c>
      <c r="CC240" s="48">
        <f t="shared" si="172"/>
        <v>0</v>
      </c>
      <c r="CD240" s="48">
        <f t="shared" si="172"/>
        <v>0</v>
      </c>
      <c r="CE240" s="48">
        <f t="shared" si="173"/>
        <v>0</v>
      </c>
      <c r="CF240" s="48">
        <f t="shared" si="173"/>
        <v>0</v>
      </c>
      <c r="CG240" s="48">
        <f t="shared" si="173"/>
        <v>0</v>
      </c>
      <c r="CH240" s="48">
        <f t="shared" si="173"/>
        <v>0</v>
      </c>
      <c r="CI240" s="48">
        <f t="shared" si="173"/>
        <v>0</v>
      </c>
      <c r="CJ240" s="48">
        <f t="shared" si="173"/>
        <v>0</v>
      </c>
      <c r="CK240" s="48">
        <f t="shared" si="173"/>
        <v>0</v>
      </c>
      <c r="CL240" s="48">
        <f t="shared" si="173"/>
        <v>0</v>
      </c>
      <c r="CM240" s="48">
        <f t="shared" si="173"/>
        <v>0</v>
      </c>
      <c r="CN240" s="48">
        <f t="shared" si="173"/>
        <v>0</v>
      </c>
      <c r="CO240" s="48">
        <f t="shared" si="173"/>
        <v>0</v>
      </c>
      <c r="CP240" s="48">
        <f t="shared" si="173"/>
        <v>0</v>
      </c>
      <c r="CQ240" s="49">
        <f>+AVERAGE(AW240,BT240)</f>
        <v>0</v>
      </c>
      <c r="CR240" s="48">
        <f>SUM(D240:Y240)</f>
        <v>0</v>
      </c>
    </row>
    <row r="241" spans="1:96" hidden="1" outlineLevel="1" x14ac:dyDescent="0.25">
      <c r="A241" s="50" t="s">
        <v>88</v>
      </c>
      <c r="B241" s="51" t="s">
        <v>89</v>
      </c>
      <c r="C241" s="52">
        <f>+[1]Genanskaffelsespriser!$E$178</f>
        <v>50</v>
      </c>
      <c r="D241" s="78">
        <v>0</v>
      </c>
      <c r="E241" s="78">
        <v>0</v>
      </c>
      <c r="F241" s="78">
        <v>0</v>
      </c>
      <c r="G241" s="78">
        <v>0</v>
      </c>
      <c r="H241" s="78">
        <v>0</v>
      </c>
      <c r="I241" s="78">
        <v>0</v>
      </c>
      <c r="J241" s="78">
        <v>0</v>
      </c>
      <c r="K241" s="78">
        <v>0</v>
      </c>
      <c r="L241" s="78">
        <v>0</v>
      </c>
      <c r="M241" s="78">
        <v>0</v>
      </c>
      <c r="N241" s="78">
        <v>0</v>
      </c>
      <c r="O241" s="78">
        <v>0</v>
      </c>
      <c r="P241" s="78">
        <v>0</v>
      </c>
      <c r="Q241" s="78">
        <v>0</v>
      </c>
      <c r="R241" s="78">
        <v>0</v>
      </c>
      <c r="S241" s="78">
        <v>0</v>
      </c>
      <c r="T241" s="78">
        <v>0</v>
      </c>
      <c r="U241" s="78">
        <v>0</v>
      </c>
      <c r="V241" s="78">
        <v>0</v>
      </c>
      <c r="W241" s="78">
        <v>0</v>
      </c>
      <c r="X241" s="78">
        <v>0</v>
      </c>
      <c r="Y241" s="78">
        <v>0</v>
      </c>
      <c r="Z241" s="87">
        <f>IF(COUNTIF(D241:Y241,"&lt;&gt;0")&lt;=1,IF((SUM(D241:Y241))&gt;0,(+HLOOKUP((SUM(D241:Y241)),[1]Priser!$E$168:$J$170,2)+((SUM(D241:Y241))-HLOOKUP((SUM(D241:Y241)),[1]Priser!$E$168:$J$170,1))*HLOOKUP((SUM(D241:Y241)),[1]Priser!$E$168:$J$170,3))/(SUM(D241:Y241)),0)*(1+[1]Genanskaffelsespriser!$D$196),$A$400)</f>
        <v>0</v>
      </c>
      <c r="AA241" s="57">
        <f t="shared" ref="AA241:AV241" si="174">IF((D241*$Z241-(2009-D$3)/($C241+D242)*$Z241*D241)&lt;0,0,(D241*$Z241-(2009-D$3)/($C241+D242)*$Z241*D241))</f>
        <v>0</v>
      </c>
      <c r="AB241" s="58">
        <f t="shared" si="174"/>
        <v>0</v>
      </c>
      <c r="AC241" s="58">
        <f t="shared" si="174"/>
        <v>0</v>
      </c>
      <c r="AD241" s="58">
        <f t="shared" si="174"/>
        <v>0</v>
      </c>
      <c r="AE241" s="58">
        <f t="shared" si="174"/>
        <v>0</v>
      </c>
      <c r="AF241" s="58">
        <f t="shared" si="174"/>
        <v>0</v>
      </c>
      <c r="AG241" s="58">
        <f t="shared" si="174"/>
        <v>0</v>
      </c>
      <c r="AH241" s="58">
        <f t="shared" si="174"/>
        <v>0</v>
      </c>
      <c r="AI241" s="58">
        <f t="shared" si="174"/>
        <v>0</v>
      </c>
      <c r="AJ241" s="58">
        <f t="shared" si="174"/>
        <v>0</v>
      </c>
      <c r="AK241" s="58">
        <f t="shared" si="174"/>
        <v>0</v>
      </c>
      <c r="AL241" s="58">
        <f t="shared" si="174"/>
        <v>0</v>
      </c>
      <c r="AM241" s="58">
        <f t="shared" si="174"/>
        <v>0</v>
      </c>
      <c r="AN241" s="58">
        <f t="shared" si="174"/>
        <v>0</v>
      </c>
      <c r="AO241" s="58">
        <f t="shared" si="174"/>
        <v>0</v>
      </c>
      <c r="AP241" s="58">
        <f t="shared" si="174"/>
        <v>0</v>
      </c>
      <c r="AQ241" s="58">
        <f t="shared" si="174"/>
        <v>0</v>
      </c>
      <c r="AR241" s="58">
        <f t="shared" si="174"/>
        <v>0</v>
      </c>
      <c r="AS241" s="58">
        <f t="shared" si="174"/>
        <v>0</v>
      </c>
      <c r="AT241" s="58">
        <f t="shared" si="174"/>
        <v>0</v>
      </c>
      <c r="AU241" s="58">
        <f t="shared" si="174"/>
        <v>0</v>
      </c>
      <c r="AV241" s="58">
        <f t="shared" si="174"/>
        <v>0</v>
      </c>
      <c r="AW241" s="59">
        <f>+SUM(AA241:AV241)</f>
        <v>0</v>
      </c>
      <c r="AX241" s="58">
        <f>VLOOKUP(D$3,[1]Prisindeks!$A$1:$B$111,2,FALSE)/100*AA241</f>
        <v>0</v>
      </c>
      <c r="AY241" s="58">
        <f>VLOOKUP(E$3,[1]Prisindeks!$A$1:$B$111,2,FALSE)/100*AB241</f>
        <v>0</v>
      </c>
      <c r="AZ241" s="58">
        <f>VLOOKUP(F$3,[1]Prisindeks!$A$1:$B$111,2,FALSE)/100*AC241</f>
        <v>0</v>
      </c>
      <c r="BA241" s="58">
        <f>VLOOKUP(G$3,[1]Prisindeks!$A$1:$B$111,2,FALSE)/100*AD241</f>
        <v>0</v>
      </c>
      <c r="BB241" s="58">
        <f>VLOOKUP(H$3,[1]Prisindeks!$A$1:$B$111,2,FALSE)/100*AE241</f>
        <v>0</v>
      </c>
      <c r="BC241" s="58">
        <f>VLOOKUP(I$3,[1]Prisindeks!$A$1:$B$111,2,FALSE)/100*AF241</f>
        <v>0</v>
      </c>
      <c r="BD241" s="58">
        <f>VLOOKUP(J$3,[1]Prisindeks!$A$1:$B$111,2,FALSE)/100*AG241</f>
        <v>0</v>
      </c>
      <c r="BE241" s="58">
        <f>VLOOKUP(K$3,[1]Prisindeks!$A$1:$B$111,2,FALSE)/100*AH241</f>
        <v>0</v>
      </c>
      <c r="BF241" s="58">
        <f>VLOOKUP(L$3,[1]Prisindeks!$A$1:$B$111,2,FALSE)/100*AI241</f>
        <v>0</v>
      </c>
      <c r="BG241" s="58">
        <f>VLOOKUP(M$3,[1]Prisindeks!$A$1:$B$111,2,FALSE)/100*AJ241</f>
        <v>0</v>
      </c>
      <c r="BH241" s="58">
        <f>VLOOKUP(N$3,[1]Prisindeks!$A$1:$B$111,2,FALSE)/100*AK241</f>
        <v>0</v>
      </c>
      <c r="BI241" s="58">
        <f>VLOOKUP(O$3,[1]Prisindeks!$A$1:$B$111,2,FALSE)/100*AL241</f>
        <v>0</v>
      </c>
      <c r="BJ241" s="58">
        <f>VLOOKUP(P$3,[1]Prisindeks!$A$1:$B$111,2,FALSE)/100*AM241</f>
        <v>0</v>
      </c>
      <c r="BK241" s="58">
        <f>VLOOKUP(Q$3,[1]Prisindeks!$A$1:$B$111,2,FALSE)/100*AN241</f>
        <v>0</v>
      </c>
      <c r="BL241" s="58">
        <f>VLOOKUP(R$3,[1]Prisindeks!$A$1:$B$111,2,FALSE)/100*AO241</f>
        <v>0</v>
      </c>
      <c r="BM241" s="58">
        <f>VLOOKUP(S$3,[1]Prisindeks!$A$1:$B$111,2,FALSE)/100*AP241</f>
        <v>0</v>
      </c>
      <c r="BN241" s="58">
        <f>VLOOKUP(T$3,[1]Prisindeks!$A$1:$B$111,2,FALSE)/100*AQ241</f>
        <v>0</v>
      </c>
      <c r="BO241" s="58">
        <f>VLOOKUP(U$3,[1]Prisindeks!$A$1:$B$111,2,FALSE)/100*AR241</f>
        <v>0</v>
      </c>
      <c r="BP241" s="58">
        <f>VLOOKUP(V$3,[1]Prisindeks!$A$1:$B$111,2,FALSE)/100*AS241</f>
        <v>0</v>
      </c>
      <c r="BQ241" s="58">
        <f>VLOOKUP(W$3,[1]Prisindeks!$A$1:$B$111,2,FALSE)/100*AT241</f>
        <v>0</v>
      </c>
      <c r="BR241" s="58">
        <f>VLOOKUP(X$3,[1]Prisindeks!$A$1:$B$111,2,FALSE)/100*AU241</f>
        <v>0</v>
      </c>
      <c r="BS241" s="58">
        <f>VLOOKUP(Y$3,[1]Prisindeks!$A$1:$B$111,2,FALSE)/100*AV241</f>
        <v>0</v>
      </c>
      <c r="BT241" s="59">
        <f>+SUM(AX241:BS241)</f>
        <v>0</v>
      </c>
      <c r="BU241" s="48">
        <f t="shared" si="172"/>
        <v>0</v>
      </c>
      <c r="BV241" s="48">
        <f t="shared" si="172"/>
        <v>0</v>
      </c>
      <c r="BW241" s="48">
        <f t="shared" si="172"/>
        <v>0</v>
      </c>
      <c r="BX241" s="48">
        <f t="shared" si="172"/>
        <v>0</v>
      </c>
      <c r="BY241" s="48">
        <f t="shared" si="172"/>
        <v>0</v>
      </c>
      <c r="BZ241" s="48">
        <f t="shared" si="172"/>
        <v>0</v>
      </c>
      <c r="CA241" s="48">
        <f t="shared" si="172"/>
        <v>0</v>
      </c>
      <c r="CB241" s="48">
        <f t="shared" si="172"/>
        <v>0</v>
      </c>
      <c r="CC241" s="48">
        <f t="shared" si="172"/>
        <v>0</v>
      </c>
      <c r="CD241" s="48">
        <f t="shared" si="172"/>
        <v>0</v>
      </c>
      <c r="CE241" s="48">
        <f t="shared" si="173"/>
        <v>0</v>
      </c>
      <c r="CF241" s="48">
        <f t="shared" si="173"/>
        <v>0</v>
      </c>
      <c r="CG241" s="48">
        <f t="shared" si="173"/>
        <v>0</v>
      </c>
      <c r="CH241" s="48">
        <f t="shared" si="173"/>
        <v>0</v>
      </c>
      <c r="CI241" s="48">
        <f t="shared" si="173"/>
        <v>0</v>
      </c>
      <c r="CJ241" s="48">
        <f t="shared" si="173"/>
        <v>0</v>
      </c>
      <c r="CK241" s="48">
        <f t="shared" si="173"/>
        <v>0</v>
      </c>
      <c r="CL241" s="48">
        <f t="shared" si="173"/>
        <v>0</v>
      </c>
      <c r="CM241" s="48">
        <f t="shared" si="173"/>
        <v>0</v>
      </c>
      <c r="CN241" s="48">
        <f t="shared" si="173"/>
        <v>0</v>
      </c>
      <c r="CO241" s="48">
        <f t="shared" si="173"/>
        <v>0</v>
      </c>
      <c r="CP241" s="48">
        <f t="shared" si="173"/>
        <v>0</v>
      </c>
      <c r="CQ241" s="49">
        <f>+AVERAGE(AW241,BT241)</f>
        <v>0</v>
      </c>
      <c r="CR241" s="48">
        <f>SUM(D241:Y241)</f>
        <v>0</v>
      </c>
    </row>
    <row r="242" spans="1:96" hidden="1" outlineLevel="1" x14ac:dyDescent="0.25">
      <c r="A242" s="60" t="s">
        <v>66</v>
      </c>
      <c r="B242" s="51" t="s">
        <v>67</v>
      </c>
      <c r="C242" s="61" t="s">
        <v>68</v>
      </c>
      <c r="D242" s="78">
        <v>0</v>
      </c>
      <c r="E242" s="78">
        <v>0</v>
      </c>
      <c r="F242" s="78">
        <v>0</v>
      </c>
      <c r="G242" s="78">
        <v>0</v>
      </c>
      <c r="H242" s="78">
        <v>0</v>
      </c>
      <c r="I242" s="78">
        <v>0</v>
      </c>
      <c r="J242" s="78">
        <v>0</v>
      </c>
      <c r="K242" s="78">
        <v>0</v>
      </c>
      <c r="L242" s="78">
        <v>0</v>
      </c>
      <c r="M242" s="78">
        <v>0</v>
      </c>
      <c r="N242" s="78">
        <v>0</v>
      </c>
      <c r="O242" s="78">
        <v>0</v>
      </c>
      <c r="P242" s="78">
        <v>0</v>
      </c>
      <c r="Q242" s="78">
        <v>0</v>
      </c>
      <c r="R242" s="78">
        <v>0</v>
      </c>
      <c r="S242" s="78">
        <v>0</v>
      </c>
      <c r="T242" s="78">
        <v>0</v>
      </c>
      <c r="U242" s="78">
        <v>0</v>
      </c>
      <c r="V242" s="78">
        <v>0</v>
      </c>
      <c r="W242" s="78">
        <v>0</v>
      </c>
      <c r="X242" s="78">
        <v>0</v>
      </c>
      <c r="Y242" s="78">
        <v>0</v>
      </c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  <c r="BG242" s="56"/>
      <c r="BH242" s="56"/>
      <c r="BI242" s="56"/>
      <c r="BJ242" s="56"/>
      <c r="BK242" s="56"/>
      <c r="BL242" s="56"/>
      <c r="BM242" s="56"/>
      <c r="BN242" s="56"/>
      <c r="BO242" s="56"/>
      <c r="BP242" s="56"/>
      <c r="BQ242" s="56"/>
      <c r="BR242" s="56"/>
      <c r="BS242" s="56"/>
      <c r="BT242" s="56"/>
      <c r="BU242" s="56"/>
      <c r="BV242" s="56"/>
      <c r="BW242" s="56"/>
      <c r="BX242" s="56"/>
      <c r="BY242" s="56"/>
      <c r="BZ242" s="56"/>
      <c r="CA242" s="56"/>
      <c r="CB242" s="56"/>
      <c r="CC242" s="56"/>
      <c r="CD242" s="56"/>
      <c r="CE242" s="56"/>
      <c r="CF242" s="56"/>
      <c r="CG242" s="56"/>
      <c r="CH242" s="56"/>
      <c r="CI242" s="56"/>
      <c r="CJ242" s="56"/>
      <c r="CK242" s="56"/>
      <c r="CL242" s="56"/>
      <c r="CM242" s="56"/>
      <c r="CN242" s="56"/>
      <c r="CO242" s="56"/>
      <c r="CP242" s="56"/>
      <c r="CQ242" s="49"/>
      <c r="CR242" s="48"/>
    </row>
    <row r="243" spans="1:96" hidden="1" outlineLevel="1" x14ac:dyDescent="0.25">
      <c r="A243" s="50" t="s">
        <v>90</v>
      </c>
      <c r="B243" s="51" t="s">
        <v>89</v>
      </c>
      <c r="C243" s="52">
        <f>+[1]Genanskaffelsespriser!$E$179</f>
        <v>50</v>
      </c>
      <c r="D243" s="78">
        <v>0</v>
      </c>
      <c r="E243" s="78">
        <v>0</v>
      </c>
      <c r="F243" s="78">
        <v>0</v>
      </c>
      <c r="G243" s="78">
        <v>0</v>
      </c>
      <c r="H243" s="78">
        <v>0</v>
      </c>
      <c r="I243" s="78">
        <v>0</v>
      </c>
      <c r="J243" s="78">
        <v>0</v>
      </c>
      <c r="K243" s="78">
        <v>0</v>
      </c>
      <c r="L243" s="78">
        <v>0</v>
      </c>
      <c r="M243" s="78">
        <v>0</v>
      </c>
      <c r="N243" s="78">
        <v>0</v>
      </c>
      <c r="O243" s="78">
        <v>0</v>
      </c>
      <c r="P243" s="78">
        <v>0</v>
      </c>
      <c r="Q243" s="78">
        <v>0</v>
      </c>
      <c r="R243" s="78">
        <v>0</v>
      </c>
      <c r="S243" s="78">
        <v>0</v>
      </c>
      <c r="T243" s="78">
        <v>0</v>
      </c>
      <c r="U243" s="78">
        <v>0</v>
      </c>
      <c r="V243" s="78">
        <v>0</v>
      </c>
      <c r="W243" s="78">
        <v>0</v>
      </c>
      <c r="X243" s="78">
        <v>0</v>
      </c>
      <c r="Y243" s="78">
        <v>0</v>
      </c>
      <c r="Z243" s="87">
        <f>IF(COUNTIF(D243:Y243,"&lt;&gt;0")&lt;=1,IF((SUM(D243:Y243))&gt;0,(+HLOOKUP((SUM(D243:Y243)),[1]Priser!$E$191:$J$193,2)+((SUM(D243:Y243))-HLOOKUP((SUM(D243:Y243)),[1]Priser!$E$191:$J$193,1))*HLOOKUP((SUM(D243:Y243)),[1]Priser!$E$191:$J$193,3))/(SUM(D243:Y243)),0)*(1+[1]Genanskaffelsespriser!$D$196),$A$400)</f>
        <v>0</v>
      </c>
      <c r="AA243" s="57">
        <f t="shared" ref="AA243:AV243" si="175">IF((D243*$Z243-(2009-D$3)/($C243+D244)*$Z243*D243)&lt;0,0,(D243*$Z243-(2009-D$3)/($C243+D244)*$Z243*D243))</f>
        <v>0</v>
      </c>
      <c r="AB243" s="58">
        <f t="shared" si="175"/>
        <v>0</v>
      </c>
      <c r="AC243" s="58">
        <f t="shared" si="175"/>
        <v>0</v>
      </c>
      <c r="AD243" s="58">
        <f t="shared" si="175"/>
        <v>0</v>
      </c>
      <c r="AE243" s="58">
        <f t="shared" si="175"/>
        <v>0</v>
      </c>
      <c r="AF243" s="58">
        <f t="shared" si="175"/>
        <v>0</v>
      </c>
      <c r="AG243" s="58">
        <f t="shared" si="175"/>
        <v>0</v>
      </c>
      <c r="AH243" s="58">
        <f t="shared" si="175"/>
        <v>0</v>
      </c>
      <c r="AI243" s="58">
        <f t="shared" si="175"/>
        <v>0</v>
      </c>
      <c r="AJ243" s="58">
        <f t="shared" si="175"/>
        <v>0</v>
      </c>
      <c r="AK243" s="58">
        <f t="shared" si="175"/>
        <v>0</v>
      </c>
      <c r="AL243" s="58">
        <f t="shared" si="175"/>
        <v>0</v>
      </c>
      <c r="AM243" s="58">
        <f t="shared" si="175"/>
        <v>0</v>
      </c>
      <c r="AN243" s="58">
        <f t="shared" si="175"/>
        <v>0</v>
      </c>
      <c r="AO243" s="58">
        <f t="shared" si="175"/>
        <v>0</v>
      </c>
      <c r="AP243" s="58">
        <f t="shared" si="175"/>
        <v>0</v>
      </c>
      <c r="AQ243" s="58">
        <f t="shared" si="175"/>
        <v>0</v>
      </c>
      <c r="AR243" s="58">
        <f t="shared" si="175"/>
        <v>0</v>
      </c>
      <c r="AS243" s="58">
        <f t="shared" si="175"/>
        <v>0</v>
      </c>
      <c r="AT243" s="58">
        <f t="shared" si="175"/>
        <v>0</v>
      </c>
      <c r="AU243" s="58">
        <f t="shared" si="175"/>
        <v>0</v>
      </c>
      <c r="AV243" s="58">
        <f t="shared" si="175"/>
        <v>0</v>
      </c>
      <c r="AW243" s="59">
        <f>+SUM(AA243:AV243)</f>
        <v>0</v>
      </c>
      <c r="AX243" s="58">
        <f>VLOOKUP(D$3,[1]Prisindeks!$A$1:$B$111,2,FALSE)/100*AA243</f>
        <v>0</v>
      </c>
      <c r="AY243" s="58">
        <f>VLOOKUP(E$3,[1]Prisindeks!$A$1:$B$111,2,FALSE)/100*AB243</f>
        <v>0</v>
      </c>
      <c r="AZ243" s="58">
        <f>VLOOKUP(F$3,[1]Prisindeks!$A$1:$B$111,2,FALSE)/100*AC243</f>
        <v>0</v>
      </c>
      <c r="BA243" s="58">
        <f>VLOOKUP(G$3,[1]Prisindeks!$A$1:$B$111,2,FALSE)/100*AD243</f>
        <v>0</v>
      </c>
      <c r="BB243" s="58">
        <f>VLOOKUP(H$3,[1]Prisindeks!$A$1:$B$111,2,FALSE)/100*AE243</f>
        <v>0</v>
      </c>
      <c r="BC243" s="58">
        <f>VLOOKUP(I$3,[1]Prisindeks!$A$1:$B$111,2,FALSE)/100*AF243</f>
        <v>0</v>
      </c>
      <c r="BD243" s="58">
        <f>VLOOKUP(J$3,[1]Prisindeks!$A$1:$B$111,2,FALSE)/100*AG243</f>
        <v>0</v>
      </c>
      <c r="BE243" s="58">
        <f>VLOOKUP(K$3,[1]Prisindeks!$A$1:$B$111,2,FALSE)/100*AH243</f>
        <v>0</v>
      </c>
      <c r="BF243" s="58">
        <f>VLOOKUP(L$3,[1]Prisindeks!$A$1:$B$111,2,FALSE)/100*AI243</f>
        <v>0</v>
      </c>
      <c r="BG243" s="58">
        <f>VLOOKUP(M$3,[1]Prisindeks!$A$1:$B$111,2,FALSE)/100*AJ243</f>
        <v>0</v>
      </c>
      <c r="BH243" s="58">
        <f>VLOOKUP(N$3,[1]Prisindeks!$A$1:$B$111,2,FALSE)/100*AK243</f>
        <v>0</v>
      </c>
      <c r="BI243" s="58">
        <f>VLOOKUP(O$3,[1]Prisindeks!$A$1:$B$111,2,FALSE)/100*AL243</f>
        <v>0</v>
      </c>
      <c r="BJ243" s="58">
        <f>VLOOKUP(P$3,[1]Prisindeks!$A$1:$B$111,2,FALSE)/100*AM243</f>
        <v>0</v>
      </c>
      <c r="BK243" s="58">
        <f>VLOOKUP(Q$3,[1]Prisindeks!$A$1:$B$111,2,FALSE)/100*AN243</f>
        <v>0</v>
      </c>
      <c r="BL243" s="58">
        <f>VLOOKUP(R$3,[1]Prisindeks!$A$1:$B$111,2,FALSE)/100*AO243</f>
        <v>0</v>
      </c>
      <c r="BM243" s="58">
        <f>VLOOKUP(S$3,[1]Prisindeks!$A$1:$B$111,2,FALSE)/100*AP243</f>
        <v>0</v>
      </c>
      <c r="BN243" s="58">
        <f>VLOOKUP(T$3,[1]Prisindeks!$A$1:$B$111,2,FALSE)/100*AQ243</f>
        <v>0</v>
      </c>
      <c r="BO243" s="58">
        <f>VLOOKUP(U$3,[1]Prisindeks!$A$1:$B$111,2,FALSE)/100*AR243</f>
        <v>0</v>
      </c>
      <c r="BP243" s="58">
        <f>VLOOKUP(V$3,[1]Prisindeks!$A$1:$B$111,2,FALSE)/100*AS243</f>
        <v>0</v>
      </c>
      <c r="BQ243" s="58">
        <f>VLOOKUP(W$3,[1]Prisindeks!$A$1:$B$111,2,FALSE)/100*AT243</f>
        <v>0</v>
      </c>
      <c r="BR243" s="58">
        <f>VLOOKUP(X$3,[1]Prisindeks!$A$1:$B$111,2,FALSE)/100*AU243</f>
        <v>0</v>
      </c>
      <c r="BS243" s="58">
        <f>VLOOKUP(Y$3,[1]Prisindeks!$A$1:$B$111,2,FALSE)/100*AV243</f>
        <v>0</v>
      </c>
      <c r="BT243" s="59">
        <f>+SUM(AX243:BS243)</f>
        <v>0</v>
      </c>
      <c r="BU243" s="48">
        <f t="shared" ref="BU243:CP243" si="176">(AX243+AA243)/2</f>
        <v>0</v>
      </c>
      <c r="BV243" s="48">
        <f t="shared" si="176"/>
        <v>0</v>
      </c>
      <c r="BW243" s="48">
        <f t="shared" si="176"/>
        <v>0</v>
      </c>
      <c r="BX243" s="48">
        <f t="shared" si="176"/>
        <v>0</v>
      </c>
      <c r="BY243" s="48">
        <f t="shared" si="176"/>
        <v>0</v>
      </c>
      <c r="BZ243" s="48">
        <f t="shared" si="176"/>
        <v>0</v>
      </c>
      <c r="CA243" s="48">
        <f t="shared" si="176"/>
        <v>0</v>
      </c>
      <c r="CB243" s="48">
        <f t="shared" si="176"/>
        <v>0</v>
      </c>
      <c r="CC243" s="48">
        <f t="shared" si="176"/>
        <v>0</v>
      </c>
      <c r="CD243" s="48">
        <f t="shared" si="176"/>
        <v>0</v>
      </c>
      <c r="CE243" s="48">
        <f t="shared" si="176"/>
        <v>0</v>
      </c>
      <c r="CF243" s="48">
        <f t="shared" si="176"/>
        <v>0</v>
      </c>
      <c r="CG243" s="48">
        <f t="shared" si="176"/>
        <v>0</v>
      </c>
      <c r="CH243" s="48">
        <f t="shared" si="176"/>
        <v>0</v>
      </c>
      <c r="CI243" s="48">
        <f t="shared" si="176"/>
        <v>0</v>
      </c>
      <c r="CJ243" s="48">
        <f t="shared" si="176"/>
        <v>0</v>
      </c>
      <c r="CK243" s="48">
        <f t="shared" si="176"/>
        <v>0</v>
      </c>
      <c r="CL243" s="48">
        <f t="shared" si="176"/>
        <v>0</v>
      </c>
      <c r="CM243" s="48">
        <f t="shared" si="176"/>
        <v>0</v>
      </c>
      <c r="CN243" s="48">
        <f t="shared" si="176"/>
        <v>0</v>
      </c>
      <c r="CO243" s="48">
        <f t="shared" si="176"/>
        <v>0</v>
      </c>
      <c r="CP243" s="48">
        <f t="shared" si="176"/>
        <v>0</v>
      </c>
      <c r="CQ243" s="49">
        <f>+AVERAGE(AW243,BT243)</f>
        <v>0</v>
      </c>
      <c r="CR243" s="48">
        <f>SUM(D243:Y243)</f>
        <v>0</v>
      </c>
    </row>
    <row r="244" spans="1:96" hidden="1" outlineLevel="1" x14ac:dyDescent="0.25">
      <c r="A244" s="60" t="s">
        <v>66</v>
      </c>
      <c r="B244" s="51" t="s">
        <v>67</v>
      </c>
      <c r="C244" s="61" t="s">
        <v>68</v>
      </c>
      <c r="D244" s="78">
        <v>0</v>
      </c>
      <c r="E244" s="78">
        <v>0</v>
      </c>
      <c r="F244" s="78">
        <v>0</v>
      </c>
      <c r="G244" s="78">
        <v>0</v>
      </c>
      <c r="H244" s="78">
        <v>0</v>
      </c>
      <c r="I244" s="78">
        <v>0</v>
      </c>
      <c r="J244" s="78">
        <v>0</v>
      </c>
      <c r="K244" s="78">
        <v>0</v>
      </c>
      <c r="L244" s="78">
        <v>0</v>
      </c>
      <c r="M244" s="78">
        <v>0</v>
      </c>
      <c r="N244" s="78">
        <v>0</v>
      </c>
      <c r="O244" s="78">
        <v>0</v>
      </c>
      <c r="P244" s="78">
        <v>0</v>
      </c>
      <c r="Q244" s="78">
        <v>0</v>
      </c>
      <c r="R244" s="78">
        <v>0</v>
      </c>
      <c r="S244" s="78">
        <v>0</v>
      </c>
      <c r="T244" s="78">
        <v>0</v>
      </c>
      <c r="U244" s="78">
        <v>0</v>
      </c>
      <c r="V244" s="78">
        <v>0</v>
      </c>
      <c r="W244" s="78">
        <v>0</v>
      </c>
      <c r="X244" s="78">
        <v>0</v>
      </c>
      <c r="Y244" s="78">
        <v>0</v>
      </c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56"/>
      <c r="BD244" s="56"/>
      <c r="BE244" s="56"/>
      <c r="BF244" s="56"/>
      <c r="BG244" s="56"/>
      <c r="BH244" s="56"/>
      <c r="BI244" s="56"/>
      <c r="BJ244" s="56"/>
      <c r="BK244" s="56"/>
      <c r="BL244" s="56"/>
      <c r="BM244" s="56"/>
      <c r="BN244" s="56"/>
      <c r="BO244" s="56"/>
      <c r="BP244" s="56"/>
      <c r="BQ244" s="56"/>
      <c r="BR244" s="56"/>
      <c r="BS244" s="56"/>
      <c r="BT244" s="56"/>
      <c r="BU244" s="56"/>
      <c r="BV244" s="56"/>
      <c r="BW244" s="56"/>
      <c r="BX244" s="56"/>
      <c r="BY244" s="56"/>
      <c r="BZ244" s="56"/>
      <c r="CA244" s="56"/>
      <c r="CB244" s="56"/>
      <c r="CC244" s="56"/>
      <c r="CD244" s="56"/>
      <c r="CE244" s="56"/>
      <c r="CF244" s="56"/>
      <c r="CG244" s="56"/>
      <c r="CH244" s="56"/>
      <c r="CI244" s="56"/>
      <c r="CJ244" s="56"/>
      <c r="CK244" s="56"/>
      <c r="CL244" s="56"/>
      <c r="CM244" s="56"/>
      <c r="CN244" s="56"/>
      <c r="CO244" s="56"/>
      <c r="CP244" s="56"/>
      <c r="CQ244" s="49"/>
      <c r="CR244" s="48"/>
    </row>
    <row r="245" spans="1:96" collapsed="1" x14ac:dyDescent="0.25">
      <c r="A245" s="30" t="s">
        <v>105</v>
      </c>
      <c r="B245" s="31"/>
      <c r="C245" s="7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74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5"/>
      <c r="AP245" s="75"/>
      <c r="AQ245" s="75"/>
      <c r="AR245" s="75"/>
      <c r="AS245" s="75"/>
      <c r="AT245" s="75"/>
      <c r="AU245" s="75"/>
      <c r="AV245" s="49"/>
      <c r="AW245" s="36">
        <f>SUM(AW246:AW253)</f>
        <v>0</v>
      </c>
      <c r="AX245" s="76"/>
      <c r="AY245" s="76"/>
      <c r="AZ245" s="76"/>
      <c r="BA245" s="76"/>
      <c r="BB245" s="76"/>
      <c r="BC245" s="76"/>
      <c r="BD245" s="76"/>
      <c r="BE245" s="76"/>
      <c r="BF245" s="76"/>
      <c r="BG245" s="76"/>
      <c r="BH245" s="76"/>
      <c r="BI245" s="76"/>
      <c r="BJ245" s="76"/>
      <c r="BK245" s="76"/>
      <c r="BL245" s="76"/>
      <c r="BM245" s="76"/>
      <c r="BN245" s="76"/>
      <c r="BO245" s="76"/>
      <c r="BP245" s="76"/>
      <c r="BQ245" s="76"/>
      <c r="BR245" s="76"/>
      <c r="BS245" s="76"/>
      <c r="BT245" s="36">
        <f>SUM(BT246:BT253)</f>
        <v>0</v>
      </c>
      <c r="BU245" s="76"/>
      <c r="BV245" s="76"/>
      <c r="BW245" s="76"/>
      <c r="BX245" s="76"/>
      <c r="BY245" s="76"/>
      <c r="BZ245" s="76"/>
      <c r="CA245" s="76"/>
      <c r="CB245" s="76"/>
      <c r="CC245" s="76"/>
      <c r="CD245" s="76"/>
      <c r="CE245" s="76"/>
      <c r="CF245" s="76"/>
      <c r="CG245" s="76"/>
      <c r="CH245" s="76"/>
      <c r="CI245" s="76"/>
      <c r="CJ245" s="76"/>
      <c r="CK245" s="76"/>
      <c r="CL245" s="76"/>
      <c r="CM245" s="76"/>
      <c r="CN245" s="76"/>
      <c r="CO245" s="76"/>
      <c r="CP245" s="76"/>
      <c r="CQ245" s="36">
        <f>SUM(CQ246:CQ253)</f>
        <v>0</v>
      </c>
      <c r="CR245" s="48">
        <f>SUM(D245:Y245)</f>
        <v>0</v>
      </c>
    </row>
    <row r="246" spans="1:96" hidden="1" outlineLevel="1" x14ac:dyDescent="0.25">
      <c r="A246" s="85" t="s">
        <v>84</v>
      </c>
      <c r="B246" s="39" t="s">
        <v>85</v>
      </c>
      <c r="C246" s="40">
        <f>+[1]Genanskaffelsespriser!$E$175</f>
        <v>50</v>
      </c>
      <c r="D246" s="77">
        <v>0</v>
      </c>
      <c r="E246" s="77">
        <v>0</v>
      </c>
      <c r="F246" s="77">
        <v>0</v>
      </c>
      <c r="G246" s="77">
        <v>0</v>
      </c>
      <c r="H246" s="77">
        <v>0</v>
      </c>
      <c r="I246" s="77">
        <v>0</v>
      </c>
      <c r="J246" s="77">
        <v>0</v>
      </c>
      <c r="K246" s="77">
        <v>0</v>
      </c>
      <c r="L246" s="77">
        <v>0</v>
      </c>
      <c r="M246" s="77">
        <v>0</v>
      </c>
      <c r="N246" s="77">
        <v>0</v>
      </c>
      <c r="O246" s="77">
        <v>0</v>
      </c>
      <c r="P246" s="77">
        <v>0</v>
      </c>
      <c r="Q246" s="77">
        <v>0</v>
      </c>
      <c r="R246" s="77">
        <v>0</v>
      </c>
      <c r="S246" s="77">
        <v>0</v>
      </c>
      <c r="T246" s="77">
        <v>0</v>
      </c>
      <c r="U246" s="77">
        <v>0</v>
      </c>
      <c r="V246" s="77">
        <v>0</v>
      </c>
      <c r="W246" s="77">
        <v>0</v>
      </c>
      <c r="X246" s="77">
        <v>0</v>
      </c>
      <c r="Y246" s="77">
        <v>0</v>
      </c>
      <c r="Z246" s="86">
        <f>IF(COUNTIF(D246:Y246,"&lt;&gt;0")&lt;=1,IF((SUM(D246:Y246))&gt;0,((+HLOOKUP((SUM(D246:Y246)),[1]Priser!$E$342:$H$344,2)+((SUM(D246:Y246))-HLOOKUP((SUM(D246:Y246)),[1]Priser!$E$342:$H$344,1))*HLOOKUP((SUM(D246:Y246)),[1]Priser!$E$342:$H$344,3))*[1]Priser!$P$341)/(SUM(D246:Y246)),0)*(1+[1]Genanskaffelsespriser!$D$196),$A$400)</f>
        <v>0</v>
      </c>
      <c r="AA246" s="45">
        <f t="shared" ref="AA246:AV246" si="177">IF((D246*$Z246-(2009-D$3)/($C246+D247)*$Z246*D246)&lt;0,0,(D246*$Z246-(2009-D$3)/($C246+D247)*$Z246*D246))</f>
        <v>0</v>
      </c>
      <c r="AB246" s="46">
        <f t="shared" si="177"/>
        <v>0</v>
      </c>
      <c r="AC246" s="46">
        <f t="shared" si="177"/>
        <v>0</v>
      </c>
      <c r="AD246" s="46">
        <f t="shared" si="177"/>
        <v>0</v>
      </c>
      <c r="AE246" s="46">
        <f t="shared" si="177"/>
        <v>0</v>
      </c>
      <c r="AF246" s="46">
        <f t="shared" si="177"/>
        <v>0</v>
      </c>
      <c r="AG246" s="46">
        <f t="shared" si="177"/>
        <v>0</v>
      </c>
      <c r="AH246" s="46">
        <f t="shared" si="177"/>
        <v>0</v>
      </c>
      <c r="AI246" s="46">
        <f t="shared" si="177"/>
        <v>0</v>
      </c>
      <c r="AJ246" s="46">
        <f t="shared" si="177"/>
        <v>0</v>
      </c>
      <c r="AK246" s="46">
        <f t="shared" si="177"/>
        <v>0</v>
      </c>
      <c r="AL246" s="46">
        <f t="shared" si="177"/>
        <v>0</v>
      </c>
      <c r="AM246" s="46">
        <f t="shared" si="177"/>
        <v>0</v>
      </c>
      <c r="AN246" s="46">
        <f t="shared" si="177"/>
        <v>0</v>
      </c>
      <c r="AO246" s="46">
        <f t="shared" si="177"/>
        <v>0</v>
      </c>
      <c r="AP246" s="46">
        <f t="shared" si="177"/>
        <v>0</v>
      </c>
      <c r="AQ246" s="46">
        <f t="shared" si="177"/>
        <v>0</v>
      </c>
      <c r="AR246" s="46">
        <f t="shared" si="177"/>
        <v>0</v>
      </c>
      <c r="AS246" s="46">
        <f t="shared" si="177"/>
        <v>0</v>
      </c>
      <c r="AT246" s="46">
        <f t="shared" si="177"/>
        <v>0</v>
      </c>
      <c r="AU246" s="46">
        <f t="shared" si="177"/>
        <v>0</v>
      </c>
      <c r="AV246" s="46">
        <f t="shared" si="177"/>
        <v>0</v>
      </c>
      <c r="AW246" s="47">
        <f>+SUM(AA246:AV246)</f>
        <v>0</v>
      </c>
      <c r="AX246" s="46">
        <f>VLOOKUP(D$3,[1]Prisindeks!$A$1:$B$111,2,FALSE)/100*AA246</f>
        <v>0</v>
      </c>
      <c r="AY246" s="46">
        <f>VLOOKUP(E$3,[1]Prisindeks!$A$1:$B$111,2,FALSE)/100*AB246</f>
        <v>0</v>
      </c>
      <c r="AZ246" s="46">
        <f>VLOOKUP(F$3,[1]Prisindeks!$A$1:$B$111,2,FALSE)/100*AC246</f>
        <v>0</v>
      </c>
      <c r="BA246" s="46">
        <f>VLOOKUP(G$3,[1]Prisindeks!$A$1:$B$111,2,FALSE)/100*AD246</f>
        <v>0</v>
      </c>
      <c r="BB246" s="46">
        <f>VLOOKUP(H$3,[1]Prisindeks!$A$1:$B$111,2,FALSE)/100*AE246</f>
        <v>0</v>
      </c>
      <c r="BC246" s="46">
        <f>VLOOKUP(I$3,[1]Prisindeks!$A$1:$B$111,2,FALSE)/100*AF246</f>
        <v>0</v>
      </c>
      <c r="BD246" s="46">
        <f>VLOOKUP(J$3,[1]Prisindeks!$A$1:$B$111,2,FALSE)/100*AG246</f>
        <v>0</v>
      </c>
      <c r="BE246" s="46">
        <f>VLOOKUP(K$3,[1]Prisindeks!$A$1:$B$111,2,FALSE)/100*AH246</f>
        <v>0</v>
      </c>
      <c r="BF246" s="46">
        <f>VLOOKUP(L$3,[1]Prisindeks!$A$1:$B$111,2,FALSE)/100*AI246</f>
        <v>0</v>
      </c>
      <c r="BG246" s="46">
        <f>VLOOKUP(M$3,[1]Prisindeks!$A$1:$B$111,2,FALSE)/100*AJ246</f>
        <v>0</v>
      </c>
      <c r="BH246" s="46">
        <f>VLOOKUP(N$3,[1]Prisindeks!$A$1:$B$111,2,FALSE)/100*AK246</f>
        <v>0</v>
      </c>
      <c r="BI246" s="46">
        <f>VLOOKUP(O$3,[1]Prisindeks!$A$1:$B$111,2,FALSE)/100*AL246</f>
        <v>0</v>
      </c>
      <c r="BJ246" s="46">
        <f>VLOOKUP(P$3,[1]Prisindeks!$A$1:$B$111,2,FALSE)/100*AM246</f>
        <v>0</v>
      </c>
      <c r="BK246" s="46">
        <f>VLOOKUP(Q$3,[1]Prisindeks!$A$1:$B$111,2,FALSE)/100*AN246</f>
        <v>0</v>
      </c>
      <c r="BL246" s="46">
        <f>VLOOKUP(R$3,[1]Prisindeks!$A$1:$B$111,2,FALSE)/100*AO246</f>
        <v>0</v>
      </c>
      <c r="BM246" s="46">
        <f>VLOOKUP(S$3,[1]Prisindeks!$A$1:$B$111,2,FALSE)/100*AP246</f>
        <v>0</v>
      </c>
      <c r="BN246" s="46">
        <f>VLOOKUP(T$3,[1]Prisindeks!$A$1:$B$111,2,FALSE)/100*AQ246</f>
        <v>0</v>
      </c>
      <c r="BO246" s="46">
        <f>VLOOKUP(U$3,[1]Prisindeks!$A$1:$B$111,2,FALSE)/100*AR246</f>
        <v>0</v>
      </c>
      <c r="BP246" s="46">
        <f>VLOOKUP(V$3,[1]Prisindeks!$A$1:$B$111,2,FALSE)/100*AS246</f>
        <v>0</v>
      </c>
      <c r="BQ246" s="46">
        <f>VLOOKUP(W$3,[1]Prisindeks!$A$1:$B$111,2,FALSE)/100*AT246</f>
        <v>0</v>
      </c>
      <c r="BR246" s="46">
        <f>VLOOKUP(X$3,[1]Prisindeks!$A$1:$B$111,2,FALSE)/100*AU246</f>
        <v>0</v>
      </c>
      <c r="BS246" s="46">
        <f>VLOOKUP(Y$3,[1]Prisindeks!$A$1:$B$111,2,FALSE)/100*AV246</f>
        <v>0</v>
      </c>
      <c r="BT246" s="47">
        <f>+SUM(AX246:BS246)</f>
        <v>0</v>
      </c>
      <c r="BU246" s="48">
        <f t="shared" ref="BU246:CP246" si="178">(AX246+AA246)/2</f>
        <v>0</v>
      </c>
      <c r="BV246" s="48">
        <f t="shared" si="178"/>
        <v>0</v>
      </c>
      <c r="BW246" s="48">
        <f t="shared" si="178"/>
        <v>0</v>
      </c>
      <c r="BX246" s="48">
        <f t="shared" si="178"/>
        <v>0</v>
      </c>
      <c r="BY246" s="48">
        <f t="shared" si="178"/>
        <v>0</v>
      </c>
      <c r="BZ246" s="48">
        <f t="shared" si="178"/>
        <v>0</v>
      </c>
      <c r="CA246" s="48">
        <f t="shared" si="178"/>
        <v>0</v>
      </c>
      <c r="CB246" s="48">
        <f t="shared" si="178"/>
        <v>0</v>
      </c>
      <c r="CC246" s="48">
        <f t="shared" si="178"/>
        <v>0</v>
      </c>
      <c r="CD246" s="48">
        <f t="shared" si="178"/>
        <v>0</v>
      </c>
      <c r="CE246" s="48">
        <f t="shared" si="178"/>
        <v>0</v>
      </c>
      <c r="CF246" s="48">
        <f t="shared" si="178"/>
        <v>0</v>
      </c>
      <c r="CG246" s="48">
        <f t="shared" si="178"/>
        <v>0</v>
      </c>
      <c r="CH246" s="48">
        <f t="shared" si="178"/>
        <v>0</v>
      </c>
      <c r="CI246" s="48">
        <f t="shared" si="178"/>
        <v>0</v>
      </c>
      <c r="CJ246" s="48">
        <f t="shared" si="178"/>
        <v>0</v>
      </c>
      <c r="CK246" s="48">
        <f t="shared" si="178"/>
        <v>0</v>
      </c>
      <c r="CL246" s="48">
        <f t="shared" si="178"/>
        <v>0</v>
      </c>
      <c r="CM246" s="48">
        <f t="shared" si="178"/>
        <v>0</v>
      </c>
      <c r="CN246" s="48">
        <f t="shared" si="178"/>
        <v>0</v>
      </c>
      <c r="CO246" s="48">
        <f t="shared" si="178"/>
        <v>0</v>
      </c>
      <c r="CP246" s="48">
        <f t="shared" si="178"/>
        <v>0</v>
      </c>
      <c r="CQ246" s="49">
        <f>+AVERAGE(AW246,BT246)</f>
        <v>0</v>
      </c>
      <c r="CR246" s="48">
        <f>SUM(D246:Y246)</f>
        <v>0</v>
      </c>
    </row>
    <row r="247" spans="1:96" hidden="1" outlineLevel="1" x14ac:dyDescent="0.25">
      <c r="A247" s="60" t="s">
        <v>66</v>
      </c>
      <c r="B247" s="51" t="s">
        <v>67</v>
      </c>
      <c r="C247" s="61" t="s">
        <v>68</v>
      </c>
      <c r="D247" s="78">
        <v>0</v>
      </c>
      <c r="E247" s="78">
        <v>0</v>
      </c>
      <c r="F247" s="78">
        <v>0</v>
      </c>
      <c r="G247" s="78">
        <v>0</v>
      </c>
      <c r="H247" s="78">
        <v>0</v>
      </c>
      <c r="I247" s="78">
        <v>0</v>
      </c>
      <c r="J247" s="78">
        <v>0</v>
      </c>
      <c r="K247" s="78">
        <v>0</v>
      </c>
      <c r="L247" s="78">
        <v>0</v>
      </c>
      <c r="M247" s="78">
        <v>0</v>
      </c>
      <c r="N247" s="78">
        <v>0</v>
      </c>
      <c r="O247" s="78">
        <v>0</v>
      </c>
      <c r="P247" s="78">
        <v>0</v>
      </c>
      <c r="Q247" s="78">
        <v>0</v>
      </c>
      <c r="R247" s="78">
        <v>0</v>
      </c>
      <c r="S247" s="78">
        <v>0</v>
      </c>
      <c r="T247" s="78">
        <v>0</v>
      </c>
      <c r="U247" s="78">
        <v>0</v>
      </c>
      <c r="V247" s="78">
        <v>0</v>
      </c>
      <c r="W247" s="78">
        <v>0</v>
      </c>
      <c r="X247" s="78">
        <v>0</v>
      </c>
      <c r="Y247" s="78">
        <v>0</v>
      </c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  <c r="BC247" s="56"/>
      <c r="BD247" s="56"/>
      <c r="BE247" s="56"/>
      <c r="BF247" s="56"/>
      <c r="BG247" s="56"/>
      <c r="BH247" s="56"/>
      <c r="BI247" s="56"/>
      <c r="BJ247" s="56"/>
      <c r="BK247" s="56"/>
      <c r="BL247" s="56"/>
      <c r="BM247" s="56"/>
      <c r="BN247" s="56"/>
      <c r="BO247" s="56"/>
      <c r="BP247" s="56"/>
      <c r="BQ247" s="56"/>
      <c r="BR247" s="56"/>
      <c r="BS247" s="56"/>
      <c r="BT247" s="56"/>
      <c r="BU247" s="56"/>
      <c r="BV247" s="56"/>
      <c r="BW247" s="56"/>
      <c r="BX247" s="56"/>
      <c r="BY247" s="56"/>
      <c r="BZ247" s="56"/>
      <c r="CA247" s="56"/>
      <c r="CB247" s="56"/>
      <c r="CC247" s="56"/>
      <c r="CD247" s="56"/>
      <c r="CE247" s="56"/>
      <c r="CF247" s="56"/>
      <c r="CG247" s="56"/>
      <c r="CH247" s="56"/>
      <c r="CI247" s="56"/>
      <c r="CJ247" s="56"/>
      <c r="CK247" s="56"/>
      <c r="CL247" s="56"/>
      <c r="CM247" s="56"/>
      <c r="CN247" s="56"/>
      <c r="CO247" s="56"/>
      <c r="CP247" s="56"/>
      <c r="CQ247" s="49"/>
      <c r="CR247" s="48"/>
    </row>
    <row r="248" spans="1:96" hidden="1" outlineLevel="1" x14ac:dyDescent="0.25">
      <c r="A248" s="50" t="s">
        <v>86</v>
      </c>
      <c r="B248" s="51" t="s">
        <v>85</v>
      </c>
      <c r="C248" s="52">
        <f>+[1]Genanskaffelsespriser!$E$176</f>
        <v>25</v>
      </c>
      <c r="D248" s="78">
        <v>0</v>
      </c>
      <c r="E248" s="78">
        <v>0</v>
      </c>
      <c r="F248" s="78">
        <v>0</v>
      </c>
      <c r="G248" s="78">
        <v>0</v>
      </c>
      <c r="H248" s="78">
        <v>0</v>
      </c>
      <c r="I248" s="78">
        <v>0</v>
      </c>
      <c r="J248" s="78">
        <v>0</v>
      </c>
      <c r="K248" s="78">
        <v>0</v>
      </c>
      <c r="L248" s="78">
        <v>0</v>
      </c>
      <c r="M248" s="78">
        <v>0</v>
      </c>
      <c r="N248" s="78">
        <v>0</v>
      </c>
      <c r="O248" s="78">
        <v>0</v>
      </c>
      <c r="P248" s="78">
        <v>0</v>
      </c>
      <c r="Q248" s="78">
        <v>0</v>
      </c>
      <c r="R248" s="78">
        <v>0</v>
      </c>
      <c r="S248" s="78">
        <v>0</v>
      </c>
      <c r="T248" s="78">
        <v>0</v>
      </c>
      <c r="U248" s="78">
        <v>0</v>
      </c>
      <c r="V248" s="78">
        <v>0</v>
      </c>
      <c r="W248" s="78">
        <v>0</v>
      </c>
      <c r="X248" s="78">
        <v>0</v>
      </c>
      <c r="Y248" s="78">
        <v>0</v>
      </c>
      <c r="Z248" s="87">
        <f>IF(COUNTIF(D248:Y248,"&lt;&gt;0")&lt;=1,IF((SUM(D248:Y248))&gt;0,((+HLOOKUP((SUM(D248:Y248)),[1]Priser!$E$342:$H$344,2)+((SUM(D248:Y248))-HLOOKUP((SUM(D248:Y248)),[1]Priser!$E$342:$H$344,1))*HLOOKUP((SUM(D248:Y248)),[1]Priser!$E$342:$H$344,3))*[1]Priser!$Q$341)/(SUM(D248:Y248)),0)*(1+[1]Genanskaffelsespriser!$D$196),$A$400)</f>
        <v>0</v>
      </c>
      <c r="AA248" s="57">
        <f t="shared" ref="AA248:AP249" si="179">IF((D248*$Z248-(2009-D$3)/$C248*$Z248*D248)&lt;0,0,(D248*$Z248-(2009-D$3)/$C248*$Z248*D248))</f>
        <v>0</v>
      </c>
      <c r="AB248" s="58">
        <f t="shared" si="179"/>
        <v>0</v>
      </c>
      <c r="AC248" s="58">
        <f t="shared" si="179"/>
        <v>0</v>
      </c>
      <c r="AD248" s="58">
        <f t="shared" si="179"/>
        <v>0</v>
      </c>
      <c r="AE248" s="58">
        <f t="shared" si="179"/>
        <v>0</v>
      </c>
      <c r="AF248" s="58">
        <f t="shared" si="179"/>
        <v>0</v>
      </c>
      <c r="AG248" s="58">
        <f t="shared" si="179"/>
        <v>0</v>
      </c>
      <c r="AH248" s="58">
        <f t="shared" si="179"/>
        <v>0</v>
      </c>
      <c r="AI248" s="58">
        <f t="shared" si="179"/>
        <v>0</v>
      </c>
      <c r="AJ248" s="58">
        <f t="shared" si="179"/>
        <v>0</v>
      </c>
      <c r="AK248" s="58">
        <f t="shared" si="179"/>
        <v>0</v>
      </c>
      <c r="AL248" s="58">
        <f t="shared" si="179"/>
        <v>0</v>
      </c>
      <c r="AM248" s="58">
        <f t="shared" si="179"/>
        <v>0</v>
      </c>
      <c r="AN248" s="58">
        <f t="shared" si="179"/>
        <v>0</v>
      </c>
      <c r="AO248" s="58">
        <f t="shared" si="179"/>
        <v>0</v>
      </c>
      <c r="AP248" s="58">
        <f t="shared" si="179"/>
        <v>0</v>
      </c>
      <c r="AQ248" s="58">
        <f t="shared" ref="AK248:AT249" si="180">IF((T248*$Z248-(2009-T$3)/$C248*$Z248*T248)&lt;0,0,(T248*$Z248-(2009-T$3)/$C248*$Z248*T248))</f>
        <v>0</v>
      </c>
      <c r="AR248" s="58">
        <f t="shared" si="180"/>
        <v>0</v>
      </c>
      <c r="AS248" s="58">
        <f t="shared" si="180"/>
        <v>0</v>
      </c>
      <c r="AT248" s="58">
        <f t="shared" si="180"/>
        <v>0</v>
      </c>
      <c r="AU248" s="58">
        <f>IF((X248*$Z248-(2009-X$3)/$C248*$Z248*X248)&lt;0,0,(X248*$Z248-(2009-X$3)/$C248*$Z248*X248))</f>
        <v>0</v>
      </c>
      <c r="AV248" s="58">
        <f>IF((Y248*$Z248-(2009-Y$3)/$C248*$Z248*Y248)&lt;0,0,(Y248*$Z248-(2009-Y$3)/$C248*$Z248*Y248))</f>
        <v>0</v>
      </c>
      <c r="AW248" s="59">
        <f>+SUM(AA248:AV248)</f>
        <v>0</v>
      </c>
      <c r="AX248" s="58">
        <f>VLOOKUP(D$3,[1]Prisindeks!$A$1:$B$111,2,FALSE)/100*AA248</f>
        <v>0</v>
      </c>
      <c r="AY248" s="58">
        <f>VLOOKUP(E$3,[1]Prisindeks!$A$1:$B$111,2,FALSE)/100*AB248</f>
        <v>0</v>
      </c>
      <c r="AZ248" s="58">
        <f>VLOOKUP(F$3,[1]Prisindeks!$A$1:$B$111,2,FALSE)/100*AC248</f>
        <v>0</v>
      </c>
      <c r="BA248" s="58">
        <f>VLOOKUP(G$3,[1]Prisindeks!$A$1:$B$111,2,FALSE)/100*AD248</f>
        <v>0</v>
      </c>
      <c r="BB248" s="58">
        <f>VLOOKUP(H$3,[1]Prisindeks!$A$1:$B$111,2,FALSE)/100*AE248</f>
        <v>0</v>
      </c>
      <c r="BC248" s="58">
        <f>VLOOKUP(I$3,[1]Prisindeks!$A$1:$B$111,2,FALSE)/100*AF248</f>
        <v>0</v>
      </c>
      <c r="BD248" s="58">
        <f>VLOOKUP(J$3,[1]Prisindeks!$A$1:$B$111,2,FALSE)/100*AG248</f>
        <v>0</v>
      </c>
      <c r="BE248" s="58">
        <f>VLOOKUP(K$3,[1]Prisindeks!$A$1:$B$111,2,FALSE)/100*AH248</f>
        <v>0</v>
      </c>
      <c r="BF248" s="58">
        <f>VLOOKUP(L$3,[1]Prisindeks!$A$1:$B$111,2,FALSE)/100*AI248</f>
        <v>0</v>
      </c>
      <c r="BG248" s="58">
        <f>VLOOKUP(M$3,[1]Prisindeks!$A$1:$B$111,2,FALSE)/100*AJ248</f>
        <v>0</v>
      </c>
      <c r="BH248" s="58">
        <f>VLOOKUP(N$3,[1]Prisindeks!$A$1:$B$111,2,FALSE)/100*AK248</f>
        <v>0</v>
      </c>
      <c r="BI248" s="58">
        <f>VLOOKUP(O$3,[1]Prisindeks!$A$1:$B$111,2,FALSE)/100*AL248</f>
        <v>0</v>
      </c>
      <c r="BJ248" s="58">
        <f>VLOOKUP(P$3,[1]Prisindeks!$A$1:$B$111,2,FALSE)/100*AM248</f>
        <v>0</v>
      </c>
      <c r="BK248" s="58">
        <f>VLOOKUP(Q$3,[1]Prisindeks!$A$1:$B$111,2,FALSE)/100*AN248</f>
        <v>0</v>
      </c>
      <c r="BL248" s="58">
        <f>VLOOKUP(R$3,[1]Prisindeks!$A$1:$B$111,2,FALSE)/100*AO248</f>
        <v>0</v>
      </c>
      <c r="BM248" s="58">
        <f>VLOOKUP(S$3,[1]Prisindeks!$A$1:$B$111,2,FALSE)/100*AP248</f>
        <v>0</v>
      </c>
      <c r="BN248" s="58">
        <f>VLOOKUP(T$3,[1]Prisindeks!$A$1:$B$111,2,FALSE)/100*AQ248</f>
        <v>0</v>
      </c>
      <c r="BO248" s="58">
        <f>VLOOKUP(U$3,[1]Prisindeks!$A$1:$B$111,2,FALSE)/100*AR248</f>
        <v>0</v>
      </c>
      <c r="BP248" s="58">
        <f>VLOOKUP(V$3,[1]Prisindeks!$A$1:$B$111,2,FALSE)/100*AS248</f>
        <v>0</v>
      </c>
      <c r="BQ248" s="58">
        <f>VLOOKUP(W$3,[1]Prisindeks!$A$1:$B$111,2,FALSE)/100*AT248</f>
        <v>0</v>
      </c>
      <c r="BR248" s="58">
        <f>VLOOKUP(X$3,[1]Prisindeks!$A$1:$B$111,2,FALSE)/100*AU248</f>
        <v>0</v>
      </c>
      <c r="BS248" s="58">
        <f>VLOOKUP(Y$3,[1]Prisindeks!$A$1:$B$111,2,FALSE)/100*AV248</f>
        <v>0</v>
      </c>
      <c r="BT248" s="59">
        <f>+SUM(AX248:BS248)</f>
        <v>0</v>
      </c>
      <c r="BU248" s="48">
        <f t="shared" ref="BU248:CJ250" si="181">(AX248+AA248)/2</f>
        <v>0</v>
      </c>
      <c r="BV248" s="48">
        <f t="shared" si="181"/>
        <v>0</v>
      </c>
      <c r="BW248" s="48">
        <f t="shared" si="181"/>
        <v>0</v>
      </c>
      <c r="BX248" s="48">
        <f t="shared" si="181"/>
        <v>0</v>
      </c>
      <c r="BY248" s="48">
        <f t="shared" si="181"/>
        <v>0</v>
      </c>
      <c r="BZ248" s="48">
        <f t="shared" si="181"/>
        <v>0</v>
      </c>
      <c r="CA248" s="48">
        <f t="shared" si="181"/>
        <v>0</v>
      </c>
      <c r="CB248" s="48">
        <f t="shared" si="181"/>
        <v>0</v>
      </c>
      <c r="CC248" s="48">
        <f t="shared" si="181"/>
        <v>0</v>
      </c>
      <c r="CD248" s="48">
        <f t="shared" si="181"/>
        <v>0</v>
      </c>
      <c r="CE248" s="48">
        <f t="shared" si="181"/>
        <v>0</v>
      </c>
      <c r="CF248" s="48">
        <f t="shared" si="181"/>
        <v>0</v>
      </c>
      <c r="CG248" s="48">
        <f t="shared" si="181"/>
        <v>0</v>
      </c>
      <c r="CH248" s="48">
        <f t="shared" si="181"/>
        <v>0</v>
      </c>
      <c r="CI248" s="48">
        <f t="shared" si="181"/>
        <v>0</v>
      </c>
      <c r="CJ248" s="48">
        <f t="shared" si="181"/>
        <v>0</v>
      </c>
      <c r="CK248" s="48">
        <f t="shared" ref="CE248:CP250" si="182">(BN248+AQ248)/2</f>
        <v>0</v>
      </c>
      <c r="CL248" s="48">
        <f t="shared" si="182"/>
        <v>0</v>
      </c>
      <c r="CM248" s="48">
        <f t="shared" si="182"/>
        <v>0</v>
      </c>
      <c r="CN248" s="48">
        <f t="shared" si="182"/>
        <v>0</v>
      </c>
      <c r="CO248" s="48">
        <f t="shared" si="182"/>
        <v>0</v>
      </c>
      <c r="CP248" s="48">
        <f t="shared" si="182"/>
        <v>0</v>
      </c>
      <c r="CQ248" s="49">
        <f>+AVERAGE(AW248,BT248)</f>
        <v>0</v>
      </c>
      <c r="CR248" s="48">
        <f>SUM(D248:Y248)</f>
        <v>0</v>
      </c>
    </row>
    <row r="249" spans="1:96" hidden="1" outlineLevel="1" x14ac:dyDescent="0.25">
      <c r="A249" s="50" t="s">
        <v>87</v>
      </c>
      <c r="B249" s="51" t="s">
        <v>85</v>
      </c>
      <c r="C249" s="52">
        <f>+[1]Genanskaffelsespriser!$E$177</f>
        <v>10</v>
      </c>
      <c r="D249" s="78">
        <v>0</v>
      </c>
      <c r="E249" s="78">
        <v>0</v>
      </c>
      <c r="F249" s="78">
        <v>0</v>
      </c>
      <c r="G249" s="78">
        <v>0</v>
      </c>
      <c r="H249" s="78">
        <v>0</v>
      </c>
      <c r="I249" s="78">
        <v>0</v>
      </c>
      <c r="J249" s="78">
        <v>0</v>
      </c>
      <c r="K249" s="78">
        <v>0</v>
      </c>
      <c r="L249" s="78">
        <v>0</v>
      </c>
      <c r="M249" s="78">
        <v>0</v>
      </c>
      <c r="N249" s="78">
        <v>0</v>
      </c>
      <c r="O249" s="78">
        <v>0</v>
      </c>
      <c r="P249" s="78">
        <v>0</v>
      </c>
      <c r="Q249" s="78">
        <v>0</v>
      </c>
      <c r="R249" s="78">
        <v>0</v>
      </c>
      <c r="S249" s="78">
        <v>0</v>
      </c>
      <c r="T249" s="78">
        <v>0</v>
      </c>
      <c r="U249" s="78">
        <v>0</v>
      </c>
      <c r="V249" s="78">
        <v>0</v>
      </c>
      <c r="W249" s="78">
        <v>0</v>
      </c>
      <c r="X249" s="78">
        <v>0</v>
      </c>
      <c r="Y249" s="78">
        <v>0</v>
      </c>
      <c r="Z249" s="87">
        <f>IF(COUNTIF(D249:Y249,"&lt;&gt;0")&lt;=1,IF((SUM(D249:Y249))&gt;0,((+HLOOKUP((SUM(D249:Y249)),[1]Priser!$E$342:$H$344,2)+((SUM(D249:Y249))-HLOOKUP((SUM(D249:Y249)),[1]Priser!$E$342:$H$344,1))*HLOOKUP((SUM(D249:Y249)),[1]Priser!$E$342:$H$344,3))*[1]Priser!$R$341)/(SUM(D249:Y249)),0)*(1+[1]Genanskaffelsespriser!$D$196),$A$400)</f>
        <v>0</v>
      </c>
      <c r="AA249" s="57">
        <f t="shared" si="179"/>
        <v>0</v>
      </c>
      <c r="AB249" s="58">
        <f t="shared" si="179"/>
        <v>0</v>
      </c>
      <c r="AC249" s="58">
        <f t="shared" si="179"/>
        <v>0</v>
      </c>
      <c r="AD249" s="58">
        <f t="shared" si="179"/>
        <v>0</v>
      </c>
      <c r="AE249" s="58">
        <f t="shared" si="179"/>
        <v>0</v>
      </c>
      <c r="AF249" s="58">
        <f t="shared" si="179"/>
        <v>0</v>
      </c>
      <c r="AG249" s="58">
        <f t="shared" si="179"/>
        <v>0</v>
      </c>
      <c r="AH249" s="58">
        <f t="shared" si="179"/>
        <v>0</v>
      </c>
      <c r="AI249" s="58">
        <f t="shared" si="179"/>
        <v>0</v>
      </c>
      <c r="AJ249" s="58">
        <f t="shared" si="179"/>
        <v>0</v>
      </c>
      <c r="AK249" s="58">
        <f t="shared" si="180"/>
        <v>0</v>
      </c>
      <c r="AL249" s="58">
        <f t="shared" si="180"/>
        <v>0</v>
      </c>
      <c r="AM249" s="58">
        <f t="shared" si="180"/>
        <v>0</v>
      </c>
      <c r="AN249" s="58">
        <f t="shared" si="180"/>
        <v>0</v>
      </c>
      <c r="AO249" s="58">
        <f t="shared" si="180"/>
        <v>0</v>
      </c>
      <c r="AP249" s="58">
        <f t="shared" si="180"/>
        <v>0</v>
      </c>
      <c r="AQ249" s="58">
        <f t="shared" si="180"/>
        <v>0</v>
      </c>
      <c r="AR249" s="58">
        <f t="shared" si="180"/>
        <v>0</v>
      </c>
      <c r="AS249" s="58">
        <f t="shared" si="180"/>
        <v>0</v>
      </c>
      <c r="AT249" s="58">
        <f t="shared" si="180"/>
        <v>0</v>
      </c>
      <c r="AU249" s="58">
        <f>IF((X249*$Z249-(2009-X$3)/$C249*$Z249*X249)&lt;0,0,(X249*$Z249-(2009-X$3)/$C249*$Z249*X249))</f>
        <v>0</v>
      </c>
      <c r="AV249" s="58">
        <f>IF((Y249*$Z249-(2009-Y$3)/$C249*$Z249*Y249)&lt;0,0,(Y249*$Z249-(2009-Y$3)/$C249*$Z249*Y249))</f>
        <v>0</v>
      </c>
      <c r="AW249" s="59">
        <f>+SUM(AA249:AV249)</f>
        <v>0</v>
      </c>
      <c r="AX249" s="58">
        <f>VLOOKUP(D$3,[1]Prisindeks!$A$1:$B$111,2,FALSE)/100*AA249</f>
        <v>0</v>
      </c>
      <c r="AY249" s="58">
        <f>VLOOKUP(E$3,[1]Prisindeks!$A$1:$B$111,2,FALSE)/100*AB249</f>
        <v>0</v>
      </c>
      <c r="AZ249" s="58">
        <f>VLOOKUP(F$3,[1]Prisindeks!$A$1:$B$111,2,FALSE)/100*AC249</f>
        <v>0</v>
      </c>
      <c r="BA249" s="58">
        <f>VLOOKUP(G$3,[1]Prisindeks!$A$1:$B$111,2,FALSE)/100*AD249</f>
        <v>0</v>
      </c>
      <c r="BB249" s="58">
        <f>VLOOKUP(H$3,[1]Prisindeks!$A$1:$B$111,2,FALSE)/100*AE249</f>
        <v>0</v>
      </c>
      <c r="BC249" s="58">
        <f>VLOOKUP(I$3,[1]Prisindeks!$A$1:$B$111,2,FALSE)/100*AF249</f>
        <v>0</v>
      </c>
      <c r="BD249" s="58">
        <f>VLOOKUP(J$3,[1]Prisindeks!$A$1:$B$111,2,FALSE)/100*AG249</f>
        <v>0</v>
      </c>
      <c r="BE249" s="58">
        <f>VLOOKUP(K$3,[1]Prisindeks!$A$1:$B$111,2,FALSE)/100*AH249</f>
        <v>0</v>
      </c>
      <c r="BF249" s="58">
        <f>VLOOKUP(L$3,[1]Prisindeks!$A$1:$B$111,2,FALSE)/100*AI249</f>
        <v>0</v>
      </c>
      <c r="BG249" s="58">
        <f>VLOOKUP(M$3,[1]Prisindeks!$A$1:$B$111,2,FALSE)/100*AJ249</f>
        <v>0</v>
      </c>
      <c r="BH249" s="58">
        <f>VLOOKUP(N$3,[1]Prisindeks!$A$1:$B$111,2,FALSE)/100*AK249</f>
        <v>0</v>
      </c>
      <c r="BI249" s="58">
        <f>VLOOKUP(O$3,[1]Prisindeks!$A$1:$B$111,2,FALSE)/100*AL249</f>
        <v>0</v>
      </c>
      <c r="BJ249" s="58">
        <f>VLOOKUP(P$3,[1]Prisindeks!$A$1:$B$111,2,FALSE)/100*AM249</f>
        <v>0</v>
      </c>
      <c r="BK249" s="58">
        <f>VLOOKUP(Q$3,[1]Prisindeks!$A$1:$B$111,2,FALSE)/100*AN249</f>
        <v>0</v>
      </c>
      <c r="BL249" s="58">
        <f>VLOOKUP(R$3,[1]Prisindeks!$A$1:$B$111,2,FALSE)/100*AO249</f>
        <v>0</v>
      </c>
      <c r="BM249" s="58">
        <f>VLOOKUP(S$3,[1]Prisindeks!$A$1:$B$111,2,FALSE)/100*AP249</f>
        <v>0</v>
      </c>
      <c r="BN249" s="58">
        <f>VLOOKUP(T$3,[1]Prisindeks!$A$1:$B$111,2,FALSE)/100*AQ249</f>
        <v>0</v>
      </c>
      <c r="BO249" s="58">
        <f>VLOOKUP(U$3,[1]Prisindeks!$A$1:$B$111,2,FALSE)/100*AR249</f>
        <v>0</v>
      </c>
      <c r="BP249" s="58">
        <f>VLOOKUP(V$3,[1]Prisindeks!$A$1:$B$111,2,FALSE)/100*AS249</f>
        <v>0</v>
      </c>
      <c r="BQ249" s="58">
        <f>VLOOKUP(W$3,[1]Prisindeks!$A$1:$B$111,2,FALSE)/100*AT249</f>
        <v>0</v>
      </c>
      <c r="BR249" s="58">
        <f>VLOOKUP(X$3,[1]Prisindeks!$A$1:$B$111,2,FALSE)/100*AU249</f>
        <v>0</v>
      </c>
      <c r="BS249" s="58">
        <f>VLOOKUP(Y$3,[1]Prisindeks!$A$1:$B$111,2,FALSE)/100*AV249</f>
        <v>0</v>
      </c>
      <c r="BT249" s="59">
        <f>+SUM(AX249:BS249)</f>
        <v>0</v>
      </c>
      <c r="BU249" s="48">
        <f t="shared" si="181"/>
        <v>0</v>
      </c>
      <c r="BV249" s="48">
        <f t="shared" si="181"/>
        <v>0</v>
      </c>
      <c r="BW249" s="48">
        <f t="shared" si="181"/>
        <v>0</v>
      </c>
      <c r="BX249" s="48">
        <f t="shared" si="181"/>
        <v>0</v>
      </c>
      <c r="BY249" s="48">
        <f t="shared" si="181"/>
        <v>0</v>
      </c>
      <c r="BZ249" s="48">
        <f t="shared" si="181"/>
        <v>0</v>
      </c>
      <c r="CA249" s="48">
        <f t="shared" si="181"/>
        <v>0</v>
      </c>
      <c r="CB249" s="48">
        <f t="shared" si="181"/>
        <v>0</v>
      </c>
      <c r="CC249" s="48">
        <f t="shared" si="181"/>
        <v>0</v>
      </c>
      <c r="CD249" s="48">
        <f t="shared" si="181"/>
        <v>0</v>
      </c>
      <c r="CE249" s="48">
        <f t="shared" si="182"/>
        <v>0</v>
      </c>
      <c r="CF249" s="48">
        <f t="shared" si="182"/>
        <v>0</v>
      </c>
      <c r="CG249" s="48">
        <f t="shared" si="182"/>
        <v>0</v>
      </c>
      <c r="CH249" s="48">
        <f t="shared" si="182"/>
        <v>0</v>
      </c>
      <c r="CI249" s="48">
        <f t="shared" si="182"/>
        <v>0</v>
      </c>
      <c r="CJ249" s="48">
        <f t="shared" si="182"/>
        <v>0</v>
      </c>
      <c r="CK249" s="48">
        <f t="shared" si="182"/>
        <v>0</v>
      </c>
      <c r="CL249" s="48">
        <f t="shared" si="182"/>
        <v>0</v>
      </c>
      <c r="CM249" s="48">
        <f t="shared" si="182"/>
        <v>0</v>
      </c>
      <c r="CN249" s="48">
        <f t="shared" si="182"/>
        <v>0</v>
      </c>
      <c r="CO249" s="48">
        <f t="shared" si="182"/>
        <v>0</v>
      </c>
      <c r="CP249" s="48">
        <f t="shared" si="182"/>
        <v>0</v>
      </c>
      <c r="CQ249" s="49">
        <f>+AVERAGE(AW249,BT249)</f>
        <v>0</v>
      </c>
      <c r="CR249" s="48">
        <f>SUM(D249:Y249)</f>
        <v>0</v>
      </c>
    </row>
    <row r="250" spans="1:96" hidden="1" outlineLevel="1" x14ac:dyDescent="0.25">
      <c r="A250" s="50" t="s">
        <v>88</v>
      </c>
      <c r="B250" s="51" t="s">
        <v>89</v>
      </c>
      <c r="C250" s="52">
        <f>+[1]Genanskaffelsespriser!$E$178</f>
        <v>50</v>
      </c>
      <c r="D250" s="78">
        <v>0</v>
      </c>
      <c r="E250" s="78">
        <v>0</v>
      </c>
      <c r="F250" s="78">
        <v>0</v>
      </c>
      <c r="G250" s="78">
        <v>0</v>
      </c>
      <c r="H250" s="78">
        <v>0</v>
      </c>
      <c r="I250" s="78">
        <v>0</v>
      </c>
      <c r="J250" s="78">
        <v>0</v>
      </c>
      <c r="K250" s="78">
        <v>0</v>
      </c>
      <c r="L250" s="78">
        <v>0</v>
      </c>
      <c r="M250" s="78">
        <v>0</v>
      </c>
      <c r="N250" s="78">
        <v>0</v>
      </c>
      <c r="O250" s="78">
        <v>0</v>
      </c>
      <c r="P250" s="78">
        <v>0</v>
      </c>
      <c r="Q250" s="78">
        <v>0</v>
      </c>
      <c r="R250" s="78">
        <v>0</v>
      </c>
      <c r="S250" s="78">
        <v>0</v>
      </c>
      <c r="T250" s="78">
        <v>0</v>
      </c>
      <c r="U250" s="78">
        <v>0</v>
      </c>
      <c r="V250" s="78">
        <v>0</v>
      </c>
      <c r="W250" s="78">
        <v>0</v>
      </c>
      <c r="X250" s="78">
        <v>0</v>
      </c>
      <c r="Y250" s="78">
        <v>0</v>
      </c>
      <c r="Z250" s="87">
        <f>IF(COUNTIF(D250:Y250,"&lt;&gt;0")&lt;=1,IF((SUM(D250:Y250))&gt;0,(+HLOOKUP((SUM(D250:Y250)),[1]Priser!$E$168:$J$170,2)+((SUM(D250:Y250))-HLOOKUP((SUM(D250:Y250)),[1]Priser!$E$168:$J$170,1))*HLOOKUP((SUM(D250:Y250)),[1]Priser!$E$168:$J$170,3))/(SUM(D250:Y250)),0)*(1+[1]Genanskaffelsespriser!$D$196),$A$400)</f>
        <v>0</v>
      </c>
      <c r="AA250" s="57">
        <f t="shared" ref="AA250:AV250" si="183">IF((D250*$Z250-(2009-D$3)/($C250+D251)*$Z250*D250)&lt;0,0,(D250*$Z250-(2009-D$3)/($C250+D251)*$Z250*D250))</f>
        <v>0</v>
      </c>
      <c r="AB250" s="58">
        <f t="shared" si="183"/>
        <v>0</v>
      </c>
      <c r="AC250" s="58">
        <f t="shared" si="183"/>
        <v>0</v>
      </c>
      <c r="AD250" s="58">
        <f t="shared" si="183"/>
        <v>0</v>
      </c>
      <c r="AE250" s="58">
        <f t="shared" si="183"/>
        <v>0</v>
      </c>
      <c r="AF250" s="58">
        <f t="shared" si="183"/>
        <v>0</v>
      </c>
      <c r="AG250" s="58">
        <f t="shared" si="183"/>
        <v>0</v>
      </c>
      <c r="AH250" s="58">
        <f t="shared" si="183"/>
        <v>0</v>
      </c>
      <c r="AI250" s="58">
        <f t="shared" si="183"/>
        <v>0</v>
      </c>
      <c r="AJ250" s="58">
        <f t="shared" si="183"/>
        <v>0</v>
      </c>
      <c r="AK250" s="58">
        <f t="shared" si="183"/>
        <v>0</v>
      </c>
      <c r="AL250" s="58">
        <f t="shared" si="183"/>
        <v>0</v>
      </c>
      <c r="AM250" s="58">
        <f t="shared" si="183"/>
        <v>0</v>
      </c>
      <c r="AN250" s="58">
        <f t="shared" si="183"/>
        <v>0</v>
      </c>
      <c r="AO250" s="58">
        <f t="shared" si="183"/>
        <v>0</v>
      </c>
      <c r="AP250" s="58">
        <f t="shared" si="183"/>
        <v>0</v>
      </c>
      <c r="AQ250" s="58">
        <f t="shared" si="183"/>
        <v>0</v>
      </c>
      <c r="AR250" s="58">
        <f t="shared" si="183"/>
        <v>0</v>
      </c>
      <c r="AS250" s="58">
        <f t="shared" si="183"/>
        <v>0</v>
      </c>
      <c r="AT250" s="58">
        <f t="shared" si="183"/>
        <v>0</v>
      </c>
      <c r="AU250" s="58">
        <f t="shared" si="183"/>
        <v>0</v>
      </c>
      <c r="AV250" s="58">
        <f t="shared" si="183"/>
        <v>0</v>
      </c>
      <c r="AW250" s="59">
        <f>+SUM(AA250:AV250)</f>
        <v>0</v>
      </c>
      <c r="AX250" s="58">
        <f>VLOOKUP(D$3,[1]Prisindeks!$A$1:$B$111,2,FALSE)/100*AA250</f>
        <v>0</v>
      </c>
      <c r="AY250" s="58">
        <f>VLOOKUP(E$3,[1]Prisindeks!$A$1:$B$111,2,FALSE)/100*AB250</f>
        <v>0</v>
      </c>
      <c r="AZ250" s="58">
        <f>VLOOKUP(F$3,[1]Prisindeks!$A$1:$B$111,2,FALSE)/100*AC250</f>
        <v>0</v>
      </c>
      <c r="BA250" s="58">
        <f>VLOOKUP(G$3,[1]Prisindeks!$A$1:$B$111,2,FALSE)/100*AD250</f>
        <v>0</v>
      </c>
      <c r="BB250" s="58">
        <f>VLOOKUP(H$3,[1]Prisindeks!$A$1:$B$111,2,FALSE)/100*AE250</f>
        <v>0</v>
      </c>
      <c r="BC250" s="58">
        <f>VLOOKUP(I$3,[1]Prisindeks!$A$1:$B$111,2,FALSE)/100*AF250</f>
        <v>0</v>
      </c>
      <c r="BD250" s="58">
        <f>VLOOKUP(J$3,[1]Prisindeks!$A$1:$B$111,2,FALSE)/100*AG250</f>
        <v>0</v>
      </c>
      <c r="BE250" s="58">
        <f>VLOOKUP(K$3,[1]Prisindeks!$A$1:$B$111,2,FALSE)/100*AH250</f>
        <v>0</v>
      </c>
      <c r="BF250" s="58">
        <f>VLOOKUP(L$3,[1]Prisindeks!$A$1:$B$111,2,FALSE)/100*AI250</f>
        <v>0</v>
      </c>
      <c r="BG250" s="58">
        <f>VLOOKUP(M$3,[1]Prisindeks!$A$1:$B$111,2,FALSE)/100*AJ250</f>
        <v>0</v>
      </c>
      <c r="BH250" s="58">
        <f>VLOOKUP(N$3,[1]Prisindeks!$A$1:$B$111,2,FALSE)/100*AK250</f>
        <v>0</v>
      </c>
      <c r="BI250" s="58">
        <f>VLOOKUP(O$3,[1]Prisindeks!$A$1:$B$111,2,FALSE)/100*AL250</f>
        <v>0</v>
      </c>
      <c r="BJ250" s="58">
        <f>VLOOKUP(P$3,[1]Prisindeks!$A$1:$B$111,2,FALSE)/100*AM250</f>
        <v>0</v>
      </c>
      <c r="BK250" s="58">
        <f>VLOOKUP(Q$3,[1]Prisindeks!$A$1:$B$111,2,FALSE)/100*AN250</f>
        <v>0</v>
      </c>
      <c r="BL250" s="58">
        <f>VLOOKUP(R$3,[1]Prisindeks!$A$1:$B$111,2,FALSE)/100*AO250</f>
        <v>0</v>
      </c>
      <c r="BM250" s="58">
        <f>VLOOKUP(S$3,[1]Prisindeks!$A$1:$B$111,2,FALSE)/100*AP250</f>
        <v>0</v>
      </c>
      <c r="BN250" s="58">
        <f>VLOOKUP(T$3,[1]Prisindeks!$A$1:$B$111,2,FALSE)/100*AQ250</f>
        <v>0</v>
      </c>
      <c r="BO250" s="58">
        <f>VLOOKUP(U$3,[1]Prisindeks!$A$1:$B$111,2,FALSE)/100*AR250</f>
        <v>0</v>
      </c>
      <c r="BP250" s="58">
        <f>VLOOKUP(V$3,[1]Prisindeks!$A$1:$B$111,2,FALSE)/100*AS250</f>
        <v>0</v>
      </c>
      <c r="BQ250" s="58">
        <f>VLOOKUP(W$3,[1]Prisindeks!$A$1:$B$111,2,FALSE)/100*AT250</f>
        <v>0</v>
      </c>
      <c r="BR250" s="58">
        <f>VLOOKUP(X$3,[1]Prisindeks!$A$1:$B$111,2,FALSE)/100*AU250</f>
        <v>0</v>
      </c>
      <c r="BS250" s="58">
        <f>VLOOKUP(Y$3,[1]Prisindeks!$A$1:$B$111,2,FALSE)/100*AV250</f>
        <v>0</v>
      </c>
      <c r="BT250" s="59">
        <f>+SUM(AX250:BS250)</f>
        <v>0</v>
      </c>
      <c r="BU250" s="48">
        <f t="shared" si="181"/>
        <v>0</v>
      </c>
      <c r="BV250" s="48">
        <f t="shared" si="181"/>
        <v>0</v>
      </c>
      <c r="BW250" s="48">
        <f t="shared" si="181"/>
        <v>0</v>
      </c>
      <c r="BX250" s="48">
        <f t="shared" si="181"/>
        <v>0</v>
      </c>
      <c r="BY250" s="48">
        <f t="shared" si="181"/>
        <v>0</v>
      </c>
      <c r="BZ250" s="48">
        <f t="shared" si="181"/>
        <v>0</v>
      </c>
      <c r="CA250" s="48">
        <f t="shared" si="181"/>
        <v>0</v>
      </c>
      <c r="CB250" s="48">
        <f t="shared" si="181"/>
        <v>0</v>
      </c>
      <c r="CC250" s="48">
        <f t="shared" si="181"/>
        <v>0</v>
      </c>
      <c r="CD250" s="48">
        <f t="shared" si="181"/>
        <v>0</v>
      </c>
      <c r="CE250" s="48">
        <f t="shared" si="182"/>
        <v>0</v>
      </c>
      <c r="CF250" s="48">
        <f t="shared" si="182"/>
        <v>0</v>
      </c>
      <c r="CG250" s="48">
        <f t="shared" si="182"/>
        <v>0</v>
      </c>
      <c r="CH250" s="48">
        <f t="shared" si="182"/>
        <v>0</v>
      </c>
      <c r="CI250" s="48">
        <f t="shared" si="182"/>
        <v>0</v>
      </c>
      <c r="CJ250" s="48">
        <f t="shared" si="182"/>
        <v>0</v>
      </c>
      <c r="CK250" s="48">
        <f t="shared" si="182"/>
        <v>0</v>
      </c>
      <c r="CL250" s="48">
        <f t="shared" si="182"/>
        <v>0</v>
      </c>
      <c r="CM250" s="48">
        <f t="shared" si="182"/>
        <v>0</v>
      </c>
      <c r="CN250" s="48">
        <f t="shared" si="182"/>
        <v>0</v>
      </c>
      <c r="CO250" s="48">
        <f t="shared" si="182"/>
        <v>0</v>
      </c>
      <c r="CP250" s="48">
        <f t="shared" si="182"/>
        <v>0</v>
      </c>
      <c r="CQ250" s="49">
        <f>+AVERAGE(AW250,BT250)</f>
        <v>0</v>
      </c>
      <c r="CR250" s="48">
        <f>SUM(D250:Y250)</f>
        <v>0</v>
      </c>
    </row>
    <row r="251" spans="1:96" hidden="1" outlineLevel="1" x14ac:dyDescent="0.25">
      <c r="A251" s="60" t="s">
        <v>66</v>
      </c>
      <c r="B251" s="51" t="s">
        <v>67</v>
      </c>
      <c r="C251" s="61" t="s">
        <v>68</v>
      </c>
      <c r="D251" s="78">
        <v>0</v>
      </c>
      <c r="E251" s="78">
        <v>0</v>
      </c>
      <c r="F251" s="78">
        <v>0</v>
      </c>
      <c r="G251" s="78">
        <v>0</v>
      </c>
      <c r="H251" s="78">
        <v>0</v>
      </c>
      <c r="I251" s="78">
        <v>0</v>
      </c>
      <c r="J251" s="78">
        <v>0</v>
      </c>
      <c r="K251" s="78">
        <v>0</v>
      </c>
      <c r="L251" s="78">
        <v>0</v>
      </c>
      <c r="M251" s="78">
        <v>0</v>
      </c>
      <c r="N251" s="78">
        <v>0</v>
      </c>
      <c r="O251" s="78">
        <v>0</v>
      </c>
      <c r="P251" s="78">
        <v>0</v>
      </c>
      <c r="Q251" s="78">
        <v>0</v>
      </c>
      <c r="R251" s="78">
        <v>0</v>
      </c>
      <c r="S251" s="78">
        <v>0</v>
      </c>
      <c r="T251" s="78">
        <v>0</v>
      </c>
      <c r="U251" s="78">
        <v>0</v>
      </c>
      <c r="V251" s="78">
        <v>0</v>
      </c>
      <c r="W251" s="78">
        <v>0</v>
      </c>
      <c r="X251" s="78">
        <v>0</v>
      </c>
      <c r="Y251" s="78">
        <v>0</v>
      </c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  <c r="BC251" s="56"/>
      <c r="BD251" s="56"/>
      <c r="BE251" s="56"/>
      <c r="BF251" s="56"/>
      <c r="BG251" s="56"/>
      <c r="BH251" s="56"/>
      <c r="BI251" s="56"/>
      <c r="BJ251" s="56"/>
      <c r="BK251" s="56"/>
      <c r="BL251" s="56"/>
      <c r="BM251" s="56"/>
      <c r="BN251" s="56"/>
      <c r="BO251" s="56"/>
      <c r="BP251" s="56"/>
      <c r="BQ251" s="56"/>
      <c r="BR251" s="56"/>
      <c r="BS251" s="56"/>
      <c r="BT251" s="56"/>
      <c r="BU251" s="56"/>
      <c r="BV251" s="56"/>
      <c r="BW251" s="56"/>
      <c r="BX251" s="56"/>
      <c r="BY251" s="56"/>
      <c r="BZ251" s="56"/>
      <c r="CA251" s="56"/>
      <c r="CB251" s="56"/>
      <c r="CC251" s="56"/>
      <c r="CD251" s="56"/>
      <c r="CE251" s="56"/>
      <c r="CF251" s="56"/>
      <c r="CG251" s="56"/>
      <c r="CH251" s="56"/>
      <c r="CI251" s="56"/>
      <c r="CJ251" s="56"/>
      <c r="CK251" s="56"/>
      <c r="CL251" s="56"/>
      <c r="CM251" s="56"/>
      <c r="CN251" s="56"/>
      <c r="CO251" s="56"/>
      <c r="CP251" s="56"/>
      <c r="CQ251" s="49"/>
      <c r="CR251" s="48"/>
    </row>
    <row r="252" spans="1:96" hidden="1" outlineLevel="1" x14ac:dyDescent="0.25">
      <c r="A252" s="50" t="s">
        <v>90</v>
      </c>
      <c r="B252" s="51" t="s">
        <v>89</v>
      </c>
      <c r="C252" s="52">
        <f>+[1]Genanskaffelsespriser!$E$179</f>
        <v>50</v>
      </c>
      <c r="D252" s="78">
        <v>0</v>
      </c>
      <c r="E252" s="78">
        <v>0</v>
      </c>
      <c r="F252" s="78">
        <v>0</v>
      </c>
      <c r="G252" s="78">
        <v>0</v>
      </c>
      <c r="H252" s="78">
        <v>0</v>
      </c>
      <c r="I252" s="78">
        <v>0</v>
      </c>
      <c r="J252" s="78">
        <v>0</v>
      </c>
      <c r="K252" s="78">
        <v>0</v>
      </c>
      <c r="L252" s="78">
        <v>0</v>
      </c>
      <c r="M252" s="78">
        <v>0</v>
      </c>
      <c r="N252" s="78">
        <v>0</v>
      </c>
      <c r="O252" s="78">
        <v>0</v>
      </c>
      <c r="P252" s="78">
        <v>0</v>
      </c>
      <c r="Q252" s="78">
        <v>0</v>
      </c>
      <c r="R252" s="78">
        <v>0</v>
      </c>
      <c r="S252" s="78">
        <v>0</v>
      </c>
      <c r="T252" s="78">
        <v>0</v>
      </c>
      <c r="U252" s="78">
        <v>0</v>
      </c>
      <c r="V252" s="78">
        <v>0</v>
      </c>
      <c r="W252" s="78">
        <v>0</v>
      </c>
      <c r="X252" s="78">
        <v>0</v>
      </c>
      <c r="Y252" s="78">
        <v>0</v>
      </c>
      <c r="Z252" s="87">
        <f>IF(COUNTIF(D252:Y252,"&lt;&gt;0")&lt;=1,IF((SUM(D252:Y252))&gt;0,(+HLOOKUP((SUM(D252:Y252)),[1]Priser!$E$191:$J$193,2)+((SUM(D252:Y252))-HLOOKUP((SUM(D252:Y252)),[1]Priser!$E$191:$J$193,1))*HLOOKUP((SUM(D252:Y252)),[1]Priser!$E$191:$J$193,3))/(SUM(D252:Y252)),0)*(1+[1]Genanskaffelsespriser!$D$196),$A$400)</f>
        <v>0</v>
      </c>
      <c r="AA252" s="57">
        <f t="shared" ref="AA252:AV252" si="184">IF((D252*$Z252-(2009-D$3)/($C252+D253)*$Z252*D252)&lt;0,0,(D252*$Z252-(2009-D$3)/($C252+D253)*$Z252*D252))</f>
        <v>0</v>
      </c>
      <c r="AB252" s="58">
        <f t="shared" si="184"/>
        <v>0</v>
      </c>
      <c r="AC252" s="58">
        <f t="shared" si="184"/>
        <v>0</v>
      </c>
      <c r="AD252" s="58">
        <f t="shared" si="184"/>
        <v>0</v>
      </c>
      <c r="AE252" s="58">
        <f t="shared" si="184"/>
        <v>0</v>
      </c>
      <c r="AF252" s="58">
        <f t="shared" si="184"/>
        <v>0</v>
      </c>
      <c r="AG252" s="58">
        <f t="shared" si="184"/>
        <v>0</v>
      </c>
      <c r="AH252" s="58">
        <f t="shared" si="184"/>
        <v>0</v>
      </c>
      <c r="AI252" s="58">
        <f t="shared" si="184"/>
        <v>0</v>
      </c>
      <c r="AJ252" s="58">
        <f t="shared" si="184"/>
        <v>0</v>
      </c>
      <c r="AK252" s="58">
        <f t="shared" si="184"/>
        <v>0</v>
      </c>
      <c r="AL252" s="58">
        <f t="shared" si="184"/>
        <v>0</v>
      </c>
      <c r="AM252" s="58">
        <f t="shared" si="184"/>
        <v>0</v>
      </c>
      <c r="AN252" s="58">
        <f t="shared" si="184"/>
        <v>0</v>
      </c>
      <c r="AO252" s="58">
        <f t="shared" si="184"/>
        <v>0</v>
      </c>
      <c r="AP252" s="58">
        <f t="shared" si="184"/>
        <v>0</v>
      </c>
      <c r="AQ252" s="58">
        <f t="shared" si="184"/>
        <v>0</v>
      </c>
      <c r="AR252" s="58">
        <f t="shared" si="184"/>
        <v>0</v>
      </c>
      <c r="AS252" s="58">
        <f t="shared" si="184"/>
        <v>0</v>
      </c>
      <c r="AT252" s="58">
        <f t="shared" si="184"/>
        <v>0</v>
      </c>
      <c r="AU252" s="58">
        <f t="shared" si="184"/>
        <v>0</v>
      </c>
      <c r="AV252" s="58">
        <f t="shared" si="184"/>
        <v>0</v>
      </c>
      <c r="AW252" s="59">
        <f>+SUM(AA252:AV252)</f>
        <v>0</v>
      </c>
      <c r="AX252" s="58">
        <f>VLOOKUP(D$3,[1]Prisindeks!$A$1:$B$111,2,FALSE)/100*AA252</f>
        <v>0</v>
      </c>
      <c r="AY252" s="58">
        <f>VLOOKUP(E$3,[1]Prisindeks!$A$1:$B$111,2,FALSE)/100*AB252</f>
        <v>0</v>
      </c>
      <c r="AZ252" s="58">
        <f>VLOOKUP(F$3,[1]Prisindeks!$A$1:$B$111,2,FALSE)/100*AC252</f>
        <v>0</v>
      </c>
      <c r="BA252" s="58">
        <f>VLOOKUP(G$3,[1]Prisindeks!$A$1:$B$111,2,FALSE)/100*AD252</f>
        <v>0</v>
      </c>
      <c r="BB252" s="58">
        <f>VLOOKUP(H$3,[1]Prisindeks!$A$1:$B$111,2,FALSE)/100*AE252</f>
        <v>0</v>
      </c>
      <c r="BC252" s="58">
        <f>VLOOKUP(I$3,[1]Prisindeks!$A$1:$B$111,2,FALSE)/100*AF252</f>
        <v>0</v>
      </c>
      <c r="BD252" s="58">
        <f>VLOOKUP(J$3,[1]Prisindeks!$A$1:$B$111,2,FALSE)/100*AG252</f>
        <v>0</v>
      </c>
      <c r="BE252" s="58">
        <f>VLOOKUP(K$3,[1]Prisindeks!$A$1:$B$111,2,FALSE)/100*AH252</f>
        <v>0</v>
      </c>
      <c r="BF252" s="58">
        <f>VLOOKUP(L$3,[1]Prisindeks!$A$1:$B$111,2,FALSE)/100*AI252</f>
        <v>0</v>
      </c>
      <c r="BG252" s="58">
        <f>VLOOKUP(M$3,[1]Prisindeks!$A$1:$B$111,2,FALSE)/100*AJ252</f>
        <v>0</v>
      </c>
      <c r="BH252" s="58">
        <f>VLOOKUP(N$3,[1]Prisindeks!$A$1:$B$111,2,FALSE)/100*AK252</f>
        <v>0</v>
      </c>
      <c r="BI252" s="58">
        <f>VLOOKUP(O$3,[1]Prisindeks!$A$1:$B$111,2,FALSE)/100*AL252</f>
        <v>0</v>
      </c>
      <c r="BJ252" s="58">
        <f>VLOOKUP(P$3,[1]Prisindeks!$A$1:$B$111,2,FALSE)/100*AM252</f>
        <v>0</v>
      </c>
      <c r="BK252" s="58">
        <f>VLOOKUP(Q$3,[1]Prisindeks!$A$1:$B$111,2,FALSE)/100*AN252</f>
        <v>0</v>
      </c>
      <c r="BL252" s="58">
        <f>VLOOKUP(R$3,[1]Prisindeks!$A$1:$B$111,2,FALSE)/100*AO252</f>
        <v>0</v>
      </c>
      <c r="BM252" s="58">
        <f>VLOOKUP(S$3,[1]Prisindeks!$A$1:$B$111,2,FALSE)/100*AP252</f>
        <v>0</v>
      </c>
      <c r="BN252" s="58">
        <f>VLOOKUP(T$3,[1]Prisindeks!$A$1:$B$111,2,FALSE)/100*AQ252</f>
        <v>0</v>
      </c>
      <c r="BO252" s="58">
        <f>VLOOKUP(U$3,[1]Prisindeks!$A$1:$B$111,2,FALSE)/100*AR252</f>
        <v>0</v>
      </c>
      <c r="BP252" s="58">
        <f>VLOOKUP(V$3,[1]Prisindeks!$A$1:$B$111,2,FALSE)/100*AS252</f>
        <v>0</v>
      </c>
      <c r="BQ252" s="58">
        <f>VLOOKUP(W$3,[1]Prisindeks!$A$1:$B$111,2,FALSE)/100*AT252</f>
        <v>0</v>
      </c>
      <c r="BR252" s="58">
        <f>VLOOKUP(X$3,[1]Prisindeks!$A$1:$B$111,2,FALSE)/100*AU252</f>
        <v>0</v>
      </c>
      <c r="BS252" s="58">
        <f>VLOOKUP(Y$3,[1]Prisindeks!$A$1:$B$111,2,FALSE)/100*AV252</f>
        <v>0</v>
      </c>
      <c r="BT252" s="59">
        <f>+SUM(AX252:BS252)</f>
        <v>0</v>
      </c>
      <c r="BU252" s="48">
        <f t="shared" ref="BU252:CP252" si="185">(AX252+AA252)/2</f>
        <v>0</v>
      </c>
      <c r="BV252" s="48">
        <f t="shared" si="185"/>
        <v>0</v>
      </c>
      <c r="BW252" s="48">
        <f t="shared" si="185"/>
        <v>0</v>
      </c>
      <c r="BX252" s="48">
        <f t="shared" si="185"/>
        <v>0</v>
      </c>
      <c r="BY252" s="48">
        <f t="shared" si="185"/>
        <v>0</v>
      </c>
      <c r="BZ252" s="48">
        <f t="shared" si="185"/>
        <v>0</v>
      </c>
      <c r="CA252" s="48">
        <f t="shared" si="185"/>
        <v>0</v>
      </c>
      <c r="CB252" s="48">
        <f t="shared" si="185"/>
        <v>0</v>
      </c>
      <c r="CC252" s="48">
        <f t="shared" si="185"/>
        <v>0</v>
      </c>
      <c r="CD252" s="48">
        <f t="shared" si="185"/>
        <v>0</v>
      </c>
      <c r="CE252" s="48">
        <f t="shared" si="185"/>
        <v>0</v>
      </c>
      <c r="CF252" s="48">
        <f t="shared" si="185"/>
        <v>0</v>
      </c>
      <c r="CG252" s="48">
        <f t="shared" si="185"/>
        <v>0</v>
      </c>
      <c r="CH252" s="48">
        <f t="shared" si="185"/>
        <v>0</v>
      </c>
      <c r="CI252" s="48">
        <f t="shared" si="185"/>
        <v>0</v>
      </c>
      <c r="CJ252" s="48">
        <f t="shared" si="185"/>
        <v>0</v>
      </c>
      <c r="CK252" s="48">
        <f t="shared" si="185"/>
        <v>0</v>
      </c>
      <c r="CL252" s="48">
        <f t="shared" si="185"/>
        <v>0</v>
      </c>
      <c r="CM252" s="48">
        <f t="shared" si="185"/>
        <v>0</v>
      </c>
      <c r="CN252" s="48">
        <f t="shared" si="185"/>
        <v>0</v>
      </c>
      <c r="CO252" s="48">
        <f t="shared" si="185"/>
        <v>0</v>
      </c>
      <c r="CP252" s="48">
        <f t="shared" si="185"/>
        <v>0</v>
      </c>
      <c r="CQ252" s="49">
        <f>+AVERAGE(AW252,BT252)</f>
        <v>0</v>
      </c>
      <c r="CR252" s="48">
        <f>SUM(D252:Y252)</f>
        <v>0</v>
      </c>
    </row>
    <row r="253" spans="1:96" hidden="1" outlineLevel="1" x14ac:dyDescent="0.25">
      <c r="A253" s="60" t="s">
        <v>66</v>
      </c>
      <c r="B253" s="51" t="s">
        <v>67</v>
      </c>
      <c r="C253" s="61" t="s">
        <v>68</v>
      </c>
      <c r="D253" s="78">
        <v>0</v>
      </c>
      <c r="E253" s="78">
        <v>0</v>
      </c>
      <c r="F253" s="78">
        <v>0</v>
      </c>
      <c r="G253" s="78">
        <v>0</v>
      </c>
      <c r="H253" s="78">
        <v>0</v>
      </c>
      <c r="I253" s="78">
        <v>0</v>
      </c>
      <c r="J253" s="78">
        <v>0</v>
      </c>
      <c r="K253" s="78">
        <v>0</v>
      </c>
      <c r="L253" s="78">
        <v>0</v>
      </c>
      <c r="M253" s="78">
        <v>0</v>
      </c>
      <c r="N253" s="78">
        <v>0</v>
      </c>
      <c r="O253" s="78">
        <v>0</v>
      </c>
      <c r="P253" s="78">
        <v>0</v>
      </c>
      <c r="Q253" s="78">
        <v>0</v>
      </c>
      <c r="R253" s="78">
        <v>0</v>
      </c>
      <c r="S253" s="78">
        <v>0</v>
      </c>
      <c r="T253" s="78">
        <v>0</v>
      </c>
      <c r="U253" s="78">
        <v>0</v>
      </c>
      <c r="V253" s="78">
        <v>0</v>
      </c>
      <c r="W253" s="78">
        <v>0</v>
      </c>
      <c r="X253" s="78">
        <v>0</v>
      </c>
      <c r="Y253" s="78">
        <v>0</v>
      </c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  <c r="BC253" s="56"/>
      <c r="BD253" s="56"/>
      <c r="BE253" s="56"/>
      <c r="BF253" s="56"/>
      <c r="BG253" s="56"/>
      <c r="BH253" s="56"/>
      <c r="BI253" s="56"/>
      <c r="BJ253" s="56"/>
      <c r="BK253" s="56"/>
      <c r="BL253" s="56"/>
      <c r="BM253" s="56"/>
      <c r="BN253" s="56"/>
      <c r="BO253" s="56"/>
      <c r="BP253" s="56"/>
      <c r="BQ253" s="56"/>
      <c r="BR253" s="56"/>
      <c r="BS253" s="56"/>
      <c r="BT253" s="56"/>
      <c r="BU253" s="56"/>
      <c r="BV253" s="56"/>
      <c r="BW253" s="56"/>
      <c r="BX253" s="56"/>
      <c r="BY253" s="56"/>
      <c r="BZ253" s="56"/>
      <c r="CA253" s="56"/>
      <c r="CB253" s="56"/>
      <c r="CC253" s="56"/>
      <c r="CD253" s="56"/>
      <c r="CE253" s="56"/>
      <c r="CF253" s="56"/>
      <c r="CG253" s="56"/>
      <c r="CH253" s="56"/>
      <c r="CI253" s="56"/>
      <c r="CJ253" s="56"/>
      <c r="CK253" s="56"/>
      <c r="CL253" s="56"/>
      <c r="CM253" s="56"/>
      <c r="CN253" s="56"/>
      <c r="CO253" s="56"/>
      <c r="CP253" s="56"/>
      <c r="CQ253" s="49"/>
      <c r="CR253" s="48"/>
    </row>
    <row r="254" spans="1:96" collapsed="1" x14ac:dyDescent="0.25">
      <c r="A254" s="30" t="s">
        <v>106</v>
      </c>
      <c r="B254" s="31"/>
      <c r="C254" s="7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74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  <c r="AN254" s="75"/>
      <c r="AO254" s="75"/>
      <c r="AP254" s="75"/>
      <c r="AQ254" s="75"/>
      <c r="AR254" s="75"/>
      <c r="AS254" s="75"/>
      <c r="AT254" s="75"/>
      <c r="AU254" s="75"/>
      <c r="AV254" s="49"/>
      <c r="AW254" s="36">
        <f>SUM(AW255:AW262)</f>
        <v>0</v>
      </c>
      <c r="AX254" s="76"/>
      <c r="AY254" s="76"/>
      <c r="AZ254" s="76"/>
      <c r="BA254" s="76"/>
      <c r="BB254" s="76"/>
      <c r="BC254" s="76"/>
      <c r="BD254" s="76"/>
      <c r="BE254" s="76"/>
      <c r="BF254" s="76"/>
      <c r="BG254" s="76"/>
      <c r="BH254" s="76"/>
      <c r="BI254" s="76"/>
      <c r="BJ254" s="76"/>
      <c r="BK254" s="76"/>
      <c r="BL254" s="76"/>
      <c r="BM254" s="76"/>
      <c r="BN254" s="76"/>
      <c r="BO254" s="76"/>
      <c r="BP254" s="76"/>
      <c r="BQ254" s="76"/>
      <c r="BR254" s="76"/>
      <c r="BS254" s="76"/>
      <c r="BT254" s="36">
        <f>SUM(BT255:BT262)</f>
        <v>0</v>
      </c>
      <c r="BU254" s="76"/>
      <c r="BV254" s="76"/>
      <c r="BW254" s="76"/>
      <c r="BX254" s="76"/>
      <c r="BY254" s="76"/>
      <c r="BZ254" s="76"/>
      <c r="CA254" s="76"/>
      <c r="CB254" s="76"/>
      <c r="CC254" s="76"/>
      <c r="CD254" s="76"/>
      <c r="CE254" s="76"/>
      <c r="CF254" s="76"/>
      <c r="CG254" s="76"/>
      <c r="CH254" s="76"/>
      <c r="CI254" s="76"/>
      <c r="CJ254" s="76"/>
      <c r="CK254" s="76"/>
      <c r="CL254" s="76"/>
      <c r="CM254" s="76"/>
      <c r="CN254" s="76"/>
      <c r="CO254" s="76"/>
      <c r="CP254" s="76"/>
      <c r="CQ254" s="36">
        <f>SUM(CQ255:CQ262)</f>
        <v>0</v>
      </c>
      <c r="CR254" s="48">
        <f>SUM(D254:Y254)</f>
        <v>0</v>
      </c>
    </row>
    <row r="255" spans="1:96" hidden="1" outlineLevel="1" x14ac:dyDescent="0.25">
      <c r="A255" s="85" t="s">
        <v>84</v>
      </c>
      <c r="B255" s="39" t="s">
        <v>85</v>
      </c>
      <c r="C255" s="40">
        <f>+[1]Genanskaffelsespriser!$E$175</f>
        <v>50</v>
      </c>
      <c r="D255" s="77">
        <v>0</v>
      </c>
      <c r="E255" s="77">
        <v>0</v>
      </c>
      <c r="F255" s="77">
        <v>0</v>
      </c>
      <c r="G255" s="77">
        <v>0</v>
      </c>
      <c r="H255" s="77">
        <v>0</v>
      </c>
      <c r="I255" s="77">
        <v>0</v>
      </c>
      <c r="J255" s="77">
        <v>0</v>
      </c>
      <c r="K255" s="77">
        <v>0</v>
      </c>
      <c r="L255" s="77">
        <v>0</v>
      </c>
      <c r="M255" s="77">
        <v>0</v>
      </c>
      <c r="N255" s="77">
        <v>0</v>
      </c>
      <c r="O255" s="77">
        <v>0</v>
      </c>
      <c r="P255" s="77">
        <v>0</v>
      </c>
      <c r="Q255" s="77">
        <v>0</v>
      </c>
      <c r="R255" s="77">
        <v>0</v>
      </c>
      <c r="S255" s="77">
        <v>0</v>
      </c>
      <c r="T255" s="77">
        <v>0</v>
      </c>
      <c r="U255" s="77">
        <v>0</v>
      </c>
      <c r="V255" s="77">
        <v>0</v>
      </c>
      <c r="W255" s="77">
        <v>0</v>
      </c>
      <c r="X255" s="77">
        <v>0</v>
      </c>
      <c r="Y255" s="77">
        <v>0</v>
      </c>
      <c r="Z255" s="86">
        <f>IF(COUNTIF(D255:Y255,"&lt;&gt;0")&lt;=1,IF((SUM(D255:Y255))&gt;0,((+HLOOKUP((SUM(D255:Y255)),[1]Priser!$E$342:$H$344,2)+((SUM(D255:Y255))-HLOOKUP((SUM(D255:Y255)),[1]Priser!$E$342:$H$344,1))*HLOOKUP((SUM(D255:Y255)),[1]Priser!$E$342:$H$344,3))*[1]Priser!$P$341)/(SUM(D255:Y255)),0)*(1+[1]Genanskaffelsespriser!$D$196),$A$400)</f>
        <v>0</v>
      </c>
      <c r="AA255" s="45">
        <f t="shared" ref="AA255:AV255" si="186">IF((D255*$Z255-(2009-D$3)/($C255+D256)*$Z255*D255)&lt;0,0,(D255*$Z255-(2009-D$3)/($C255+D256)*$Z255*D255))</f>
        <v>0</v>
      </c>
      <c r="AB255" s="46">
        <f t="shared" si="186"/>
        <v>0</v>
      </c>
      <c r="AC255" s="46">
        <f t="shared" si="186"/>
        <v>0</v>
      </c>
      <c r="AD255" s="46">
        <f t="shared" si="186"/>
        <v>0</v>
      </c>
      <c r="AE255" s="46">
        <f t="shared" si="186"/>
        <v>0</v>
      </c>
      <c r="AF255" s="46">
        <f t="shared" si="186"/>
        <v>0</v>
      </c>
      <c r="AG255" s="46">
        <f t="shared" si="186"/>
        <v>0</v>
      </c>
      <c r="AH255" s="46">
        <f t="shared" si="186"/>
        <v>0</v>
      </c>
      <c r="AI255" s="46">
        <f t="shared" si="186"/>
        <v>0</v>
      </c>
      <c r="AJ255" s="46">
        <f t="shared" si="186"/>
        <v>0</v>
      </c>
      <c r="AK255" s="46">
        <f t="shared" si="186"/>
        <v>0</v>
      </c>
      <c r="AL255" s="46">
        <f t="shared" si="186"/>
        <v>0</v>
      </c>
      <c r="AM255" s="46">
        <f t="shared" si="186"/>
        <v>0</v>
      </c>
      <c r="AN255" s="46">
        <f t="shared" si="186"/>
        <v>0</v>
      </c>
      <c r="AO255" s="46">
        <f t="shared" si="186"/>
        <v>0</v>
      </c>
      <c r="AP255" s="46">
        <f t="shared" si="186"/>
        <v>0</v>
      </c>
      <c r="AQ255" s="46">
        <f t="shared" si="186"/>
        <v>0</v>
      </c>
      <c r="AR255" s="46">
        <f t="shared" si="186"/>
        <v>0</v>
      </c>
      <c r="AS255" s="46">
        <f t="shared" si="186"/>
        <v>0</v>
      </c>
      <c r="AT255" s="46">
        <f t="shared" si="186"/>
        <v>0</v>
      </c>
      <c r="AU255" s="46">
        <f t="shared" si="186"/>
        <v>0</v>
      </c>
      <c r="AV255" s="46">
        <f t="shared" si="186"/>
        <v>0</v>
      </c>
      <c r="AW255" s="47">
        <f>+SUM(AA255:AV255)</f>
        <v>0</v>
      </c>
      <c r="AX255" s="46">
        <f>VLOOKUP(D$3,[1]Prisindeks!$A$1:$B$111,2,FALSE)/100*AA255</f>
        <v>0</v>
      </c>
      <c r="AY255" s="46">
        <f>VLOOKUP(E$3,[1]Prisindeks!$A$1:$B$111,2,FALSE)/100*AB255</f>
        <v>0</v>
      </c>
      <c r="AZ255" s="46">
        <f>VLOOKUP(F$3,[1]Prisindeks!$A$1:$B$111,2,FALSE)/100*AC255</f>
        <v>0</v>
      </c>
      <c r="BA255" s="46">
        <f>VLOOKUP(G$3,[1]Prisindeks!$A$1:$B$111,2,FALSE)/100*AD255</f>
        <v>0</v>
      </c>
      <c r="BB255" s="46">
        <f>VLOOKUP(H$3,[1]Prisindeks!$A$1:$B$111,2,FALSE)/100*AE255</f>
        <v>0</v>
      </c>
      <c r="BC255" s="46">
        <f>VLOOKUP(I$3,[1]Prisindeks!$A$1:$B$111,2,FALSE)/100*AF255</f>
        <v>0</v>
      </c>
      <c r="BD255" s="46">
        <f>VLOOKUP(J$3,[1]Prisindeks!$A$1:$B$111,2,FALSE)/100*AG255</f>
        <v>0</v>
      </c>
      <c r="BE255" s="46">
        <f>VLOOKUP(K$3,[1]Prisindeks!$A$1:$B$111,2,FALSE)/100*AH255</f>
        <v>0</v>
      </c>
      <c r="BF255" s="46">
        <f>VLOOKUP(L$3,[1]Prisindeks!$A$1:$B$111,2,FALSE)/100*AI255</f>
        <v>0</v>
      </c>
      <c r="BG255" s="46">
        <f>VLOOKUP(M$3,[1]Prisindeks!$A$1:$B$111,2,FALSE)/100*AJ255</f>
        <v>0</v>
      </c>
      <c r="BH255" s="46">
        <f>VLOOKUP(N$3,[1]Prisindeks!$A$1:$B$111,2,FALSE)/100*AK255</f>
        <v>0</v>
      </c>
      <c r="BI255" s="46">
        <f>VLOOKUP(O$3,[1]Prisindeks!$A$1:$B$111,2,FALSE)/100*AL255</f>
        <v>0</v>
      </c>
      <c r="BJ255" s="46">
        <f>VLOOKUP(P$3,[1]Prisindeks!$A$1:$B$111,2,FALSE)/100*AM255</f>
        <v>0</v>
      </c>
      <c r="BK255" s="46">
        <f>VLOOKUP(Q$3,[1]Prisindeks!$A$1:$B$111,2,FALSE)/100*AN255</f>
        <v>0</v>
      </c>
      <c r="BL255" s="46">
        <f>VLOOKUP(R$3,[1]Prisindeks!$A$1:$B$111,2,FALSE)/100*AO255</f>
        <v>0</v>
      </c>
      <c r="BM255" s="46">
        <f>VLOOKUP(S$3,[1]Prisindeks!$A$1:$B$111,2,FALSE)/100*AP255</f>
        <v>0</v>
      </c>
      <c r="BN255" s="46">
        <f>VLOOKUP(T$3,[1]Prisindeks!$A$1:$B$111,2,FALSE)/100*AQ255</f>
        <v>0</v>
      </c>
      <c r="BO255" s="46">
        <f>VLOOKUP(U$3,[1]Prisindeks!$A$1:$B$111,2,FALSE)/100*AR255</f>
        <v>0</v>
      </c>
      <c r="BP255" s="46">
        <f>VLOOKUP(V$3,[1]Prisindeks!$A$1:$B$111,2,FALSE)/100*AS255</f>
        <v>0</v>
      </c>
      <c r="BQ255" s="46">
        <f>VLOOKUP(W$3,[1]Prisindeks!$A$1:$B$111,2,FALSE)/100*AT255</f>
        <v>0</v>
      </c>
      <c r="BR255" s="46">
        <f>VLOOKUP(X$3,[1]Prisindeks!$A$1:$B$111,2,FALSE)/100*AU255</f>
        <v>0</v>
      </c>
      <c r="BS255" s="46">
        <f>VLOOKUP(Y$3,[1]Prisindeks!$A$1:$B$111,2,FALSE)/100*AV255</f>
        <v>0</v>
      </c>
      <c r="BT255" s="47">
        <f>+SUM(AX255:BS255)</f>
        <v>0</v>
      </c>
      <c r="BU255" s="48">
        <f t="shared" ref="BU255:CP255" si="187">(AX255+AA255)/2</f>
        <v>0</v>
      </c>
      <c r="BV255" s="48">
        <f t="shared" si="187"/>
        <v>0</v>
      </c>
      <c r="BW255" s="48">
        <f t="shared" si="187"/>
        <v>0</v>
      </c>
      <c r="BX255" s="48">
        <f t="shared" si="187"/>
        <v>0</v>
      </c>
      <c r="BY255" s="48">
        <f t="shared" si="187"/>
        <v>0</v>
      </c>
      <c r="BZ255" s="48">
        <f t="shared" si="187"/>
        <v>0</v>
      </c>
      <c r="CA255" s="48">
        <f t="shared" si="187"/>
        <v>0</v>
      </c>
      <c r="CB255" s="48">
        <f t="shared" si="187"/>
        <v>0</v>
      </c>
      <c r="CC255" s="48">
        <f t="shared" si="187"/>
        <v>0</v>
      </c>
      <c r="CD255" s="48">
        <f t="shared" si="187"/>
        <v>0</v>
      </c>
      <c r="CE255" s="48">
        <f t="shared" si="187"/>
        <v>0</v>
      </c>
      <c r="CF255" s="48">
        <f t="shared" si="187"/>
        <v>0</v>
      </c>
      <c r="CG255" s="48">
        <f t="shared" si="187"/>
        <v>0</v>
      </c>
      <c r="CH255" s="48">
        <f t="shared" si="187"/>
        <v>0</v>
      </c>
      <c r="CI255" s="48">
        <f t="shared" si="187"/>
        <v>0</v>
      </c>
      <c r="CJ255" s="48">
        <f t="shared" si="187"/>
        <v>0</v>
      </c>
      <c r="CK255" s="48">
        <f t="shared" si="187"/>
        <v>0</v>
      </c>
      <c r="CL255" s="48">
        <f t="shared" si="187"/>
        <v>0</v>
      </c>
      <c r="CM255" s="48">
        <f t="shared" si="187"/>
        <v>0</v>
      </c>
      <c r="CN255" s="48">
        <f t="shared" si="187"/>
        <v>0</v>
      </c>
      <c r="CO255" s="48">
        <f t="shared" si="187"/>
        <v>0</v>
      </c>
      <c r="CP255" s="48">
        <f t="shared" si="187"/>
        <v>0</v>
      </c>
      <c r="CQ255" s="49">
        <f>+AVERAGE(AW255,BT255)</f>
        <v>0</v>
      </c>
      <c r="CR255" s="48">
        <f>SUM(D255:Y255)</f>
        <v>0</v>
      </c>
    </row>
    <row r="256" spans="1:96" hidden="1" outlineLevel="1" x14ac:dyDescent="0.25">
      <c r="A256" s="60" t="s">
        <v>66</v>
      </c>
      <c r="B256" s="51" t="s">
        <v>67</v>
      </c>
      <c r="C256" s="61" t="s">
        <v>68</v>
      </c>
      <c r="D256" s="78">
        <v>0</v>
      </c>
      <c r="E256" s="78">
        <v>0</v>
      </c>
      <c r="F256" s="78">
        <v>0</v>
      </c>
      <c r="G256" s="78">
        <v>0</v>
      </c>
      <c r="H256" s="78">
        <v>0</v>
      </c>
      <c r="I256" s="78">
        <v>0</v>
      </c>
      <c r="J256" s="78">
        <v>0</v>
      </c>
      <c r="K256" s="78">
        <v>0</v>
      </c>
      <c r="L256" s="78">
        <v>0</v>
      </c>
      <c r="M256" s="78">
        <v>0</v>
      </c>
      <c r="N256" s="78">
        <v>0</v>
      </c>
      <c r="O256" s="78">
        <v>0</v>
      </c>
      <c r="P256" s="78">
        <v>0</v>
      </c>
      <c r="Q256" s="78">
        <v>0</v>
      </c>
      <c r="R256" s="78">
        <v>0</v>
      </c>
      <c r="S256" s="78">
        <v>0</v>
      </c>
      <c r="T256" s="78">
        <v>0</v>
      </c>
      <c r="U256" s="78">
        <v>0</v>
      </c>
      <c r="V256" s="78">
        <v>0</v>
      </c>
      <c r="W256" s="78">
        <v>0</v>
      </c>
      <c r="X256" s="78">
        <v>0</v>
      </c>
      <c r="Y256" s="78">
        <v>0</v>
      </c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  <c r="BD256" s="56"/>
      <c r="BE256" s="56"/>
      <c r="BF256" s="56"/>
      <c r="BG256" s="56"/>
      <c r="BH256" s="56"/>
      <c r="BI256" s="56"/>
      <c r="BJ256" s="56"/>
      <c r="BK256" s="56"/>
      <c r="BL256" s="56"/>
      <c r="BM256" s="56"/>
      <c r="BN256" s="56"/>
      <c r="BO256" s="56"/>
      <c r="BP256" s="56"/>
      <c r="BQ256" s="56"/>
      <c r="BR256" s="56"/>
      <c r="BS256" s="56"/>
      <c r="BT256" s="56"/>
      <c r="BU256" s="56"/>
      <c r="BV256" s="56"/>
      <c r="BW256" s="56"/>
      <c r="BX256" s="56"/>
      <c r="BY256" s="56"/>
      <c r="BZ256" s="56"/>
      <c r="CA256" s="56"/>
      <c r="CB256" s="56"/>
      <c r="CC256" s="56"/>
      <c r="CD256" s="56"/>
      <c r="CE256" s="56"/>
      <c r="CF256" s="56"/>
      <c r="CG256" s="56"/>
      <c r="CH256" s="56"/>
      <c r="CI256" s="56"/>
      <c r="CJ256" s="56"/>
      <c r="CK256" s="56"/>
      <c r="CL256" s="56"/>
      <c r="CM256" s="56"/>
      <c r="CN256" s="56"/>
      <c r="CO256" s="56"/>
      <c r="CP256" s="56"/>
      <c r="CQ256" s="49"/>
      <c r="CR256" s="48"/>
    </row>
    <row r="257" spans="1:96" hidden="1" outlineLevel="1" x14ac:dyDescent="0.25">
      <c r="A257" s="50" t="s">
        <v>86</v>
      </c>
      <c r="B257" s="51" t="s">
        <v>85</v>
      </c>
      <c r="C257" s="52">
        <f>+[1]Genanskaffelsespriser!$E$176</f>
        <v>25</v>
      </c>
      <c r="D257" s="78">
        <v>0</v>
      </c>
      <c r="E257" s="78">
        <v>0</v>
      </c>
      <c r="F257" s="78">
        <v>0</v>
      </c>
      <c r="G257" s="78">
        <v>0</v>
      </c>
      <c r="H257" s="78">
        <v>0</v>
      </c>
      <c r="I257" s="78">
        <v>0</v>
      </c>
      <c r="J257" s="78">
        <v>0</v>
      </c>
      <c r="K257" s="78">
        <v>0</v>
      </c>
      <c r="L257" s="78">
        <v>0</v>
      </c>
      <c r="M257" s="78">
        <v>0</v>
      </c>
      <c r="N257" s="78">
        <v>0</v>
      </c>
      <c r="O257" s="78">
        <v>0</v>
      </c>
      <c r="P257" s="78">
        <v>0</v>
      </c>
      <c r="Q257" s="78">
        <v>0</v>
      </c>
      <c r="R257" s="78">
        <v>0</v>
      </c>
      <c r="S257" s="78">
        <v>0</v>
      </c>
      <c r="T257" s="78">
        <v>0</v>
      </c>
      <c r="U257" s="78">
        <v>0</v>
      </c>
      <c r="V257" s="78">
        <v>0</v>
      </c>
      <c r="W257" s="78">
        <v>0</v>
      </c>
      <c r="X257" s="78">
        <v>0</v>
      </c>
      <c r="Y257" s="78">
        <v>0</v>
      </c>
      <c r="Z257" s="87">
        <f>IF(COUNTIF(D257:Y257,"&lt;&gt;0")&lt;=1,IF((SUM(D257:Y257))&gt;0,((+HLOOKUP((SUM(D257:Y257)),[1]Priser!$E$342:$H$344,2)+((SUM(D257:Y257))-HLOOKUP((SUM(D257:Y257)),[1]Priser!$E$342:$H$344,1))*HLOOKUP((SUM(D257:Y257)),[1]Priser!$E$342:$H$344,3))*[1]Priser!$Q$341)/(SUM(D257:Y257)),0)*(1+[1]Genanskaffelsespriser!$D$196),$A$400)</f>
        <v>0</v>
      </c>
      <c r="AA257" s="57">
        <f t="shared" ref="AA257:AP258" si="188">IF((D257*$Z257-(2009-D$3)/$C257*$Z257*D257)&lt;0,0,(D257*$Z257-(2009-D$3)/$C257*$Z257*D257))</f>
        <v>0</v>
      </c>
      <c r="AB257" s="58">
        <f t="shared" si="188"/>
        <v>0</v>
      </c>
      <c r="AC257" s="58">
        <f t="shared" si="188"/>
        <v>0</v>
      </c>
      <c r="AD257" s="58">
        <f t="shared" si="188"/>
        <v>0</v>
      </c>
      <c r="AE257" s="58">
        <f t="shared" si="188"/>
        <v>0</v>
      </c>
      <c r="AF257" s="58">
        <f t="shared" si="188"/>
        <v>0</v>
      </c>
      <c r="AG257" s="58">
        <f t="shared" si="188"/>
        <v>0</v>
      </c>
      <c r="AH257" s="58">
        <f t="shared" si="188"/>
        <v>0</v>
      </c>
      <c r="AI257" s="58">
        <f t="shared" si="188"/>
        <v>0</v>
      </c>
      <c r="AJ257" s="58">
        <f t="shared" si="188"/>
        <v>0</v>
      </c>
      <c r="AK257" s="58">
        <f t="shared" si="188"/>
        <v>0</v>
      </c>
      <c r="AL257" s="58">
        <f t="shared" si="188"/>
        <v>0</v>
      </c>
      <c r="AM257" s="58">
        <f t="shared" si="188"/>
        <v>0</v>
      </c>
      <c r="AN257" s="58">
        <f t="shared" si="188"/>
        <v>0</v>
      </c>
      <c r="AO257" s="58">
        <f t="shared" si="188"/>
        <v>0</v>
      </c>
      <c r="AP257" s="58">
        <f t="shared" si="188"/>
        <v>0</v>
      </c>
      <c r="AQ257" s="58">
        <f t="shared" ref="AK257:AT258" si="189">IF((T257*$Z257-(2009-T$3)/$C257*$Z257*T257)&lt;0,0,(T257*$Z257-(2009-T$3)/$C257*$Z257*T257))</f>
        <v>0</v>
      </c>
      <c r="AR257" s="58">
        <f t="shared" si="189"/>
        <v>0</v>
      </c>
      <c r="AS257" s="58">
        <f t="shared" si="189"/>
        <v>0</v>
      </c>
      <c r="AT257" s="58">
        <f t="shared" si="189"/>
        <v>0</v>
      </c>
      <c r="AU257" s="58">
        <f>IF((X257*$Z257-(2009-X$3)/$C257*$Z257*X257)&lt;0,0,(X257*$Z257-(2009-X$3)/$C257*$Z257*X257))</f>
        <v>0</v>
      </c>
      <c r="AV257" s="58">
        <f>IF((Y257*$Z257-(2009-Y$3)/$C257*$Z257*Y257)&lt;0,0,(Y257*$Z257-(2009-Y$3)/$C257*$Z257*Y257))</f>
        <v>0</v>
      </c>
      <c r="AW257" s="59">
        <f>+SUM(AA257:AV257)</f>
        <v>0</v>
      </c>
      <c r="AX257" s="58">
        <f>VLOOKUP(D$3,[1]Prisindeks!$A$1:$B$111,2,FALSE)/100*AA257</f>
        <v>0</v>
      </c>
      <c r="AY257" s="58">
        <f>VLOOKUP(E$3,[1]Prisindeks!$A$1:$B$111,2,FALSE)/100*AB257</f>
        <v>0</v>
      </c>
      <c r="AZ257" s="58">
        <f>VLOOKUP(F$3,[1]Prisindeks!$A$1:$B$111,2,FALSE)/100*AC257</f>
        <v>0</v>
      </c>
      <c r="BA257" s="58">
        <f>VLOOKUP(G$3,[1]Prisindeks!$A$1:$B$111,2,FALSE)/100*AD257</f>
        <v>0</v>
      </c>
      <c r="BB257" s="58">
        <f>VLOOKUP(H$3,[1]Prisindeks!$A$1:$B$111,2,FALSE)/100*AE257</f>
        <v>0</v>
      </c>
      <c r="BC257" s="58">
        <f>VLOOKUP(I$3,[1]Prisindeks!$A$1:$B$111,2,FALSE)/100*AF257</f>
        <v>0</v>
      </c>
      <c r="BD257" s="58">
        <f>VLOOKUP(J$3,[1]Prisindeks!$A$1:$B$111,2,FALSE)/100*AG257</f>
        <v>0</v>
      </c>
      <c r="BE257" s="58">
        <f>VLOOKUP(K$3,[1]Prisindeks!$A$1:$B$111,2,FALSE)/100*AH257</f>
        <v>0</v>
      </c>
      <c r="BF257" s="58">
        <f>VLOOKUP(L$3,[1]Prisindeks!$A$1:$B$111,2,FALSE)/100*AI257</f>
        <v>0</v>
      </c>
      <c r="BG257" s="58">
        <f>VLOOKUP(M$3,[1]Prisindeks!$A$1:$B$111,2,FALSE)/100*AJ257</f>
        <v>0</v>
      </c>
      <c r="BH257" s="58">
        <f>VLOOKUP(N$3,[1]Prisindeks!$A$1:$B$111,2,FALSE)/100*AK257</f>
        <v>0</v>
      </c>
      <c r="BI257" s="58">
        <f>VLOOKUP(O$3,[1]Prisindeks!$A$1:$B$111,2,FALSE)/100*AL257</f>
        <v>0</v>
      </c>
      <c r="BJ257" s="58">
        <f>VLOOKUP(P$3,[1]Prisindeks!$A$1:$B$111,2,FALSE)/100*AM257</f>
        <v>0</v>
      </c>
      <c r="BK257" s="58">
        <f>VLOOKUP(Q$3,[1]Prisindeks!$A$1:$B$111,2,FALSE)/100*AN257</f>
        <v>0</v>
      </c>
      <c r="BL257" s="58">
        <f>VLOOKUP(R$3,[1]Prisindeks!$A$1:$B$111,2,FALSE)/100*AO257</f>
        <v>0</v>
      </c>
      <c r="BM257" s="58">
        <f>VLOOKUP(S$3,[1]Prisindeks!$A$1:$B$111,2,FALSE)/100*AP257</f>
        <v>0</v>
      </c>
      <c r="BN257" s="58">
        <f>VLOOKUP(T$3,[1]Prisindeks!$A$1:$B$111,2,FALSE)/100*AQ257</f>
        <v>0</v>
      </c>
      <c r="BO257" s="58">
        <f>VLOOKUP(U$3,[1]Prisindeks!$A$1:$B$111,2,FALSE)/100*AR257</f>
        <v>0</v>
      </c>
      <c r="BP257" s="58">
        <f>VLOOKUP(V$3,[1]Prisindeks!$A$1:$B$111,2,FALSE)/100*AS257</f>
        <v>0</v>
      </c>
      <c r="BQ257" s="58">
        <f>VLOOKUP(W$3,[1]Prisindeks!$A$1:$B$111,2,FALSE)/100*AT257</f>
        <v>0</v>
      </c>
      <c r="BR257" s="58">
        <f>VLOOKUP(X$3,[1]Prisindeks!$A$1:$B$111,2,FALSE)/100*AU257</f>
        <v>0</v>
      </c>
      <c r="BS257" s="58">
        <f>VLOOKUP(Y$3,[1]Prisindeks!$A$1:$B$111,2,FALSE)/100*AV257</f>
        <v>0</v>
      </c>
      <c r="BT257" s="59">
        <f>+SUM(AX257:BS257)</f>
        <v>0</v>
      </c>
      <c r="BU257" s="48">
        <f t="shared" ref="BU257:CJ259" si="190">(AX257+AA257)/2</f>
        <v>0</v>
      </c>
      <c r="BV257" s="48">
        <f t="shared" si="190"/>
        <v>0</v>
      </c>
      <c r="BW257" s="48">
        <f t="shared" si="190"/>
        <v>0</v>
      </c>
      <c r="BX257" s="48">
        <f t="shared" si="190"/>
        <v>0</v>
      </c>
      <c r="BY257" s="48">
        <f t="shared" si="190"/>
        <v>0</v>
      </c>
      <c r="BZ257" s="48">
        <f t="shared" si="190"/>
        <v>0</v>
      </c>
      <c r="CA257" s="48">
        <f t="shared" si="190"/>
        <v>0</v>
      </c>
      <c r="CB257" s="48">
        <f t="shared" si="190"/>
        <v>0</v>
      </c>
      <c r="CC257" s="48">
        <f t="shared" si="190"/>
        <v>0</v>
      </c>
      <c r="CD257" s="48">
        <f t="shared" si="190"/>
        <v>0</v>
      </c>
      <c r="CE257" s="48">
        <f t="shared" si="190"/>
        <v>0</v>
      </c>
      <c r="CF257" s="48">
        <f t="shared" si="190"/>
        <v>0</v>
      </c>
      <c r="CG257" s="48">
        <f t="shared" si="190"/>
        <v>0</v>
      </c>
      <c r="CH257" s="48">
        <f t="shared" si="190"/>
        <v>0</v>
      </c>
      <c r="CI257" s="48">
        <f t="shared" si="190"/>
        <v>0</v>
      </c>
      <c r="CJ257" s="48">
        <f t="shared" si="190"/>
        <v>0</v>
      </c>
      <c r="CK257" s="48">
        <f t="shared" ref="CE257:CP259" si="191">(BN257+AQ257)/2</f>
        <v>0</v>
      </c>
      <c r="CL257" s="48">
        <f t="shared" si="191"/>
        <v>0</v>
      </c>
      <c r="CM257" s="48">
        <f t="shared" si="191"/>
        <v>0</v>
      </c>
      <c r="CN257" s="48">
        <f t="shared" si="191"/>
        <v>0</v>
      </c>
      <c r="CO257" s="48">
        <f t="shared" si="191"/>
        <v>0</v>
      </c>
      <c r="CP257" s="48">
        <f t="shared" si="191"/>
        <v>0</v>
      </c>
      <c r="CQ257" s="49">
        <f>+AVERAGE(AW257,BT257)</f>
        <v>0</v>
      </c>
      <c r="CR257" s="48">
        <f>SUM(D257:Y257)</f>
        <v>0</v>
      </c>
    </row>
    <row r="258" spans="1:96" hidden="1" outlineLevel="1" x14ac:dyDescent="0.25">
      <c r="A258" s="50" t="s">
        <v>87</v>
      </c>
      <c r="B258" s="51" t="s">
        <v>85</v>
      </c>
      <c r="C258" s="52">
        <f>+[1]Genanskaffelsespriser!$E$177</f>
        <v>10</v>
      </c>
      <c r="D258" s="78">
        <v>0</v>
      </c>
      <c r="E258" s="78">
        <v>0</v>
      </c>
      <c r="F258" s="78">
        <v>0</v>
      </c>
      <c r="G258" s="78">
        <v>0</v>
      </c>
      <c r="H258" s="78">
        <v>0</v>
      </c>
      <c r="I258" s="78">
        <v>0</v>
      </c>
      <c r="J258" s="78">
        <v>0</v>
      </c>
      <c r="K258" s="78">
        <v>0</v>
      </c>
      <c r="L258" s="78">
        <v>0</v>
      </c>
      <c r="M258" s="78">
        <v>0</v>
      </c>
      <c r="N258" s="78">
        <v>0</v>
      </c>
      <c r="O258" s="78">
        <v>0</v>
      </c>
      <c r="P258" s="78">
        <v>0</v>
      </c>
      <c r="Q258" s="78">
        <v>0</v>
      </c>
      <c r="R258" s="78">
        <v>0</v>
      </c>
      <c r="S258" s="78">
        <v>0</v>
      </c>
      <c r="T258" s="78">
        <v>0</v>
      </c>
      <c r="U258" s="78">
        <v>0</v>
      </c>
      <c r="V258" s="78">
        <v>0</v>
      </c>
      <c r="W258" s="78">
        <v>0</v>
      </c>
      <c r="X258" s="78">
        <v>0</v>
      </c>
      <c r="Y258" s="78">
        <v>0</v>
      </c>
      <c r="Z258" s="87">
        <f>IF(COUNTIF(D258:Y258,"&lt;&gt;0")&lt;=1,IF((SUM(D258:Y258))&gt;0,((+HLOOKUP((SUM(D258:Y258)),[1]Priser!$E$342:$H$344,2)+((SUM(D258:Y258))-HLOOKUP((SUM(D258:Y258)),[1]Priser!$E$342:$H$344,1))*HLOOKUP((SUM(D258:Y258)),[1]Priser!$E$342:$H$344,3))*[1]Priser!$R$341)/(SUM(D258:Y258)),0)*(1+[1]Genanskaffelsespriser!$D$196),$A$400)</f>
        <v>0</v>
      </c>
      <c r="AA258" s="57">
        <f t="shared" si="188"/>
        <v>0</v>
      </c>
      <c r="AB258" s="58">
        <f t="shared" si="188"/>
        <v>0</v>
      </c>
      <c r="AC258" s="58">
        <f t="shared" si="188"/>
        <v>0</v>
      </c>
      <c r="AD258" s="58">
        <f t="shared" si="188"/>
        <v>0</v>
      </c>
      <c r="AE258" s="58">
        <f t="shared" si="188"/>
        <v>0</v>
      </c>
      <c r="AF258" s="58">
        <f t="shared" si="188"/>
        <v>0</v>
      </c>
      <c r="AG258" s="58">
        <f t="shared" si="188"/>
        <v>0</v>
      </c>
      <c r="AH258" s="58">
        <f t="shared" si="188"/>
        <v>0</v>
      </c>
      <c r="AI258" s="58">
        <f t="shared" si="188"/>
        <v>0</v>
      </c>
      <c r="AJ258" s="58">
        <f t="shared" si="188"/>
        <v>0</v>
      </c>
      <c r="AK258" s="58">
        <f t="shared" si="189"/>
        <v>0</v>
      </c>
      <c r="AL258" s="58">
        <f t="shared" si="189"/>
        <v>0</v>
      </c>
      <c r="AM258" s="58">
        <f t="shared" si="189"/>
        <v>0</v>
      </c>
      <c r="AN258" s="58">
        <f t="shared" si="189"/>
        <v>0</v>
      </c>
      <c r="AO258" s="58">
        <f t="shared" si="189"/>
        <v>0</v>
      </c>
      <c r="AP258" s="58">
        <f t="shared" si="189"/>
        <v>0</v>
      </c>
      <c r="AQ258" s="58">
        <f t="shared" si="189"/>
        <v>0</v>
      </c>
      <c r="AR258" s="58">
        <f t="shared" si="189"/>
        <v>0</v>
      </c>
      <c r="AS258" s="58">
        <f t="shared" si="189"/>
        <v>0</v>
      </c>
      <c r="AT258" s="58">
        <f t="shared" si="189"/>
        <v>0</v>
      </c>
      <c r="AU258" s="58">
        <f>IF((X258*$Z258-(2009-X$3)/$C258*$Z258*X258)&lt;0,0,(X258*$Z258-(2009-X$3)/$C258*$Z258*X258))</f>
        <v>0</v>
      </c>
      <c r="AV258" s="58">
        <f>IF((Y258*$Z258-(2009-Y$3)/$C258*$Z258*Y258)&lt;0,0,(Y258*$Z258-(2009-Y$3)/$C258*$Z258*Y258))</f>
        <v>0</v>
      </c>
      <c r="AW258" s="59">
        <f>+SUM(AA258:AV258)</f>
        <v>0</v>
      </c>
      <c r="AX258" s="58">
        <f>VLOOKUP(D$3,[1]Prisindeks!$A$1:$B$111,2,FALSE)/100*AA258</f>
        <v>0</v>
      </c>
      <c r="AY258" s="58">
        <f>VLOOKUP(E$3,[1]Prisindeks!$A$1:$B$111,2,FALSE)/100*AB258</f>
        <v>0</v>
      </c>
      <c r="AZ258" s="58">
        <f>VLOOKUP(F$3,[1]Prisindeks!$A$1:$B$111,2,FALSE)/100*AC258</f>
        <v>0</v>
      </c>
      <c r="BA258" s="58">
        <f>VLOOKUP(G$3,[1]Prisindeks!$A$1:$B$111,2,FALSE)/100*AD258</f>
        <v>0</v>
      </c>
      <c r="BB258" s="58">
        <f>VLOOKUP(H$3,[1]Prisindeks!$A$1:$B$111,2,FALSE)/100*AE258</f>
        <v>0</v>
      </c>
      <c r="BC258" s="58">
        <f>VLOOKUP(I$3,[1]Prisindeks!$A$1:$B$111,2,FALSE)/100*AF258</f>
        <v>0</v>
      </c>
      <c r="BD258" s="58">
        <f>VLOOKUP(J$3,[1]Prisindeks!$A$1:$B$111,2,FALSE)/100*AG258</f>
        <v>0</v>
      </c>
      <c r="BE258" s="58">
        <f>VLOOKUP(K$3,[1]Prisindeks!$A$1:$B$111,2,FALSE)/100*AH258</f>
        <v>0</v>
      </c>
      <c r="BF258" s="58">
        <f>VLOOKUP(L$3,[1]Prisindeks!$A$1:$B$111,2,FALSE)/100*AI258</f>
        <v>0</v>
      </c>
      <c r="BG258" s="58">
        <f>VLOOKUP(M$3,[1]Prisindeks!$A$1:$B$111,2,FALSE)/100*AJ258</f>
        <v>0</v>
      </c>
      <c r="BH258" s="58">
        <f>VLOOKUP(N$3,[1]Prisindeks!$A$1:$B$111,2,FALSE)/100*AK258</f>
        <v>0</v>
      </c>
      <c r="BI258" s="58">
        <f>VLOOKUP(O$3,[1]Prisindeks!$A$1:$B$111,2,FALSE)/100*AL258</f>
        <v>0</v>
      </c>
      <c r="BJ258" s="58">
        <f>VLOOKUP(P$3,[1]Prisindeks!$A$1:$B$111,2,FALSE)/100*AM258</f>
        <v>0</v>
      </c>
      <c r="BK258" s="58">
        <f>VLOOKUP(Q$3,[1]Prisindeks!$A$1:$B$111,2,FALSE)/100*AN258</f>
        <v>0</v>
      </c>
      <c r="BL258" s="58">
        <f>VLOOKUP(R$3,[1]Prisindeks!$A$1:$B$111,2,FALSE)/100*AO258</f>
        <v>0</v>
      </c>
      <c r="BM258" s="58">
        <f>VLOOKUP(S$3,[1]Prisindeks!$A$1:$B$111,2,FALSE)/100*AP258</f>
        <v>0</v>
      </c>
      <c r="BN258" s="58">
        <f>VLOOKUP(T$3,[1]Prisindeks!$A$1:$B$111,2,FALSE)/100*AQ258</f>
        <v>0</v>
      </c>
      <c r="BO258" s="58">
        <f>VLOOKUP(U$3,[1]Prisindeks!$A$1:$B$111,2,FALSE)/100*AR258</f>
        <v>0</v>
      </c>
      <c r="BP258" s="58">
        <f>VLOOKUP(V$3,[1]Prisindeks!$A$1:$B$111,2,FALSE)/100*AS258</f>
        <v>0</v>
      </c>
      <c r="BQ258" s="58">
        <f>VLOOKUP(W$3,[1]Prisindeks!$A$1:$B$111,2,FALSE)/100*AT258</f>
        <v>0</v>
      </c>
      <c r="BR258" s="58">
        <f>VLOOKUP(X$3,[1]Prisindeks!$A$1:$B$111,2,FALSE)/100*AU258</f>
        <v>0</v>
      </c>
      <c r="BS258" s="58">
        <f>VLOOKUP(Y$3,[1]Prisindeks!$A$1:$B$111,2,FALSE)/100*AV258</f>
        <v>0</v>
      </c>
      <c r="BT258" s="59">
        <f>+SUM(AX258:BS258)</f>
        <v>0</v>
      </c>
      <c r="BU258" s="48">
        <f t="shared" si="190"/>
        <v>0</v>
      </c>
      <c r="BV258" s="48">
        <f t="shared" si="190"/>
        <v>0</v>
      </c>
      <c r="BW258" s="48">
        <f t="shared" si="190"/>
        <v>0</v>
      </c>
      <c r="BX258" s="48">
        <f t="shared" si="190"/>
        <v>0</v>
      </c>
      <c r="BY258" s="48">
        <f t="shared" si="190"/>
        <v>0</v>
      </c>
      <c r="BZ258" s="48">
        <f t="shared" si="190"/>
        <v>0</v>
      </c>
      <c r="CA258" s="48">
        <f t="shared" si="190"/>
        <v>0</v>
      </c>
      <c r="CB258" s="48">
        <f t="shared" si="190"/>
        <v>0</v>
      </c>
      <c r="CC258" s="48">
        <f t="shared" si="190"/>
        <v>0</v>
      </c>
      <c r="CD258" s="48">
        <f t="shared" si="190"/>
        <v>0</v>
      </c>
      <c r="CE258" s="48">
        <f t="shared" si="191"/>
        <v>0</v>
      </c>
      <c r="CF258" s="48">
        <f t="shared" si="191"/>
        <v>0</v>
      </c>
      <c r="CG258" s="48">
        <f t="shared" si="191"/>
        <v>0</v>
      </c>
      <c r="CH258" s="48">
        <f t="shared" si="191"/>
        <v>0</v>
      </c>
      <c r="CI258" s="48">
        <f t="shared" si="191"/>
        <v>0</v>
      </c>
      <c r="CJ258" s="48">
        <f t="shared" si="191"/>
        <v>0</v>
      </c>
      <c r="CK258" s="48">
        <f t="shared" si="191"/>
        <v>0</v>
      </c>
      <c r="CL258" s="48">
        <f t="shared" si="191"/>
        <v>0</v>
      </c>
      <c r="CM258" s="48">
        <f t="shared" si="191"/>
        <v>0</v>
      </c>
      <c r="CN258" s="48">
        <f t="shared" si="191"/>
        <v>0</v>
      </c>
      <c r="CO258" s="48">
        <f t="shared" si="191"/>
        <v>0</v>
      </c>
      <c r="CP258" s="48">
        <f t="shared" si="191"/>
        <v>0</v>
      </c>
      <c r="CQ258" s="49">
        <f>+AVERAGE(AW258,BT258)</f>
        <v>0</v>
      </c>
      <c r="CR258" s="48">
        <f>SUM(D258:Y258)</f>
        <v>0</v>
      </c>
    </row>
    <row r="259" spans="1:96" hidden="1" outlineLevel="1" x14ac:dyDescent="0.25">
      <c r="A259" s="50" t="s">
        <v>88</v>
      </c>
      <c r="B259" s="51" t="s">
        <v>89</v>
      </c>
      <c r="C259" s="52">
        <f>+[1]Genanskaffelsespriser!$E$178</f>
        <v>50</v>
      </c>
      <c r="D259" s="78">
        <v>0</v>
      </c>
      <c r="E259" s="78">
        <v>0</v>
      </c>
      <c r="F259" s="78">
        <v>0</v>
      </c>
      <c r="G259" s="78">
        <v>0</v>
      </c>
      <c r="H259" s="78">
        <v>0</v>
      </c>
      <c r="I259" s="78">
        <v>0</v>
      </c>
      <c r="J259" s="78">
        <v>0</v>
      </c>
      <c r="K259" s="78">
        <v>0</v>
      </c>
      <c r="L259" s="78">
        <v>0</v>
      </c>
      <c r="M259" s="78">
        <v>0</v>
      </c>
      <c r="N259" s="78">
        <v>0</v>
      </c>
      <c r="O259" s="78">
        <v>0</v>
      </c>
      <c r="P259" s="78">
        <v>0</v>
      </c>
      <c r="Q259" s="78">
        <v>0</v>
      </c>
      <c r="R259" s="78">
        <v>0</v>
      </c>
      <c r="S259" s="78">
        <v>0</v>
      </c>
      <c r="T259" s="78">
        <v>0</v>
      </c>
      <c r="U259" s="78">
        <v>0</v>
      </c>
      <c r="V259" s="78">
        <v>0</v>
      </c>
      <c r="W259" s="78">
        <v>0</v>
      </c>
      <c r="X259" s="78">
        <v>0</v>
      </c>
      <c r="Y259" s="78">
        <v>0</v>
      </c>
      <c r="Z259" s="87">
        <f>IF(COUNTIF(D259:Y259,"&lt;&gt;0")&lt;=1,IF((SUM(D259:Y259))&gt;0,(+HLOOKUP((SUM(D259:Y259)),[1]Priser!$E$168:$J$170,2)+((SUM(D259:Y259))-HLOOKUP((SUM(D259:Y259)),[1]Priser!$E$168:$J$170,1))*HLOOKUP((SUM(D259:Y259)),[1]Priser!$E$168:$J$170,3))/(SUM(D259:Y259)),0)*(1+[1]Genanskaffelsespriser!$D$196),$A$400)</f>
        <v>0</v>
      </c>
      <c r="AA259" s="57">
        <f t="shared" ref="AA259:AV259" si="192">IF((D259*$Z259-(2009-D$3)/($C259+D260)*$Z259*D259)&lt;0,0,(D259*$Z259-(2009-D$3)/($C259+D260)*$Z259*D259))</f>
        <v>0</v>
      </c>
      <c r="AB259" s="58">
        <f t="shared" si="192"/>
        <v>0</v>
      </c>
      <c r="AC259" s="58">
        <f t="shared" si="192"/>
        <v>0</v>
      </c>
      <c r="AD259" s="58">
        <f t="shared" si="192"/>
        <v>0</v>
      </c>
      <c r="AE259" s="58">
        <f t="shared" si="192"/>
        <v>0</v>
      </c>
      <c r="AF259" s="58">
        <f t="shared" si="192"/>
        <v>0</v>
      </c>
      <c r="AG259" s="58">
        <f t="shared" si="192"/>
        <v>0</v>
      </c>
      <c r="AH259" s="58">
        <f t="shared" si="192"/>
        <v>0</v>
      </c>
      <c r="AI259" s="58">
        <f t="shared" si="192"/>
        <v>0</v>
      </c>
      <c r="AJ259" s="58">
        <f t="shared" si="192"/>
        <v>0</v>
      </c>
      <c r="AK259" s="58">
        <f t="shared" si="192"/>
        <v>0</v>
      </c>
      <c r="AL259" s="58">
        <f t="shared" si="192"/>
        <v>0</v>
      </c>
      <c r="AM259" s="58">
        <f t="shared" si="192"/>
        <v>0</v>
      </c>
      <c r="AN259" s="58">
        <f t="shared" si="192"/>
        <v>0</v>
      </c>
      <c r="AO259" s="58">
        <f t="shared" si="192"/>
        <v>0</v>
      </c>
      <c r="AP259" s="58">
        <f t="shared" si="192"/>
        <v>0</v>
      </c>
      <c r="AQ259" s="58">
        <f t="shared" si="192"/>
        <v>0</v>
      </c>
      <c r="AR259" s="58">
        <f t="shared" si="192"/>
        <v>0</v>
      </c>
      <c r="AS259" s="58">
        <f t="shared" si="192"/>
        <v>0</v>
      </c>
      <c r="AT259" s="58">
        <f t="shared" si="192"/>
        <v>0</v>
      </c>
      <c r="AU259" s="58">
        <f t="shared" si="192"/>
        <v>0</v>
      </c>
      <c r="AV259" s="58">
        <f t="shared" si="192"/>
        <v>0</v>
      </c>
      <c r="AW259" s="59">
        <f>+SUM(AA259:AV259)</f>
        <v>0</v>
      </c>
      <c r="AX259" s="58">
        <f>VLOOKUP(D$3,[1]Prisindeks!$A$1:$B$111,2,FALSE)/100*AA259</f>
        <v>0</v>
      </c>
      <c r="AY259" s="58">
        <f>VLOOKUP(E$3,[1]Prisindeks!$A$1:$B$111,2,FALSE)/100*AB259</f>
        <v>0</v>
      </c>
      <c r="AZ259" s="58">
        <f>VLOOKUP(F$3,[1]Prisindeks!$A$1:$B$111,2,FALSE)/100*AC259</f>
        <v>0</v>
      </c>
      <c r="BA259" s="58">
        <f>VLOOKUP(G$3,[1]Prisindeks!$A$1:$B$111,2,FALSE)/100*AD259</f>
        <v>0</v>
      </c>
      <c r="BB259" s="58">
        <f>VLOOKUP(H$3,[1]Prisindeks!$A$1:$B$111,2,FALSE)/100*AE259</f>
        <v>0</v>
      </c>
      <c r="BC259" s="58">
        <f>VLOOKUP(I$3,[1]Prisindeks!$A$1:$B$111,2,FALSE)/100*AF259</f>
        <v>0</v>
      </c>
      <c r="BD259" s="58">
        <f>VLOOKUP(J$3,[1]Prisindeks!$A$1:$B$111,2,FALSE)/100*AG259</f>
        <v>0</v>
      </c>
      <c r="BE259" s="58">
        <f>VLOOKUP(K$3,[1]Prisindeks!$A$1:$B$111,2,FALSE)/100*AH259</f>
        <v>0</v>
      </c>
      <c r="BF259" s="58">
        <f>VLOOKUP(L$3,[1]Prisindeks!$A$1:$B$111,2,FALSE)/100*AI259</f>
        <v>0</v>
      </c>
      <c r="BG259" s="58">
        <f>VLOOKUP(M$3,[1]Prisindeks!$A$1:$B$111,2,FALSE)/100*AJ259</f>
        <v>0</v>
      </c>
      <c r="BH259" s="58">
        <f>VLOOKUP(N$3,[1]Prisindeks!$A$1:$B$111,2,FALSE)/100*AK259</f>
        <v>0</v>
      </c>
      <c r="BI259" s="58">
        <f>VLOOKUP(O$3,[1]Prisindeks!$A$1:$B$111,2,FALSE)/100*AL259</f>
        <v>0</v>
      </c>
      <c r="BJ259" s="58">
        <f>VLOOKUP(P$3,[1]Prisindeks!$A$1:$B$111,2,FALSE)/100*AM259</f>
        <v>0</v>
      </c>
      <c r="BK259" s="58">
        <f>VLOOKUP(Q$3,[1]Prisindeks!$A$1:$B$111,2,FALSE)/100*AN259</f>
        <v>0</v>
      </c>
      <c r="BL259" s="58">
        <f>VLOOKUP(R$3,[1]Prisindeks!$A$1:$B$111,2,FALSE)/100*AO259</f>
        <v>0</v>
      </c>
      <c r="BM259" s="58">
        <f>VLOOKUP(S$3,[1]Prisindeks!$A$1:$B$111,2,FALSE)/100*AP259</f>
        <v>0</v>
      </c>
      <c r="BN259" s="58">
        <f>VLOOKUP(T$3,[1]Prisindeks!$A$1:$B$111,2,FALSE)/100*AQ259</f>
        <v>0</v>
      </c>
      <c r="BO259" s="58">
        <f>VLOOKUP(U$3,[1]Prisindeks!$A$1:$B$111,2,FALSE)/100*AR259</f>
        <v>0</v>
      </c>
      <c r="BP259" s="58">
        <f>VLOOKUP(V$3,[1]Prisindeks!$A$1:$B$111,2,FALSE)/100*AS259</f>
        <v>0</v>
      </c>
      <c r="BQ259" s="58">
        <f>VLOOKUP(W$3,[1]Prisindeks!$A$1:$B$111,2,FALSE)/100*AT259</f>
        <v>0</v>
      </c>
      <c r="BR259" s="58">
        <f>VLOOKUP(X$3,[1]Prisindeks!$A$1:$B$111,2,FALSE)/100*AU259</f>
        <v>0</v>
      </c>
      <c r="BS259" s="58">
        <f>VLOOKUP(Y$3,[1]Prisindeks!$A$1:$B$111,2,FALSE)/100*AV259</f>
        <v>0</v>
      </c>
      <c r="BT259" s="59">
        <f>+SUM(AX259:BS259)</f>
        <v>0</v>
      </c>
      <c r="BU259" s="48">
        <f t="shared" si="190"/>
        <v>0</v>
      </c>
      <c r="BV259" s="48">
        <f t="shared" si="190"/>
        <v>0</v>
      </c>
      <c r="BW259" s="48">
        <f t="shared" si="190"/>
        <v>0</v>
      </c>
      <c r="BX259" s="48">
        <f t="shared" si="190"/>
        <v>0</v>
      </c>
      <c r="BY259" s="48">
        <f t="shared" si="190"/>
        <v>0</v>
      </c>
      <c r="BZ259" s="48">
        <f t="shared" si="190"/>
        <v>0</v>
      </c>
      <c r="CA259" s="48">
        <f t="shared" si="190"/>
        <v>0</v>
      </c>
      <c r="CB259" s="48">
        <f t="shared" si="190"/>
        <v>0</v>
      </c>
      <c r="CC259" s="48">
        <f t="shared" si="190"/>
        <v>0</v>
      </c>
      <c r="CD259" s="48">
        <f t="shared" si="190"/>
        <v>0</v>
      </c>
      <c r="CE259" s="48">
        <f t="shared" si="191"/>
        <v>0</v>
      </c>
      <c r="CF259" s="48">
        <f t="shared" si="191"/>
        <v>0</v>
      </c>
      <c r="CG259" s="48">
        <f t="shared" si="191"/>
        <v>0</v>
      </c>
      <c r="CH259" s="48">
        <f t="shared" si="191"/>
        <v>0</v>
      </c>
      <c r="CI259" s="48">
        <f t="shared" si="191"/>
        <v>0</v>
      </c>
      <c r="CJ259" s="48">
        <f t="shared" si="191"/>
        <v>0</v>
      </c>
      <c r="CK259" s="48">
        <f t="shared" si="191"/>
        <v>0</v>
      </c>
      <c r="CL259" s="48">
        <f t="shared" si="191"/>
        <v>0</v>
      </c>
      <c r="CM259" s="48">
        <f t="shared" si="191"/>
        <v>0</v>
      </c>
      <c r="CN259" s="48">
        <f t="shared" si="191"/>
        <v>0</v>
      </c>
      <c r="CO259" s="48">
        <f t="shared" si="191"/>
        <v>0</v>
      </c>
      <c r="CP259" s="48">
        <f t="shared" si="191"/>
        <v>0</v>
      </c>
      <c r="CQ259" s="49">
        <f>+AVERAGE(AW259,BT259)</f>
        <v>0</v>
      </c>
      <c r="CR259" s="48">
        <f>SUM(D259:Y259)</f>
        <v>0</v>
      </c>
    </row>
    <row r="260" spans="1:96" hidden="1" outlineLevel="1" x14ac:dyDescent="0.25">
      <c r="A260" s="60" t="s">
        <v>66</v>
      </c>
      <c r="B260" s="51" t="s">
        <v>67</v>
      </c>
      <c r="C260" s="61" t="s">
        <v>68</v>
      </c>
      <c r="D260" s="78">
        <v>0</v>
      </c>
      <c r="E260" s="78">
        <v>0</v>
      </c>
      <c r="F260" s="78">
        <v>0</v>
      </c>
      <c r="G260" s="78">
        <v>0</v>
      </c>
      <c r="H260" s="78">
        <v>0</v>
      </c>
      <c r="I260" s="78">
        <v>0</v>
      </c>
      <c r="J260" s="78">
        <v>0</v>
      </c>
      <c r="K260" s="78">
        <v>0</v>
      </c>
      <c r="L260" s="78">
        <v>0</v>
      </c>
      <c r="M260" s="78">
        <v>0</v>
      </c>
      <c r="N260" s="78">
        <v>0</v>
      </c>
      <c r="O260" s="78">
        <v>0</v>
      </c>
      <c r="P260" s="78">
        <v>0</v>
      </c>
      <c r="Q260" s="78">
        <v>0</v>
      </c>
      <c r="R260" s="78">
        <v>0</v>
      </c>
      <c r="S260" s="78">
        <v>0</v>
      </c>
      <c r="T260" s="78">
        <v>0</v>
      </c>
      <c r="U260" s="78">
        <v>0</v>
      </c>
      <c r="V260" s="78">
        <v>0</v>
      </c>
      <c r="W260" s="78">
        <v>0</v>
      </c>
      <c r="X260" s="78">
        <v>0</v>
      </c>
      <c r="Y260" s="78">
        <v>0</v>
      </c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  <c r="BC260" s="56"/>
      <c r="BD260" s="56"/>
      <c r="BE260" s="56"/>
      <c r="BF260" s="56"/>
      <c r="BG260" s="56"/>
      <c r="BH260" s="56"/>
      <c r="BI260" s="56"/>
      <c r="BJ260" s="56"/>
      <c r="BK260" s="56"/>
      <c r="BL260" s="56"/>
      <c r="BM260" s="56"/>
      <c r="BN260" s="56"/>
      <c r="BO260" s="56"/>
      <c r="BP260" s="56"/>
      <c r="BQ260" s="56"/>
      <c r="BR260" s="56"/>
      <c r="BS260" s="56"/>
      <c r="BT260" s="56"/>
      <c r="BU260" s="56"/>
      <c r="BV260" s="56"/>
      <c r="BW260" s="56"/>
      <c r="BX260" s="56"/>
      <c r="BY260" s="56"/>
      <c r="BZ260" s="56"/>
      <c r="CA260" s="56"/>
      <c r="CB260" s="56"/>
      <c r="CC260" s="56"/>
      <c r="CD260" s="56"/>
      <c r="CE260" s="56"/>
      <c r="CF260" s="56"/>
      <c r="CG260" s="56"/>
      <c r="CH260" s="56"/>
      <c r="CI260" s="56"/>
      <c r="CJ260" s="56"/>
      <c r="CK260" s="56"/>
      <c r="CL260" s="56"/>
      <c r="CM260" s="56"/>
      <c r="CN260" s="56"/>
      <c r="CO260" s="56"/>
      <c r="CP260" s="56"/>
      <c r="CQ260" s="49"/>
      <c r="CR260" s="48"/>
    </row>
    <row r="261" spans="1:96" hidden="1" outlineLevel="1" x14ac:dyDescent="0.25">
      <c r="A261" s="50" t="s">
        <v>90</v>
      </c>
      <c r="B261" s="51" t="s">
        <v>89</v>
      </c>
      <c r="C261" s="52">
        <f>+[1]Genanskaffelsespriser!$E$179</f>
        <v>50</v>
      </c>
      <c r="D261" s="78">
        <v>0</v>
      </c>
      <c r="E261" s="78">
        <v>0</v>
      </c>
      <c r="F261" s="78">
        <v>0</v>
      </c>
      <c r="G261" s="78">
        <v>0</v>
      </c>
      <c r="H261" s="78">
        <v>0</v>
      </c>
      <c r="I261" s="78">
        <v>0</v>
      </c>
      <c r="J261" s="78">
        <v>0</v>
      </c>
      <c r="K261" s="78">
        <v>0</v>
      </c>
      <c r="L261" s="78">
        <v>0</v>
      </c>
      <c r="M261" s="78">
        <v>0</v>
      </c>
      <c r="N261" s="78">
        <v>0</v>
      </c>
      <c r="O261" s="78">
        <v>0</v>
      </c>
      <c r="P261" s="78">
        <v>0</v>
      </c>
      <c r="Q261" s="78">
        <v>0</v>
      </c>
      <c r="R261" s="78">
        <v>0</v>
      </c>
      <c r="S261" s="78">
        <v>0</v>
      </c>
      <c r="T261" s="78">
        <v>0</v>
      </c>
      <c r="U261" s="78">
        <v>0</v>
      </c>
      <c r="V261" s="78">
        <v>0</v>
      </c>
      <c r="W261" s="78">
        <v>0</v>
      </c>
      <c r="X261" s="78">
        <v>0</v>
      </c>
      <c r="Y261" s="78">
        <v>0</v>
      </c>
      <c r="Z261" s="87">
        <f>IF(COUNTIF(D261:Y261,"&lt;&gt;0")&lt;=1,IF((SUM(D261:Y261))&gt;0,(+HLOOKUP((SUM(D261:Y261)),[1]Priser!$E$191:$J$193,2)+((SUM(D261:Y261))-HLOOKUP((SUM(D261:Y261)),[1]Priser!$E$191:$J$193,1))*HLOOKUP((SUM(D261:Y261)),[1]Priser!$E$191:$J$193,3))/(SUM(D261:Y261)),0)*(1+[1]Genanskaffelsespriser!$D$196),$A$400)</f>
        <v>0</v>
      </c>
      <c r="AA261" s="57">
        <f t="shared" ref="AA261:AV261" si="193">IF((D261*$Z261-(2009-D$3)/($C261+D262)*$Z261*D261)&lt;0,0,(D261*$Z261-(2009-D$3)/($C261+D262)*$Z261*D261))</f>
        <v>0</v>
      </c>
      <c r="AB261" s="58">
        <f t="shared" si="193"/>
        <v>0</v>
      </c>
      <c r="AC261" s="58">
        <f t="shared" si="193"/>
        <v>0</v>
      </c>
      <c r="AD261" s="58">
        <f t="shared" si="193"/>
        <v>0</v>
      </c>
      <c r="AE261" s="58">
        <f t="shared" si="193"/>
        <v>0</v>
      </c>
      <c r="AF261" s="58">
        <f t="shared" si="193"/>
        <v>0</v>
      </c>
      <c r="AG261" s="58">
        <f t="shared" si="193"/>
        <v>0</v>
      </c>
      <c r="AH261" s="58">
        <f t="shared" si="193"/>
        <v>0</v>
      </c>
      <c r="AI261" s="58">
        <f t="shared" si="193"/>
        <v>0</v>
      </c>
      <c r="AJ261" s="58">
        <f t="shared" si="193"/>
        <v>0</v>
      </c>
      <c r="AK261" s="58">
        <f t="shared" si="193"/>
        <v>0</v>
      </c>
      <c r="AL261" s="58">
        <f t="shared" si="193"/>
        <v>0</v>
      </c>
      <c r="AM261" s="58">
        <f t="shared" si="193"/>
        <v>0</v>
      </c>
      <c r="AN261" s="58">
        <f t="shared" si="193"/>
        <v>0</v>
      </c>
      <c r="AO261" s="58">
        <f t="shared" si="193"/>
        <v>0</v>
      </c>
      <c r="AP261" s="58">
        <f t="shared" si="193"/>
        <v>0</v>
      </c>
      <c r="AQ261" s="58">
        <f t="shared" si="193"/>
        <v>0</v>
      </c>
      <c r="AR261" s="58">
        <f t="shared" si="193"/>
        <v>0</v>
      </c>
      <c r="AS261" s="58">
        <f t="shared" si="193"/>
        <v>0</v>
      </c>
      <c r="AT261" s="58">
        <f t="shared" si="193"/>
        <v>0</v>
      </c>
      <c r="AU261" s="58">
        <f t="shared" si="193"/>
        <v>0</v>
      </c>
      <c r="AV261" s="58">
        <f t="shared" si="193"/>
        <v>0</v>
      </c>
      <c r="AW261" s="59">
        <f>+SUM(AA261:AV261)</f>
        <v>0</v>
      </c>
      <c r="AX261" s="58">
        <f>VLOOKUP(D$3,[1]Prisindeks!$A$1:$B$111,2,FALSE)/100*AA261</f>
        <v>0</v>
      </c>
      <c r="AY261" s="58">
        <f>VLOOKUP(E$3,[1]Prisindeks!$A$1:$B$111,2,FALSE)/100*AB261</f>
        <v>0</v>
      </c>
      <c r="AZ261" s="58">
        <f>VLOOKUP(F$3,[1]Prisindeks!$A$1:$B$111,2,FALSE)/100*AC261</f>
        <v>0</v>
      </c>
      <c r="BA261" s="58">
        <f>VLOOKUP(G$3,[1]Prisindeks!$A$1:$B$111,2,FALSE)/100*AD261</f>
        <v>0</v>
      </c>
      <c r="BB261" s="58">
        <f>VLOOKUP(H$3,[1]Prisindeks!$A$1:$B$111,2,FALSE)/100*AE261</f>
        <v>0</v>
      </c>
      <c r="BC261" s="58">
        <f>VLOOKUP(I$3,[1]Prisindeks!$A$1:$B$111,2,FALSE)/100*AF261</f>
        <v>0</v>
      </c>
      <c r="BD261" s="58">
        <f>VLOOKUP(J$3,[1]Prisindeks!$A$1:$B$111,2,FALSE)/100*AG261</f>
        <v>0</v>
      </c>
      <c r="BE261" s="58">
        <f>VLOOKUP(K$3,[1]Prisindeks!$A$1:$B$111,2,FALSE)/100*AH261</f>
        <v>0</v>
      </c>
      <c r="BF261" s="58">
        <f>VLOOKUP(L$3,[1]Prisindeks!$A$1:$B$111,2,FALSE)/100*AI261</f>
        <v>0</v>
      </c>
      <c r="BG261" s="58">
        <f>VLOOKUP(M$3,[1]Prisindeks!$A$1:$B$111,2,FALSE)/100*AJ261</f>
        <v>0</v>
      </c>
      <c r="BH261" s="58">
        <f>VLOOKUP(N$3,[1]Prisindeks!$A$1:$B$111,2,FALSE)/100*AK261</f>
        <v>0</v>
      </c>
      <c r="BI261" s="58">
        <f>VLOOKUP(O$3,[1]Prisindeks!$A$1:$B$111,2,FALSE)/100*AL261</f>
        <v>0</v>
      </c>
      <c r="BJ261" s="58">
        <f>VLOOKUP(P$3,[1]Prisindeks!$A$1:$B$111,2,FALSE)/100*AM261</f>
        <v>0</v>
      </c>
      <c r="BK261" s="58">
        <f>VLOOKUP(Q$3,[1]Prisindeks!$A$1:$B$111,2,FALSE)/100*AN261</f>
        <v>0</v>
      </c>
      <c r="BL261" s="58">
        <f>VLOOKUP(R$3,[1]Prisindeks!$A$1:$B$111,2,FALSE)/100*AO261</f>
        <v>0</v>
      </c>
      <c r="BM261" s="58">
        <f>VLOOKUP(S$3,[1]Prisindeks!$A$1:$B$111,2,FALSE)/100*AP261</f>
        <v>0</v>
      </c>
      <c r="BN261" s="58">
        <f>VLOOKUP(T$3,[1]Prisindeks!$A$1:$B$111,2,FALSE)/100*AQ261</f>
        <v>0</v>
      </c>
      <c r="BO261" s="58">
        <f>VLOOKUP(U$3,[1]Prisindeks!$A$1:$B$111,2,FALSE)/100*AR261</f>
        <v>0</v>
      </c>
      <c r="BP261" s="58">
        <f>VLOOKUP(V$3,[1]Prisindeks!$A$1:$B$111,2,FALSE)/100*AS261</f>
        <v>0</v>
      </c>
      <c r="BQ261" s="58">
        <f>VLOOKUP(W$3,[1]Prisindeks!$A$1:$B$111,2,FALSE)/100*AT261</f>
        <v>0</v>
      </c>
      <c r="BR261" s="58">
        <f>VLOOKUP(X$3,[1]Prisindeks!$A$1:$B$111,2,FALSE)/100*AU261</f>
        <v>0</v>
      </c>
      <c r="BS261" s="58">
        <f>VLOOKUP(Y$3,[1]Prisindeks!$A$1:$B$111,2,FALSE)/100*AV261</f>
        <v>0</v>
      </c>
      <c r="BT261" s="59">
        <f>+SUM(AX261:BS261)</f>
        <v>0</v>
      </c>
      <c r="BU261" s="48">
        <f t="shared" ref="BU261:CP261" si="194">(AX261+AA261)/2</f>
        <v>0</v>
      </c>
      <c r="BV261" s="48">
        <f t="shared" si="194"/>
        <v>0</v>
      </c>
      <c r="BW261" s="48">
        <f t="shared" si="194"/>
        <v>0</v>
      </c>
      <c r="BX261" s="48">
        <f t="shared" si="194"/>
        <v>0</v>
      </c>
      <c r="BY261" s="48">
        <f t="shared" si="194"/>
        <v>0</v>
      </c>
      <c r="BZ261" s="48">
        <f t="shared" si="194"/>
        <v>0</v>
      </c>
      <c r="CA261" s="48">
        <f t="shared" si="194"/>
        <v>0</v>
      </c>
      <c r="CB261" s="48">
        <f t="shared" si="194"/>
        <v>0</v>
      </c>
      <c r="CC261" s="48">
        <f t="shared" si="194"/>
        <v>0</v>
      </c>
      <c r="CD261" s="48">
        <f t="shared" si="194"/>
        <v>0</v>
      </c>
      <c r="CE261" s="48">
        <f t="shared" si="194"/>
        <v>0</v>
      </c>
      <c r="CF261" s="48">
        <f t="shared" si="194"/>
        <v>0</v>
      </c>
      <c r="CG261" s="48">
        <f t="shared" si="194"/>
        <v>0</v>
      </c>
      <c r="CH261" s="48">
        <f t="shared" si="194"/>
        <v>0</v>
      </c>
      <c r="CI261" s="48">
        <f t="shared" si="194"/>
        <v>0</v>
      </c>
      <c r="CJ261" s="48">
        <f t="shared" si="194"/>
        <v>0</v>
      </c>
      <c r="CK261" s="48">
        <f t="shared" si="194"/>
        <v>0</v>
      </c>
      <c r="CL261" s="48">
        <f t="shared" si="194"/>
        <v>0</v>
      </c>
      <c r="CM261" s="48">
        <f t="shared" si="194"/>
        <v>0</v>
      </c>
      <c r="CN261" s="48">
        <f t="shared" si="194"/>
        <v>0</v>
      </c>
      <c r="CO261" s="48">
        <f t="shared" si="194"/>
        <v>0</v>
      </c>
      <c r="CP261" s="48">
        <f t="shared" si="194"/>
        <v>0</v>
      </c>
      <c r="CQ261" s="49">
        <f>+AVERAGE(AW261,BT261)</f>
        <v>0</v>
      </c>
      <c r="CR261" s="48">
        <f>SUM(D261:Y261)</f>
        <v>0</v>
      </c>
    </row>
    <row r="262" spans="1:96" hidden="1" outlineLevel="1" x14ac:dyDescent="0.25">
      <c r="A262" s="60" t="s">
        <v>66</v>
      </c>
      <c r="B262" s="51" t="s">
        <v>67</v>
      </c>
      <c r="C262" s="61" t="s">
        <v>68</v>
      </c>
      <c r="D262" s="78">
        <v>0</v>
      </c>
      <c r="E262" s="78">
        <v>0</v>
      </c>
      <c r="F262" s="78">
        <v>0</v>
      </c>
      <c r="G262" s="78">
        <v>0</v>
      </c>
      <c r="H262" s="78">
        <v>0</v>
      </c>
      <c r="I262" s="78">
        <v>0</v>
      </c>
      <c r="J262" s="78">
        <v>0</v>
      </c>
      <c r="K262" s="78">
        <v>0</v>
      </c>
      <c r="L262" s="78">
        <v>0</v>
      </c>
      <c r="M262" s="78">
        <v>0</v>
      </c>
      <c r="N262" s="78">
        <v>0</v>
      </c>
      <c r="O262" s="78">
        <v>0</v>
      </c>
      <c r="P262" s="78">
        <v>0</v>
      </c>
      <c r="Q262" s="78">
        <v>0</v>
      </c>
      <c r="R262" s="78">
        <v>0</v>
      </c>
      <c r="S262" s="78">
        <v>0</v>
      </c>
      <c r="T262" s="78">
        <v>0</v>
      </c>
      <c r="U262" s="78">
        <v>0</v>
      </c>
      <c r="V262" s="78">
        <v>0</v>
      </c>
      <c r="W262" s="78">
        <v>0</v>
      </c>
      <c r="X262" s="78">
        <v>0</v>
      </c>
      <c r="Y262" s="78">
        <v>0</v>
      </c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56"/>
      <c r="BG262" s="56"/>
      <c r="BH262" s="56"/>
      <c r="BI262" s="56"/>
      <c r="BJ262" s="56"/>
      <c r="BK262" s="56"/>
      <c r="BL262" s="56"/>
      <c r="BM262" s="56"/>
      <c r="BN262" s="56"/>
      <c r="BO262" s="56"/>
      <c r="BP262" s="56"/>
      <c r="BQ262" s="56"/>
      <c r="BR262" s="56"/>
      <c r="BS262" s="56"/>
      <c r="BT262" s="56"/>
      <c r="BU262" s="56"/>
      <c r="BV262" s="56"/>
      <c r="BW262" s="56"/>
      <c r="BX262" s="56"/>
      <c r="BY262" s="56"/>
      <c r="BZ262" s="56"/>
      <c r="CA262" s="56"/>
      <c r="CB262" s="56"/>
      <c r="CC262" s="56"/>
      <c r="CD262" s="56"/>
      <c r="CE262" s="56"/>
      <c r="CF262" s="56"/>
      <c r="CG262" s="56"/>
      <c r="CH262" s="56"/>
      <c r="CI262" s="56"/>
      <c r="CJ262" s="56"/>
      <c r="CK262" s="56"/>
      <c r="CL262" s="56"/>
      <c r="CM262" s="56"/>
      <c r="CN262" s="56"/>
      <c r="CO262" s="56"/>
      <c r="CP262" s="56"/>
      <c r="CQ262" s="49"/>
      <c r="CR262" s="48"/>
    </row>
    <row r="263" spans="1:96" collapsed="1" x14ac:dyDescent="0.25">
      <c r="A263" s="30" t="s">
        <v>107</v>
      </c>
      <c r="B263" s="31"/>
      <c r="C263" s="7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74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  <c r="AM263" s="75"/>
      <c r="AN263" s="75"/>
      <c r="AO263" s="75"/>
      <c r="AP263" s="75"/>
      <c r="AQ263" s="75"/>
      <c r="AR263" s="75"/>
      <c r="AS263" s="75"/>
      <c r="AT263" s="75"/>
      <c r="AU263" s="75"/>
      <c r="AV263" s="49"/>
      <c r="AW263" s="36">
        <f>SUM(AW264:AW271)</f>
        <v>0</v>
      </c>
      <c r="AX263" s="76"/>
      <c r="AY263" s="76"/>
      <c r="AZ263" s="76"/>
      <c r="BA263" s="76"/>
      <c r="BB263" s="76"/>
      <c r="BC263" s="76"/>
      <c r="BD263" s="76"/>
      <c r="BE263" s="76"/>
      <c r="BF263" s="76"/>
      <c r="BG263" s="76"/>
      <c r="BH263" s="76"/>
      <c r="BI263" s="76"/>
      <c r="BJ263" s="76"/>
      <c r="BK263" s="76"/>
      <c r="BL263" s="76"/>
      <c r="BM263" s="76"/>
      <c r="BN263" s="76"/>
      <c r="BO263" s="76"/>
      <c r="BP263" s="76"/>
      <c r="BQ263" s="76"/>
      <c r="BR263" s="76"/>
      <c r="BS263" s="76"/>
      <c r="BT263" s="36">
        <f>SUM(BT264:BT271)</f>
        <v>0</v>
      </c>
      <c r="BU263" s="76"/>
      <c r="BV263" s="76"/>
      <c r="BW263" s="76"/>
      <c r="BX263" s="76"/>
      <c r="BY263" s="76"/>
      <c r="BZ263" s="76"/>
      <c r="CA263" s="76"/>
      <c r="CB263" s="76"/>
      <c r="CC263" s="76"/>
      <c r="CD263" s="76"/>
      <c r="CE263" s="76"/>
      <c r="CF263" s="76"/>
      <c r="CG263" s="76"/>
      <c r="CH263" s="76"/>
      <c r="CI263" s="76"/>
      <c r="CJ263" s="76"/>
      <c r="CK263" s="76"/>
      <c r="CL263" s="76"/>
      <c r="CM263" s="76"/>
      <c r="CN263" s="76"/>
      <c r="CO263" s="76"/>
      <c r="CP263" s="76"/>
      <c r="CQ263" s="36">
        <f>SUM(CQ264:CQ271)</f>
        <v>0</v>
      </c>
      <c r="CR263" s="48">
        <f>SUM(D263:Y263)</f>
        <v>0</v>
      </c>
    </row>
    <row r="264" spans="1:96" hidden="1" outlineLevel="1" x14ac:dyDescent="0.25">
      <c r="A264" s="85" t="s">
        <v>84</v>
      </c>
      <c r="B264" s="39" t="s">
        <v>85</v>
      </c>
      <c r="C264" s="40">
        <f>+[1]Genanskaffelsespriser!$E$175</f>
        <v>50</v>
      </c>
      <c r="D264" s="77">
        <v>0</v>
      </c>
      <c r="E264" s="77">
        <v>0</v>
      </c>
      <c r="F264" s="77">
        <v>0</v>
      </c>
      <c r="G264" s="77">
        <v>0</v>
      </c>
      <c r="H264" s="77">
        <v>0</v>
      </c>
      <c r="I264" s="77">
        <v>0</v>
      </c>
      <c r="J264" s="77">
        <v>0</v>
      </c>
      <c r="K264" s="77">
        <v>0</v>
      </c>
      <c r="L264" s="77">
        <v>0</v>
      </c>
      <c r="M264" s="77">
        <v>0</v>
      </c>
      <c r="N264" s="77">
        <v>0</v>
      </c>
      <c r="O264" s="77">
        <v>0</v>
      </c>
      <c r="P264" s="77">
        <v>0</v>
      </c>
      <c r="Q264" s="77">
        <v>0</v>
      </c>
      <c r="R264" s="77">
        <v>0</v>
      </c>
      <c r="S264" s="77">
        <v>0</v>
      </c>
      <c r="T264" s="77">
        <v>0</v>
      </c>
      <c r="U264" s="77">
        <v>0</v>
      </c>
      <c r="V264" s="77">
        <v>0</v>
      </c>
      <c r="W264" s="77">
        <v>0</v>
      </c>
      <c r="X264" s="77">
        <v>0</v>
      </c>
      <c r="Y264" s="77">
        <v>0</v>
      </c>
      <c r="Z264" s="86">
        <f>IF(COUNTIF(D264:Y264,"&lt;&gt;0")&lt;=1,IF((SUM(D264:Y264))&gt;0,((+HLOOKUP((SUM(D264:Y264)),[1]Priser!$E$342:$H$344,2)+((SUM(D264:Y264))-HLOOKUP((SUM(D264:Y264)),[1]Priser!$E$342:$H$344,1))*HLOOKUP((SUM(D264:Y264)),[1]Priser!$E$342:$H$344,3))*[1]Priser!$P$341)/(SUM(D264:Y264)),0)*(1+[1]Genanskaffelsespriser!$D$196),$A$400)</f>
        <v>0</v>
      </c>
      <c r="AA264" s="45">
        <f t="shared" ref="AA264:AV264" si="195">IF((D264*$Z264-(2009-D$3)/($C264+D265)*$Z264*D264)&lt;0,0,(D264*$Z264-(2009-D$3)/($C264+D265)*$Z264*D264))</f>
        <v>0</v>
      </c>
      <c r="AB264" s="46">
        <f t="shared" si="195"/>
        <v>0</v>
      </c>
      <c r="AC264" s="46">
        <f t="shared" si="195"/>
        <v>0</v>
      </c>
      <c r="AD264" s="46">
        <f t="shared" si="195"/>
        <v>0</v>
      </c>
      <c r="AE264" s="46">
        <f t="shared" si="195"/>
        <v>0</v>
      </c>
      <c r="AF264" s="46">
        <f t="shared" si="195"/>
        <v>0</v>
      </c>
      <c r="AG264" s="46">
        <f t="shared" si="195"/>
        <v>0</v>
      </c>
      <c r="AH264" s="46">
        <f t="shared" si="195"/>
        <v>0</v>
      </c>
      <c r="AI264" s="46">
        <f t="shared" si="195"/>
        <v>0</v>
      </c>
      <c r="AJ264" s="46">
        <f t="shared" si="195"/>
        <v>0</v>
      </c>
      <c r="AK264" s="46">
        <f t="shared" si="195"/>
        <v>0</v>
      </c>
      <c r="AL264" s="46">
        <f t="shared" si="195"/>
        <v>0</v>
      </c>
      <c r="AM264" s="46">
        <f t="shared" si="195"/>
        <v>0</v>
      </c>
      <c r="AN264" s="46">
        <f t="shared" si="195"/>
        <v>0</v>
      </c>
      <c r="AO264" s="46">
        <f t="shared" si="195"/>
        <v>0</v>
      </c>
      <c r="AP264" s="46">
        <f t="shared" si="195"/>
        <v>0</v>
      </c>
      <c r="AQ264" s="46">
        <f t="shared" si="195"/>
        <v>0</v>
      </c>
      <c r="AR264" s="46">
        <f t="shared" si="195"/>
        <v>0</v>
      </c>
      <c r="AS264" s="46">
        <f t="shared" si="195"/>
        <v>0</v>
      </c>
      <c r="AT264" s="46">
        <f t="shared" si="195"/>
        <v>0</v>
      </c>
      <c r="AU264" s="46">
        <f t="shared" si="195"/>
        <v>0</v>
      </c>
      <c r="AV264" s="46">
        <f t="shared" si="195"/>
        <v>0</v>
      </c>
      <c r="AW264" s="47">
        <f>+SUM(AA264:AV264)</f>
        <v>0</v>
      </c>
      <c r="AX264" s="46">
        <f>VLOOKUP(D$3,[1]Prisindeks!$A$1:$B$111,2,FALSE)/100*AA264</f>
        <v>0</v>
      </c>
      <c r="AY264" s="46">
        <f>VLOOKUP(E$3,[1]Prisindeks!$A$1:$B$111,2,FALSE)/100*AB264</f>
        <v>0</v>
      </c>
      <c r="AZ264" s="46">
        <f>VLOOKUP(F$3,[1]Prisindeks!$A$1:$B$111,2,FALSE)/100*AC264</f>
        <v>0</v>
      </c>
      <c r="BA264" s="46">
        <f>VLOOKUP(G$3,[1]Prisindeks!$A$1:$B$111,2,FALSE)/100*AD264</f>
        <v>0</v>
      </c>
      <c r="BB264" s="46">
        <f>VLOOKUP(H$3,[1]Prisindeks!$A$1:$B$111,2,FALSE)/100*AE264</f>
        <v>0</v>
      </c>
      <c r="BC264" s="46">
        <f>VLOOKUP(I$3,[1]Prisindeks!$A$1:$B$111,2,FALSE)/100*AF264</f>
        <v>0</v>
      </c>
      <c r="BD264" s="46">
        <f>VLOOKUP(J$3,[1]Prisindeks!$A$1:$B$111,2,FALSE)/100*AG264</f>
        <v>0</v>
      </c>
      <c r="BE264" s="46">
        <f>VLOOKUP(K$3,[1]Prisindeks!$A$1:$B$111,2,FALSE)/100*AH264</f>
        <v>0</v>
      </c>
      <c r="BF264" s="46">
        <f>VLOOKUP(L$3,[1]Prisindeks!$A$1:$B$111,2,FALSE)/100*AI264</f>
        <v>0</v>
      </c>
      <c r="BG264" s="46">
        <f>VLOOKUP(M$3,[1]Prisindeks!$A$1:$B$111,2,FALSE)/100*AJ264</f>
        <v>0</v>
      </c>
      <c r="BH264" s="46">
        <f>VLOOKUP(N$3,[1]Prisindeks!$A$1:$B$111,2,FALSE)/100*AK264</f>
        <v>0</v>
      </c>
      <c r="BI264" s="46">
        <f>VLOOKUP(O$3,[1]Prisindeks!$A$1:$B$111,2,FALSE)/100*AL264</f>
        <v>0</v>
      </c>
      <c r="BJ264" s="46">
        <f>VLOOKUP(P$3,[1]Prisindeks!$A$1:$B$111,2,FALSE)/100*AM264</f>
        <v>0</v>
      </c>
      <c r="BK264" s="46">
        <f>VLOOKUP(Q$3,[1]Prisindeks!$A$1:$B$111,2,FALSE)/100*AN264</f>
        <v>0</v>
      </c>
      <c r="BL264" s="46">
        <f>VLOOKUP(R$3,[1]Prisindeks!$A$1:$B$111,2,FALSE)/100*AO264</f>
        <v>0</v>
      </c>
      <c r="BM264" s="46">
        <f>VLOOKUP(S$3,[1]Prisindeks!$A$1:$B$111,2,FALSE)/100*AP264</f>
        <v>0</v>
      </c>
      <c r="BN264" s="46">
        <f>VLOOKUP(T$3,[1]Prisindeks!$A$1:$B$111,2,FALSE)/100*AQ264</f>
        <v>0</v>
      </c>
      <c r="BO264" s="46">
        <f>VLOOKUP(U$3,[1]Prisindeks!$A$1:$B$111,2,FALSE)/100*AR264</f>
        <v>0</v>
      </c>
      <c r="BP264" s="46">
        <f>VLOOKUP(V$3,[1]Prisindeks!$A$1:$B$111,2,FALSE)/100*AS264</f>
        <v>0</v>
      </c>
      <c r="BQ264" s="46">
        <f>VLOOKUP(W$3,[1]Prisindeks!$A$1:$B$111,2,FALSE)/100*AT264</f>
        <v>0</v>
      </c>
      <c r="BR264" s="46">
        <f>VLOOKUP(X$3,[1]Prisindeks!$A$1:$B$111,2,FALSE)/100*AU264</f>
        <v>0</v>
      </c>
      <c r="BS264" s="46">
        <f>VLOOKUP(Y$3,[1]Prisindeks!$A$1:$B$111,2,FALSE)/100*AV264</f>
        <v>0</v>
      </c>
      <c r="BT264" s="47">
        <f>+SUM(AX264:BS264)</f>
        <v>0</v>
      </c>
      <c r="BU264" s="48">
        <f t="shared" ref="BU264:CP264" si="196">(AX264+AA264)/2</f>
        <v>0</v>
      </c>
      <c r="BV264" s="48">
        <f t="shared" si="196"/>
        <v>0</v>
      </c>
      <c r="BW264" s="48">
        <f t="shared" si="196"/>
        <v>0</v>
      </c>
      <c r="BX264" s="48">
        <f t="shared" si="196"/>
        <v>0</v>
      </c>
      <c r="BY264" s="48">
        <f t="shared" si="196"/>
        <v>0</v>
      </c>
      <c r="BZ264" s="48">
        <f t="shared" si="196"/>
        <v>0</v>
      </c>
      <c r="CA264" s="48">
        <f t="shared" si="196"/>
        <v>0</v>
      </c>
      <c r="CB264" s="48">
        <f t="shared" si="196"/>
        <v>0</v>
      </c>
      <c r="CC264" s="48">
        <f t="shared" si="196"/>
        <v>0</v>
      </c>
      <c r="CD264" s="48">
        <f t="shared" si="196"/>
        <v>0</v>
      </c>
      <c r="CE264" s="48">
        <f t="shared" si="196"/>
        <v>0</v>
      </c>
      <c r="CF264" s="48">
        <f t="shared" si="196"/>
        <v>0</v>
      </c>
      <c r="CG264" s="48">
        <f t="shared" si="196"/>
        <v>0</v>
      </c>
      <c r="CH264" s="48">
        <f t="shared" si="196"/>
        <v>0</v>
      </c>
      <c r="CI264" s="48">
        <f t="shared" si="196"/>
        <v>0</v>
      </c>
      <c r="CJ264" s="48">
        <f t="shared" si="196"/>
        <v>0</v>
      </c>
      <c r="CK264" s="48">
        <f t="shared" si="196"/>
        <v>0</v>
      </c>
      <c r="CL264" s="48">
        <f t="shared" si="196"/>
        <v>0</v>
      </c>
      <c r="CM264" s="48">
        <f t="shared" si="196"/>
        <v>0</v>
      </c>
      <c r="CN264" s="48">
        <f t="shared" si="196"/>
        <v>0</v>
      </c>
      <c r="CO264" s="48">
        <f t="shared" si="196"/>
        <v>0</v>
      </c>
      <c r="CP264" s="48">
        <f t="shared" si="196"/>
        <v>0</v>
      </c>
      <c r="CQ264" s="49">
        <f>+AVERAGE(AW264,BT264)</f>
        <v>0</v>
      </c>
      <c r="CR264" s="48">
        <f>SUM(D264:Y264)</f>
        <v>0</v>
      </c>
    </row>
    <row r="265" spans="1:96" hidden="1" outlineLevel="1" x14ac:dyDescent="0.25">
      <c r="A265" s="60" t="s">
        <v>66</v>
      </c>
      <c r="B265" s="51" t="s">
        <v>67</v>
      </c>
      <c r="C265" s="61" t="s">
        <v>68</v>
      </c>
      <c r="D265" s="78">
        <v>0</v>
      </c>
      <c r="E265" s="78">
        <v>0</v>
      </c>
      <c r="F265" s="78">
        <v>0</v>
      </c>
      <c r="G265" s="78">
        <v>0</v>
      </c>
      <c r="H265" s="78">
        <v>0</v>
      </c>
      <c r="I265" s="78">
        <v>0</v>
      </c>
      <c r="J265" s="78">
        <v>0</v>
      </c>
      <c r="K265" s="78">
        <v>0</v>
      </c>
      <c r="L265" s="78">
        <v>0</v>
      </c>
      <c r="M265" s="78">
        <v>0</v>
      </c>
      <c r="N265" s="78">
        <v>0</v>
      </c>
      <c r="O265" s="78">
        <v>0</v>
      </c>
      <c r="P265" s="78">
        <v>0</v>
      </c>
      <c r="Q265" s="78">
        <v>0</v>
      </c>
      <c r="R265" s="78">
        <v>0</v>
      </c>
      <c r="S265" s="78">
        <v>0</v>
      </c>
      <c r="T265" s="78">
        <v>0</v>
      </c>
      <c r="U265" s="78">
        <v>0</v>
      </c>
      <c r="V265" s="78">
        <v>0</v>
      </c>
      <c r="W265" s="78">
        <v>0</v>
      </c>
      <c r="X265" s="78">
        <v>0</v>
      </c>
      <c r="Y265" s="78">
        <v>0</v>
      </c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  <c r="BC265" s="56"/>
      <c r="BD265" s="56"/>
      <c r="BE265" s="56"/>
      <c r="BF265" s="56"/>
      <c r="BG265" s="56"/>
      <c r="BH265" s="56"/>
      <c r="BI265" s="56"/>
      <c r="BJ265" s="56"/>
      <c r="BK265" s="56"/>
      <c r="BL265" s="56"/>
      <c r="BM265" s="56"/>
      <c r="BN265" s="56"/>
      <c r="BO265" s="56"/>
      <c r="BP265" s="56"/>
      <c r="BQ265" s="56"/>
      <c r="BR265" s="56"/>
      <c r="BS265" s="56"/>
      <c r="BT265" s="56"/>
      <c r="BU265" s="56"/>
      <c r="BV265" s="56"/>
      <c r="BW265" s="56"/>
      <c r="BX265" s="56"/>
      <c r="BY265" s="56"/>
      <c r="BZ265" s="56"/>
      <c r="CA265" s="56"/>
      <c r="CB265" s="56"/>
      <c r="CC265" s="56"/>
      <c r="CD265" s="56"/>
      <c r="CE265" s="56"/>
      <c r="CF265" s="56"/>
      <c r="CG265" s="56"/>
      <c r="CH265" s="56"/>
      <c r="CI265" s="56"/>
      <c r="CJ265" s="56"/>
      <c r="CK265" s="56"/>
      <c r="CL265" s="56"/>
      <c r="CM265" s="56"/>
      <c r="CN265" s="56"/>
      <c r="CO265" s="56"/>
      <c r="CP265" s="56"/>
      <c r="CQ265" s="49"/>
      <c r="CR265" s="48"/>
    </row>
    <row r="266" spans="1:96" hidden="1" outlineLevel="1" x14ac:dyDescent="0.25">
      <c r="A266" s="50" t="s">
        <v>86</v>
      </c>
      <c r="B266" s="51" t="s">
        <v>85</v>
      </c>
      <c r="C266" s="52">
        <f>+[1]Genanskaffelsespriser!$E$176</f>
        <v>25</v>
      </c>
      <c r="D266" s="78">
        <v>0</v>
      </c>
      <c r="E266" s="78">
        <v>0</v>
      </c>
      <c r="F266" s="78">
        <v>0</v>
      </c>
      <c r="G266" s="78">
        <v>0</v>
      </c>
      <c r="H266" s="78">
        <v>0</v>
      </c>
      <c r="I266" s="78">
        <v>0</v>
      </c>
      <c r="J266" s="78">
        <v>0</v>
      </c>
      <c r="K266" s="78">
        <v>0</v>
      </c>
      <c r="L266" s="78">
        <v>0</v>
      </c>
      <c r="M266" s="78">
        <v>0</v>
      </c>
      <c r="N266" s="78">
        <v>0</v>
      </c>
      <c r="O266" s="78">
        <v>0</v>
      </c>
      <c r="P266" s="78">
        <v>0</v>
      </c>
      <c r="Q266" s="78">
        <v>0</v>
      </c>
      <c r="R266" s="78">
        <v>0</v>
      </c>
      <c r="S266" s="78">
        <v>0</v>
      </c>
      <c r="T266" s="78">
        <v>0</v>
      </c>
      <c r="U266" s="78">
        <v>0</v>
      </c>
      <c r="V266" s="78">
        <v>0</v>
      </c>
      <c r="W266" s="78">
        <v>0</v>
      </c>
      <c r="X266" s="78">
        <v>0</v>
      </c>
      <c r="Y266" s="78">
        <v>0</v>
      </c>
      <c r="Z266" s="87">
        <f>IF(COUNTIF(D266:Y266,"&lt;&gt;0")&lt;=1,IF((SUM(D266:Y266))&gt;0,((+HLOOKUP((SUM(D266:Y266)),[1]Priser!$E$342:$H$344,2)+((SUM(D266:Y266))-HLOOKUP((SUM(D266:Y266)),[1]Priser!$E$342:$H$344,1))*HLOOKUP((SUM(D266:Y266)),[1]Priser!$E$342:$H$344,3))*[1]Priser!$Q$341)/(SUM(D266:Y266)),0)*(1+[1]Genanskaffelsespriser!$D$196),$A$400)</f>
        <v>0</v>
      </c>
      <c r="AA266" s="57">
        <f t="shared" ref="AA266:AP267" si="197">IF((D266*$Z266-(2009-D$3)/$C266*$Z266*D266)&lt;0,0,(D266*$Z266-(2009-D$3)/$C266*$Z266*D266))</f>
        <v>0</v>
      </c>
      <c r="AB266" s="58">
        <f t="shared" si="197"/>
        <v>0</v>
      </c>
      <c r="AC266" s="58">
        <f t="shared" si="197"/>
        <v>0</v>
      </c>
      <c r="AD266" s="58">
        <f t="shared" si="197"/>
        <v>0</v>
      </c>
      <c r="AE266" s="58">
        <f t="shared" si="197"/>
        <v>0</v>
      </c>
      <c r="AF266" s="58">
        <f t="shared" si="197"/>
        <v>0</v>
      </c>
      <c r="AG266" s="58">
        <f t="shared" si="197"/>
        <v>0</v>
      </c>
      <c r="AH266" s="58">
        <f t="shared" si="197"/>
        <v>0</v>
      </c>
      <c r="AI266" s="58">
        <f t="shared" si="197"/>
        <v>0</v>
      </c>
      <c r="AJ266" s="58">
        <f t="shared" si="197"/>
        <v>0</v>
      </c>
      <c r="AK266" s="58">
        <f t="shared" si="197"/>
        <v>0</v>
      </c>
      <c r="AL266" s="58">
        <f t="shared" si="197"/>
        <v>0</v>
      </c>
      <c r="AM266" s="58">
        <f t="shared" si="197"/>
        <v>0</v>
      </c>
      <c r="AN266" s="58">
        <f t="shared" si="197"/>
        <v>0</v>
      </c>
      <c r="AO266" s="58">
        <f t="shared" si="197"/>
        <v>0</v>
      </c>
      <c r="AP266" s="58">
        <f t="shared" si="197"/>
        <v>0</v>
      </c>
      <c r="AQ266" s="58">
        <f t="shared" ref="AK266:AT267" si="198">IF((T266*$Z266-(2009-T$3)/$C266*$Z266*T266)&lt;0,0,(T266*$Z266-(2009-T$3)/$C266*$Z266*T266))</f>
        <v>0</v>
      </c>
      <c r="AR266" s="58">
        <f t="shared" si="198"/>
        <v>0</v>
      </c>
      <c r="AS266" s="58">
        <f t="shared" si="198"/>
        <v>0</v>
      </c>
      <c r="AT266" s="58">
        <f t="shared" si="198"/>
        <v>0</v>
      </c>
      <c r="AU266" s="58">
        <f>IF((X266*$Z266-(2009-X$3)/$C266*$Z266*X266)&lt;0,0,(X266*$Z266-(2009-X$3)/$C266*$Z266*X266))</f>
        <v>0</v>
      </c>
      <c r="AV266" s="58">
        <f>IF((Y266*$Z266-(2009-Y$3)/$C266*$Z266*Y266)&lt;0,0,(Y266*$Z266-(2009-Y$3)/$C266*$Z266*Y266))</f>
        <v>0</v>
      </c>
      <c r="AW266" s="59">
        <f>+SUM(AA266:AV266)</f>
        <v>0</v>
      </c>
      <c r="AX266" s="58">
        <f>VLOOKUP(D$3,[1]Prisindeks!$A$1:$B$111,2,FALSE)/100*AA266</f>
        <v>0</v>
      </c>
      <c r="AY266" s="58">
        <f>VLOOKUP(E$3,[1]Prisindeks!$A$1:$B$111,2,FALSE)/100*AB266</f>
        <v>0</v>
      </c>
      <c r="AZ266" s="58">
        <f>VLOOKUP(F$3,[1]Prisindeks!$A$1:$B$111,2,FALSE)/100*AC266</f>
        <v>0</v>
      </c>
      <c r="BA266" s="58">
        <f>VLOOKUP(G$3,[1]Prisindeks!$A$1:$B$111,2,FALSE)/100*AD266</f>
        <v>0</v>
      </c>
      <c r="BB266" s="58">
        <f>VLOOKUP(H$3,[1]Prisindeks!$A$1:$B$111,2,FALSE)/100*AE266</f>
        <v>0</v>
      </c>
      <c r="BC266" s="58">
        <f>VLOOKUP(I$3,[1]Prisindeks!$A$1:$B$111,2,FALSE)/100*AF266</f>
        <v>0</v>
      </c>
      <c r="BD266" s="58">
        <f>VLOOKUP(J$3,[1]Prisindeks!$A$1:$B$111,2,FALSE)/100*AG266</f>
        <v>0</v>
      </c>
      <c r="BE266" s="58">
        <f>VLOOKUP(K$3,[1]Prisindeks!$A$1:$B$111,2,FALSE)/100*AH266</f>
        <v>0</v>
      </c>
      <c r="BF266" s="58">
        <f>VLOOKUP(L$3,[1]Prisindeks!$A$1:$B$111,2,FALSE)/100*AI266</f>
        <v>0</v>
      </c>
      <c r="BG266" s="58">
        <f>VLOOKUP(M$3,[1]Prisindeks!$A$1:$B$111,2,FALSE)/100*AJ266</f>
        <v>0</v>
      </c>
      <c r="BH266" s="58">
        <f>VLOOKUP(N$3,[1]Prisindeks!$A$1:$B$111,2,FALSE)/100*AK266</f>
        <v>0</v>
      </c>
      <c r="BI266" s="58">
        <f>VLOOKUP(O$3,[1]Prisindeks!$A$1:$B$111,2,FALSE)/100*AL266</f>
        <v>0</v>
      </c>
      <c r="BJ266" s="58">
        <f>VLOOKUP(P$3,[1]Prisindeks!$A$1:$B$111,2,FALSE)/100*AM266</f>
        <v>0</v>
      </c>
      <c r="BK266" s="58">
        <f>VLOOKUP(Q$3,[1]Prisindeks!$A$1:$B$111,2,FALSE)/100*AN266</f>
        <v>0</v>
      </c>
      <c r="BL266" s="58">
        <f>VLOOKUP(R$3,[1]Prisindeks!$A$1:$B$111,2,FALSE)/100*AO266</f>
        <v>0</v>
      </c>
      <c r="BM266" s="58">
        <f>VLOOKUP(S$3,[1]Prisindeks!$A$1:$B$111,2,FALSE)/100*AP266</f>
        <v>0</v>
      </c>
      <c r="BN266" s="58">
        <f>VLOOKUP(T$3,[1]Prisindeks!$A$1:$B$111,2,FALSE)/100*AQ266</f>
        <v>0</v>
      </c>
      <c r="BO266" s="58">
        <f>VLOOKUP(U$3,[1]Prisindeks!$A$1:$B$111,2,FALSE)/100*AR266</f>
        <v>0</v>
      </c>
      <c r="BP266" s="58">
        <f>VLOOKUP(V$3,[1]Prisindeks!$A$1:$B$111,2,FALSE)/100*AS266</f>
        <v>0</v>
      </c>
      <c r="BQ266" s="58">
        <f>VLOOKUP(W$3,[1]Prisindeks!$A$1:$B$111,2,FALSE)/100*AT266</f>
        <v>0</v>
      </c>
      <c r="BR266" s="58">
        <f>VLOOKUP(X$3,[1]Prisindeks!$A$1:$B$111,2,FALSE)/100*AU266</f>
        <v>0</v>
      </c>
      <c r="BS266" s="58">
        <f>VLOOKUP(Y$3,[1]Prisindeks!$A$1:$B$111,2,FALSE)/100*AV266</f>
        <v>0</v>
      </c>
      <c r="BT266" s="59">
        <f>+SUM(AX266:BS266)</f>
        <v>0</v>
      </c>
      <c r="BU266" s="48">
        <f t="shared" ref="BU266:CJ268" si="199">(AX266+AA266)/2</f>
        <v>0</v>
      </c>
      <c r="BV266" s="48">
        <f t="shared" si="199"/>
        <v>0</v>
      </c>
      <c r="BW266" s="48">
        <f t="shared" si="199"/>
        <v>0</v>
      </c>
      <c r="BX266" s="48">
        <f t="shared" si="199"/>
        <v>0</v>
      </c>
      <c r="BY266" s="48">
        <f t="shared" si="199"/>
        <v>0</v>
      </c>
      <c r="BZ266" s="48">
        <f t="shared" si="199"/>
        <v>0</v>
      </c>
      <c r="CA266" s="48">
        <f t="shared" si="199"/>
        <v>0</v>
      </c>
      <c r="CB266" s="48">
        <f t="shared" si="199"/>
        <v>0</v>
      </c>
      <c r="CC266" s="48">
        <f t="shared" si="199"/>
        <v>0</v>
      </c>
      <c r="CD266" s="48">
        <f t="shared" si="199"/>
        <v>0</v>
      </c>
      <c r="CE266" s="48">
        <f t="shared" si="199"/>
        <v>0</v>
      </c>
      <c r="CF266" s="48">
        <f t="shared" si="199"/>
        <v>0</v>
      </c>
      <c r="CG266" s="48">
        <f t="shared" si="199"/>
        <v>0</v>
      </c>
      <c r="CH266" s="48">
        <f t="shared" si="199"/>
        <v>0</v>
      </c>
      <c r="CI266" s="48">
        <f t="shared" si="199"/>
        <v>0</v>
      </c>
      <c r="CJ266" s="48">
        <f t="shared" si="199"/>
        <v>0</v>
      </c>
      <c r="CK266" s="48">
        <f t="shared" ref="CE266:CP268" si="200">(BN266+AQ266)/2</f>
        <v>0</v>
      </c>
      <c r="CL266" s="48">
        <f t="shared" si="200"/>
        <v>0</v>
      </c>
      <c r="CM266" s="48">
        <f t="shared" si="200"/>
        <v>0</v>
      </c>
      <c r="CN266" s="48">
        <f t="shared" si="200"/>
        <v>0</v>
      </c>
      <c r="CO266" s="48">
        <f t="shared" si="200"/>
        <v>0</v>
      </c>
      <c r="CP266" s="48">
        <f t="shared" si="200"/>
        <v>0</v>
      </c>
      <c r="CQ266" s="49">
        <f>+AVERAGE(AW266,BT266)</f>
        <v>0</v>
      </c>
      <c r="CR266" s="48">
        <f>SUM(D266:Y266)</f>
        <v>0</v>
      </c>
    </row>
    <row r="267" spans="1:96" hidden="1" outlineLevel="1" x14ac:dyDescent="0.25">
      <c r="A267" s="50" t="s">
        <v>87</v>
      </c>
      <c r="B267" s="51" t="s">
        <v>85</v>
      </c>
      <c r="C267" s="52">
        <f>+[1]Genanskaffelsespriser!$E$177</f>
        <v>10</v>
      </c>
      <c r="D267" s="78">
        <v>0</v>
      </c>
      <c r="E267" s="78">
        <v>0</v>
      </c>
      <c r="F267" s="78">
        <v>0</v>
      </c>
      <c r="G267" s="78">
        <v>0</v>
      </c>
      <c r="H267" s="78">
        <v>0</v>
      </c>
      <c r="I267" s="78">
        <v>0</v>
      </c>
      <c r="J267" s="78">
        <v>0</v>
      </c>
      <c r="K267" s="78">
        <v>0</v>
      </c>
      <c r="L267" s="78">
        <v>0</v>
      </c>
      <c r="M267" s="78">
        <v>0</v>
      </c>
      <c r="N267" s="78">
        <v>0</v>
      </c>
      <c r="O267" s="78">
        <v>0</v>
      </c>
      <c r="P267" s="78">
        <v>0</v>
      </c>
      <c r="Q267" s="78">
        <v>0</v>
      </c>
      <c r="R267" s="78">
        <v>0</v>
      </c>
      <c r="S267" s="78">
        <v>0</v>
      </c>
      <c r="T267" s="78">
        <v>0</v>
      </c>
      <c r="U267" s="78">
        <v>0</v>
      </c>
      <c r="V267" s="78">
        <v>0</v>
      </c>
      <c r="W267" s="78">
        <v>0</v>
      </c>
      <c r="X267" s="78">
        <v>0</v>
      </c>
      <c r="Y267" s="78">
        <v>0</v>
      </c>
      <c r="Z267" s="87">
        <f>IF(COUNTIF(D267:Y267,"&lt;&gt;0")&lt;=1,IF((SUM(D267:Y267))&gt;0,((+HLOOKUP((SUM(D267:Y267)),[1]Priser!$E$342:$H$344,2)+((SUM(D267:Y267))-HLOOKUP((SUM(D267:Y267)),[1]Priser!$E$342:$H$344,1))*HLOOKUP((SUM(D267:Y267)),[1]Priser!$E$342:$H$344,3))*[1]Priser!$R$341)/(SUM(D267:Y267)),0)*(1+[1]Genanskaffelsespriser!$D$196),$A$400)</f>
        <v>0</v>
      </c>
      <c r="AA267" s="57">
        <f t="shared" si="197"/>
        <v>0</v>
      </c>
      <c r="AB267" s="58">
        <f t="shared" si="197"/>
        <v>0</v>
      </c>
      <c r="AC267" s="58">
        <f t="shared" si="197"/>
        <v>0</v>
      </c>
      <c r="AD267" s="58">
        <f t="shared" si="197"/>
        <v>0</v>
      </c>
      <c r="AE267" s="58">
        <f t="shared" si="197"/>
        <v>0</v>
      </c>
      <c r="AF267" s="58">
        <f t="shared" si="197"/>
        <v>0</v>
      </c>
      <c r="AG267" s="58">
        <f t="shared" si="197"/>
        <v>0</v>
      </c>
      <c r="AH267" s="58">
        <f t="shared" si="197"/>
        <v>0</v>
      </c>
      <c r="AI267" s="58">
        <f t="shared" si="197"/>
        <v>0</v>
      </c>
      <c r="AJ267" s="58">
        <f t="shared" si="197"/>
        <v>0</v>
      </c>
      <c r="AK267" s="58">
        <f t="shared" si="198"/>
        <v>0</v>
      </c>
      <c r="AL267" s="58">
        <f t="shared" si="198"/>
        <v>0</v>
      </c>
      <c r="AM267" s="58">
        <f t="shared" si="198"/>
        <v>0</v>
      </c>
      <c r="AN267" s="58">
        <f t="shared" si="198"/>
        <v>0</v>
      </c>
      <c r="AO267" s="58">
        <f t="shared" si="198"/>
        <v>0</v>
      </c>
      <c r="AP267" s="58">
        <f t="shared" si="198"/>
        <v>0</v>
      </c>
      <c r="AQ267" s="58">
        <f t="shared" si="198"/>
        <v>0</v>
      </c>
      <c r="AR267" s="58">
        <f t="shared" si="198"/>
        <v>0</v>
      </c>
      <c r="AS267" s="58">
        <f t="shared" si="198"/>
        <v>0</v>
      </c>
      <c r="AT267" s="58">
        <f t="shared" si="198"/>
        <v>0</v>
      </c>
      <c r="AU267" s="58">
        <f>IF((X267*$Z267-(2009-X$3)/$C267*$Z267*X267)&lt;0,0,(X267*$Z267-(2009-X$3)/$C267*$Z267*X267))</f>
        <v>0</v>
      </c>
      <c r="AV267" s="58">
        <f>IF((Y267*$Z267-(2009-Y$3)/$C267*$Z267*Y267)&lt;0,0,(Y267*$Z267-(2009-Y$3)/$C267*$Z267*Y267))</f>
        <v>0</v>
      </c>
      <c r="AW267" s="59">
        <f>+SUM(AA267:AV267)</f>
        <v>0</v>
      </c>
      <c r="AX267" s="58">
        <f>VLOOKUP(D$3,[1]Prisindeks!$A$1:$B$111,2,FALSE)/100*AA267</f>
        <v>0</v>
      </c>
      <c r="AY267" s="58">
        <f>VLOOKUP(E$3,[1]Prisindeks!$A$1:$B$111,2,FALSE)/100*AB267</f>
        <v>0</v>
      </c>
      <c r="AZ267" s="58">
        <f>VLOOKUP(F$3,[1]Prisindeks!$A$1:$B$111,2,FALSE)/100*AC267</f>
        <v>0</v>
      </c>
      <c r="BA267" s="58">
        <f>VLOOKUP(G$3,[1]Prisindeks!$A$1:$B$111,2,FALSE)/100*AD267</f>
        <v>0</v>
      </c>
      <c r="BB267" s="58">
        <f>VLOOKUP(H$3,[1]Prisindeks!$A$1:$B$111,2,FALSE)/100*AE267</f>
        <v>0</v>
      </c>
      <c r="BC267" s="58">
        <f>VLOOKUP(I$3,[1]Prisindeks!$A$1:$B$111,2,FALSE)/100*AF267</f>
        <v>0</v>
      </c>
      <c r="BD267" s="58">
        <f>VLOOKUP(J$3,[1]Prisindeks!$A$1:$B$111,2,FALSE)/100*AG267</f>
        <v>0</v>
      </c>
      <c r="BE267" s="58">
        <f>VLOOKUP(K$3,[1]Prisindeks!$A$1:$B$111,2,FALSE)/100*AH267</f>
        <v>0</v>
      </c>
      <c r="BF267" s="58">
        <f>VLOOKUP(L$3,[1]Prisindeks!$A$1:$B$111,2,FALSE)/100*AI267</f>
        <v>0</v>
      </c>
      <c r="BG267" s="58">
        <f>VLOOKUP(M$3,[1]Prisindeks!$A$1:$B$111,2,FALSE)/100*AJ267</f>
        <v>0</v>
      </c>
      <c r="BH267" s="58">
        <f>VLOOKUP(N$3,[1]Prisindeks!$A$1:$B$111,2,FALSE)/100*AK267</f>
        <v>0</v>
      </c>
      <c r="BI267" s="58">
        <f>VLOOKUP(O$3,[1]Prisindeks!$A$1:$B$111,2,FALSE)/100*AL267</f>
        <v>0</v>
      </c>
      <c r="BJ267" s="58">
        <f>VLOOKUP(P$3,[1]Prisindeks!$A$1:$B$111,2,FALSE)/100*AM267</f>
        <v>0</v>
      </c>
      <c r="BK267" s="58">
        <f>VLOOKUP(Q$3,[1]Prisindeks!$A$1:$B$111,2,FALSE)/100*AN267</f>
        <v>0</v>
      </c>
      <c r="BL267" s="58">
        <f>VLOOKUP(R$3,[1]Prisindeks!$A$1:$B$111,2,FALSE)/100*AO267</f>
        <v>0</v>
      </c>
      <c r="BM267" s="58">
        <f>VLOOKUP(S$3,[1]Prisindeks!$A$1:$B$111,2,FALSE)/100*AP267</f>
        <v>0</v>
      </c>
      <c r="BN267" s="58">
        <f>VLOOKUP(T$3,[1]Prisindeks!$A$1:$B$111,2,FALSE)/100*AQ267</f>
        <v>0</v>
      </c>
      <c r="BO267" s="58">
        <f>VLOOKUP(U$3,[1]Prisindeks!$A$1:$B$111,2,FALSE)/100*AR267</f>
        <v>0</v>
      </c>
      <c r="BP267" s="58">
        <f>VLOOKUP(V$3,[1]Prisindeks!$A$1:$B$111,2,FALSE)/100*AS267</f>
        <v>0</v>
      </c>
      <c r="BQ267" s="58">
        <f>VLOOKUP(W$3,[1]Prisindeks!$A$1:$B$111,2,FALSE)/100*AT267</f>
        <v>0</v>
      </c>
      <c r="BR267" s="58">
        <f>VLOOKUP(X$3,[1]Prisindeks!$A$1:$B$111,2,FALSE)/100*AU267</f>
        <v>0</v>
      </c>
      <c r="BS267" s="58">
        <f>VLOOKUP(Y$3,[1]Prisindeks!$A$1:$B$111,2,FALSE)/100*AV267</f>
        <v>0</v>
      </c>
      <c r="BT267" s="59">
        <f>+SUM(AX267:BS267)</f>
        <v>0</v>
      </c>
      <c r="BU267" s="48">
        <f t="shared" si="199"/>
        <v>0</v>
      </c>
      <c r="BV267" s="48">
        <f t="shared" si="199"/>
        <v>0</v>
      </c>
      <c r="BW267" s="48">
        <f t="shared" si="199"/>
        <v>0</v>
      </c>
      <c r="BX267" s="48">
        <f t="shared" si="199"/>
        <v>0</v>
      </c>
      <c r="BY267" s="48">
        <f t="shared" si="199"/>
        <v>0</v>
      </c>
      <c r="BZ267" s="48">
        <f t="shared" si="199"/>
        <v>0</v>
      </c>
      <c r="CA267" s="48">
        <f t="shared" si="199"/>
        <v>0</v>
      </c>
      <c r="CB267" s="48">
        <f t="shared" si="199"/>
        <v>0</v>
      </c>
      <c r="CC267" s="48">
        <f t="shared" si="199"/>
        <v>0</v>
      </c>
      <c r="CD267" s="48">
        <f t="shared" si="199"/>
        <v>0</v>
      </c>
      <c r="CE267" s="48">
        <f t="shared" si="200"/>
        <v>0</v>
      </c>
      <c r="CF267" s="48">
        <f t="shared" si="200"/>
        <v>0</v>
      </c>
      <c r="CG267" s="48">
        <f t="shared" si="200"/>
        <v>0</v>
      </c>
      <c r="CH267" s="48">
        <f t="shared" si="200"/>
        <v>0</v>
      </c>
      <c r="CI267" s="48">
        <f t="shared" si="200"/>
        <v>0</v>
      </c>
      <c r="CJ267" s="48">
        <f t="shared" si="200"/>
        <v>0</v>
      </c>
      <c r="CK267" s="48">
        <f t="shared" si="200"/>
        <v>0</v>
      </c>
      <c r="CL267" s="48">
        <f t="shared" si="200"/>
        <v>0</v>
      </c>
      <c r="CM267" s="48">
        <f t="shared" si="200"/>
        <v>0</v>
      </c>
      <c r="CN267" s="48">
        <f t="shared" si="200"/>
        <v>0</v>
      </c>
      <c r="CO267" s="48">
        <f t="shared" si="200"/>
        <v>0</v>
      </c>
      <c r="CP267" s="48">
        <f t="shared" si="200"/>
        <v>0</v>
      </c>
      <c r="CQ267" s="49">
        <f>+AVERAGE(AW267,BT267)</f>
        <v>0</v>
      </c>
      <c r="CR267" s="48">
        <f>SUM(D267:Y267)</f>
        <v>0</v>
      </c>
    </row>
    <row r="268" spans="1:96" hidden="1" outlineLevel="1" x14ac:dyDescent="0.25">
      <c r="A268" s="50" t="s">
        <v>88</v>
      </c>
      <c r="B268" s="51" t="s">
        <v>89</v>
      </c>
      <c r="C268" s="52">
        <f>+[1]Genanskaffelsespriser!$E$178</f>
        <v>50</v>
      </c>
      <c r="D268" s="78">
        <v>0</v>
      </c>
      <c r="E268" s="78">
        <v>0</v>
      </c>
      <c r="F268" s="78">
        <v>0</v>
      </c>
      <c r="G268" s="78">
        <v>0</v>
      </c>
      <c r="H268" s="78">
        <v>0</v>
      </c>
      <c r="I268" s="78">
        <v>0</v>
      </c>
      <c r="J268" s="78">
        <v>0</v>
      </c>
      <c r="K268" s="78">
        <v>0</v>
      </c>
      <c r="L268" s="78">
        <v>0</v>
      </c>
      <c r="M268" s="78">
        <v>0</v>
      </c>
      <c r="N268" s="78">
        <v>0</v>
      </c>
      <c r="O268" s="78">
        <v>0</v>
      </c>
      <c r="P268" s="78">
        <v>0</v>
      </c>
      <c r="Q268" s="78">
        <v>0</v>
      </c>
      <c r="R268" s="78">
        <v>0</v>
      </c>
      <c r="S268" s="78">
        <v>0</v>
      </c>
      <c r="T268" s="78">
        <v>0</v>
      </c>
      <c r="U268" s="78">
        <v>0</v>
      </c>
      <c r="V268" s="78">
        <v>0</v>
      </c>
      <c r="W268" s="78">
        <v>0</v>
      </c>
      <c r="X268" s="78">
        <v>0</v>
      </c>
      <c r="Y268" s="78">
        <v>0</v>
      </c>
      <c r="Z268" s="87">
        <f>IF(COUNTIF(D268:Y268,"&lt;&gt;0")&lt;=1,IF((SUM(D268:Y268))&gt;0,(+HLOOKUP((SUM(D268:Y268)),[1]Priser!$E$168:$J$170,2)+((SUM(D268:Y268))-HLOOKUP((SUM(D268:Y268)),[1]Priser!$E$168:$J$170,1))*HLOOKUP((SUM(D268:Y268)),[1]Priser!$E$168:$J$170,3))/(SUM(D268:Y268)),0)*(1+[1]Genanskaffelsespriser!$D$196),$A$400)</f>
        <v>0</v>
      </c>
      <c r="AA268" s="57">
        <f t="shared" ref="AA268:AV268" si="201">IF((D268*$Z268-(2009-D$3)/($C268+D269)*$Z268*D268)&lt;0,0,(D268*$Z268-(2009-D$3)/($C268+D269)*$Z268*D268))</f>
        <v>0</v>
      </c>
      <c r="AB268" s="58">
        <f t="shared" si="201"/>
        <v>0</v>
      </c>
      <c r="AC268" s="58">
        <f t="shared" si="201"/>
        <v>0</v>
      </c>
      <c r="AD268" s="58">
        <f t="shared" si="201"/>
        <v>0</v>
      </c>
      <c r="AE268" s="58">
        <f t="shared" si="201"/>
        <v>0</v>
      </c>
      <c r="AF268" s="58">
        <f t="shared" si="201"/>
        <v>0</v>
      </c>
      <c r="AG268" s="58">
        <f t="shared" si="201"/>
        <v>0</v>
      </c>
      <c r="AH268" s="58">
        <f t="shared" si="201"/>
        <v>0</v>
      </c>
      <c r="AI268" s="58">
        <f t="shared" si="201"/>
        <v>0</v>
      </c>
      <c r="AJ268" s="58">
        <f t="shared" si="201"/>
        <v>0</v>
      </c>
      <c r="AK268" s="58">
        <f t="shared" si="201"/>
        <v>0</v>
      </c>
      <c r="AL268" s="58">
        <f t="shared" si="201"/>
        <v>0</v>
      </c>
      <c r="AM268" s="58">
        <f t="shared" si="201"/>
        <v>0</v>
      </c>
      <c r="AN268" s="58">
        <f t="shared" si="201"/>
        <v>0</v>
      </c>
      <c r="AO268" s="58">
        <f t="shared" si="201"/>
        <v>0</v>
      </c>
      <c r="AP268" s="58">
        <f t="shared" si="201"/>
        <v>0</v>
      </c>
      <c r="AQ268" s="58">
        <f t="shared" si="201"/>
        <v>0</v>
      </c>
      <c r="AR268" s="58">
        <f t="shared" si="201"/>
        <v>0</v>
      </c>
      <c r="AS268" s="58">
        <f t="shared" si="201"/>
        <v>0</v>
      </c>
      <c r="AT268" s="58">
        <f t="shared" si="201"/>
        <v>0</v>
      </c>
      <c r="AU268" s="58">
        <f t="shared" si="201"/>
        <v>0</v>
      </c>
      <c r="AV268" s="58">
        <f t="shared" si="201"/>
        <v>0</v>
      </c>
      <c r="AW268" s="59">
        <f>+SUM(AA268:AV268)</f>
        <v>0</v>
      </c>
      <c r="AX268" s="58">
        <f>VLOOKUP(D$3,[1]Prisindeks!$A$1:$B$111,2,FALSE)/100*AA268</f>
        <v>0</v>
      </c>
      <c r="AY268" s="58">
        <f>VLOOKUP(E$3,[1]Prisindeks!$A$1:$B$111,2,FALSE)/100*AB268</f>
        <v>0</v>
      </c>
      <c r="AZ268" s="58">
        <f>VLOOKUP(F$3,[1]Prisindeks!$A$1:$B$111,2,FALSE)/100*AC268</f>
        <v>0</v>
      </c>
      <c r="BA268" s="58">
        <f>VLOOKUP(G$3,[1]Prisindeks!$A$1:$B$111,2,FALSE)/100*AD268</f>
        <v>0</v>
      </c>
      <c r="BB268" s="58">
        <f>VLOOKUP(H$3,[1]Prisindeks!$A$1:$B$111,2,FALSE)/100*AE268</f>
        <v>0</v>
      </c>
      <c r="BC268" s="58">
        <f>VLOOKUP(I$3,[1]Prisindeks!$A$1:$B$111,2,FALSE)/100*AF268</f>
        <v>0</v>
      </c>
      <c r="BD268" s="58">
        <f>VLOOKUP(J$3,[1]Prisindeks!$A$1:$B$111,2,FALSE)/100*AG268</f>
        <v>0</v>
      </c>
      <c r="BE268" s="58">
        <f>VLOOKUP(K$3,[1]Prisindeks!$A$1:$B$111,2,FALSE)/100*AH268</f>
        <v>0</v>
      </c>
      <c r="BF268" s="58">
        <f>VLOOKUP(L$3,[1]Prisindeks!$A$1:$B$111,2,FALSE)/100*AI268</f>
        <v>0</v>
      </c>
      <c r="BG268" s="58">
        <f>VLOOKUP(M$3,[1]Prisindeks!$A$1:$B$111,2,FALSE)/100*AJ268</f>
        <v>0</v>
      </c>
      <c r="BH268" s="58">
        <f>VLOOKUP(N$3,[1]Prisindeks!$A$1:$B$111,2,FALSE)/100*AK268</f>
        <v>0</v>
      </c>
      <c r="BI268" s="58">
        <f>VLOOKUP(O$3,[1]Prisindeks!$A$1:$B$111,2,FALSE)/100*AL268</f>
        <v>0</v>
      </c>
      <c r="BJ268" s="58">
        <f>VLOOKUP(P$3,[1]Prisindeks!$A$1:$B$111,2,FALSE)/100*AM268</f>
        <v>0</v>
      </c>
      <c r="BK268" s="58">
        <f>VLOOKUP(Q$3,[1]Prisindeks!$A$1:$B$111,2,FALSE)/100*AN268</f>
        <v>0</v>
      </c>
      <c r="BL268" s="58">
        <f>VLOOKUP(R$3,[1]Prisindeks!$A$1:$B$111,2,FALSE)/100*AO268</f>
        <v>0</v>
      </c>
      <c r="BM268" s="58">
        <f>VLOOKUP(S$3,[1]Prisindeks!$A$1:$B$111,2,FALSE)/100*AP268</f>
        <v>0</v>
      </c>
      <c r="BN268" s="58">
        <f>VLOOKUP(T$3,[1]Prisindeks!$A$1:$B$111,2,FALSE)/100*AQ268</f>
        <v>0</v>
      </c>
      <c r="BO268" s="58">
        <f>VLOOKUP(U$3,[1]Prisindeks!$A$1:$B$111,2,FALSE)/100*AR268</f>
        <v>0</v>
      </c>
      <c r="BP268" s="58">
        <f>VLOOKUP(V$3,[1]Prisindeks!$A$1:$B$111,2,FALSE)/100*AS268</f>
        <v>0</v>
      </c>
      <c r="BQ268" s="58">
        <f>VLOOKUP(W$3,[1]Prisindeks!$A$1:$B$111,2,FALSE)/100*AT268</f>
        <v>0</v>
      </c>
      <c r="BR268" s="58">
        <f>VLOOKUP(X$3,[1]Prisindeks!$A$1:$B$111,2,FALSE)/100*AU268</f>
        <v>0</v>
      </c>
      <c r="BS268" s="58">
        <f>VLOOKUP(Y$3,[1]Prisindeks!$A$1:$B$111,2,FALSE)/100*AV268</f>
        <v>0</v>
      </c>
      <c r="BT268" s="59">
        <f>+SUM(AX268:BS268)</f>
        <v>0</v>
      </c>
      <c r="BU268" s="48">
        <f t="shared" si="199"/>
        <v>0</v>
      </c>
      <c r="BV268" s="48">
        <f t="shared" si="199"/>
        <v>0</v>
      </c>
      <c r="BW268" s="48">
        <f t="shared" si="199"/>
        <v>0</v>
      </c>
      <c r="BX268" s="48">
        <f t="shared" si="199"/>
        <v>0</v>
      </c>
      <c r="BY268" s="48">
        <f t="shared" si="199"/>
        <v>0</v>
      </c>
      <c r="BZ268" s="48">
        <f t="shared" si="199"/>
        <v>0</v>
      </c>
      <c r="CA268" s="48">
        <f t="shared" si="199"/>
        <v>0</v>
      </c>
      <c r="CB268" s="48">
        <f t="shared" si="199"/>
        <v>0</v>
      </c>
      <c r="CC268" s="48">
        <f t="shared" si="199"/>
        <v>0</v>
      </c>
      <c r="CD268" s="48">
        <f t="shared" si="199"/>
        <v>0</v>
      </c>
      <c r="CE268" s="48">
        <f t="shared" si="200"/>
        <v>0</v>
      </c>
      <c r="CF268" s="48">
        <f t="shared" si="200"/>
        <v>0</v>
      </c>
      <c r="CG268" s="48">
        <f t="shared" si="200"/>
        <v>0</v>
      </c>
      <c r="CH268" s="48">
        <f t="shared" si="200"/>
        <v>0</v>
      </c>
      <c r="CI268" s="48">
        <f t="shared" si="200"/>
        <v>0</v>
      </c>
      <c r="CJ268" s="48">
        <f t="shared" si="200"/>
        <v>0</v>
      </c>
      <c r="CK268" s="48">
        <f t="shared" si="200"/>
        <v>0</v>
      </c>
      <c r="CL268" s="48">
        <f t="shared" si="200"/>
        <v>0</v>
      </c>
      <c r="CM268" s="48">
        <f t="shared" si="200"/>
        <v>0</v>
      </c>
      <c r="CN268" s="48">
        <f t="shared" si="200"/>
        <v>0</v>
      </c>
      <c r="CO268" s="48">
        <f t="shared" si="200"/>
        <v>0</v>
      </c>
      <c r="CP268" s="48">
        <f t="shared" si="200"/>
        <v>0</v>
      </c>
      <c r="CQ268" s="49">
        <f>+AVERAGE(AW268,BT268)</f>
        <v>0</v>
      </c>
      <c r="CR268" s="48">
        <f>SUM(D268:Y268)</f>
        <v>0</v>
      </c>
    </row>
    <row r="269" spans="1:96" hidden="1" outlineLevel="1" x14ac:dyDescent="0.25">
      <c r="A269" s="60" t="s">
        <v>66</v>
      </c>
      <c r="B269" s="51" t="s">
        <v>67</v>
      </c>
      <c r="C269" s="61" t="s">
        <v>68</v>
      </c>
      <c r="D269" s="78">
        <v>0</v>
      </c>
      <c r="E269" s="78">
        <v>0</v>
      </c>
      <c r="F269" s="78">
        <v>0</v>
      </c>
      <c r="G269" s="78">
        <v>0</v>
      </c>
      <c r="H269" s="78">
        <v>0</v>
      </c>
      <c r="I269" s="78">
        <v>0</v>
      </c>
      <c r="J269" s="78">
        <v>0</v>
      </c>
      <c r="K269" s="78">
        <v>0</v>
      </c>
      <c r="L269" s="78">
        <v>0</v>
      </c>
      <c r="M269" s="78">
        <v>0</v>
      </c>
      <c r="N269" s="78">
        <v>0</v>
      </c>
      <c r="O269" s="78">
        <v>0</v>
      </c>
      <c r="P269" s="78">
        <v>0</v>
      </c>
      <c r="Q269" s="78">
        <v>0</v>
      </c>
      <c r="R269" s="78">
        <v>0</v>
      </c>
      <c r="S269" s="78">
        <v>0</v>
      </c>
      <c r="T269" s="78">
        <v>0</v>
      </c>
      <c r="U269" s="78">
        <v>0</v>
      </c>
      <c r="V269" s="78">
        <v>0</v>
      </c>
      <c r="W269" s="78">
        <v>0</v>
      </c>
      <c r="X269" s="78">
        <v>0</v>
      </c>
      <c r="Y269" s="78">
        <v>0</v>
      </c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  <c r="BC269" s="56"/>
      <c r="BD269" s="56"/>
      <c r="BE269" s="56"/>
      <c r="BF269" s="56"/>
      <c r="BG269" s="56"/>
      <c r="BH269" s="56"/>
      <c r="BI269" s="56"/>
      <c r="BJ269" s="56"/>
      <c r="BK269" s="56"/>
      <c r="BL269" s="56"/>
      <c r="BM269" s="56"/>
      <c r="BN269" s="56"/>
      <c r="BO269" s="56"/>
      <c r="BP269" s="56"/>
      <c r="BQ269" s="56"/>
      <c r="BR269" s="56"/>
      <c r="BS269" s="56"/>
      <c r="BT269" s="56"/>
      <c r="BU269" s="56"/>
      <c r="BV269" s="56"/>
      <c r="BW269" s="56"/>
      <c r="BX269" s="56"/>
      <c r="BY269" s="56"/>
      <c r="BZ269" s="56"/>
      <c r="CA269" s="56"/>
      <c r="CB269" s="56"/>
      <c r="CC269" s="56"/>
      <c r="CD269" s="56"/>
      <c r="CE269" s="56"/>
      <c r="CF269" s="56"/>
      <c r="CG269" s="56"/>
      <c r="CH269" s="56"/>
      <c r="CI269" s="56"/>
      <c r="CJ269" s="56"/>
      <c r="CK269" s="56"/>
      <c r="CL269" s="56"/>
      <c r="CM269" s="56"/>
      <c r="CN269" s="56"/>
      <c r="CO269" s="56"/>
      <c r="CP269" s="56"/>
      <c r="CQ269" s="49"/>
      <c r="CR269" s="48"/>
    </row>
    <row r="270" spans="1:96" hidden="1" outlineLevel="1" x14ac:dyDescent="0.25">
      <c r="A270" s="50" t="s">
        <v>90</v>
      </c>
      <c r="B270" s="51" t="s">
        <v>89</v>
      </c>
      <c r="C270" s="52">
        <f>+[1]Genanskaffelsespriser!$E$179</f>
        <v>50</v>
      </c>
      <c r="D270" s="78">
        <v>0</v>
      </c>
      <c r="E270" s="78">
        <v>0</v>
      </c>
      <c r="F270" s="78">
        <v>0</v>
      </c>
      <c r="G270" s="78">
        <v>0</v>
      </c>
      <c r="H270" s="78">
        <v>0</v>
      </c>
      <c r="I270" s="78">
        <v>0</v>
      </c>
      <c r="J270" s="78">
        <v>0</v>
      </c>
      <c r="K270" s="78">
        <v>0</v>
      </c>
      <c r="L270" s="78">
        <v>0</v>
      </c>
      <c r="M270" s="78">
        <v>0</v>
      </c>
      <c r="N270" s="78">
        <v>0</v>
      </c>
      <c r="O270" s="78">
        <v>0</v>
      </c>
      <c r="P270" s="78">
        <v>0</v>
      </c>
      <c r="Q270" s="78">
        <v>0</v>
      </c>
      <c r="R270" s="78">
        <v>0</v>
      </c>
      <c r="S270" s="78">
        <v>0</v>
      </c>
      <c r="T270" s="78">
        <v>0</v>
      </c>
      <c r="U270" s="78">
        <v>0</v>
      </c>
      <c r="V270" s="78">
        <v>0</v>
      </c>
      <c r="W270" s="78">
        <v>0</v>
      </c>
      <c r="X270" s="78">
        <v>0</v>
      </c>
      <c r="Y270" s="78">
        <v>0</v>
      </c>
      <c r="Z270" s="87">
        <f>IF(COUNTIF(D270:Y270,"&lt;&gt;0")&lt;=1,IF((SUM(D270:Y270))&gt;0,(+HLOOKUP((SUM(D270:Y270)),[1]Priser!$E$191:$J$193,2)+((SUM(D270:Y270))-HLOOKUP((SUM(D270:Y270)),[1]Priser!$E$191:$J$193,1))*HLOOKUP((SUM(D270:Y270)),[1]Priser!$E$191:$J$193,3))/(SUM(D270:Y270)),0)*(1+[1]Genanskaffelsespriser!$D$196),$A$400)</f>
        <v>0</v>
      </c>
      <c r="AA270" s="57">
        <f t="shared" ref="AA270:AV270" si="202">IF((D270*$Z270-(2009-D$3)/($C270+D271)*$Z270*D270)&lt;0,0,(D270*$Z270-(2009-D$3)/($C270+D271)*$Z270*D270))</f>
        <v>0</v>
      </c>
      <c r="AB270" s="58">
        <f t="shared" si="202"/>
        <v>0</v>
      </c>
      <c r="AC270" s="58">
        <f t="shared" si="202"/>
        <v>0</v>
      </c>
      <c r="AD270" s="58">
        <f t="shared" si="202"/>
        <v>0</v>
      </c>
      <c r="AE270" s="58">
        <f t="shared" si="202"/>
        <v>0</v>
      </c>
      <c r="AF270" s="58">
        <f t="shared" si="202"/>
        <v>0</v>
      </c>
      <c r="AG270" s="58">
        <f t="shared" si="202"/>
        <v>0</v>
      </c>
      <c r="AH270" s="58">
        <f t="shared" si="202"/>
        <v>0</v>
      </c>
      <c r="AI270" s="58">
        <f t="shared" si="202"/>
        <v>0</v>
      </c>
      <c r="AJ270" s="58">
        <f t="shared" si="202"/>
        <v>0</v>
      </c>
      <c r="AK270" s="58">
        <f t="shared" si="202"/>
        <v>0</v>
      </c>
      <c r="AL270" s="58">
        <f t="shared" si="202"/>
        <v>0</v>
      </c>
      <c r="AM270" s="58">
        <f t="shared" si="202"/>
        <v>0</v>
      </c>
      <c r="AN270" s="58">
        <f t="shared" si="202"/>
        <v>0</v>
      </c>
      <c r="AO270" s="58">
        <f t="shared" si="202"/>
        <v>0</v>
      </c>
      <c r="AP270" s="58">
        <f t="shared" si="202"/>
        <v>0</v>
      </c>
      <c r="AQ270" s="58">
        <f t="shared" si="202"/>
        <v>0</v>
      </c>
      <c r="AR270" s="58">
        <f t="shared" si="202"/>
        <v>0</v>
      </c>
      <c r="AS270" s="58">
        <f t="shared" si="202"/>
        <v>0</v>
      </c>
      <c r="AT270" s="58">
        <f t="shared" si="202"/>
        <v>0</v>
      </c>
      <c r="AU270" s="58">
        <f t="shared" si="202"/>
        <v>0</v>
      </c>
      <c r="AV270" s="58">
        <f t="shared" si="202"/>
        <v>0</v>
      </c>
      <c r="AW270" s="59">
        <f>+SUM(AA270:AV270)</f>
        <v>0</v>
      </c>
      <c r="AX270" s="58">
        <f>VLOOKUP(D$3,[1]Prisindeks!$A$1:$B$111,2,FALSE)/100*AA270</f>
        <v>0</v>
      </c>
      <c r="AY270" s="58">
        <f>VLOOKUP(E$3,[1]Prisindeks!$A$1:$B$111,2,FALSE)/100*AB270</f>
        <v>0</v>
      </c>
      <c r="AZ270" s="58">
        <f>VLOOKUP(F$3,[1]Prisindeks!$A$1:$B$111,2,FALSE)/100*AC270</f>
        <v>0</v>
      </c>
      <c r="BA270" s="58">
        <f>VLOOKUP(G$3,[1]Prisindeks!$A$1:$B$111,2,FALSE)/100*AD270</f>
        <v>0</v>
      </c>
      <c r="BB270" s="58">
        <f>VLOOKUP(H$3,[1]Prisindeks!$A$1:$B$111,2,FALSE)/100*AE270</f>
        <v>0</v>
      </c>
      <c r="BC270" s="58">
        <f>VLOOKUP(I$3,[1]Prisindeks!$A$1:$B$111,2,FALSE)/100*AF270</f>
        <v>0</v>
      </c>
      <c r="BD270" s="58">
        <f>VLOOKUP(J$3,[1]Prisindeks!$A$1:$B$111,2,FALSE)/100*AG270</f>
        <v>0</v>
      </c>
      <c r="BE270" s="58">
        <f>VLOOKUP(K$3,[1]Prisindeks!$A$1:$B$111,2,FALSE)/100*AH270</f>
        <v>0</v>
      </c>
      <c r="BF270" s="58">
        <f>VLOOKUP(L$3,[1]Prisindeks!$A$1:$B$111,2,FALSE)/100*AI270</f>
        <v>0</v>
      </c>
      <c r="BG270" s="58">
        <f>VLOOKUP(M$3,[1]Prisindeks!$A$1:$B$111,2,FALSE)/100*AJ270</f>
        <v>0</v>
      </c>
      <c r="BH270" s="58">
        <f>VLOOKUP(N$3,[1]Prisindeks!$A$1:$B$111,2,FALSE)/100*AK270</f>
        <v>0</v>
      </c>
      <c r="BI270" s="58">
        <f>VLOOKUP(O$3,[1]Prisindeks!$A$1:$B$111,2,FALSE)/100*AL270</f>
        <v>0</v>
      </c>
      <c r="BJ270" s="58">
        <f>VLOOKUP(P$3,[1]Prisindeks!$A$1:$B$111,2,FALSE)/100*AM270</f>
        <v>0</v>
      </c>
      <c r="BK270" s="58">
        <f>VLOOKUP(Q$3,[1]Prisindeks!$A$1:$B$111,2,FALSE)/100*AN270</f>
        <v>0</v>
      </c>
      <c r="BL270" s="58">
        <f>VLOOKUP(R$3,[1]Prisindeks!$A$1:$B$111,2,FALSE)/100*AO270</f>
        <v>0</v>
      </c>
      <c r="BM270" s="58">
        <f>VLOOKUP(S$3,[1]Prisindeks!$A$1:$B$111,2,FALSE)/100*AP270</f>
        <v>0</v>
      </c>
      <c r="BN270" s="58">
        <f>VLOOKUP(T$3,[1]Prisindeks!$A$1:$B$111,2,FALSE)/100*AQ270</f>
        <v>0</v>
      </c>
      <c r="BO270" s="58">
        <f>VLOOKUP(U$3,[1]Prisindeks!$A$1:$B$111,2,FALSE)/100*AR270</f>
        <v>0</v>
      </c>
      <c r="BP270" s="58">
        <f>VLOOKUP(V$3,[1]Prisindeks!$A$1:$B$111,2,FALSE)/100*AS270</f>
        <v>0</v>
      </c>
      <c r="BQ270" s="58">
        <f>VLOOKUP(W$3,[1]Prisindeks!$A$1:$B$111,2,FALSE)/100*AT270</f>
        <v>0</v>
      </c>
      <c r="BR270" s="58">
        <f>VLOOKUP(X$3,[1]Prisindeks!$A$1:$B$111,2,FALSE)/100*AU270</f>
        <v>0</v>
      </c>
      <c r="BS270" s="58">
        <f>VLOOKUP(Y$3,[1]Prisindeks!$A$1:$B$111,2,FALSE)/100*AV270</f>
        <v>0</v>
      </c>
      <c r="BT270" s="59">
        <f>+SUM(AX270:BS270)</f>
        <v>0</v>
      </c>
      <c r="BU270" s="48">
        <f t="shared" ref="BU270:CP270" si="203">(AX270+AA270)/2</f>
        <v>0</v>
      </c>
      <c r="BV270" s="48">
        <f t="shared" si="203"/>
        <v>0</v>
      </c>
      <c r="BW270" s="48">
        <f t="shared" si="203"/>
        <v>0</v>
      </c>
      <c r="BX270" s="48">
        <f t="shared" si="203"/>
        <v>0</v>
      </c>
      <c r="BY270" s="48">
        <f t="shared" si="203"/>
        <v>0</v>
      </c>
      <c r="BZ270" s="48">
        <f t="shared" si="203"/>
        <v>0</v>
      </c>
      <c r="CA270" s="48">
        <f t="shared" si="203"/>
        <v>0</v>
      </c>
      <c r="CB270" s="48">
        <f t="shared" si="203"/>
        <v>0</v>
      </c>
      <c r="CC270" s="48">
        <f t="shared" si="203"/>
        <v>0</v>
      </c>
      <c r="CD270" s="48">
        <f t="shared" si="203"/>
        <v>0</v>
      </c>
      <c r="CE270" s="48">
        <f t="shared" si="203"/>
        <v>0</v>
      </c>
      <c r="CF270" s="48">
        <f t="shared" si="203"/>
        <v>0</v>
      </c>
      <c r="CG270" s="48">
        <f t="shared" si="203"/>
        <v>0</v>
      </c>
      <c r="CH270" s="48">
        <f t="shared" si="203"/>
        <v>0</v>
      </c>
      <c r="CI270" s="48">
        <f t="shared" si="203"/>
        <v>0</v>
      </c>
      <c r="CJ270" s="48">
        <f t="shared" si="203"/>
        <v>0</v>
      </c>
      <c r="CK270" s="48">
        <f t="shared" si="203"/>
        <v>0</v>
      </c>
      <c r="CL270" s="48">
        <f t="shared" si="203"/>
        <v>0</v>
      </c>
      <c r="CM270" s="48">
        <f t="shared" si="203"/>
        <v>0</v>
      </c>
      <c r="CN270" s="48">
        <f t="shared" si="203"/>
        <v>0</v>
      </c>
      <c r="CO270" s="48">
        <f t="shared" si="203"/>
        <v>0</v>
      </c>
      <c r="CP270" s="48">
        <f t="shared" si="203"/>
        <v>0</v>
      </c>
      <c r="CQ270" s="49">
        <f>+AVERAGE(AW270,BT270)</f>
        <v>0</v>
      </c>
      <c r="CR270" s="48">
        <f>SUM(D270:Y270)</f>
        <v>0</v>
      </c>
    </row>
    <row r="271" spans="1:96" hidden="1" outlineLevel="1" x14ac:dyDescent="0.25">
      <c r="A271" s="60" t="s">
        <v>66</v>
      </c>
      <c r="B271" s="51" t="s">
        <v>67</v>
      </c>
      <c r="C271" s="61" t="s">
        <v>68</v>
      </c>
      <c r="D271" s="78">
        <v>0</v>
      </c>
      <c r="E271" s="78">
        <v>0</v>
      </c>
      <c r="F271" s="78">
        <v>0</v>
      </c>
      <c r="G271" s="78">
        <v>0</v>
      </c>
      <c r="H271" s="78">
        <v>0</v>
      </c>
      <c r="I271" s="78">
        <v>0</v>
      </c>
      <c r="J271" s="78">
        <v>0</v>
      </c>
      <c r="K271" s="78">
        <v>0</v>
      </c>
      <c r="L271" s="78">
        <v>0</v>
      </c>
      <c r="M271" s="78">
        <v>0</v>
      </c>
      <c r="N271" s="78">
        <v>0</v>
      </c>
      <c r="O271" s="78">
        <v>0</v>
      </c>
      <c r="P271" s="78">
        <v>0</v>
      </c>
      <c r="Q271" s="78">
        <v>0</v>
      </c>
      <c r="R271" s="78">
        <v>0</v>
      </c>
      <c r="S271" s="78">
        <v>0</v>
      </c>
      <c r="T271" s="78">
        <v>0</v>
      </c>
      <c r="U271" s="78">
        <v>0</v>
      </c>
      <c r="V271" s="78">
        <v>0</v>
      </c>
      <c r="W271" s="78">
        <v>0</v>
      </c>
      <c r="X271" s="78">
        <v>0</v>
      </c>
      <c r="Y271" s="78">
        <v>0</v>
      </c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  <c r="BC271" s="56"/>
      <c r="BD271" s="56"/>
      <c r="BE271" s="56"/>
      <c r="BF271" s="56"/>
      <c r="BG271" s="56"/>
      <c r="BH271" s="56"/>
      <c r="BI271" s="56"/>
      <c r="BJ271" s="56"/>
      <c r="BK271" s="56"/>
      <c r="BL271" s="56"/>
      <c r="BM271" s="56"/>
      <c r="BN271" s="56"/>
      <c r="BO271" s="56"/>
      <c r="BP271" s="56"/>
      <c r="BQ271" s="56"/>
      <c r="BR271" s="56"/>
      <c r="BS271" s="56"/>
      <c r="BT271" s="56"/>
      <c r="BU271" s="56"/>
      <c r="BV271" s="56"/>
      <c r="BW271" s="56"/>
      <c r="BX271" s="56"/>
      <c r="BY271" s="56"/>
      <c r="BZ271" s="56"/>
      <c r="CA271" s="56"/>
      <c r="CB271" s="56"/>
      <c r="CC271" s="56"/>
      <c r="CD271" s="56"/>
      <c r="CE271" s="56"/>
      <c r="CF271" s="56"/>
      <c r="CG271" s="56"/>
      <c r="CH271" s="56"/>
      <c r="CI271" s="56"/>
      <c r="CJ271" s="56"/>
      <c r="CK271" s="56"/>
      <c r="CL271" s="56"/>
      <c r="CM271" s="56"/>
      <c r="CN271" s="56"/>
      <c r="CO271" s="56"/>
      <c r="CP271" s="56"/>
      <c r="CQ271" s="49"/>
      <c r="CR271" s="48"/>
    </row>
    <row r="272" spans="1:96" collapsed="1" x14ac:dyDescent="0.25">
      <c r="A272" s="30" t="s">
        <v>108</v>
      </c>
      <c r="B272" s="31"/>
      <c r="C272" s="7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74"/>
      <c r="AB272" s="75"/>
      <c r="AC272" s="75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  <c r="AN272" s="75"/>
      <c r="AO272" s="75"/>
      <c r="AP272" s="75"/>
      <c r="AQ272" s="75"/>
      <c r="AR272" s="75"/>
      <c r="AS272" s="75"/>
      <c r="AT272" s="75"/>
      <c r="AU272" s="75"/>
      <c r="AV272" s="49"/>
      <c r="AW272" s="36">
        <f>SUM(AW273:AW280)</f>
        <v>0</v>
      </c>
      <c r="AX272" s="76"/>
      <c r="AY272" s="76"/>
      <c r="AZ272" s="76"/>
      <c r="BA272" s="76"/>
      <c r="BB272" s="76"/>
      <c r="BC272" s="76"/>
      <c r="BD272" s="76"/>
      <c r="BE272" s="76"/>
      <c r="BF272" s="76"/>
      <c r="BG272" s="76"/>
      <c r="BH272" s="76"/>
      <c r="BI272" s="76"/>
      <c r="BJ272" s="76"/>
      <c r="BK272" s="76"/>
      <c r="BL272" s="76"/>
      <c r="BM272" s="76"/>
      <c r="BN272" s="76"/>
      <c r="BO272" s="76"/>
      <c r="BP272" s="76"/>
      <c r="BQ272" s="76"/>
      <c r="BR272" s="76"/>
      <c r="BS272" s="76"/>
      <c r="BT272" s="36">
        <f>SUM(BT273:BT280)</f>
        <v>0</v>
      </c>
      <c r="BU272" s="76"/>
      <c r="BV272" s="76"/>
      <c r="BW272" s="76"/>
      <c r="BX272" s="76"/>
      <c r="BY272" s="76"/>
      <c r="BZ272" s="76"/>
      <c r="CA272" s="76"/>
      <c r="CB272" s="76"/>
      <c r="CC272" s="76"/>
      <c r="CD272" s="76"/>
      <c r="CE272" s="76"/>
      <c r="CF272" s="76"/>
      <c r="CG272" s="76"/>
      <c r="CH272" s="76"/>
      <c r="CI272" s="76"/>
      <c r="CJ272" s="76"/>
      <c r="CK272" s="76"/>
      <c r="CL272" s="76"/>
      <c r="CM272" s="76"/>
      <c r="CN272" s="76"/>
      <c r="CO272" s="76"/>
      <c r="CP272" s="76"/>
      <c r="CQ272" s="36">
        <f>SUM(CQ273:CQ280)</f>
        <v>0</v>
      </c>
      <c r="CR272" s="48">
        <f>SUM(D272:Y272)</f>
        <v>0</v>
      </c>
    </row>
    <row r="273" spans="1:96" hidden="1" outlineLevel="1" x14ac:dyDescent="0.25">
      <c r="A273" s="85" t="s">
        <v>84</v>
      </c>
      <c r="B273" s="39" t="s">
        <v>85</v>
      </c>
      <c r="C273" s="40">
        <f>+[1]Genanskaffelsespriser!$E$175</f>
        <v>50</v>
      </c>
      <c r="D273" s="77">
        <v>0</v>
      </c>
      <c r="E273" s="77">
        <v>0</v>
      </c>
      <c r="F273" s="77">
        <v>0</v>
      </c>
      <c r="G273" s="77">
        <v>0</v>
      </c>
      <c r="H273" s="77">
        <v>0</v>
      </c>
      <c r="I273" s="77">
        <v>0</v>
      </c>
      <c r="J273" s="77">
        <v>0</v>
      </c>
      <c r="K273" s="77">
        <v>0</v>
      </c>
      <c r="L273" s="77">
        <v>0</v>
      </c>
      <c r="M273" s="77">
        <v>0</v>
      </c>
      <c r="N273" s="77">
        <v>0</v>
      </c>
      <c r="O273" s="77">
        <v>0</v>
      </c>
      <c r="P273" s="77">
        <v>0</v>
      </c>
      <c r="Q273" s="77">
        <v>0</v>
      </c>
      <c r="R273" s="77">
        <v>0</v>
      </c>
      <c r="S273" s="77">
        <v>0</v>
      </c>
      <c r="T273" s="77">
        <v>0</v>
      </c>
      <c r="U273" s="77">
        <v>0</v>
      </c>
      <c r="V273" s="77">
        <v>0</v>
      </c>
      <c r="W273" s="77">
        <v>0</v>
      </c>
      <c r="X273" s="77">
        <v>0</v>
      </c>
      <c r="Y273" s="77">
        <v>0</v>
      </c>
      <c r="Z273" s="86">
        <f>IF(COUNTIF(D273:Y273,"&lt;&gt;0")&lt;=1,IF((SUM(D273:Y273))&gt;0,((+HLOOKUP((SUM(D273:Y273)),[1]Priser!$E$342:$H$344,2)+((SUM(D273:Y273))-HLOOKUP((SUM(D273:Y273)),[1]Priser!$E$342:$H$344,1))*HLOOKUP((SUM(D273:Y273)),[1]Priser!$E$342:$H$344,3))*[1]Priser!$P$341)/(SUM(D273:Y273)),0)*(1+[1]Genanskaffelsespriser!$D$196),$A$400)</f>
        <v>0</v>
      </c>
      <c r="AA273" s="45">
        <f t="shared" ref="AA273:AV273" si="204">IF((D273*$Z273-(2009-D$3)/($C273+D274)*$Z273*D273)&lt;0,0,(D273*$Z273-(2009-D$3)/($C273+D274)*$Z273*D273))</f>
        <v>0</v>
      </c>
      <c r="AB273" s="46">
        <f t="shared" si="204"/>
        <v>0</v>
      </c>
      <c r="AC273" s="46">
        <f t="shared" si="204"/>
        <v>0</v>
      </c>
      <c r="AD273" s="46">
        <f t="shared" si="204"/>
        <v>0</v>
      </c>
      <c r="AE273" s="46">
        <f t="shared" si="204"/>
        <v>0</v>
      </c>
      <c r="AF273" s="46">
        <f t="shared" si="204"/>
        <v>0</v>
      </c>
      <c r="AG273" s="46">
        <f t="shared" si="204"/>
        <v>0</v>
      </c>
      <c r="AH273" s="46">
        <f t="shared" si="204"/>
        <v>0</v>
      </c>
      <c r="AI273" s="46">
        <f t="shared" si="204"/>
        <v>0</v>
      </c>
      <c r="AJ273" s="46">
        <f t="shared" si="204"/>
        <v>0</v>
      </c>
      <c r="AK273" s="46">
        <f t="shared" si="204"/>
        <v>0</v>
      </c>
      <c r="AL273" s="46">
        <f t="shared" si="204"/>
        <v>0</v>
      </c>
      <c r="AM273" s="46">
        <f t="shared" si="204"/>
        <v>0</v>
      </c>
      <c r="AN273" s="46">
        <f t="shared" si="204"/>
        <v>0</v>
      </c>
      <c r="AO273" s="46">
        <f t="shared" si="204"/>
        <v>0</v>
      </c>
      <c r="AP273" s="46">
        <f t="shared" si="204"/>
        <v>0</v>
      </c>
      <c r="AQ273" s="46">
        <f t="shared" si="204"/>
        <v>0</v>
      </c>
      <c r="AR273" s="46">
        <f t="shared" si="204"/>
        <v>0</v>
      </c>
      <c r="AS273" s="46">
        <f t="shared" si="204"/>
        <v>0</v>
      </c>
      <c r="AT273" s="46">
        <f t="shared" si="204"/>
        <v>0</v>
      </c>
      <c r="AU273" s="46">
        <f t="shared" si="204"/>
        <v>0</v>
      </c>
      <c r="AV273" s="46">
        <f t="shared" si="204"/>
        <v>0</v>
      </c>
      <c r="AW273" s="47">
        <f>+SUM(AA273:AV273)</f>
        <v>0</v>
      </c>
      <c r="AX273" s="46">
        <f>VLOOKUP(D$3,[1]Prisindeks!$A$1:$B$111,2,FALSE)/100*AA273</f>
        <v>0</v>
      </c>
      <c r="AY273" s="46">
        <f>VLOOKUP(E$3,[1]Prisindeks!$A$1:$B$111,2,FALSE)/100*AB273</f>
        <v>0</v>
      </c>
      <c r="AZ273" s="46">
        <f>VLOOKUP(F$3,[1]Prisindeks!$A$1:$B$111,2,FALSE)/100*AC273</f>
        <v>0</v>
      </c>
      <c r="BA273" s="46">
        <f>VLOOKUP(G$3,[1]Prisindeks!$A$1:$B$111,2,FALSE)/100*AD273</f>
        <v>0</v>
      </c>
      <c r="BB273" s="46">
        <f>VLOOKUP(H$3,[1]Prisindeks!$A$1:$B$111,2,FALSE)/100*AE273</f>
        <v>0</v>
      </c>
      <c r="BC273" s="46">
        <f>VLOOKUP(I$3,[1]Prisindeks!$A$1:$B$111,2,FALSE)/100*AF273</f>
        <v>0</v>
      </c>
      <c r="BD273" s="46">
        <f>VLOOKUP(J$3,[1]Prisindeks!$A$1:$B$111,2,FALSE)/100*AG273</f>
        <v>0</v>
      </c>
      <c r="BE273" s="46">
        <f>VLOOKUP(K$3,[1]Prisindeks!$A$1:$B$111,2,FALSE)/100*AH273</f>
        <v>0</v>
      </c>
      <c r="BF273" s="46">
        <f>VLOOKUP(L$3,[1]Prisindeks!$A$1:$B$111,2,FALSE)/100*AI273</f>
        <v>0</v>
      </c>
      <c r="BG273" s="46">
        <f>VLOOKUP(M$3,[1]Prisindeks!$A$1:$B$111,2,FALSE)/100*AJ273</f>
        <v>0</v>
      </c>
      <c r="BH273" s="46">
        <f>VLOOKUP(N$3,[1]Prisindeks!$A$1:$B$111,2,FALSE)/100*AK273</f>
        <v>0</v>
      </c>
      <c r="BI273" s="46">
        <f>VLOOKUP(O$3,[1]Prisindeks!$A$1:$B$111,2,FALSE)/100*AL273</f>
        <v>0</v>
      </c>
      <c r="BJ273" s="46">
        <f>VLOOKUP(P$3,[1]Prisindeks!$A$1:$B$111,2,FALSE)/100*AM273</f>
        <v>0</v>
      </c>
      <c r="BK273" s="46">
        <f>VLOOKUP(Q$3,[1]Prisindeks!$A$1:$B$111,2,FALSE)/100*AN273</f>
        <v>0</v>
      </c>
      <c r="BL273" s="46">
        <f>VLOOKUP(R$3,[1]Prisindeks!$A$1:$B$111,2,FALSE)/100*AO273</f>
        <v>0</v>
      </c>
      <c r="BM273" s="46">
        <f>VLOOKUP(S$3,[1]Prisindeks!$A$1:$B$111,2,FALSE)/100*AP273</f>
        <v>0</v>
      </c>
      <c r="BN273" s="46">
        <f>VLOOKUP(T$3,[1]Prisindeks!$A$1:$B$111,2,FALSE)/100*AQ273</f>
        <v>0</v>
      </c>
      <c r="BO273" s="46">
        <f>VLOOKUP(U$3,[1]Prisindeks!$A$1:$B$111,2,FALSE)/100*AR273</f>
        <v>0</v>
      </c>
      <c r="BP273" s="46">
        <f>VLOOKUP(V$3,[1]Prisindeks!$A$1:$B$111,2,FALSE)/100*AS273</f>
        <v>0</v>
      </c>
      <c r="BQ273" s="46">
        <f>VLOOKUP(W$3,[1]Prisindeks!$A$1:$B$111,2,FALSE)/100*AT273</f>
        <v>0</v>
      </c>
      <c r="BR273" s="46">
        <f>VLOOKUP(X$3,[1]Prisindeks!$A$1:$B$111,2,FALSE)/100*AU273</f>
        <v>0</v>
      </c>
      <c r="BS273" s="46">
        <f>VLOOKUP(Y$3,[1]Prisindeks!$A$1:$B$111,2,FALSE)/100*AV273</f>
        <v>0</v>
      </c>
      <c r="BT273" s="47">
        <f>+SUM(AX273:BS273)</f>
        <v>0</v>
      </c>
      <c r="BU273" s="48">
        <f t="shared" ref="BU273:CP273" si="205">(AX273+AA273)/2</f>
        <v>0</v>
      </c>
      <c r="BV273" s="48">
        <f t="shared" si="205"/>
        <v>0</v>
      </c>
      <c r="BW273" s="48">
        <f t="shared" si="205"/>
        <v>0</v>
      </c>
      <c r="BX273" s="48">
        <f t="shared" si="205"/>
        <v>0</v>
      </c>
      <c r="BY273" s="48">
        <f t="shared" si="205"/>
        <v>0</v>
      </c>
      <c r="BZ273" s="48">
        <f t="shared" si="205"/>
        <v>0</v>
      </c>
      <c r="CA273" s="48">
        <f t="shared" si="205"/>
        <v>0</v>
      </c>
      <c r="CB273" s="48">
        <f t="shared" si="205"/>
        <v>0</v>
      </c>
      <c r="CC273" s="48">
        <f t="shared" si="205"/>
        <v>0</v>
      </c>
      <c r="CD273" s="48">
        <f t="shared" si="205"/>
        <v>0</v>
      </c>
      <c r="CE273" s="48">
        <f t="shared" si="205"/>
        <v>0</v>
      </c>
      <c r="CF273" s="48">
        <f t="shared" si="205"/>
        <v>0</v>
      </c>
      <c r="CG273" s="48">
        <f t="shared" si="205"/>
        <v>0</v>
      </c>
      <c r="CH273" s="48">
        <f t="shared" si="205"/>
        <v>0</v>
      </c>
      <c r="CI273" s="48">
        <f t="shared" si="205"/>
        <v>0</v>
      </c>
      <c r="CJ273" s="48">
        <f t="shared" si="205"/>
        <v>0</v>
      </c>
      <c r="CK273" s="48">
        <f t="shared" si="205"/>
        <v>0</v>
      </c>
      <c r="CL273" s="48">
        <f t="shared" si="205"/>
        <v>0</v>
      </c>
      <c r="CM273" s="48">
        <f t="shared" si="205"/>
        <v>0</v>
      </c>
      <c r="CN273" s="48">
        <f t="shared" si="205"/>
        <v>0</v>
      </c>
      <c r="CO273" s="48">
        <f t="shared" si="205"/>
        <v>0</v>
      </c>
      <c r="CP273" s="48">
        <f t="shared" si="205"/>
        <v>0</v>
      </c>
      <c r="CQ273" s="49">
        <f>+AVERAGE(AW273,BT273)</f>
        <v>0</v>
      </c>
      <c r="CR273" s="48">
        <f>SUM(D273:Y273)</f>
        <v>0</v>
      </c>
    </row>
    <row r="274" spans="1:96" hidden="1" outlineLevel="1" x14ac:dyDescent="0.25">
      <c r="A274" s="60" t="s">
        <v>66</v>
      </c>
      <c r="B274" s="51" t="s">
        <v>67</v>
      </c>
      <c r="C274" s="61" t="s">
        <v>68</v>
      </c>
      <c r="D274" s="78">
        <v>0</v>
      </c>
      <c r="E274" s="78">
        <v>0</v>
      </c>
      <c r="F274" s="78">
        <v>0</v>
      </c>
      <c r="G274" s="78">
        <v>0</v>
      </c>
      <c r="H274" s="78">
        <v>0</v>
      </c>
      <c r="I274" s="78">
        <v>0</v>
      </c>
      <c r="J274" s="78">
        <v>0</v>
      </c>
      <c r="K274" s="78">
        <v>0</v>
      </c>
      <c r="L274" s="78">
        <v>0</v>
      </c>
      <c r="M274" s="78">
        <v>0</v>
      </c>
      <c r="N274" s="78">
        <v>0</v>
      </c>
      <c r="O274" s="78">
        <v>0</v>
      </c>
      <c r="P274" s="78">
        <v>0</v>
      </c>
      <c r="Q274" s="78">
        <v>0</v>
      </c>
      <c r="R274" s="78">
        <v>0</v>
      </c>
      <c r="S274" s="78">
        <v>0</v>
      </c>
      <c r="T274" s="78">
        <v>0</v>
      </c>
      <c r="U274" s="78">
        <v>0</v>
      </c>
      <c r="V274" s="78">
        <v>0</v>
      </c>
      <c r="W274" s="78">
        <v>0</v>
      </c>
      <c r="X274" s="78">
        <v>0</v>
      </c>
      <c r="Y274" s="78">
        <v>0</v>
      </c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  <c r="BA274" s="56"/>
      <c r="BB274" s="56"/>
      <c r="BC274" s="56"/>
      <c r="BD274" s="56"/>
      <c r="BE274" s="56"/>
      <c r="BF274" s="56"/>
      <c r="BG274" s="56"/>
      <c r="BH274" s="56"/>
      <c r="BI274" s="56"/>
      <c r="BJ274" s="56"/>
      <c r="BK274" s="56"/>
      <c r="BL274" s="56"/>
      <c r="BM274" s="56"/>
      <c r="BN274" s="56"/>
      <c r="BO274" s="56"/>
      <c r="BP274" s="56"/>
      <c r="BQ274" s="56"/>
      <c r="BR274" s="56"/>
      <c r="BS274" s="56"/>
      <c r="BT274" s="56"/>
      <c r="BU274" s="56"/>
      <c r="BV274" s="56"/>
      <c r="BW274" s="56"/>
      <c r="BX274" s="56"/>
      <c r="BY274" s="56"/>
      <c r="BZ274" s="56"/>
      <c r="CA274" s="56"/>
      <c r="CB274" s="56"/>
      <c r="CC274" s="56"/>
      <c r="CD274" s="56"/>
      <c r="CE274" s="56"/>
      <c r="CF274" s="56"/>
      <c r="CG274" s="56"/>
      <c r="CH274" s="56"/>
      <c r="CI274" s="56"/>
      <c r="CJ274" s="56"/>
      <c r="CK274" s="56"/>
      <c r="CL274" s="56"/>
      <c r="CM274" s="56"/>
      <c r="CN274" s="56"/>
      <c r="CO274" s="56"/>
      <c r="CP274" s="56"/>
      <c r="CQ274" s="49"/>
      <c r="CR274" s="48"/>
    </row>
    <row r="275" spans="1:96" hidden="1" outlineLevel="1" x14ac:dyDescent="0.25">
      <c r="A275" s="50" t="s">
        <v>86</v>
      </c>
      <c r="B275" s="51" t="s">
        <v>85</v>
      </c>
      <c r="C275" s="52">
        <f>+[1]Genanskaffelsespriser!$E$176</f>
        <v>25</v>
      </c>
      <c r="D275" s="78">
        <v>0</v>
      </c>
      <c r="E275" s="78">
        <v>0</v>
      </c>
      <c r="F275" s="78">
        <v>0</v>
      </c>
      <c r="G275" s="78">
        <v>0</v>
      </c>
      <c r="H275" s="78">
        <v>0</v>
      </c>
      <c r="I275" s="78">
        <v>0</v>
      </c>
      <c r="J275" s="78">
        <v>0</v>
      </c>
      <c r="K275" s="78">
        <v>0</v>
      </c>
      <c r="L275" s="78">
        <v>0</v>
      </c>
      <c r="M275" s="78">
        <v>0</v>
      </c>
      <c r="N275" s="78">
        <v>0</v>
      </c>
      <c r="O275" s="78">
        <v>0</v>
      </c>
      <c r="P275" s="78">
        <v>0</v>
      </c>
      <c r="Q275" s="78">
        <v>0</v>
      </c>
      <c r="R275" s="78">
        <v>0</v>
      </c>
      <c r="S275" s="78">
        <v>0</v>
      </c>
      <c r="T275" s="78">
        <v>0</v>
      </c>
      <c r="U275" s="78">
        <v>0</v>
      </c>
      <c r="V275" s="78">
        <v>0</v>
      </c>
      <c r="W275" s="78">
        <v>0</v>
      </c>
      <c r="X275" s="78">
        <v>0</v>
      </c>
      <c r="Y275" s="78">
        <v>0</v>
      </c>
      <c r="Z275" s="87">
        <f>IF(COUNTIF(D275:Y275,"&lt;&gt;0")&lt;=1,IF((SUM(D275:Y275))&gt;0,((+HLOOKUP((SUM(D275:Y275)),[1]Priser!$E$342:$H$344,2)+((SUM(D275:Y275))-HLOOKUP((SUM(D275:Y275)),[1]Priser!$E$342:$H$344,1))*HLOOKUP((SUM(D275:Y275)),[1]Priser!$E$342:$H$344,3))*[1]Priser!$Q$341)/(SUM(D275:Y275)),0)*(1+[1]Genanskaffelsespriser!$D$196),$A$400)</f>
        <v>0</v>
      </c>
      <c r="AA275" s="57">
        <f t="shared" ref="AA275:AP276" si="206">IF((D275*$Z275-(2009-D$3)/$C275*$Z275*D275)&lt;0,0,(D275*$Z275-(2009-D$3)/$C275*$Z275*D275))</f>
        <v>0</v>
      </c>
      <c r="AB275" s="58">
        <f t="shared" si="206"/>
        <v>0</v>
      </c>
      <c r="AC275" s="58">
        <f t="shared" si="206"/>
        <v>0</v>
      </c>
      <c r="AD275" s="58">
        <f t="shared" si="206"/>
        <v>0</v>
      </c>
      <c r="AE275" s="58">
        <f t="shared" si="206"/>
        <v>0</v>
      </c>
      <c r="AF275" s="58">
        <f t="shared" si="206"/>
        <v>0</v>
      </c>
      <c r="AG275" s="58">
        <f t="shared" si="206"/>
        <v>0</v>
      </c>
      <c r="AH275" s="58">
        <f t="shared" si="206"/>
        <v>0</v>
      </c>
      <c r="AI275" s="58">
        <f t="shared" si="206"/>
        <v>0</v>
      </c>
      <c r="AJ275" s="58">
        <f t="shared" si="206"/>
        <v>0</v>
      </c>
      <c r="AK275" s="58">
        <f t="shared" si="206"/>
        <v>0</v>
      </c>
      <c r="AL275" s="58">
        <f t="shared" si="206"/>
        <v>0</v>
      </c>
      <c r="AM275" s="58">
        <f t="shared" si="206"/>
        <v>0</v>
      </c>
      <c r="AN275" s="58">
        <f t="shared" si="206"/>
        <v>0</v>
      </c>
      <c r="AO275" s="58">
        <f t="shared" si="206"/>
        <v>0</v>
      </c>
      <c r="AP275" s="58">
        <f t="shared" si="206"/>
        <v>0</v>
      </c>
      <c r="AQ275" s="58">
        <f t="shared" ref="AK275:AT276" si="207">IF((T275*$Z275-(2009-T$3)/$C275*$Z275*T275)&lt;0,0,(T275*$Z275-(2009-T$3)/$C275*$Z275*T275))</f>
        <v>0</v>
      </c>
      <c r="AR275" s="58">
        <f t="shared" si="207"/>
        <v>0</v>
      </c>
      <c r="AS275" s="58">
        <f t="shared" si="207"/>
        <v>0</v>
      </c>
      <c r="AT275" s="58">
        <f t="shared" si="207"/>
        <v>0</v>
      </c>
      <c r="AU275" s="58">
        <f>IF((X275*$Z275-(2009-X$3)/$C275*$Z275*X275)&lt;0,0,(X275*$Z275-(2009-X$3)/$C275*$Z275*X275))</f>
        <v>0</v>
      </c>
      <c r="AV275" s="58">
        <f>IF((Y275*$Z275-(2009-Y$3)/$C275*$Z275*Y275)&lt;0,0,(Y275*$Z275-(2009-Y$3)/$C275*$Z275*Y275))</f>
        <v>0</v>
      </c>
      <c r="AW275" s="59">
        <f>+SUM(AA275:AV275)</f>
        <v>0</v>
      </c>
      <c r="AX275" s="58">
        <f>VLOOKUP(D$3,[1]Prisindeks!$A$1:$B$111,2,FALSE)/100*AA275</f>
        <v>0</v>
      </c>
      <c r="AY275" s="58">
        <f>VLOOKUP(E$3,[1]Prisindeks!$A$1:$B$111,2,FALSE)/100*AB275</f>
        <v>0</v>
      </c>
      <c r="AZ275" s="58">
        <f>VLOOKUP(F$3,[1]Prisindeks!$A$1:$B$111,2,FALSE)/100*AC275</f>
        <v>0</v>
      </c>
      <c r="BA275" s="58">
        <f>VLOOKUP(G$3,[1]Prisindeks!$A$1:$B$111,2,FALSE)/100*AD275</f>
        <v>0</v>
      </c>
      <c r="BB275" s="58">
        <f>VLOOKUP(H$3,[1]Prisindeks!$A$1:$B$111,2,FALSE)/100*AE275</f>
        <v>0</v>
      </c>
      <c r="BC275" s="58">
        <f>VLOOKUP(I$3,[1]Prisindeks!$A$1:$B$111,2,FALSE)/100*AF275</f>
        <v>0</v>
      </c>
      <c r="BD275" s="58">
        <f>VLOOKUP(J$3,[1]Prisindeks!$A$1:$B$111,2,FALSE)/100*AG275</f>
        <v>0</v>
      </c>
      <c r="BE275" s="58">
        <f>VLOOKUP(K$3,[1]Prisindeks!$A$1:$B$111,2,FALSE)/100*AH275</f>
        <v>0</v>
      </c>
      <c r="BF275" s="58">
        <f>VLOOKUP(L$3,[1]Prisindeks!$A$1:$B$111,2,FALSE)/100*AI275</f>
        <v>0</v>
      </c>
      <c r="BG275" s="58">
        <f>VLOOKUP(M$3,[1]Prisindeks!$A$1:$B$111,2,FALSE)/100*AJ275</f>
        <v>0</v>
      </c>
      <c r="BH275" s="58">
        <f>VLOOKUP(N$3,[1]Prisindeks!$A$1:$B$111,2,FALSE)/100*AK275</f>
        <v>0</v>
      </c>
      <c r="BI275" s="58">
        <f>VLOOKUP(O$3,[1]Prisindeks!$A$1:$B$111,2,FALSE)/100*AL275</f>
        <v>0</v>
      </c>
      <c r="BJ275" s="58">
        <f>VLOOKUP(P$3,[1]Prisindeks!$A$1:$B$111,2,FALSE)/100*AM275</f>
        <v>0</v>
      </c>
      <c r="BK275" s="58">
        <f>VLOOKUP(Q$3,[1]Prisindeks!$A$1:$B$111,2,FALSE)/100*AN275</f>
        <v>0</v>
      </c>
      <c r="BL275" s="58">
        <f>VLOOKUP(R$3,[1]Prisindeks!$A$1:$B$111,2,FALSE)/100*AO275</f>
        <v>0</v>
      </c>
      <c r="BM275" s="58">
        <f>VLOOKUP(S$3,[1]Prisindeks!$A$1:$B$111,2,FALSE)/100*AP275</f>
        <v>0</v>
      </c>
      <c r="BN275" s="58">
        <f>VLOOKUP(T$3,[1]Prisindeks!$A$1:$B$111,2,FALSE)/100*AQ275</f>
        <v>0</v>
      </c>
      <c r="BO275" s="58">
        <f>VLOOKUP(U$3,[1]Prisindeks!$A$1:$B$111,2,FALSE)/100*AR275</f>
        <v>0</v>
      </c>
      <c r="BP275" s="58">
        <f>VLOOKUP(V$3,[1]Prisindeks!$A$1:$B$111,2,FALSE)/100*AS275</f>
        <v>0</v>
      </c>
      <c r="BQ275" s="58">
        <f>VLOOKUP(W$3,[1]Prisindeks!$A$1:$B$111,2,FALSE)/100*AT275</f>
        <v>0</v>
      </c>
      <c r="BR275" s="58">
        <f>VLOOKUP(X$3,[1]Prisindeks!$A$1:$B$111,2,FALSE)/100*AU275</f>
        <v>0</v>
      </c>
      <c r="BS275" s="58">
        <f>VLOOKUP(Y$3,[1]Prisindeks!$A$1:$B$111,2,FALSE)/100*AV275</f>
        <v>0</v>
      </c>
      <c r="BT275" s="59">
        <f>+SUM(AX275:BS275)</f>
        <v>0</v>
      </c>
      <c r="BU275" s="48">
        <f t="shared" ref="BU275:CJ277" si="208">(AX275+AA275)/2</f>
        <v>0</v>
      </c>
      <c r="BV275" s="48">
        <f t="shared" si="208"/>
        <v>0</v>
      </c>
      <c r="BW275" s="48">
        <f t="shared" si="208"/>
        <v>0</v>
      </c>
      <c r="BX275" s="48">
        <f t="shared" si="208"/>
        <v>0</v>
      </c>
      <c r="BY275" s="48">
        <f t="shared" si="208"/>
        <v>0</v>
      </c>
      <c r="BZ275" s="48">
        <f t="shared" si="208"/>
        <v>0</v>
      </c>
      <c r="CA275" s="48">
        <f t="shared" si="208"/>
        <v>0</v>
      </c>
      <c r="CB275" s="48">
        <f t="shared" si="208"/>
        <v>0</v>
      </c>
      <c r="CC275" s="48">
        <f t="shared" si="208"/>
        <v>0</v>
      </c>
      <c r="CD275" s="48">
        <f t="shared" si="208"/>
        <v>0</v>
      </c>
      <c r="CE275" s="48">
        <f t="shared" si="208"/>
        <v>0</v>
      </c>
      <c r="CF275" s="48">
        <f t="shared" si="208"/>
        <v>0</v>
      </c>
      <c r="CG275" s="48">
        <f t="shared" si="208"/>
        <v>0</v>
      </c>
      <c r="CH275" s="48">
        <f t="shared" si="208"/>
        <v>0</v>
      </c>
      <c r="CI275" s="48">
        <f t="shared" si="208"/>
        <v>0</v>
      </c>
      <c r="CJ275" s="48">
        <f t="shared" si="208"/>
        <v>0</v>
      </c>
      <c r="CK275" s="48">
        <f t="shared" ref="CE275:CP277" si="209">(BN275+AQ275)/2</f>
        <v>0</v>
      </c>
      <c r="CL275" s="48">
        <f t="shared" si="209"/>
        <v>0</v>
      </c>
      <c r="CM275" s="48">
        <f t="shared" si="209"/>
        <v>0</v>
      </c>
      <c r="CN275" s="48">
        <f t="shared" si="209"/>
        <v>0</v>
      </c>
      <c r="CO275" s="48">
        <f t="shared" si="209"/>
        <v>0</v>
      </c>
      <c r="CP275" s="48">
        <f t="shared" si="209"/>
        <v>0</v>
      </c>
      <c r="CQ275" s="49">
        <f>+AVERAGE(AW275,BT275)</f>
        <v>0</v>
      </c>
      <c r="CR275" s="48">
        <f>SUM(D275:Y275)</f>
        <v>0</v>
      </c>
    </row>
    <row r="276" spans="1:96" hidden="1" outlineLevel="1" x14ac:dyDescent="0.25">
      <c r="A276" s="50" t="s">
        <v>87</v>
      </c>
      <c r="B276" s="51" t="s">
        <v>85</v>
      </c>
      <c r="C276" s="52">
        <f>+[1]Genanskaffelsespriser!$E$177</f>
        <v>10</v>
      </c>
      <c r="D276" s="78">
        <v>0</v>
      </c>
      <c r="E276" s="78">
        <v>0</v>
      </c>
      <c r="F276" s="78">
        <v>0</v>
      </c>
      <c r="G276" s="78">
        <v>0</v>
      </c>
      <c r="H276" s="78">
        <v>0</v>
      </c>
      <c r="I276" s="78">
        <v>0</v>
      </c>
      <c r="J276" s="78">
        <v>0</v>
      </c>
      <c r="K276" s="78">
        <v>0</v>
      </c>
      <c r="L276" s="78">
        <v>0</v>
      </c>
      <c r="M276" s="78">
        <v>0</v>
      </c>
      <c r="N276" s="78">
        <v>0</v>
      </c>
      <c r="O276" s="78">
        <v>0</v>
      </c>
      <c r="P276" s="78">
        <v>0</v>
      </c>
      <c r="Q276" s="78">
        <v>0</v>
      </c>
      <c r="R276" s="78">
        <v>0</v>
      </c>
      <c r="S276" s="78">
        <v>0</v>
      </c>
      <c r="T276" s="78">
        <v>0</v>
      </c>
      <c r="U276" s="78">
        <v>0</v>
      </c>
      <c r="V276" s="78">
        <v>0</v>
      </c>
      <c r="W276" s="78">
        <v>0</v>
      </c>
      <c r="X276" s="78">
        <v>0</v>
      </c>
      <c r="Y276" s="78">
        <v>0</v>
      </c>
      <c r="Z276" s="87">
        <f>IF(COUNTIF(D276:Y276,"&lt;&gt;0")&lt;=1,IF((SUM(D276:Y276))&gt;0,((+HLOOKUP((SUM(D276:Y276)),[1]Priser!$E$342:$H$344,2)+((SUM(D276:Y276))-HLOOKUP((SUM(D276:Y276)),[1]Priser!$E$342:$H$344,1))*HLOOKUP((SUM(D276:Y276)),[1]Priser!$E$342:$H$344,3))*[1]Priser!$R$341)/(SUM(D276:Y276)),0)*(1+[1]Genanskaffelsespriser!$D$196),$A$400)</f>
        <v>0</v>
      </c>
      <c r="AA276" s="57">
        <f t="shared" si="206"/>
        <v>0</v>
      </c>
      <c r="AB276" s="58">
        <f t="shared" si="206"/>
        <v>0</v>
      </c>
      <c r="AC276" s="58">
        <f t="shared" si="206"/>
        <v>0</v>
      </c>
      <c r="AD276" s="58">
        <f t="shared" si="206"/>
        <v>0</v>
      </c>
      <c r="AE276" s="58">
        <f t="shared" si="206"/>
        <v>0</v>
      </c>
      <c r="AF276" s="58">
        <f t="shared" si="206"/>
        <v>0</v>
      </c>
      <c r="AG276" s="58">
        <f t="shared" si="206"/>
        <v>0</v>
      </c>
      <c r="AH276" s="58">
        <f t="shared" si="206"/>
        <v>0</v>
      </c>
      <c r="AI276" s="58">
        <f t="shared" si="206"/>
        <v>0</v>
      </c>
      <c r="AJ276" s="58">
        <f t="shared" si="206"/>
        <v>0</v>
      </c>
      <c r="AK276" s="58">
        <f t="shared" si="207"/>
        <v>0</v>
      </c>
      <c r="AL276" s="58">
        <f t="shared" si="207"/>
        <v>0</v>
      </c>
      <c r="AM276" s="58">
        <f t="shared" si="207"/>
        <v>0</v>
      </c>
      <c r="AN276" s="58">
        <f t="shared" si="207"/>
        <v>0</v>
      </c>
      <c r="AO276" s="58">
        <f t="shared" si="207"/>
        <v>0</v>
      </c>
      <c r="AP276" s="58">
        <f t="shared" si="207"/>
        <v>0</v>
      </c>
      <c r="AQ276" s="58">
        <f t="shared" si="207"/>
        <v>0</v>
      </c>
      <c r="AR276" s="58">
        <f t="shared" si="207"/>
        <v>0</v>
      </c>
      <c r="AS276" s="58">
        <f t="shared" si="207"/>
        <v>0</v>
      </c>
      <c r="AT276" s="58">
        <f t="shared" si="207"/>
        <v>0</v>
      </c>
      <c r="AU276" s="58">
        <f>IF((X276*$Z276-(2009-X$3)/$C276*$Z276*X276)&lt;0,0,(X276*$Z276-(2009-X$3)/$C276*$Z276*X276))</f>
        <v>0</v>
      </c>
      <c r="AV276" s="58">
        <f>IF((Y276*$Z276-(2009-Y$3)/$C276*$Z276*Y276)&lt;0,0,(Y276*$Z276-(2009-Y$3)/$C276*$Z276*Y276))</f>
        <v>0</v>
      </c>
      <c r="AW276" s="59">
        <f>+SUM(AA276:AV276)</f>
        <v>0</v>
      </c>
      <c r="AX276" s="58">
        <f>VLOOKUP(D$3,[1]Prisindeks!$A$1:$B$111,2,FALSE)/100*AA276</f>
        <v>0</v>
      </c>
      <c r="AY276" s="58">
        <f>VLOOKUP(E$3,[1]Prisindeks!$A$1:$B$111,2,FALSE)/100*AB276</f>
        <v>0</v>
      </c>
      <c r="AZ276" s="58">
        <f>VLOOKUP(F$3,[1]Prisindeks!$A$1:$B$111,2,FALSE)/100*AC276</f>
        <v>0</v>
      </c>
      <c r="BA276" s="58">
        <f>VLOOKUP(G$3,[1]Prisindeks!$A$1:$B$111,2,FALSE)/100*AD276</f>
        <v>0</v>
      </c>
      <c r="BB276" s="58">
        <f>VLOOKUP(H$3,[1]Prisindeks!$A$1:$B$111,2,FALSE)/100*AE276</f>
        <v>0</v>
      </c>
      <c r="BC276" s="58">
        <f>VLOOKUP(I$3,[1]Prisindeks!$A$1:$B$111,2,FALSE)/100*AF276</f>
        <v>0</v>
      </c>
      <c r="BD276" s="58">
        <f>VLOOKUP(J$3,[1]Prisindeks!$A$1:$B$111,2,FALSE)/100*AG276</f>
        <v>0</v>
      </c>
      <c r="BE276" s="58">
        <f>VLOOKUP(K$3,[1]Prisindeks!$A$1:$B$111,2,FALSE)/100*AH276</f>
        <v>0</v>
      </c>
      <c r="BF276" s="58">
        <f>VLOOKUP(L$3,[1]Prisindeks!$A$1:$B$111,2,FALSE)/100*AI276</f>
        <v>0</v>
      </c>
      <c r="BG276" s="58">
        <f>VLOOKUP(M$3,[1]Prisindeks!$A$1:$B$111,2,FALSE)/100*AJ276</f>
        <v>0</v>
      </c>
      <c r="BH276" s="58">
        <f>VLOOKUP(N$3,[1]Prisindeks!$A$1:$B$111,2,FALSE)/100*AK276</f>
        <v>0</v>
      </c>
      <c r="BI276" s="58">
        <f>VLOOKUP(O$3,[1]Prisindeks!$A$1:$B$111,2,FALSE)/100*AL276</f>
        <v>0</v>
      </c>
      <c r="BJ276" s="58">
        <f>VLOOKUP(P$3,[1]Prisindeks!$A$1:$B$111,2,FALSE)/100*AM276</f>
        <v>0</v>
      </c>
      <c r="BK276" s="58">
        <f>VLOOKUP(Q$3,[1]Prisindeks!$A$1:$B$111,2,FALSE)/100*AN276</f>
        <v>0</v>
      </c>
      <c r="BL276" s="58">
        <f>VLOOKUP(R$3,[1]Prisindeks!$A$1:$B$111,2,FALSE)/100*AO276</f>
        <v>0</v>
      </c>
      <c r="BM276" s="58">
        <f>VLOOKUP(S$3,[1]Prisindeks!$A$1:$B$111,2,FALSE)/100*AP276</f>
        <v>0</v>
      </c>
      <c r="BN276" s="58">
        <f>VLOOKUP(T$3,[1]Prisindeks!$A$1:$B$111,2,FALSE)/100*AQ276</f>
        <v>0</v>
      </c>
      <c r="BO276" s="58">
        <f>VLOOKUP(U$3,[1]Prisindeks!$A$1:$B$111,2,FALSE)/100*AR276</f>
        <v>0</v>
      </c>
      <c r="BP276" s="58">
        <f>VLOOKUP(V$3,[1]Prisindeks!$A$1:$B$111,2,FALSE)/100*AS276</f>
        <v>0</v>
      </c>
      <c r="BQ276" s="58">
        <f>VLOOKUP(W$3,[1]Prisindeks!$A$1:$B$111,2,FALSE)/100*AT276</f>
        <v>0</v>
      </c>
      <c r="BR276" s="58">
        <f>VLOOKUP(X$3,[1]Prisindeks!$A$1:$B$111,2,FALSE)/100*AU276</f>
        <v>0</v>
      </c>
      <c r="BS276" s="58">
        <f>VLOOKUP(Y$3,[1]Prisindeks!$A$1:$B$111,2,FALSE)/100*AV276</f>
        <v>0</v>
      </c>
      <c r="BT276" s="59">
        <f>+SUM(AX276:BS276)</f>
        <v>0</v>
      </c>
      <c r="BU276" s="48">
        <f t="shared" si="208"/>
        <v>0</v>
      </c>
      <c r="BV276" s="48">
        <f t="shared" si="208"/>
        <v>0</v>
      </c>
      <c r="BW276" s="48">
        <f t="shared" si="208"/>
        <v>0</v>
      </c>
      <c r="BX276" s="48">
        <f t="shared" si="208"/>
        <v>0</v>
      </c>
      <c r="BY276" s="48">
        <f t="shared" si="208"/>
        <v>0</v>
      </c>
      <c r="BZ276" s="48">
        <f t="shared" si="208"/>
        <v>0</v>
      </c>
      <c r="CA276" s="48">
        <f t="shared" si="208"/>
        <v>0</v>
      </c>
      <c r="CB276" s="48">
        <f t="shared" si="208"/>
        <v>0</v>
      </c>
      <c r="CC276" s="48">
        <f t="shared" si="208"/>
        <v>0</v>
      </c>
      <c r="CD276" s="48">
        <f t="shared" si="208"/>
        <v>0</v>
      </c>
      <c r="CE276" s="48">
        <f t="shared" si="209"/>
        <v>0</v>
      </c>
      <c r="CF276" s="48">
        <f t="shared" si="209"/>
        <v>0</v>
      </c>
      <c r="CG276" s="48">
        <f t="shared" si="209"/>
        <v>0</v>
      </c>
      <c r="CH276" s="48">
        <f t="shared" si="209"/>
        <v>0</v>
      </c>
      <c r="CI276" s="48">
        <f t="shared" si="209"/>
        <v>0</v>
      </c>
      <c r="CJ276" s="48">
        <f t="shared" si="209"/>
        <v>0</v>
      </c>
      <c r="CK276" s="48">
        <f t="shared" si="209"/>
        <v>0</v>
      </c>
      <c r="CL276" s="48">
        <f t="shared" si="209"/>
        <v>0</v>
      </c>
      <c r="CM276" s="48">
        <f t="shared" si="209"/>
        <v>0</v>
      </c>
      <c r="CN276" s="48">
        <f t="shared" si="209"/>
        <v>0</v>
      </c>
      <c r="CO276" s="48">
        <f t="shared" si="209"/>
        <v>0</v>
      </c>
      <c r="CP276" s="48">
        <f t="shared" si="209"/>
        <v>0</v>
      </c>
      <c r="CQ276" s="49">
        <f>+AVERAGE(AW276,BT276)</f>
        <v>0</v>
      </c>
      <c r="CR276" s="48">
        <f>SUM(D276:Y276)</f>
        <v>0</v>
      </c>
    </row>
    <row r="277" spans="1:96" hidden="1" outlineLevel="1" x14ac:dyDescent="0.25">
      <c r="A277" s="50" t="s">
        <v>88</v>
      </c>
      <c r="B277" s="51" t="s">
        <v>89</v>
      </c>
      <c r="C277" s="52">
        <f>+[1]Genanskaffelsespriser!$E$178</f>
        <v>50</v>
      </c>
      <c r="D277" s="78">
        <v>0</v>
      </c>
      <c r="E277" s="78">
        <v>0</v>
      </c>
      <c r="F277" s="78">
        <v>0</v>
      </c>
      <c r="G277" s="78">
        <v>0</v>
      </c>
      <c r="H277" s="78">
        <v>0</v>
      </c>
      <c r="I277" s="78">
        <v>0</v>
      </c>
      <c r="J277" s="78">
        <v>0</v>
      </c>
      <c r="K277" s="78">
        <v>0</v>
      </c>
      <c r="L277" s="78">
        <v>0</v>
      </c>
      <c r="M277" s="78">
        <v>0</v>
      </c>
      <c r="N277" s="78">
        <v>0</v>
      </c>
      <c r="O277" s="78">
        <v>0</v>
      </c>
      <c r="P277" s="78">
        <v>0</v>
      </c>
      <c r="Q277" s="78">
        <v>0</v>
      </c>
      <c r="R277" s="78">
        <v>0</v>
      </c>
      <c r="S277" s="78">
        <v>0</v>
      </c>
      <c r="T277" s="78">
        <v>0</v>
      </c>
      <c r="U277" s="78">
        <v>0</v>
      </c>
      <c r="V277" s="78">
        <v>0</v>
      </c>
      <c r="W277" s="78">
        <v>0</v>
      </c>
      <c r="X277" s="78">
        <v>0</v>
      </c>
      <c r="Y277" s="78">
        <v>0</v>
      </c>
      <c r="Z277" s="87">
        <f>IF(COUNTIF(D277:Y277,"&lt;&gt;0")&lt;=1,IF((SUM(D277:Y277))&gt;0,(+HLOOKUP((SUM(D277:Y277)),[1]Priser!$E$168:$J$170,2)+((SUM(D277:Y277))-HLOOKUP((SUM(D277:Y277)),[1]Priser!$E$168:$J$170,1))*HLOOKUP((SUM(D277:Y277)),[1]Priser!$E$168:$J$170,3))/(SUM(D277:Y277)),0)*(1+[1]Genanskaffelsespriser!$D$196),$A$400)</f>
        <v>0</v>
      </c>
      <c r="AA277" s="57">
        <f t="shared" ref="AA277:AV277" si="210">IF((D277*$Z277-(2009-D$3)/($C277+D278)*$Z277*D277)&lt;0,0,(D277*$Z277-(2009-D$3)/($C277+D278)*$Z277*D277))</f>
        <v>0</v>
      </c>
      <c r="AB277" s="58">
        <f t="shared" si="210"/>
        <v>0</v>
      </c>
      <c r="AC277" s="58">
        <f t="shared" si="210"/>
        <v>0</v>
      </c>
      <c r="AD277" s="58">
        <f t="shared" si="210"/>
        <v>0</v>
      </c>
      <c r="AE277" s="58">
        <f t="shared" si="210"/>
        <v>0</v>
      </c>
      <c r="AF277" s="58">
        <f t="shared" si="210"/>
        <v>0</v>
      </c>
      <c r="AG277" s="58">
        <f t="shared" si="210"/>
        <v>0</v>
      </c>
      <c r="AH277" s="58">
        <f t="shared" si="210"/>
        <v>0</v>
      </c>
      <c r="AI277" s="58">
        <f t="shared" si="210"/>
        <v>0</v>
      </c>
      <c r="AJ277" s="58">
        <f t="shared" si="210"/>
        <v>0</v>
      </c>
      <c r="AK277" s="58">
        <f t="shared" si="210"/>
        <v>0</v>
      </c>
      <c r="AL277" s="58">
        <f t="shared" si="210"/>
        <v>0</v>
      </c>
      <c r="AM277" s="58">
        <f t="shared" si="210"/>
        <v>0</v>
      </c>
      <c r="AN277" s="58">
        <f t="shared" si="210"/>
        <v>0</v>
      </c>
      <c r="AO277" s="58">
        <f t="shared" si="210"/>
        <v>0</v>
      </c>
      <c r="AP277" s="58">
        <f t="shared" si="210"/>
        <v>0</v>
      </c>
      <c r="AQ277" s="58">
        <f t="shared" si="210"/>
        <v>0</v>
      </c>
      <c r="AR277" s="58">
        <f t="shared" si="210"/>
        <v>0</v>
      </c>
      <c r="AS277" s="58">
        <f t="shared" si="210"/>
        <v>0</v>
      </c>
      <c r="AT277" s="58">
        <f t="shared" si="210"/>
        <v>0</v>
      </c>
      <c r="AU277" s="58">
        <f t="shared" si="210"/>
        <v>0</v>
      </c>
      <c r="AV277" s="58">
        <f t="shared" si="210"/>
        <v>0</v>
      </c>
      <c r="AW277" s="59">
        <f>+SUM(AA277:AV277)</f>
        <v>0</v>
      </c>
      <c r="AX277" s="58">
        <f>VLOOKUP(D$3,[1]Prisindeks!$A$1:$B$111,2,FALSE)/100*AA277</f>
        <v>0</v>
      </c>
      <c r="AY277" s="58">
        <f>VLOOKUP(E$3,[1]Prisindeks!$A$1:$B$111,2,FALSE)/100*AB277</f>
        <v>0</v>
      </c>
      <c r="AZ277" s="58">
        <f>VLOOKUP(F$3,[1]Prisindeks!$A$1:$B$111,2,FALSE)/100*AC277</f>
        <v>0</v>
      </c>
      <c r="BA277" s="58">
        <f>VLOOKUP(G$3,[1]Prisindeks!$A$1:$B$111,2,FALSE)/100*AD277</f>
        <v>0</v>
      </c>
      <c r="BB277" s="58">
        <f>VLOOKUP(H$3,[1]Prisindeks!$A$1:$B$111,2,FALSE)/100*AE277</f>
        <v>0</v>
      </c>
      <c r="BC277" s="58">
        <f>VLOOKUP(I$3,[1]Prisindeks!$A$1:$B$111,2,FALSE)/100*AF277</f>
        <v>0</v>
      </c>
      <c r="BD277" s="58">
        <f>VLOOKUP(J$3,[1]Prisindeks!$A$1:$B$111,2,FALSE)/100*AG277</f>
        <v>0</v>
      </c>
      <c r="BE277" s="58">
        <f>VLOOKUP(K$3,[1]Prisindeks!$A$1:$B$111,2,FALSE)/100*AH277</f>
        <v>0</v>
      </c>
      <c r="BF277" s="58">
        <f>VLOOKUP(L$3,[1]Prisindeks!$A$1:$B$111,2,FALSE)/100*AI277</f>
        <v>0</v>
      </c>
      <c r="BG277" s="58">
        <f>VLOOKUP(M$3,[1]Prisindeks!$A$1:$B$111,2,FALSE)/100*AJ277</f>
        <v>0</v>
      </c>
      <c r="BH277" s="58">
        <f>VLOOKUP(N$3,[1]Prisindeks!$A$1:$B$111,2,FALSE)/100*AK277</f>
        <v>0</v>
      </c>
      <c r="BI277" s="58">
        <f>VLOOKUP(O$3,[1]Prisindeks!$A$1:$B$111,2,FALSE)/100*AL277</f>
        <v>0</v>
      </c>
      <c r="BJ277" s="58">
        <f>VLOOKUP(P$3,[1]Prisindeks!$A$1:$B$111,2,FALSE)/100*AM277</f>
        <v>0</v>
      </c>
      <c r="BK277" s="58">
        <f>VLOOKUP(Q$3,[1]Prisindeks!$A$1:$B$111,2,FALSE)/100*AN277</f>
        <v>0</v>
      </c>
      <c r="BL277" s="58">
        <f>VLOOKUP(R$3,[1]Prisindeks!$A$1:$B$111,2,FALSE)/100*AO277</f>
        <v>0</v>
      </c>
      <c r="BM277" s="58">
        <f>VLOOKUP(S$3,[1]Prisindeks!$A$1:$B$111,2,FALSE)/100*AP277</f>
        <v>0</v>
      </c>
      <c r="BN277" s="58">
        <f>VLOOKUP(T$3,[1]Prisindeks!$A$1:$B$111,2,FALSE)/100*AQ277</f>
        <v>0</v>
      </c>
      <c r="BO277" s="58">
        <f>VLOOKUP(U$3,[1]Prisindeks!$A$1:$B$111,2,FALSE)/100*AR277</f>
        <v>0</v>
      </c>
      <c r="BP277" s="58">
        <f>VLOOKUP(V$3,[1]Prisindeks!$A$1:$B$111,2,FALSE)/100*AS277</f>
        <v>0</v>
      </c>
      <c r="BQ277" s="58">
        <f>VLOOKUP(W$3,[1]Prisindeks!$A$1:$B$111,2,FALSE)/100*AT277</f>
        <v>0</v>
      </c>
      <c r="BR277" s="58">
        <f>VLOOKUP(X$3,[1]Prisindeks!$A$1:$B$111,2,FALSE)/100*AU277</f>
        <v>0</v>
      </c>
      <c r="BS277" s="58">
        <f>VLOOKUP(Y$3,[1]Prisindeks!$A$1:$B$111,2,FALSE)/100*AV277</f>
        <v>0</v>
      </c>
      <c r="BT277" s="59">
        <f>+SUM(AX277:BS277)</f>
        <v>0</v>
      </c>
      <c r="BU277" s="48">
        <f t="shared" si="208"/>
        <v>0</v>
      </c>
      <c r="BV277" s="48">
        <f t="shared" si="208"/>
        <v>0</v>
      </c>
      <c r="BW277" s="48">
        <f t="shared" si="208"/>
        <v>0</v>
      </c>
      <c r="BX277" s="48">
        <f t="shared" si="208"/>
        <v>0</v>
      </c>
      <c r="BY277" s="48">
        <f t="shared" si="208"/>
        <v>0</v>
      </c>
      <c r="BZ277" s="48">
        <f t="shared" si="208"/>
        <v>0</v>
      </c>
      <c r="CA277" s="48">
        <f t="shared" si="208"/>
        <v>0</v>
      </c>
      <c r="CB277" s="48">
        <f t="shared" si="208"/>
        <v>0</v>
      </c>
      <c r="CC277" s="48">
        <f t="shared" si="208"/>
        <v>0</v>
      </c>
      <c r="CD277" s="48">
        <f t="shared" si="208"/>
        <v>0</v>
      </c>
      <c r="CE277" s="48">
        <f t="shared" si="209"/>
        <v>0</v>
      </c>
      <c r="CF277" s="48">
        <f t="shared" si="209"/>
        <v>0</v>
      </c>
      <c r="CG277" s="48">
        <f t="shared" si="209"/>
        <v>0</v>
      </c>
      <c r="CH277" s="48">
        <f t="shared" si="209"/>
        <v>0</v>
      </c>
      <c r="CI277" s="48">
        <f t="shared" si="209"/>
        <v>0</v>
      </c>
      <c r="CJ277" s="48">
        <f t="shared" si="209"/>
        <v>0</v>
      </c>
      <c r="CK277" s="48">
        <f t="shared" si="209"/>
        <v>0</v>
      </c>
      <c r="CL277" s="48">
        <f t="shared" si="209"/>
        <v>0</v>
      </c>
      <c r="CM277" s="48">
        <f t="shared" si="209"/>
        <v>0</v>
      </c>
      <c r="CN277" s="48">
        <f t="shared" si="209"/>
        <v>0</v>
      </c>
      <c r="CO277" s="48">
        <f t="shared" si="209"/>
        <v>0</v>
      </c>
      <c r="CP277" s="48">
        <f t="shared" si="209"/>
        <v>0</v>
      </c>
      <c r="CQ277" s="49">
        <f>+AVERAGE(AW277,BT277)</f>
        <v>0</v>
      </c>
      <c r="CR277" s="48">
        <f>SUM(D277:Y277)</f>
        <v>0</v>
      </c>
    </row>
    <row r="278" spans="1:96" hidden="1" outlineLevel="1" x14ac:dyDescent="0.25">
      <c r="A278" s="60" t="s">
        <v>66</v>
      </c>
      <c r="B278" s="51" t="s">
        <v>67</v>
      </c>
      <c r="C278" s="61" t="s">
        <v>68</v>
      </c>
      <c r="D278" s="78">
        <v>0</v>
      </c>
      <c r="E278" s="78">
        <v>0</v>
      </c>
      <c r="F278" s="78">
        <v>0</v>
      </c>
      <c r="G278" s="78">
        <v>0</v>
      </c>
      <c r="H278" s="78">
        <v>0</v>
      </c>
      <c r="I278" s="78">
        <v>0</v>
      </c>
      <c r="J278" s="78">
        <v>0</v>
      </c>
      <c r="K278" s="78">
        <v>0</v>
      </c>
      <c r="L278" s="78">
        <v>0</v>
      </c>
      <c r="M278" s="78">
        <v>0</v>
      </c>
      <c r="N278" s="78">
        <v>0</v>
      </c>
      <c r="O278" s="78">
        <v>0</v>
      </c>
      <c r="P278" s="78">
        <v>0</v>
      </c>
      <c r="Q278" s="78">
        <v>0</v>
      </c>
      <c r="R278" s="78">
        <v>0</v>
      </c>
      <c r="S278" s="78">
        <v>0</v>
      </c>
      <c r="T278" s="78">
        <v>0</v>
      </c>
      <c r="U278" s="78">
        <v>0</v>
      </c>
      <c r="V278" s="78">
        <v>0</v>
      </c>
      <c r="W278" s="78">
        <v>0</v>
      </c>
      <c r="X278" s="78">
        <v>0</v>
      </c>
      <c r="Y278" s="78">
        <v>0</v>
      </c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  <c r="BC278" s="56"/>
      <c r="BD278" s="56"/>
      <c r="BE278" s="56"/>
      <c r="BF278" s="56"/>
      <c r="BG278" s="56"/>
      <c r="BH278" s="56"/>
      <c r="BI278" s="56"/>
      <c r="BJ278" s="56"/>
      <c r="BK278" s="56"/>
      <c r="BL278" s="56"/>
      <c r="BM278" s="56"/>
      <c r="BN278" s="56"/>
      <c r="BO278" s="56"/>
      <c r="BP278" s="56"/>
      <c r="BQ278" s="56"/>
      <c r="BR278" s="56"/>
      <c r="BS278" s="56"/>
      <c r="BT278" s="56"/>
      <c r="BU278" s="56"/>
      <c r="BV278" s="56"/>
      <c r="BW278" s="56"/>
      <c r="BX278" s="56"/>
      <c r="BY278" s="56"/>
      <c r="BZ278" s="56"/>
      <c r="CA278" s="56"/>
      <c r="CB278" s="56"/>
      <c r="CC278" s="56"/>
      <c r="CD278" s="56"/>
      <c r="CE278" s="56"/>
      <c r="CF278" s="56"/>
      <c r="CG278" s="56"/>
      <c r="CH278" s="56"/>
      <c r="CI278" s="56"/>
      <c r="CJ278" s="56"/>
      <c r="CK278" s="56"/>
      <c r="CL278" s="56"/>
      <c r="CM278" s="56"/>
      <c r="CN278" s="56"/>
      <c r="CO278" s="56"/>
      <c r="CP278" s="56"/>
      <c r="CQ278" s="49"/>
      <c r="CR278" s="48"/>
    </row>
    <row r="279" spans="1:96" hidden="1" outlineLevel="1" x14ac:dyDescent="0.25">
      <c r="A279" s="50" t="s">
        <v>90</v>
      </c>
      <c r="B279" s="51" t="s">
        <v>89</v>
      </c>
      <c r="C279" s="52">
        <f>+[1]Genanskaffelsespriser!$E$179</f>
        <v>50</v>
      </c>
      <c r="D279" s="78">
        <v>0</v>
      </c>
      <c r="E279" s="78">
        <v>0</v>
      </c>
      <c r="F279" s="78">
        <v>0</v>
      </c>
      <c r="G279" s="78">
        <v>0</v>
      </c>
      <c r="H279" s="78">
        <v>0</v>
      </c>
      <c r="I279" s="78">
        <v>0</v>
      </c>
      <c r="J279" s="78">
        <v>0</v>
      </c>
      <c r="K279" s="78">
        <v>0</v>
      </c>
      <c r="L279" s="78">
        <v>0</v>
      </c>
      <c r="M279" s="78">
        <v>0</v>
      </c>
      <c r="N279" s="78">
        <v>0</v>
      </c>
      <c r="O279" s="78">
        <v>0</v>
      </c>
      <c r="P279" s="78">
        <v>0</v>
      </c>
      <c r="Q279" s="78">
        <v>0</v>
      </c>
      <c r="R279" s="78">
        <v>0</v>
      </c>
      <c r="S279" s="78">
        <v>0</v>
      </c>
      <c r="T279" s="78">
        <v>0</v>
      </c>
      <c r="U279" s="78">
        <v>0</v>
      </c>
      <c r="V279" s="78">
        <v>0</v>
      </c>
      <c r="W279" s="78">
        <v>0</v>
      </c>
      <c r="X279" s="78">
        <v>0</v>
      </c>
      <c r="Y279" s="78">
        <v>0</v>
      </c>
      <c r="Z279" s="87">
        <f>IF(COUNTIF(D279:Y279,"&lt;&gt;0")&lt;=1,IF((SUM(D279:Y279))&gt;0,(+HLOOKUP((SUM(D279:Y279)),[1]Priser!$E$191:$J$193,2)+((SUM(D279:Y279))-HLOOKUP((SUM(D279:Y279)),[1]Priser!$E$191:$J$193,1))*HLOOKUP((SUM(D279:Y279)),[1]Priser!$E$191:$J$193,3))/(SUM(D279:Y279)),0)*(1+[1]Genanskaffelsespriser!$D$196),$A$400)</f>
        <v>0</v>
      </c>
      <c r="AA279" s="57">
        <f t="shared" ref="AA279:AV279" si="211">IF((D279*$Z279-(2009-D$3)/($C279+D280)*$Z279*D279)&lt;0,0,(D279*$Z279-(2009-D$3)/($C279+D280)*$Z279*D279))</f>
        <v>0</v>
      </c>
      <c r="AB279" s="58">
        <f t="shared" si="211"/>
        <v>0</v>
      </c>
      <c r="AC279" s="58">
        <f t="shared" si="211"/>
        <v>0</v>
      </c>
      <c r="AD279" s="58">
        <f t="shared" si="211"/>
        <v>0</v>
      </c>
      <c r="AE279" s="58">
        <f t="shared" si="211"/>
        <v>0</v>
      </c>
      <c r="AF279" s="58">
        <f t="shared" si="211"/>
        <v>0</v>
      </c>
      <c r="AG279" s="58">
        <f t="shared" si="211"/>
        <v>0</v>
      </c>
      <c r="AH279" s="58">
        <f t="shared" si="211"/>
        <v>0</v>
      </c>
      <c r="AI279" s="58">
        <f t="shared" si="211"/>
        <v>0</v>
      </c>
      <c r="AJ279" s="58">
        <f t="shared" si="211"/>
        <v>0</v>
      </c>
      <c r="AK279" s="58">
        <f t="shared" si="211"/>
        <v>0</v>
      </c>
      <c r="AL279" s="58">
        <f t="shared" si="211"/>
        <v>0</v>
      </c>
      <c r="AM279" s="58">
        <f t="shared" si="211"/>
        <v>0</v>
      </c>
      <c r="AN279" s="58">
        <f t="shared" si="211"/>
        <v>0</v>
      </c>
      <c r="AO279" s="58">
        <f t="shared" si="211"/>
        <v>0</v>
      </c>
      <c r="AP279" s="58">
        <f t="shared" si="211"/>
        <v>0</v>
      </c>
      <c r="AQ279" s="58">
        <f t="shared" si="211"/>
        <v>0</v>
      </c>
      <c r="AR279" s="58">
        <f t="shared" si="211"/>
        <v>0</v>
      </c>
      <c r="AS279" s="58">
        <f t="shared" si="211"/>
        <v>0</v>
      </c>
      <c r="AT279" s="58">
        <f t="shared" si="211"/>
        <v>0</v>
      </c>
      <c r="AU279" s="58">
        <f t="shared" si="211"/>
        <v>0</v>
      </c>
      <c r="AV279" s="58">
        <f t="shared" si="211"/>
        <v>0</v>
      </c>
      <c r="AW279" s="59">
        <f>+SUM(AA279:AV279)</f>
        <v>0</v>
      </c>
      <c r="AX279" s="58">
        <f>VLOOKUP(D$3,[1]Prisindeks!$A$1:$B$111,2,FALSE)/100*AA279</f>
        <v>0</v>
      </c>
      <c r="AY279" s="58">
        <f>VLOOKUP(E$3,[1]Prisindeks!$A$1:$B$111,2,FALSE)/100*AB279</f>
        <v>0</v>
      </c>
      <c r="AZ279" s="58">
        <f>VLOOKUP(F$3,[1]Prisindeks!$A$1:$B$111,2,FALSE)/100*AC279</f>
        <v>0</v>
      </c>
      <c r="BA279" s="58">
        <f>VLOOKUP(G$3,[1]Prisindeks!$A$1:$B$111,2,FALSE)/100*AD279</f>
        <v>0</v>
      </c>
      <c r="BB279" s="58">
        <f>VLOOKUP(H$3,[1]Prisindeks!$A$1:$B$111,2,FALSE)/100*AE279</f>
        <v>0</v>
      </c>
      <c r="BC279" s="58">
        <f>VLOOKUP(I$3,[1]Prisindeks!$A$1:$B$111,2,FALSE)/100*AF279</f>
        <v>0</v>
      </c>
      <c r="BD279" s="58">
        <f>VLOOKUP(J$3,[1]Prisindeks!$A$1:$B$111,2,FALSE)/100*AG279</f>
        <v>0</v>
      </c>
      <c r="BE279" s="58">
        <f>VLOOKUP(K$3,[1]Prisindeks!$A$1:$B$111,2,FALSE)/100*AH279</f>
        <v>0</v>
      </c>
      <c r="BF279" s="58">
        <f>VLOOKUP(L$3,[1]Prisindeks!$A$1:$B$111,2,FALSE)/100*AI279</f>
        <v>0</v>
      </c>
      <c r="BG279" s="58">
        <f>VLOOKUP(M$3,[1]Prisindeks!$A$1:$B$111,2,FALSE)/100*AJ279</f>
        <v>0</v>
      </c>
      <c r="BH279" s="58">
        <f>VLOOKUP(N$3,[1]Prisindeks!$A$1:$B$111,2,FALSE)/100*AK279</f>
        <v>0</v>
      </c>
      <c r="BI279" s="58">
        <f>VLOOKUP(O$3,[1]Prisindeks!$A$1:$B$111,2,FALSE)/100*AL279</f>
        <v>0</v>
      </c>
      <c r="BJ279" s="58">
        <f>VLOOKUP(P$3,[1]Prisindeks!$A$1:$B$111,2,FALSE)/100*AM279</f>
        <v>0</v>
      </c>
      <c r="BK279" s="58">
        <f>VLOOKUP(Q$3,[1]Prisindeks!$A$1:$B$111,2,FALSE)/100*AN279</f>
        <v>0</v>
      </c>
      <c r="BL279" s="58">
        <f>VLOOKUP(R$3,[1]Prisindeks!$A$1:$B$111,2,FALSE)/100*AO279</f>
        <v>0</v>
      </c>
      <c r="BM279" s="58">
        <f>VLOOKUP(S$3,[1]Prisindeks!$A$1:$B$111,2,FALSE)/100*AP279</f>
        <v>0</v>
      </c>
      <c r="BN279" s="58">
        <f>VLOOKUP(T$3,[1]Prisindeks!$A$1:$B$111,2,FALSE)/100*AQ279</f>
        <v>0</v>
      </c>
      <c r="BO279" s="58">
        <f>VLOOKUP(U$3,[1]Prisindeks!$A$1:$B$111,2,FALSE)/100*AR279</f>
        <v>0</v>
      </c>
      <c r="BP279" s="58">
        <f>VLOOKUP(V$3,[1]Prisindeks!$A$1:$B$111,2,FALSE)/100*AS279</f>
        <v>0</v>
      </c>
      <c r="BQ279" s="58">
        <f>VLOOKUP(W$3,[1]Prisindeks!$A$1:$B$111,2,FALSE)/100*AT279</f>
        <v>0</v>
      </c>
      <c r="BR279" s="58">
        <f>VLOOKUP(X$3,[1]Prisindeks!$A$1:$B$111,2,FALSE)/100*AU279</f>
        <v>0</v>
      </c>
      <c r="BS279" s="58">
        <f>VLOOKUP(Y$3,[1]Prisindeks!$A$1:$B$111,2,FALSE)/100*AV279</f>
        <v>0</v>
      </c>
      <c r="BT279" s="59">
        <f>+SUM(AX279:BS279)</f>
        <v>0</v>
      </c>
      <c r="BU279" s="48">
        <f t="shared" ref="BU279:CP279" si="212">(AX279+AA279)/2</f>
        <v>0</v>
      </c>
      <c r="BV279" s="48">
        <f t="shared" si="212"/>
        <v>0</v>
      </c>
      <c r="BW279" s="48">
        <f t="shared" si="212"/>
        <v>0</v>
      </c>
      <c r="BX279" s="48">
        <f t="shared" si="212"/>
        <v>0</v>
      </c>
      <c r="BY279" s="48">
        <f t="shared" si="212"/>
        <v>0</v>
      </c>
      <c r="BZ279" s="48">
        <f t="shared" si="212"/>
        <v>0</v>
      </c>
      <c r="CA279" s="48">
        <f t="shared" si="212"/>
        <v>0</v>
      </c>
      <c r="CB279" s="48">
        <f t="shared" si="212"/>
        <v>0</v>
      </c>
      <c r="CC279" s="48">
        <f t="shared" si="212"/>
        <v>0</v>
      </c>
      <c r="CD279" s="48">
        <f t="shared" si="212"/>
        <v>0</v>
      </c>
      <c r="CE279" s="48">
        <f t="shared" si="212"/>
        <v>0</v>
      </c>
      <c r="CF279" s="48">
        <f t="shared" si="212"/>
        <v>0</v>
      </c>
      <c r="CG279" s="48">
        <f t="shared" si="212"/>
        <v>0</v>
      </c>
      <c r="CH279" s="48">
        <f t="shared" si="212"/>
        <v>0</v>
      </c>
      <c r="CI279" s="48">
        <f t="shared" si="212"/>
        <v>0</v>
      </c>
      <c r="CJ279" s="48">
        <f t="shared" si="212"/>
        <v>0</v>
      </c>
      <c r="CK279" s="48">
        <f t="shared" si="212"/>
        <v>0</v>
      </c>
      <c r="CL279" s="48">
        <f t="shared" si="212"/>
        <v>0</v>
      </c>
      <c r="CM279" s="48">
        <f t="shared" si="212"/>
        <v>0</v>
      </c>
      <c r="CN279" s="48">
        <f t="shared" si="212"/>
        <v>0</v>
      </c>
      <c r="CO279" s="48">
        <f t="shared" si="212"/>
        <v>0</v>
      </c>
      <c r="CP279" s="48">
        <f t="shared" si="212"/>
        <v>0</v>
      </c>
      <c r="CQ279" s="49">
        <f>+AVERAGE(AW279,BT279)</f>
        <v>0</v>
      </c>
      <c r="CR279" s="48">
        <f>SUM(D279:Y279)</f>
        <v>0</v>
      </c>
    </row>
    <row r="280" spans="1:96" hidden="1" outlineLevel="1" x14ac:dyDescent="0.25">
      <c r="A280" s="60" t="s">
        <v>66</v>
      </c>
      <c r="B280" s="51" t="s">
        <v>67</v>
      </c>
      <c r="C280" s="61" t="s">
        <v>68</v>
      </c>
      <c r="D280" s="78">
        <v>0</v>
      </c>
      <c r="E280" s="78">
        <v>0</v>
      </c>
      <c r="F280" s="78">
        <v>0</v>
      </c>
      <c r="G280" s="78">
        <v>0</v>
      </c>
      <c r="H280" s="78">
        <v>0</v>
      </c>
      <c r="I280" s="78">
        <v>0</v>
      </c>
      <c r="J280" s="78">
        <v>0</v>
      </c>
      <c r="K280" s="78">
        <v>0</v>
      </c>
      <c r="L280" s="78">
        <v>0</v>
      </c>
      <c r="M280" s="78">
        <v>0</v>
      </c>
      <c r="N280" s="78">
        <v>0</v>
      </c>
      <c r="O280" s="78">
        <v>0</v>
      </c>
      <c r="P280" s="78">
        <v>0</v>
      </c>
      <c r="Q280" s="78">
        <v>0</v>
      </c>
      <c r="R280" s="78">
        <v>0</v>
      </c>
      <c r="S280" s="78">
        <v>0</v>
      </c>
      <c r="T280" s="78">
        <v>0</v>
      </c>
      <c r="U280" s="78">
        <v>0</v>
      </c>
      <c r="V280" s="78">
        <v>0</v>
      </c>
      <c r="W280" s="78">
        <v>0</v>
      </c>
      <c r="X280" s="78">
        <v>0</v>
      </c>
      <c r="Y280" s="78">
        <v>0</v>
      </c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6"/>
      <c r="BB280" s="56"/>
      <c r="BC280" s="56"/>
      <c r="BD280" s="56"/>
      <c r="BE280" s="56"/>
      <c r="BF280" s="56"/>
      <c r="BG280" s="56"/>
      <c r="BH280" s="56"/>
      <c r="BI280" s="56"/>
      <c r="BJ280" s="56"/>
      <c r="BK280" s="56"/>
      <c r="BL280" s="56"/>
      <c r="BM280" s="56"/>
      <c r="BN280" s="56"/>
      <c r="BO280" s="56"/>
      <c r="BP280" s="56"/>
      <c r="BQ280" s="56"/>
      <c r="BR280" s="56"/>
      <c r="BS280" s="56"/>
      <c r="BT280" s="56"/>
      <c r="BU280" s="56"/>
      <c r="BV280" s="56"/>
      <c r="BW280" s="56"/>
      <c r="BX280" s="56"/>
      <c r="BY280" s="56"/>
      <c r="BZ280" s="56"/>
      <c r="CA280" s="56"/>
      <c r="CB280" s="56"/>
      <c r="CC280" s="56"/>
      <c r="CD280" s="56"/>
      <c r="CE280" s="56"/>
      <c r="CF280" s="56"/>
      <c r="CG280" s="56"/>
      <c r="CH280" s="56"/>
      <c r="CI280" s="56"/>
      <c r="CJ280" s="56"/>
      <c r="CK280" s="56"/>
      <c r="CL280" s="56"/>
      <c r="CM280" s="56"/>
      <c r="CN280" s="56"/>
      <c r="CO280" s="56"/>
      <c r="CP280" s="56"/>
      <c r="CQ280" s="49"/>
      <c r="CR280" s="48"/>
    </row>
    <row r="281" spans="1:96" collapsed="1" x14ac:dyDescent="0.25">
      <c r="A281" s="30" t="s">
        <v>109</v>
      </c>
      <c r="B281" s="31"/>
      <c r="C281" s="7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74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  <c r="AN281" s="75"/>
      <c r="AO281" s="75"/>
      <c r="AP281" s="75"/>
      <c r="AQ281" s="75"/>
      <c r="AR281" s="75"/>
      <c r="AS281" s="75"/>
      <c r="AT281" s="75"/>
      <c r="AU281" s="75"/>
      <c r="AV281" s="49"/>
      <c r="AW281" s="36">
        <f>SUM(AW282:AW289)</f>
        <v>0</v>
      </c>
      <c r="AX281" s="76"/>
      <c r="AY281" s="76"/>
      <c r="AZ281" s="76"/>
      <c r="BA281" s="76"/>
      <c r="BB281" s="76"/>
      <c r="BC281" s="76"/>
      <c r="BD281" s="76"/>
      <c r="BE281" s="76"/>
      <c r="BF281" s="76"/>
      <c r="BG281" s="76"/>
      <c r="BH281" s="76"/>
      <c r="BI281" s="76"/>
      <c r="BJ281" s="76"/>
      <c r="BK281" s="76"/>
      <c r="BL281" s="76"/>
      <c r="BM281" s="76"/>
      <c r="BN281" s="76"/>
      <c r="BO281" s="76"/>
      <c r="BP281" s="76"/>
      <c r="BQ281" s="76"/>
      <c r="BR281" s="76"/>
      <c r="BS281" s="76"/>
      <c r="BT281" s="36">
        <f>SUM(BT282:BT289)</f>
        <v>0</v>
      </c>
      <c r="BU281" s="76"/>
      <c r="BV281" s="76"/>
      <c r="BW281" s="76"/>
      <c r="BX281" s="76"/>
      <c r="BY281" s="76"/>
      <c r="BZ281" s="76"/>
      <c r="CA281" s="76"/>
      <c r="CB281" s="76"/>
      <c r="CC281" s="76"/>
      <c r="CD281" s="76"/>
      <c r="CE281" s="76"/>
      <c r="CF281" s="76"/>
      <c r="CG281" s="76"/>
      <c r="CH281" s="76"/>
      <c r="CI281" s="76"/>
      <c r="CJ281" s="76"/>
      <c r="CK281" s="76"/>
      <c r="CL281" s="76"/>
      <c r="CM281" s="76"/>
      <c r="CN281" s="76"/>
      <c r="CO281" s="76"/>
      <c r="CP281" s="76"/>
      <c r="CQ281" s="36">
        <f>SUM(CQ282:CQ289)</f>
        <v>0</v>
      </c>
      <c r="CR281" s="48">
        <f>SUM(D281:Y281)</f>
        <v>0</v>
      </c>
    </row>
    <row r="282" spans="1:96" hidden="1" outlineLevel="1" x14ac:dyDescent="0.25">
      <c r="A282" s="85" t="s">
        <v>84</v>
      </c>
      <c r="B282" s="39" t="s">
        <v>85</v>
      </c>
      <c r="C282" s="40">
        <f>+[1]Genanskaffelsespriser!$E$175</f>
        <v>50</v>
      </c>
      <c r="D282" s="77">
        <v>0</v>
      </c>
      <c r="E282" s="77">
        <v>0</v>
      </c>
      <c r="F282" s="77">
        <v>0</v>
      </c>
      <c r="G282" s="77">
        <v>0</v>
      </c>
      <c r="H282" s="77">
        <v>0</v>
      </c>
      <c r="I282" s="77">
        <v>0</v>
      </c>
      <c r="J282" s="77">
        <v>0</v>
      </c>
      <c r="K282" s="77">
        <v>0</v>
      </c>
      <c r="L282" s="77">
        <v>0</v>
      </c>
      <c r="M282" s="77">
        <v>0</v>
      </c>
      <c r="N282" s="77">
        <v>0</v>
      </c>
      <c r="O282" s="77">
        <v>0</v>
      </c>
      <c r="P282" s="77">
        <v>0</v>
      </c>
      <c r="Q282" s="77">
        <v>0</v>
      </c>
      <c r="R282" s="77">
        <v>0</v>
      </c>
      <c r="S282" s="77">
        <v>0</v>
      </c>
      <c r="T282" s="77">
        <v>0</v>
      </c>
      <c r="U282" s="77">
        <v>0</v>
      </c>
      <c r="V282" s="77">
        <v>0</v>
      </c>
      <c r="W282" s="77">
        <v>0</v>
      </c>
      <c r="X282" s="77">
        <v>0</v>
      </c>
      <c r="Y282" s="77">
        <v>0</v>
      </c>
      <c r="Z282" s="86">
        <f>IF(COUNTIF(D282:Y282,"&lt;&gt;0")&lt;=1,IF((SUM(D282:Y282))&gt;0,((+HLOOKUP((SUM(D282:Y282)),[1]Priser!$E$342:$H$344,2)+((SUM(D282:Y282))-HLOOKUP((SUM(D282:Y282)),[1]Priser!$E$342:$H$344,1))*HLOOKUP((SUM(D282:Y282)),[1]Priser!$E$342:$H$344,3))*[1]Priser!$P$341)/(SUM(D282:Y282)),0)*(1+[1]Genanskaffelsespriser!$D$196),$A$400)</f>
        <v>0</v>
      </c>
      <c r="AA282" s="45">
        <f t="shared" ref="AA282:AV282" si="213">IF((D282*$Z282-(2009-D$3)/($C282+D283)*$Z282*D282)&lt;0,0,(D282*$Z282-(2009-D$3)/($C282+D283)*$Z282*D282))</f>
        <v>0</v>
      </c>
      <c r="AB282" s="46">
        <f t="shared" si="213"/>
        <v>0</v>
      </c>
      <c r="AC282" s="46">
        <f t="shared" si="213"/>
        <v>0</v>
      </c>
      <c r="AD282" s="46">
        <f t="shared" si="213"/>
        <v>0</v>
      </c>
      <c r="AE282" s="46">
        <f t="shared" si="213"/>
        <v>0</v>
      </c>
      <c r="AF282" s="46">
        <f t="shared" si="213"/>
        <v>0</v>
      </c>
      <c r="AG282" s="46">
        <f t="shared" si="213"/>
        <v>0</v>
      </c>
      <c r="AH282" s="46">
        <f t="shared" si="213"/>
        <v>0</v>
      </c>
      <c r="AI282" s="46">
        <f t="shared" si="213"/>
        <v>0</v>
      </c>
      <c r="AJ282" s="46">
        <f t="shared" si="213"/>
        <v>0</v>
      </c>
      <c r="AK282" s="46">
        <f t="shared" si="213"/>
        <v>0</v>
      </c>
      <c r="AL282" s="46">
        <f t="shared" si="213"/>
        <v>0</v>
      </c>
      <c r="AM282" s="46">
        <f t="shared" si="213"/>
        <v>0</v>
      </c>
      <c r="AN282" s="46">
        <f t="shared" si="213"/>
        <v>0</v>
      </c>
      <c r="AO282" s="46">
        <f t="shared" si="213"/>
        <v>0</v>
      </c>
      <c r="AP282" s="46">
        <f t="shared" si="213"/>
        <v>0</v>
      </c>
      <c r="AQ282" s="46">
        <f t="shared" si="213"/>
        <v>0</v>
      </c>
      <c r="AR282" s="46">
        <f t="shared" si="213"/>
        <v>0</v>
      </c>
      <c r="AS282" s="46">
        <f t="shared" si="213"/>
        <v>0</v>
      </c>
      <c r="AT282" s="46">
        <f t="shared" si="213"/>
        <v>0</v>
      </c>
      <c r="AU282" s="46">
        <f t="shared" si="213"/>
        <v>0</v>
      </c>
      <c r="AV282" s="46">
        <f t="shared" si="213"/>
        <v>0</v>
      </c>
      <c r="AW282" s="47">
        <f>+SUM(AA282:AV282)</f>
        <v>0</v>
      </c>
      <c r="AX282" s="46">
        <f>VLOOKUP(D$3,[1]Prisindeks!$A$1:$B$111,2,FALSE)/100*AA282</f>
        <v>0</v>
      </c>
      <c r="AY282" s="46">
        <f>VLOOKUP(E$3,[1]Prisindeks!$A$1:$B$111,2,FALSE)/100*AB282</f>
        <v>0</v>
      </c>
      <c r="AZ282" s="46">
        <f>VLOOKUP(F$3,[1]Prisindeks!$A$1:$B$111,2,FALSE)/100*AC282</f>
        <v>0</v>
      </c>
      <c r="BA282" s="46">
        <f>VLOOKUP(G$3,[1]Prisindeks!$A$1:$B$111,2,FALSE)/100*AD282</f>
        <v>0</v>
      </c>
      <c r="BB282" s="46">
        <f>VLOOKUP(H$3,[1]Prisindeks!$A$1:$B$111,2,FALSE)/100*AE282</f>
        <v>0</v>
      </c>
      <c r="BC282" s="46">
        <f>VLOOKUP(I$3,[1]Prisindeks!$A$1:$B$111,2,FALSE)/100*AF282</f>
        <v>0</v>
      </c>
      <c r="BD282" s="46">
        <f>VLOOKUP(J$3,[1]Prisindeks!$A$1:$B$111,2,FALSE)/100*AG282</f>
        <v>0</v>
      </c>
      <c r="BE282" s="46">
        <f>VLOOKUP(K$3,[1]Prisindeks!$A$1:$B$111,2,FALSE)/100*AH282</f>
        <v>0</v>
      </c>
      <c r="BF282" s="46">
        <f>VLOOKUP(L$3,[1]Prisindeks!$A$1:$B$111,2,FALSE)/100*AI282</f>
        <v>0</v>
      </c>
      <c r="BG282" s="46">
        <f>VLOOKUP(M$3,[1]Prisindeks!$A$1:$B$111,2,FALSE)/100*AJ282</f>
        <v>0</v>
      </c>
      <c r="BH282" s="46">
        <f>VLOOKUP(N$3,[1]Prisindeks!$A$1:$B$111,2,FALSE)/100*AK282</f>
        <v>0</v>
      </c>
      <c r="BI282" s="46">
        <f>VLOOKUP(O$3,[1]Prisindeks!$A$1:$B$111,2,FALSE)/100*AL282</f>
        <v>0</v>
      </c>
      <c r="BJ282" s="46">
        <f>VLOOKUP(P$3,[1]Prisindeks!$A$1:$B$111,2,FALSE)/100*AM282</f>
        <v>0</v>
      </c>
      <c r="BK282" s="46">
        <f>VLOOKUP(Q$3,[1]Prisindeks!$A$1:$B$111,2,FALSE)/100*AN282</f>
        <v>0</v>
      </c>
      <c r="BL282" s="46">
        <f>VLOOKUP(R$3,[1]Prisindeks!$A$1:$B$111,2,FALSE)/100*AO282</f>
        <v>0</v>
      </c>
      <c r="BM282" s="46">
        <f>VLOOKUP(S$3,[1]Prisindeks!$A$1:$B$111,2,FALSE)/100*AP282</f>
        <v>0</v>
      </c>
      <c r="BN282" s="46">
        <f>VLOOKUP(T$3,[1]Prisindeks!$A$1:$B$111,2,FALSE)/100*AQ282</f>
        <v>0</v>
      </c>
      <c r="BO282" s="46">
        <f>VLOOKUP(U$3,[1]Prisindeks!$A$1:$B$111,2,FALSE)/100*AR282</f>
        <v>0</v>
      </c>
      <c r="BP282" s="46">
        <f>VLOOKUP(V$3,[1]Prisindeks!$A$1:$B$111,2,FALSE)/100*AS282</f>
        <v>0</v>
      </c>
      <c r="BQ282" s="46">
        <f>VLOOKUP(W$3,[1]Prisindeks!$A$1:$B$111,2,FALSE)/100*AT282</f>
        <v>0</v>
      </c>
      <c r="BR282" s="46">
        <f>VLOOKUP(X$3,[1]Prisindeks!$A$1:$B$111,2,FALSE)/100*AU282</f>
        <v>0</v>
      </c>
      <c r="BS282" s="46">
        <f>VLOOKUP(Y$3,[1]Prisindeks!$A$1:$B$111,2,FALSE)/100*AV282</f>
        <v>0</v>
      </c>
      <c r="BT282" s="47">
        <f>+SUM(AX282:BS282)</f>
        <v>0</v>
      </c>
      <c r="BU282" s="48">
        <f t="shared" ref="BU282:CP282" si="214">(AX282+AA282)/2</f>
        <v>0</v>
      </c>
      <c r="BV282" s="48">
        <f t="shared" si="214"/>
        <v>0</v>
      </c>
      <c r="BW282" s="48">
        <f t="shared" si="214"/>
        <v>0</v>
      </c>
      <c r="BX282" s="48">
        <f t="shared" si="214"/>
        <v>0</v>
      </c>
      <c r="BY282" s="48">
        <f t="shared" si="214"/>
        <v>0</v>
      </c>
      <c r="BZ282" s="48">
        <f t="shared" si="214"/>
        <v>0</v>
      </c>
      <c r="CA282" s="48">
        <f t="shared" si="214"/>
        <v>0</v>
      </c>
      <c r="CB282" s="48">
        <f t="shared" si="214"/>
        <v>0</v>
      </c>
      <c r="CC282" s="48">
        <f t="shared" si="214"/>
        <v>0</v>
      </c>
      <c r="CD282" s="48">
        <f t="shared" si="214"/>
        <v>0</v>
      </c>
      <c r="CE282" s="48">
        <f t="shared" si="214"/>
        <v>0</v>
      </c>
      <c r="CF282" s="48">
        <f t="shared" si="214"/>
        <v>0</v>
      </c>
      <c r="CG282" s="48">
        <f t="shared" si="214"/>
        <v>0</v>
      </c>
      <c r="CH282" s="48">
        <f t="shared" si="214"/>
        <v>0</v>
      </c>
      <c r="CI282" s="48">
        <f t="shared" si="214"/>
        <v>0</v>
      </c>
      <c r="CJ282" s="48">
        <f t="shared" si="214"/>
        <v>0</v>
      </c>
      <c r="CK282" s="48">
        <f t="shared" si="214"/>
        <v>0</v>
      </c>
      <c r="CL282" s="48">
        <f t="shared" si="214"/>
        <v>0</v>
      </c>
      <c r="CM282" s="48">
        <f t="shared" si="214"/>
        <v>0</v>
      </c>
      <c r="CN282" s="48">
        <f t="shared" si="214"/>
        <v>0</v>
      </c>
      <c r="CO282" s="48">
        <f t="shared" si="214"/>
        <v>0</v>
      </c>
      <c r="CP282" s="48">
        <f t="shared" si="214"/>
        <v>0</v>
      </c>
      <c r="CQ282" s="49">
        <f>+AVERAGE(AW282,BT282)</f>
        <v>0</v>
      </c>
      <c r="CR282" s="48">
        <f>SUM(D282:Y282)</f>
        <v>0</v>
      </c>
    </row>
    <row r="283" spans="1:96" hidden="1" outlineLevel="1" x14ac:dyDescent="0.25">
      <c r="A283" s="60" t="s">
        <v>66</v>
      </c>
      <c r="B283" s="51" t="s">
        <v>67</v>
      </c>
      <c r="C283" s="61" t="s">
        <v>68</v>
      </c>
      <c r="D283" s="78">
        <v>0</v>
      </c>
      <c r="E283" s="78">
        <v>0</v>
      </c>
      <c r="F283" s="78">
        <v>0</v>
      </c>
      <c r="G283" s="78">
        <v>0</v>
      </c>
      <c r="H283" s="78">
        <v>0</v>
      </c>
      <c r="I283" s="78">
        <v>0</v>
      </c>
      <c r="J283" s="78">
        <v>0</v>
      </c>
      <c r="K283" s="78">
        <v>0</v>
      </c>
      <c r="L283" s="78">
        <v>0</v>
      </c>
      <c r="M283" s="78">
        <v>0</v>
      </c>
      <c r="N283" s="78">
        <v>0</v>
      </c>
      <c r="O283" s="78">
        <v>0</v>
      </c>
      <c r="P283" s="78">
        <v>0</v>
      </c>
      <c r="Q283" s="78">
        <v>0</v>
      </c>
      <c r="R283" s="78">
        <v>0</v>
      </c>
      <c r="S283" s="78">
        <v>0</v>
      </c>
      <c r="T283" s="78">
        <v>0</v>
      </c>
      <c r="U283" s="78">
        <v>0</v>
      </c>
      <c r="V283" s="78">
        <v>0</v>
      </c>
      <c r="W283" s="78">
        <v>0</v>
      </c>
      <c r="X283" s="78">
        <v>0</v>
      </c>
      <c r="Y283" s="78">
        <v>0</v>
      </c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  <c r="BC283" s="56"/>
      <c r="BD283" s="56"/>
      <c r="BE283" s="56"/>
      <c r="BF283" s="56"/>
      <c r="BG283" s="56"/>
      <c r="BH283" s="56"/>
      <c r="BI283" s="56"/>
      <c r="BJ283" s="56"/>
      <c r="BK283" s="56"/>
      <c r="BL283" s="56"/>
      <c r="BM283" s="56"/>
      <c r="BN283" s="56"/>
      <c r="BO283" s="56"/>
      <c r="BP283" s="56"/>
      <c r="BQ283" s="56"/>
      <c r="BR283" s="56"/>
      <c r="BS283" s="56"/>
      <c r="BT283" s="56"/>
      <c r="BU283" s="56"/>
      <c r="BV283" s="56"/>
      <c r="BW283" s="56"/>
      <c r="BX283" s="56"/>
      <c r="BY283" s="56"/>
      <c r="BZ283" s="56"/>
      <c r="CA283" s="56"/>
      <c r="CB283" s="56"/>
      <c r="CC283" s="56"/>
      <c r="CD283" s="56"/>
      <c r="CE283" s="56"/>
      <c r="CF283" s="56"/>
      <c r="CG283" s="56"/>
      <c r="CH283" s="56"/>
      <c r="CI283" s="56"/>
      <c r="CJ283" s="56"/>
      <c r="CK283" s="56"/>
      <c r="CL283" s="56"/>
      <c r="CM283" s="56"/>
      <c r="CN283" s="56"/>
      <c r="CO283" s="56"/>
      <c r="CP283" s="56"/>
      <c r="CQ283" s="49"/>
      <c r="CR283" s="48"/>
    </row>
    <row r="284" spans="1:96" hidden="1" outlineLevel="1" x14ac:dyDescent="0.25">
      <c r="A284" s="50" t="s">
        <v>86</v>
      </c>
      <c r="B284" s="51" t="s">
        <v>85</v>
      </c>
      <c r="C284" s="52">
        <f>+[1]Genanskaffelsespriser!$E$176</f>
        <v>25</v>
      </c>
      <c r="D284" s="78">
        <v>0</v>
      </c>
      <c r="E284" s="78">
        <v>0</v>
      </c>
      <c r="F284" s="78">
        <v>0</v>
      </c>
      <c r="G284" s="78">
        <v>0</v>
      </c>
      <c r="H284" s="78">
        <v>0</v>
      </c>
      <c r="I284" s="78">
        <v>0</v>
      </c>
      <c r="J284" s="78">
        <v>0</v>
      </c>
      <c r="K284" s="78">
        <v>0</v>
      </c>
      <c r="L284" s="78">
        <v>0</v>
      </c>
      <c r="M284" s="78">
        <v>0</v>
      </c>
      <c r="N284" s="78">
        <v>0</v>
      </c>
      <c r="O284" s="78">
        <v>0</v>
      </c>
      <c r="P284" s="78">
        <v>0</v>
      </c>
      <c r="Q284" s="78">
        <v>0</v>
      </c>
      <c r="R284" s="78">
        <v>0</v>
      </c>
      <c r="S284" s="78">
        <v>0</v>
      </c>
      <c r="T284" s="78">
        <v>0</v>
      </c>
      <c r="U284" s="78">
        <v>0</v>
      </c>
      <c r="V284" s="78">
        <v>0</v>
      </c>
      <c r="W284" s="78">
        <v>0</v>
      </c>
      <c r="X284" s="78">
        <v>0</v>
      </c>
      <c r="Y284" s="78">
        <v>0</v>
      </c>
      <c r="Z284" s="87">
        <f>IF(COUNTIF(D284:Y284,"&lt;&gt;0")&lt;=1,IF((SUM(D284:Y284))&gt;0,((+HLOOKUP((SUM(D284:Y284)),[1]Priser!$E$342:$H$344,2)+((SUM(D284:Y284))-HLOOKUP((SUM(D284:Y284)),[1]Priser!$E$342:$H$344,1))*HLOOKUP((SUM(D284:Y284)),[1]Priser!$E$342:$H$344,3))*[1]Priser!$Q$341)/(SUM(D284:Y284)),0)*(1+[1]Genanskaffelsespriser!$D$196),$A$400)</f>
        <v>0</v>
      </c>
      <c r="AA284" s="57">
        <f t="shared" ref="AA284:AP285" si="215">IF((D284*$Z284-(2009-D$3)/$C284*$Z284*D284)&lt;0,0,(D284*$Z284-(2009-D$3)/$C284*$Z284*D284))</f>
        <v>0</v>
      </c>
      <c r="AB284" s="58">
        <f t="shared" si="215"/>
        <v>0</v>
      </c>
      <c r="AC284" s="58">
        <f t="shared" si="215"/>
        <v>0</v>
      </c>
      <c r="AD284" s="58">
        <f t="shared" si="215"/>
        <v>0</v>
      </c>
      <c r="AE284" s="58">
        <f t="shared" si="215"/>
        <v>0</v>
      </c>
      <c r="AF284" s="58">
        <f t="shared" si="215"/>
        <v>0</v>
      </c>
      <c r="AG284" s="58">
        <f t="shared" si="215"/>
        <v>0</v>
      </c>
      <c r="AH284" s="58">
        <f t="shared" si="215"/>
        <v>0</v>
      </c>
      <c r="AI284" s="58">
        <f t="shared" si="215"/>
        <v>0</v>
      </c>
      <c r="AJ284" s="58">
        <f t="shared" si="215"/>
        <v>0</v>
      </c>
      <c r="AK284" s="58">
        <f t="shared" si="215"/>
        <v>0</v>
      </c>
      <c r="AL284" s="58">
        <f t="shared" si="215"/>
        <v>0</v>
      </c>
      <c r="AM284" s="58">
        <f t="shared" si="215"/>
        <v>0</v>
      </c>
      <c r="AN284" s="58">
        <f t="shared" si="215"/>
        <v>0</v>
      </c>
      <c r="AO284" s="58">
        <f t="shared" si="215"/>
        <v>0</v>
      </c>
      <c r="AP284" s="58">
        <f t="shared" si="215"/>
        <v>0</v>
      </c>
      <c r="AQ284" s="58">
        <f t="shared" ref="AK284:AT285" si="216">IF((T284*$Z284-(2009-T$3)/$C284*$Z284*T284)&lt;0,0,(T284*$Z284-(2009-T$3)/$C284*$Z284*T284))</f>
        <v>0</v>
      </c>
      <c r="AR284" s="58">
        <f t="shared" si="216"/>
        <v>0</v>
      </c>
      <c r="AS284" s="58">
        <f t="shared" si="216"/>
        <v>0</v>
      </c>
      <c r="AT284" s="58">
        <f t="shared" si="216"/>
        <v>0</v>
      </c>
      <c r="AU284" s="58">
        <f>IF((X284*$Z284-(2009-X$3)/$C284*$Z284*X284)&lt;0,0,(X284*$Z284-(2009-X$3)/$C284*$Z284*X284))</f>
        <v>0</v>
      </c>
      <c r="AV284" s="58">
        <f>IF((Y284*$Z284-(2009-Y$3)/$C284*$Z284*Y284)&lt;0,0,(Y284*$Z284-(2009-Y$3)/$C284*$Z284*Y284))</f>
        <v>0</v>
      </c>
      <c r="AW284" s="59">
        <f>+SUM(AA284:AV284)</f>
        <v>0</v>
      </c>
      <c r="AX284" s="58">
        <f>VLOOKUP(D$3,[1]Prisindeks!$A$1:$B$111,2,FALSE)/100*AA284</f>
        <v>0</v>
      </c>
      <c r="AY284" s="58">
        <f>VLOOKUP(E$3,[1]Prisindeks!$A$1:$B$111,2,FALSE)/100*AB284</f>
        <v>0</v>
      </c>
      <c r="AZ284" s="58">
        <f>VLOOKUP(F$3,[1]Prisindeks!$A$1:$B$111,2,FALSE)/100*AC284</f>
        <v>0</v>
      </c>
      <c r="BA284" s="58">
        <f>VLOOKUP(G$3,[1]Prisindeks!$A$1:$B$111,2,FALSE)/100*AD284</f>
        <v>0</v>
      </c>
      <c r="BB284" s="58">
        <f>VLOOKUP(H$3,[1]Prisindeks!$A$1:$B$111,2,FALSE)/100*AE284</f>
        <v>0</v>
      </c>
      <c r="BC284" s="58">
        <f>VLOOKUP(I$3,[1]Prisindeks!$A$1:$B$111,2,FALSE)/100*AF284</f>
        <v>0</v>
      </c>
      <c r="BD284" s="58">
        <f>VLOOKUP(J$3,[1]Prisindeks!$A$1:$B$111,2,FALSE)/100*AG284</f>
        <v>0</v>
      </c>
      <c r="BE284" s="58">
        <f>VLOOKUP(K$3,[1]Prisindeks!$A$1:$B$111,2,FALSE)/100*AH284</f>
        <v>0</v>
      </c>
      <c r="BF284" s="58">
        <f>VLOOKUP(L$3,[1]Prisindeks!$A$1:$B$111,2,FALSE)/100*AI284</f>
        <v>0</v>
      </c>
      <c r="BG284" s="58">
        <f>VLOOKUP(M$3,[1]Prisindeks!$A$1:$B$111,2,FALSE)/100*AJ284</f>
        <v>0</v>
      </c>
      <c r="BH284" s="58">
        <f>VLOOKUP(N$3,[1]Prisindeks!$A$1:$B$111,2,FALSE)/100*AK284</f>
        <v>0</v>
      </c>
      <c r="BI284" s="58">
        <f>VLOOKUP(O$3,[1]Prisindeks!$A$1:$B$111,2,FALSE)/100*AL284</f>
        <v>0</v>
      </c>
      <c r="BJ284" s="58">
        <f>VLOOKUP(P$3,[1]Prisindeks!$A$1:$B$111,2,FALSE)/100*AM284</f>
        <v>0</v>
      </c>
      <c r="BK284" s="58">
        <f>VLOOKUP(Q$3,[1]Prisindeks!$A$1:$B$111,2,FALSE)/100*AN284</f>
        <v>0</v>
      </c>
      <c r="BL284" s="58">
        <f>VLOOKUP(R$3,[1]Prisindeks!$A$1:$B$111,2,FALSE)/100*AO284</f>
        <v>0</v>
      </c>
      <c r="BM284" s="58">
        <f>VLOOKUP(S$3,[1]Prisindeks!$A$1:$B$111,2,FALSE)/100*AP284</f>
        <v>0</v>
      </c>
      <c r="BN284" s="58">
        <f>VLOOKUP(T$3,[1]Prisindeks!$A$1:$B$111,2,FALSE)/100*AQ284</f>
        <v>0</v>
      </c>
      <c r="BO284" s="58">
        <f>VLOOKUP(U$3,[1]Prisindeks!$A$1:$B$111,2,FALSE)/100*AR284</f>
        <v>0</v>
      </c>
      <c r="BP284" s="58">
        <f>VLOOKUP(V$3,[1]Prisindeks!$A$1:$B$111,2,FALSE)/100*AS284</f>
        <v>0</v>
      </c>
      <c r="BQ284" s="58">
        <f>VLOOKUP(W$3,[1]Prisindeks!$A$1:$B$111,2,FALSE)/100*AT284</f>
        <v>0</v>
      </c>
      <c r="BR284" s="58">
        <f>VLOOKUP(X$3,[1]Prisindeks!$A$1:$B$111,2,FALSE)/100*AU284</f>
        <v>0</v>
      </c>
      <c r="BS284" s="58">
        <f>VLOOKUP(Y$3,[1]Prisindeks!$A$1:$B$111,2,FALSE)/100*AV284</f>
        <v>0</v>
      </c>
      <c r="BT284" s="59">
        <f>+SUM(AX284:BS284)</f>
        <v>0</v>
      </c>
      <c r="BU284" s="48">
        <f t="shared" ref="BU284:CJ286" si="217">(AX284+AA284)/2</f>
        <v>0</v>
      </c>
      <c r="BV284" s="48">
        <f t="shared" si="217"/>
        <v>0</v>
      </c>
      <c r="BW284" s="48">
        <f t="shared" si="217"/>
        <v>0</v>
      </c>
      <c r="BX284" s="48">
        <f t="shared" si="217"/>
        <v>0</v>
      </c>
      <c r="BY284" s="48">
        <f t="shared" si="217"/>
        <v>0</v>
      </c>
      <c r="BZ284" s="48">
        <f t="shared" si="217"/>
        <v>0</v>
      </c>
      <c r="CA284" s="48">
        <f t="shared" si="217"/>
        <v>0</v>
      </c>
      <c r="CB284" s="48">
        <f t="shared" si="217"/>
        <v>0</v>
      </c>
      <c r="CC284" s="48">
        <f t="shared" si="217"/>
        <v>0</v>
      </c>
      <c r="CD284" s="48">
        <f t="shared" si="217"/>
        <v>0</v>
      </c>
      <c r="CE284" s="48">
        <f t="shared" si="217"/>
        <v>0</v>
      </c>
      <c r="CF284" s="48">
        <f t="shared" si="217"/>
        <v>0</v>
      </c>
      <c r="CG284" s="48">
        <f t="shared" si="217"/>
        <v>0</v>
      </c>
      <c r="CH284" s="48">
        <f t="shared" si="217"/>
        <v>0</v>
      </c>
      <c r="CI284" s="48">
        <f t="shared" si="217"/>
        <v>0</v>
      </c>
      <c r="CJ284" s="48">
        <f t="shared" si="217"/>
        <v>0</v>
      </c>
      <c r="CK284" s="48">
        <f t="shared" ref="CE284:CP286" si="218">(BN284+AQ284)/2</f>
        <v>0</v>
      </c>
      <c r="CL284" s="48">
        <f t="shared" si="218"/>
        <v>0</v>
      </c>
      <c r="CM284" s="48">
        <f t="shared" si="218"/>
        <v>0</v>
      </c>
      <c r="CN284" s="48">
        <f t="shared" si="218"/>
        <v>0</v>
      </c>
      <c r="CO284" s="48">
        <f t="shared" si="218"/>
        <v>0</v>
      </c>
      <c r="CP284" s="48">
        <f t="shared" si="218"/>
        <v>0</v>
      </c>
      <c r="CQ284" s="49">
        <f>+AVERAGE(AW284,BT284)</f>
        <v>0</v>
      </c>
      <c r="CR284" s="48">
        <f>SUM(D284:Y284)</f>
        <v>0</v>
      </c>
    </row>
    <row r="285" spans="1:96" hidden="1" outlineLevel="1" x14ac:dyDescent="0.25">
      <c r="A285" s="50" t="s">
        <v>87</v>
      </c>
      <c r="B285" s="51" t="s">
        <v>85</v>
      </c>
      <c r="C285" s="52">
        <f>+[1]Genanskaffelsespriser!$E$177</f>
        <v>10</v>
      </c>
      <c r="D285" s="78">
        <v>0</v>
      </c>
      <c r="E285" s="78">
        <v>0</v>
      </c>
      <c r="F285" s="78">
        <v>0</v>
      </c>
      <c r="G285" s="78">
        <v>0</v>
      </c>
      <c r="H285" s="78">
        <v>0</v>
      </c>
      <c r="I285" s="78">
        <v>0</v>
      </c>
      <c r="J285" s="78">
        <v>0</v>
      </c>
      <c r="K285" s="78">
        <v>0</v>
      </c>
      <c r="L285" s="78">
        <v>0</v>
      </c>
      <c r="M285" s="78">
        <v>0</v>
      </c>
      <c r="N285" s="78">
        <v>0</v>
      </c>
      <c r="O285" s="78">
        <v>0</v>
      </c>
      <c r="P285" s="78">
        <v>0</v>
      </c>
      <c r="Q285" s="78">
        <v>0</v>
      </c>
      <c r="R285" s="78">
        <v>0</v>
      </c>
      <c r="S285" s="78">
        <v>0</v>
      </c>
      <c r="T285" s="78">
        <v>0</v>
      </c>
      <c r="U285" s="78">
        <v>0</v>
      </c>
      <c r="V285" s="78">
        <v>0</v>
      </c>
      <c r="W285" s="78">
        <v>0</v>
      </c>
      <c r="X285" s="78">
        <v>0</v>
      </c>
      <c r="Y285" s="78">
        <v>0</v>
      </c>
      <c r="Z285" s="87">
        <f>IF(COUNTIF(D285:Y285,"&lt;&gt;0")&lt;=1,IF((SUM(D285:Y285))&gt;0,((+HLOOKUP((SUM(D285:Y285)),[1]Priser!$E$342:$H$344,2)+((SUM(D285:Y285))-HLOOKUP((SUM(D285:Y285)),[1]Priser!$E$342:$H$344,1))*HLOOKUP((SUM(D285:Y285)),[1]Priser!$E$342:$H$344,3))*[1]Priser!$R$341)/(SUM(D285:Y285)),0)*(1+[1]Genanskaffelsespriser!$D$196),$A$400)</f>
        <v>0</v>
      </c>
      <c r="AA285" s="57">
        <f t="shared" si="215"/>
        <v>0</v>
      </c>
      <c r="AB285" s="58">
        <f t="shared" si="215"/>
        <v>0</v>
      </c>
      <c r="AC285" s="58">
        <f t="shared" si="215"/>
        <v>0</v>
      </c>
      <c r="AD285" s="58">
        <f t="shared" si="215"/>
        <v>0</v>
      </c>
      <c r="AE285" s="58">
        <f t="shared" si="215"/>
        <v>0</v>
      </c>
      <c r="AF285" s="58">
        <f t="shared" si="215"/>
        <v>0</v>
      </c>
      <c r="AG285" s="58">
        <f t="shared" si="215"/>
        <v>0</v>
      </c>
      <c r="AH285" s="58">
        <f t="shared" si="215"/>
        <v>0</v>
      </c>
      <c r="AI285" s="58">
        <f t="shared" si="215"/>
        <v>0</v>
      </c>
      <c r="AJ285" s="58">
        <f t="shared" si="215"/>
        <v>0</v>
      </c>
      <c r="AK285" s="58">
        <f t="shared" si="216"/>
        <v>0</v>
      </c>
      <c r="AL285" s="58">
        <f t="shared" si="216"/>
        <v>0</v>
      </c>
      <c r="AM285" s="58">
        <f t="shared" si="216"/>
        <v>0</v>
      </c>
      <c r="AN285" s="58">
        <f t="shared" si="216"/>
        <v>0</v>
      </c>
      <c r="AO285" s="58">
        <f t="shared" si="216"/>
        <v>0</v>
      </c>
      <c r="AP285" s="58">
        <f t="shared" si="216"/>
        <v>0</v>
      </c>
      <c r="AQ285" s="58">
        <f t="shared" si="216"/>
        <v>0</v>
      </c>
      <c r="AR285" s="58">
        <f t="shared" si="216"/>
        <v>0</v>
      </c>
      <c r="AS285" s="58">
        <f t="shared" si="216"/>
        <v>0</v>
      </c>
      <c r="AT285" s="58">
        <f t="shared" si="216"/>
        <v>0</v>
      </c>
      <c r="AU285" s="58">
        <f>IF((X285*$Z285-(2009-X$3)/$C285*$Z285*X285)&lt;0,0,(X285*$Z285-(2009-X$3)/$C285*$Z285*X285))</f>
        <v>0</v>
      </c>
      <c r="AV285" s="58">
        <f>IF((Y285*$Z285-(2009-Y$3)/$C285*$Z285*Y285)&lt;0,0,(Y285*$Z285-(2009-Y$3)/$C285*$Z285*Y285))</f>
        <v>0</v>
      </c>
      <c r="AW285" s="59">
        <f>+SUM(AA285:AV285)</f>
        <v>0</v>
      </c>
      <c r="AX285" s="58">
        <f>VLOOKUP(D$3,[1]Prisindeks!$A$1:$B$111,2,FALSE)/100*AA285</f>
        <v>0</v>
      </c>
      <c r="AY285" s="58">
        <f>VLOOKUP(E$3,[1]Prisindeks!$A$1:$B$111,2,FALSE)/100*AB285</f>
        <v>0</v>
      </c>
      <c r="AZ285" s="58">
        <f>VLOOKUP(F$3,[1]Prisindeks!$A$1:$B$111,2,FALSE)/100*AC285</f>
        <v>0</v>
      </c>
      <c r="BA285" s="58">
        <f>VLOOKUP(G$3,[1]Prisindeks!$A$1:$B$111,2,FALSE)/100*AD285</f>
        <v>0</v>
      </c>
      <c r="BB285" s="58">
        <f>VLOOKUP(H$3,[1]Prisindeks!$A$1:$B$111,2,FALSE)/100*AE285</f>
        <v>0</v>
      </c>
      <c r="BC285" s="58">
        <f>VLOOKUP(I$3,[1]Prisindeks!$A$1:$B$111,2,FALSE)/100*AF285</f>
        <v>0</v>
      </c>
      <c r="BD285" s="58">
        <f>VLOOKUP(J$3,[1]Prisindeks!$A$1:$B$111,2,FALSE)/100*AG285</f>
        <v>0</v>
      </c>
      <c r="BE285" s="58">
        <f>VLOOKUP(K$3,[1]Prisindeks!$A$1:$B$111,2,FALSE)/100*AH285</f>
        <v>0</v>
      </c>
      <c r="BF285" s="58">
        <f>VLOOKUP(L$3,[1]Prisindeks!$A$1:$B$111,2,FALSE)/100*AI285</f>
        <v>0</v>
      </c>
      <c r="BG285" s="58">
        <f>VLOOKUP(M$3,[1]Prisindeks!$A$1:$B$111,2,FALSE)/100*AJ285</f>
        <v>0</v>
      </c>
      <c r="BH285" s="58">
        <f>VLOOKUP(N$3,[1]Prisindeks!$A$1:$B$111,2,FALSE)/100*AK285</f>
        <v>0</v>
      </c>
      <c r="BI285" s="58">
        <f>VLOOKUP(O$3,[1]Prisindeks!$A$1:$B$111,2,FALSE)/100*AL285</f>
        <v>0</v>
      </c>
      <c r="BJ285" s="58">
        <f>VLOOKUP(P$3,[1]Prisindeks!$A$1:$B$111,2,FALSE)/100*AM285</f>
        <v>0</v>
      </c>
      <c r="BK285" s="58">
        <f>VLOOKUP(Q$3,[1]Prisindeks!$A$1:$B$111,2,FALSE)/100*AN285</f>
        <v>0</v>
      </c>
      <c r="BL285" s="58">
        <f>VLOOKUP(R$3,[1]Prisindeks!$A$1:$B$111,2,FALSE)/100*AO285</f>
        <v>0</v>
      </c>
      <c r="BM285" s="58">
        <f>VLOOKUP(S$3,[1]Prisindeks!$A$1:$B$111,2,FALSE)/100*AP285</f>
        <v>0</v>
      </c>
      <c r="BN285" s="58">
        <f>VLOOKUP(T$3,[1]Prisindeks!$A$1:$B$111,2,FALSE)/100*AQ285</f>
        <v>0</v>
      </c>
      <c r="BO285" s="58">
        <f>VLOOKUP(U$3,[1]Prisindeks!$A$1:$B$111,2,FALSE)/100*AR285</f>
        <v>0</v>
      </c>
      <c r="BP285" s="58">
        <f>VLOOKUP(V$3,[1]Prisindeks!$A$1:$B$111,2,FALSE)/100*AS285</f>
        <v>0</v>
      </c>
      <c r="BQ285" s="58">
        <f>VLOOKUP(W$3,[1]Prisindeks!$A$1:$B$111,2,FALSE)/100*AT285</f>
        <v>0</v>
      </c>
      <c r="BR285" s="58">
        <f>VLOOKUP(X$3,[1]Prisindeks!$A$1:$B$111,2,FALSE)/100*AU285</f>
        <v>0</v>
      </c>
      <c r="BS285" s="58">
        <f>VLOOKUP(Y$3,[1]Prisindeks!$A$1:$B$111,2,FALSE)/100*AV285</f>
        <v>0</v>
      </c>
      <c r="BT285" s="59">
        <f>+SUM(AX285:BS285)</f>
        <v>0</v>
      </c>
      <c r="BU285" s="48">
        <f t="shared" si="217"/>
        <v>0</v>
      </c>
      <c r="BV285" s="48">
        <f t="shared" si="217"/>
        <v>0</v>
      </c>
      <c r="BW285" s="48">
        <f t="shared" si="217"/>
        <v>0</v>
      </c>
      <c r="BX285" s="48">
        <f t="shared" si="217"/>
        <v>0</v>
      </c>
      <c r="BY285" s="48">
        <f t="shared" si="217"/>
        <v>0</v>
      </c>
      <c r="BZ285" s="48">
        <f t="shared" si="217"/>
        <v>0</v>
      </c>
      <c r="CA285" s="48">
        <f t="shared" si="217"/>
        <v>0</v>
      </c>
      <c r="CB285" s="48">
        <f t="shared" si="217"/>
        <v>0</v>
      </c>
      <c r="CC285" s="48">
        <f t="shared" si="217"/>
        <v>0</v>
      </c>
      <c r="CD285" s="48">
        <f t="shared" si="217"/>
        <v>0</v>
      </c>
      <c r="CE285" s="48">
        <f t="shared" si="218"/>
        <v>0</v>
      </c>
      <c r="CF285" s="48">
        <f t="shared" si="218"/>
        <v>0</v>
      </c>
      <c r="CG285" s="48">
        <f t="shared" si="218"/>
        <v>0</v>
      </c>
      <c r="CH285" s="48">
        <f t="shared" si="218"/>
        <v>0</v>
      </c>
      <c r="CI285" s="48">
        <f t="shared" si="218"/>
        <v>0</v>
      </c>
      <c r="CJ285" s="48">
        <f t="shared" si="218"/>
        <v>0</v>
      </c>
      <c r="CK285" s="48">
        <f t="shared" si="218"/>
        <v>0</v>
      </c>
      <c r="CL285" s="48">
        <f t="shared" si="218"/>
        <v>0</v>
      </c>
      <c r="CM285" s="48">
        <f t="shared" si="218"/>
        <v>0</v>
      </c>
      <c r="CN285" s="48">
        <f t="shared" si="218"/>
        <v>0</v>
      </c>
      <c r="CO285" s="48">
        <f t="shared" si="218"/>
        <v>0</v>
      </c>
      <c r="CP285" s="48">
        <f t="shared" si="218"/>
        <v>0</v>
      </c>
      <c r="CQ285" s="49">
        <f>+AVERAGE(AW285,BT285)</f>
        <v>0</v>
      </c>
      <c r="CR285" s="48">
        <f>SUM(D285:Y285)</f>
        <v>0</v>
      </c>
    </row>
    <row r="286" spans="1:96" hidden="1" outlineLevel="1" x14ac:dyDescent="0.25">
      <c r="A286" s="50" t="s">
        <v>88</v>
      </c>
      <c r="B286" s="51" t="s">
        <v>89</v>
      </c>
      <c r="C286" s="52">
        <f>+[1]Genanskaffelsespriser!$E$178</f>
        <v>50</v>
      </c>
      <c r="D286" s="78">
        <v>0</v>
      </c>
      <c r="E286" s="78">
        <v>0</v>
      </c>
      <c r="F286" s="78">
        <v>0</v>
      </c>
      <c r="G286" s="78">
        <v>0</v>
      </c>
      <c r="H286" s="78">
        <v>0</v>
      </c>
      <c r="I286" s="78">
        <v>0</v>
      </c>
      <c r="J286" s="78">
        <v>0</v>
      </c>
      <c r="K286" s="78">
        <v>0</v>
      </c>
      <c r="L286" s="78">
        <v>0</v>
      </c>
      <c r="M286" s="78">
        <v>0</v>
      </c>
      <c r="N286" s="78">
        <v>0</v>
      </c>
      <c r="O286" s="78">
        <v>0</v>
      </c>
      <c r="P286" s="78">
        <v>0</v>
      </c>
      <c r="Q286" s="78">
        <v>0</v>
      </c>
      <c r="R286" s="78">
        <v>0</v>
      </c>
      <c r="S286" s="78">
        <v>0</v>
      </c>
      <c r="T286" s="78">
        <v>0</v>
      </c>
      <c r="U286" s="78">
        <v>0</v>
      </c>
      <c r="V286" s="78">
        <v>0</v>
      </c>
      <c r="W286" s="78">
        <v>0</v>
      </c>
      <c r="X286" s="78">
        <v>0</v>
      </c>
      <c r="Y286" s="78">
        <v>0</v>
      </c>
      <c r="Z286" s="87">
        <f>IF(COUNTIF(D286:Y286,"&lt;&gt;0")&lt;=1,IF((SUM(D286:Y286))&gt;0,(+HLOOKUP((SUM(D286:Y286)),[1]Priser!$E$168:$J$170,2)+((SUM(D286:Y286))-HLOOKUP((SUM(D286:Y286)),[1]Priser!$E$168:$J$170,1))*HLOOKUP((SUM(D286:Y286)),[1]Priser!$E$168:$J$170,3))/(SUM(D286:Y286)),0)*(1+[1]Genanskaffelsespriser!$D$196),$A$400)</f>
        <v>0</v>
      </c>
      <c r="AA286" s="57">
        <f t="shared" ref="AA286:AV286" si="219">IF((D286*$Z286-(2009-D$3)/($C286+D287)*$Z286*D286)&lt;0,0,(D286*$Z286-(2009-D$3)/($C286+D287)*$Z286*D286))</f>
        <v>0</v>
      </c>
      <c r="AB286" s="58">
        <f t="shared" si="219"/>
        <v>0</v>
      </c>
      <c r="AC286" s="58">
        <f t="shared" si="219"/>
        <v>0</v>
      </c>
      <c r="AD286" s="58">
        <f t="shared" si="219"/>
        <v>0</v>
      </c>
      <c r="AE286" s="58">
        <f t="shared" si="219"/>
        <v>0</v>
      </c>
      <c r="AF286" s="58">
        <f t="shared" si="219"/>
        <v>0</v>
      </c>
      <c r="AG286" s="58">
        <f t="shared" si="219"/>
        <v>0</v>
      </c>
      <c r="AH286" s="58">
        <f t="shared" si="219"/>
        <v>0</v>
      </c>
      <c r="AI286" s="58">
        <f t="shared" si="219"/>
        <v>0</v>
      </c>
      <c r="AJ286" s="58">
        <f t="shared" si="219"/>
        <v>0</v>
      </c>
      <c r="AK286" s="58">
        <f t="shared" si="219"/>
        <v>0</v>
      </c>
      <c r="AL286" s="58">
        <f t="shared" si="219"/>
        <v>0</v>
      </c>
      <c r="AM286" s="58">
        <f t="shared" si="219"/>
        <v>0</v>
      </c>
      <c r="AN286" s="58">
        <f t="shared" si="219"/>
        <v>0</v>
      </c>
      <c r="AO286" s="58">
        <f t="shared" si="219"/>
        <v>0</v>
      </c>
      <c r="AP286" s="58">
        <f t="shared" si="219"/>
        <v>0</v>
      </c>
      <c r="AQ286" s="58">
        <f t="shared" si="219"/>
        <v>0</v>
      </c>
      <c r="AR286" s="58">
        <f t="shared" si="219"/>
        <v>0</v>
      </c>
      <c r="AS286" s="58">
        <f t="shared" si="219"/>
        <v>0</v>
      </c>
      <c r="AT286" s="58">
        <f t="shared" si="219"/>
        <v>0</v>
      </c>
      <c r="AU286" s="58">
        <f t="shared" si="219"/>
        <v>0</v>
      </c>
      <c r="AV286" s="58">
        <f t="shared" si="219"/>
        <v>0</v>
      </c>
      <c r="AW286" s="59">
        <f>+SUM(AA286:AV286)</f>
        <v>0</v>
      </c>
      <c r="AX286" s="58">
        <f>VLOOKUP(D$3,[1]Prisindeks!$A$1:$B$111,2,FALSE)/100*AA286</f>
        <v>0</v>
      </c>
      <c r="AY286" s="58">
        <f>VLOOKUP(E$3,[1]Prisindeks!$A$1:$B$111,2,FALSE)/100*AB286</f>
        <v>0</v>
      </c>
      <c r="AZ286" s="58">
        <f>VLOOKUP(F$3,[1]Prisindeks!$A$1:$B$111,2,FALSE)/100*AC286</f>
        <v>0</v>
      </c>
      <c r="BA286" s="58">
        <f>VLOOKUP(G$3,[1]Prisindeks!$A$1:$B$111,2,FALSE)/100*AD286</f>
        <v>0</v>
      </c>
      <c r="BB286" s="58">
        <f>VLOOKUP(H$3,[1]Prisindeks!$A$1:$B$111,2,FALSE)/100*AE286</f>
        <v>0</v>
      </c>
      <c r="BC286" s="58">
        <f>VLOOKUP(I$3,[1]Prisindeks!$A$1:$B$111,2,FALSE)/100*AF286</f>
        <v>0</v>
      </c>
      <c r="BD286" s="58">
        <f>VLOOKUP(J$3,[1]Prisindeks!$A$1:$B$111,2,FALSE)/100*AG286</f>
        <v>0</v>
      </c>
      <c r="BE286" s="58">
        <f>VLOOKUP(K$3,[1]Prisindeks!$A$1:$B$111,2,FALSE)/100*AH286</f>
        <v>0</v>
      </c>
      <c r="BF286" s="58">
        <f>VLOOKUP(L$3,[1]Prisindeks!$A$1:$B$111,2,FALSE)/100*AI286</f>
        <v>0</v>
      </c>
      <c r="BG286" s="58">
        <f>VLOOKUP(M$3,[1]Prisindeks!$A$1:$B$111,2,FALSE)/100*AJ286</f>
        <v>0</v>
      </c>
      <c r="BH286" s="58">
        <f>VLOOKUP(N$3,[1]Prisindeks!$A$1:$B$111,2,FALSE)/100*AK286</f>
        <v>0</v>
      </c>
      <c r="BI286" s="58">
        <f>VLOOKUP(O$3,[1]Prisindeks!$A$1:$B$111,2,FALSE)/100*AL286</f>
        <v>0</v>
      </c>
      <c r="BJ286" s="58">
        <f>VLOOKUP(P$3,[1]Prisindeks!$A$1:$B$111,2,FALSE)/100*AM286</f>
        <v>0</v>
      </c>
      <c r="BK286" s="58">
        <f>VLOOKUP(Q$3,[1]Prisindeks!$A$1:$B$111,2,FALSE)/100*AN286</f>
        <v>0</v>
      </c>
      <c r="BL286" s="58">
        <f>VLOOKUP(R$3,[1]Prisindeks!$A$1:$B$111,2,FALSE)/100*AO286</f>
        <v>0</v>
      </c>
      <c r="BM286" s="58">
        <f>VLOOKUP(S$3,[1]Prisindeks!$A$1:$B$111,2,FALSE)/100*AP286</f>
        <v>0</v>
      </c>
      <c r="BN286" s="58">
        <f>VLOOKUP(T$3,[1]Prisindeks!$A$1:$B$111,2,FALSE)/100*AQ286</f>
        <v>0</v>
      </c>
      <c r="BO286" s="58">
        <f>VLOOKUP(U$3,[1]Prisindeks!$A$1:$B$111,2,FALSE)/100*AR286</f>
        <v>0</v>
      </c>
      <c r="BP286" s="58">
        <f>VLOOKUP(V$3,[1]Prisindeks!$A$1:$B$111,2,FALSE)/100*AS286</f>
        <v>0</v>
      </c>
      <c r="BQ286" s="58">
        <f>VLOOKUP(W$3,[1]Prisindeks!$A$1:$B$111,2,FALSE)/100*AT286</f>
        <v>0</v>
      </c>
      <c r="BR286" s="58">
        <f>VLOOKUP(X$3,[1]Prisindeks!$A$1:$B$111,2,FALSE)/100*AU286</f>
        <v>0</v>
      </c>
      <c r="BS286" s="58">
        <f>VLOOKUP(Y$3,[1]Prisindeks!$A$1:$B$111,2,FALSE)/100*AV286</f>
        <v>0</v>
      </c>
      <c r="BT286" s="59">
        <f>+SUM(AX286:BS286)</f>
        <v>0</v>
      </c>
      <c r="BU286" s="48">
        <f t="shared" si="217"/>
        <v>0</v>
      </c>
      <c r="BV286" s="48">
        <f t="shared" si="217"/>
        <v>0</v>
      </c>
      <c r="BW286" s="48">
        <f t="shared" si="217"/>
        <v>0</v>
      </c>
      <c r="BX286" s="48">
        <f t="shared" si="217"/>
        <v>0</v>
      </c>
      <c r="BY286" s="48">
        <f t="shared" si="217"/>
        <v>0</v>
      </c>
      <c r="BZ286" s="48">
        <f t="shared" si="217"/>
        <v>0</v>
      </c>
      <c r="CA286" s="48">
        <f t="shared" si="217"/>
        <v>0</v>
      </c>
      <c r="CB286" s="48">
        <f t="shared" si="217"/>
        <v>0</v>
      </c>
      <c r="CC286" s="48">
        <f t="shared" si="217"/>
        <v>0</v>
      </c>
      <c r="CD286" s="48">
        <f t="shared" si="217"/>
        <v>0</v>
      </c>
      <c r="CE286" s="48">
        <f t="shared" si="218"/>
        <v>0</v>
      </c>
      <c r="CF286" s="48">
        <f t="shared" si="218"/>
        <v>0</v>
      </c>
      <c r="CG286" s="48">
        <f t="shared" si="218"/>
        <v>0</v>
      </c>
      <c r="CH286" s="48">
        <f t="shared" si="218"/>
        <v>0</v>
      </c>
      <c r="CI286" s="48">
        <f t="shared" si="218"/>
        <v>0</v>
      </c>
      <c r="CJ286" s="48">
        <f t="shared" si="218"/>
        <v>0</v>
      </c>
      <c r="CK286" s="48">
        <f t="shared" si="218"/>
        <v>0</v>
      </c>
      <c r="CL286" s="48">
        <f t="shared" si="218"/>
        <v>0</v>
      </c>
      <c r="CM286" s="48">
        <f t="shared" si="218"/>
        <v>0</v>
      </c>
      <c r="CN286" s="48">
        <f t="shared" si="218"/>
        <v>0</v>
      </c>
      <c r="CO286" s="48">
        <f t="shared" si="218"/>
        <v>0</v>
      </c>
      <c r="CP286" s="48">
        <f t="shared" si="218"/>
        <v>0</v>
      </c>
      <c r="CQ286" s="49">
        <f>+AVERAGE(AW286,BT286)</f>
        <v>0</v>
      </c>
      <c r="CR286" s="48">
        <f>SUM(D286:Y286)</f>
        <v>0</v>
      </c>
    </row>
    <row r="287" spans="1:96" hidden="1" outlineLevel="1" x14ac:dyDescent="0.25">
      <c r="A287" s="60" t="s">
        <v>66</v>
      </c>
      <c r="B287" s="51" t="s">
        <v>67</v>
      </c>
      <c r="C287" s="61" t="s">
        <v>68</v>
      </c>
      <c r="D287" s="78">
        <v>0</v>
      </c>
      <c r="E287" s="78">
        <v>0</v>
      </c>
      <c r="F287" s="78">
        <v>0</v>
      </c>
      <c r="G287" s="78">
        <v>0</v>
      </c>
      <c r="H287" s="78">
        <v>0</v>
      </c>
      <c r="I287" s="78">
        <v>0</v>
      </c>
      <c r="J287" s="78">
        <v>0</v>
      </c>
      <c r="K287" s="78">
        <v>0</v>
      </c>
      <c r="L287" s="78">
        <v>0</v>
      </c>
      <c r="M287" s="78">
        <v>0</v>
      </c>
      <c r="N287" s="78">
        <v>0</v>
      </c>
      <c r="O287" s="78">
        <v>0</v>
      </c>
      <c r="P287" s="78">
        <v>0</v>
      </c>
      <c r="Q287" s="78">
        <v>0</v>
      </c>
      <c r="R287" s="78">
        <v>0</v>
      </c>
      <c r="S287" s="78">
        <v>0</v>
      </c>
      <c r="T287" s="78">
        <v>0</v>
      </c>
      <c r="U287" s="78">
        <v>0</v>
      </c>
      <c r="V287" s="78">
        <v>0</v>
      </c>
      <c r="W287" s="78">
        <v>0</v>
      </c>
      <c r="X287" s="78">
        <v>0</v>
      </c>
      <c r="Y287" s="78">
        <v>0</v>
      </c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  <c r="BC287" s="56"/>
      <c r="BD287" s="56"/>
      <c r="BE287" s="56"/>
      <c r="BF287" s="56"/>
      <c r="BG287" s="56"/>
      <c r="BH287" s="56"/>
      <c r="BI287" s="56"/>
      <c r="BJ287" s="56"/>
      <c r="BK287" s="56"/>
      <c r="BL287" s="56"/>
      <c r="BM287" s="56"/>
      <c r="BN287" s="56"/>
      <c r="BO287" s="56"/>
      <c r="BP287" s="56"/>
      <c r="BQ287" s="56"/>
      <c r="BR287" s="56"/>
      <c r="BS287" s="56"/>
      <c r="BT287" s="56"/>
      <c r="BU287" s="56"/>
      <c r="BV287" s="56"/>
      <c r="BW287" s="56"/>
      <c r="BX287" s="56"/>
      <c r="BY287" s="56"/>
      <c r="BZ287" s="56"/>
      <c r="CA287" s="56"/>
      <c r="CB287" s="56"/>
      <c r="CC287" s="56"/>
      <c r="CD287" s="56"/>
      <c r="CE287" s="56"/>
      <c r="CF287" s="56"/>
      <c r="CG287" s="56"/>
      <c r="CH287" s="56"/>
      <c r="CI287" s="56"/>
      <c r="CJ287" s="56"/>
      <c r="CK287" s="56"/>
      <c r="CL287" s="56"/>
      <c r="CM287" s="56"/>
      <c r="CN287" s="56"/>
      <c r="CO287" s="56"/>
      <c r="CP287" s="56"/>
      <c r="CQ287" s="49"/>
      <c r="CR287" s="48"/>
    </row>
    <row r="288" spans="1:96" hidden="1" outlineLevel="1" x14ac:dyDescent="0.25">
      <c r="A288" s="50" t="s">
        <v>90</v>
      </c>
      <c r="B288" s="51" t="s">
        <v>89</v>
      </c>
      <c r="C288" s="52">
        <f>+[1]Genanskaffelsespriser!$E$179</f>
        <v>50</v>
      </c>
      <c r="D288" s="78">
        <v>0</v>
      </c>
      <c r="E288" s="78">
        <v>0</v>
      </c>
      <c r="F288" s="78">
        <v>0</v>
      </c>
      <c r="G288" s="78">
        <v>0</v>
      </c>
      <c r="H288" s="78">
        <v>0</v>
      </c>
      <c r="I288" s="78">
        <v>0</v>
      </c>
      <c r="J288" s="78">
        <v>0</v>
      </c>
      <c r="K288" s="78">
        <v>0</v>
      </c>
      <c r="L288" s="78">
        <v>0</v>
      </c>
      <c r="M288" s="78">
        <v>0</v>
      </c>
      <c r="N288" s="78">
        <v>0</v>
      </c>
      <c r="O288" s="78">
        <v>0</v>
      </c>
      <c r="P288" s="78">
        <v>0</v>
      </c>
      <c r="Q288" s="78">
        <v>0</v>
      </c>
      <c r="R288" s="78">
        <v>0</v>
      </c>
      <c r="S288" s="78">
        <v>0</v>
      </c>
      <c r="T288" s="78">
        <v>0</v>
      </c>
      <c r="U288" s="78">
        <v>0</v>
      </c>
      <c r="V288" s="78">
        <v>0</v>
      </c>
      <c r="W288" s="78">
        <v>0</v>
      </c>
      <c r="X288" s="78">
        <v>0</v>
      </c>
      <c r="Y288" s="78">
        <v>0</v>
      </c>
      <c r="Z288" s="87">
        <f>IF(COUNTIF(D288:Y288,"&lt;&gt;0")&lt;=1,IF((SUM(D288:Y288))&gt;0,(+HLOOKUP((SUM(D288:Y288)),[1]Priser!$E$191:$J$193,2)+((SUM(D288:Y288))-HLOOKUP((SUM(D288:Y288)),[1]Priser!$E$191:$J$193,1))*HLOOKUP((SUM(D288:Y288)),[1]Priser!$E$191:$J$193,3))/(SUM(D288:Y288)),0)*(1+[1]Genanskaffelsespriser!$D$196),$A$400)</f>
        <v>0</v>
      </c>
      <c r="AA288" s="57">
        <f t="shared" ref="AA288:AV288" si="220">IF((D288*$Z288-(2009-D$3)/($C288+D289)*$Z288*D288)&lt;0,0,(D288*$Z288-(2009-D$3)/($C288+D289)*$Z288*D288))</f>
        <v>0</v>
      </c>
      <c r="AB288" s="58">
        <f t="shared" si="220"/>
        <v>0</v>
      </c>
      <c r="AC288" s="58">
        <f t="shared" si="220"/>
        <v>0</v>
      </c>
      <c r="AD288" s="58">
        <f t="shared" si="220"/>
        <v>0</v>
      </c>
      <c r="AE288" s="58">
        <f t="shared" si="220"/>
        <v>0</v>
      </c>
      <c r="AF288" s="58">
        <f t="shared" si="220"/>
        <v>0</v>
      </c>
      <c r="AG288" s="58">
        <f t="shared" si="220"/>
        <v>0</v>
      </c>
      <c r="AH288" s="58">
        <f t="shared" si="220"/>
        <v>0</v>
      </c>
      <c r="AI288" s="58">
        <f t="shared" si="220"/>
        <v>0</v>
      </c>
      <c r="AJ288" s="58">
        <f t="shared" si="220"/>
        <v>0</v>
      </c>
      <c r="AK288" s="58">
        <f t="shared" si="220"/>
        <v>0</v>
      </c>
      <c r="AL288" s="58">
        <f t="shared" si="220"/>
        <v>0</v>
      </c>
      <c r="AM288" s="58">
        <f t="shared" si="220"/>
        <v>0</v>
      </c>
      <c r="AN288" s="58">
        <f t="shared" si="220"/>
        <v>0</v>
      </c>
      <c r="AO288" s="58">
        <f t="shared" si="220"/>
        <v>0</v>
      </c>
      <c r="AP288" s="58">
        <f t="shared" si="220"/>
        <v>0</v>
      </c>
      <c r="AQ288" s="58">
        <f t="shared" si="220"/>
        <v>0</v>
      </c>
      <c r="AR288" s="58">
        <f t="shared" si="220"/>
        <v>0</v>
      </c>
      <c r="AS288" s="58">
        <f t="shared" si="220"/>
        <v>0</v>
      </c>
      <c r="AT288" s="58">
        <f t="shared" si="220"/>
        <v>0</v>
      </c>
      <c r="AU288" s="58">
        <f t="shared" si="220"/>
        <v>0</v>
      </c>
      <c r="AV288" s="58">
        <f t="shared" si="220"/>
        <v>0</v>
      </c>
      <c r="AW288" s="59">
        <f>+SUM(AA288:AV288)</f>
        <v>0</v>
      </c>
      <c r="AX288" s="58">
        <f>VLOOKUP(D$3,[1]Prisindeks!$A$1:$B$111,2,FALSE)/100*AA288</f>
        <v>0</v>
      </c>
      <c r="AY288" s="58">
        <f>VLOOKUP(E$3,[1]Prisindeks!$A$1:$B$111,2,FALSE)/100*AB288</f>
        <v>0</v>
      </c>
      <c r="AZ288" s="58">
        <f>VLOOKUP(F$3,[1]Prisindeks!$A$1:$B$111,2,FALSE)/100*AC288</f>
        <v>0</v>
      </c>
      <c r="BA288" s="58">
        <f>VLOOKUP(G$3,[1]Prisindeks!$A$1:$B$111,2,FALSE)/100*AD288</f>
        <v>0</v>
      </c>
      <c r="BB288" s="58">
        <f>VLOOKUP(H$3,[1]Prisindeks!$A$1:$B$111,2,FALSE)/100*AE288</f>
        <v>0</v>
      </c>
      <c r="BC288" s="58">
        <f>VLOOKUP(I$3,[1]Prisindeks!$A$1:$B$111,2,FALSE)/100*AF288</f>
        <v>0</v>
      </c>
      <c r="BD288" s="58">
        <f>VLOOKUP(J$3,[1]Prisindeks!$A$1:$B$111,2,FALSE)/100*AG288</f>
        <v>0</v>
      </c>
      <c r="BE288" s="58">
        <f>VLOOKUP(K$3,[1]Prisindeks!$A$1:$B$111,2,FALSE)/100*AH288</f>
        <v>0</v>
      </c>
      <c r="BF288" s="58">
        <f>VLOOKUP(L$3,[1]Prisindeks!$A$1:$B$111,2,FALSE)/100*AI288</f>
        <v>0</v>
      </c>
      <c r="BG288" s="58">
        <f>VLOOKUP(M$3,[1]Prisindeks!$A$1:$B$111,2,FALSE)/100*AJ288</f>
        <v>0</v>
      </c>
      <c r="BH288" s="58">
        <f>VLOOKUP(N$3,[1]Prisindeks!$A$1:$B$111,2,FALSE)/100*AK288</f>
        <v>0</v>
      </c>
      <c r="BI288" s="58">
        <f>VLOOKUP(O$3,[1]Prisindeks!$A$1:$B$111,2,FALSE)/100*AL288</f>
        <v>0</v>
      </c>
      <c r="BJ288" s="58">
        <f>VLOOKUP(P$3,[1]Prisindeks!$A$1:$B$111,2,FALSE)/100*AM288</f>
        <v>0</v>
      </c>
      <c r="BK288" s="58">
        <f>VLOOKUP(Q$3,[1]Prisindeks!$A$1:$B$111,2,FALSE)/100*AN288</f>
        <v>0</v>
      </c>
      <c r="BL288" s="58">
        <f>VLOOKUP(R$3,[1]Prisindeks!$A$1:$B$111,2,FALSE)/100*AO288</f>
        <v>0</v>
      </c>
      <c r="BM288" s="58">
        <f>VLOOKUP(S$3,[1]Prisindeks!$A$1:$B$111,2,FALSE)/100*AP288</f>
        <v>0</v>
      </c>
      <c r="BN288" s="58">
        <f>VLOOKUP(T$3,[1]Prisindeks!$A$1:$B$111,2,FALSE)/100*AQ288</f>
        <v>0</v>
      </c>
      <c r="BO288" s="58">
        <f>VLOOKUP(U$3,[1]Prisindeks!$A$1:$B$111,2,FALSE)/100*AR288</f>
        <v>0</v>
      </c>
      <c r="BP288" s="58">
        <f>VLOOKUP(V$3,[1]Prisindeks!$A$1:$B$111,2,FALSE)/100*AS288</f>
        <v>0</v>
      </c>
      <c r="BQ288" s="58">
        <f>VLOOKUP(W$3,[1]Prisindeks!$A$1:$B$111,2,FALSE)/100*AT288</f>
        <v>0</v>
      </c>
      <c r="BR288" s="58">
        <f>VLOOKUP(X$3,[1]Prisindeks!$A$1:$B$111,2,FALSE)/100*AU288</f>
        <v>0</v>
      </c>
      <c r="BS288" s="58">
        <f>VLOOKUP(Y$3,[1]Prisindeks!$A$1:$B$111,2,FALSE)/100*AV288</f>
        <v>0</v>
      </c>
      <c r="BT288" s="59">
        <f>+SUM(AX288:BS288)</f>
        <v>0</v>
      </c>
      <c r="BU288" s="48">
        <f t="shared" ref="BU288:CP288" si="221">(AX288+AA288)/2</f>
        <v>0</v>
      </c>
      <c r="BV288" s="48">
        <f t="shared" si="221"/>
        <v>0</v>
      </c>
      <c r="BW288" s="48">
        <f t="shared" si="221"/>
        <v>0</v>
      </c>
      <c r="BX288" s="48">
        <f t="shared" si="221"/>
        <v>0</v>
      </c>
      <c r="BY288" s="48">
        <f t="shared" si="221"/>
        <v>0</v>
      </c>
      <c r="BZ288" s="48">
        <f t="shared" si="221"/>
        <v>0</v>
      </c>
      <c r="CA288" s="48">
        <f t="shared" si="221"/>
        <v>0</v>
      </c>
      <c r="CB288" s="48">
        <f t="shared" si="221"/>
        <v>0</v>
      </c>
      <c r="CC288" s="48">
        <f t="shared" si="221"/>
        <v>0</v>
      </c>
      <c r="CD288" s="48">
        <f t="shared" si="221"/>
        <v>0</v>
      </c>
      <c r="CE288" s="48">
        <f t="shared" si="221"/>
        <v>0</v>
      </c>
      <c r="CF288" s="48">
        <f t="shared" si="221"/>
        <v>0</v>
      </c>
      <c r="CG288" s="48">
        <f t="shared" si="221"/>
        <v>0</v>
      </c>
      <c r="CH288" s="48">
        <f t="shared" si="221"/>
        <v>0</v>
      </c>
      <c r="CI288" s="48">
        <f t="shared" si="221"/>
        <v>0</v>
      </c>
      <c r="CJ288" s="48">
        <f t="shared" si="221"/>
        <v>0</v>
      </c>
      <c r="CK288" s="48">
        <f t="shared" si="221"/>
        <v>0</v>
      </c>
      <c r="CL288" s="48">
        <f t="shared" si="221"/>
        <v>0</v>
      </c>
      <c r="CM288" s="48">
        <f t="shared" si="221"/>
        <v>0</v>
      </c>
      <c r="CN288" s="48">
        <f t="shared" si="221"/>
        <v>0</v>
      </c>
      <c r="CO288" s="48">
        <f t="shared" si="221"/>
        <v>0</v>
      </c>
      <c r="CP288" s="48">
        <f t="shared" si="221"/>
        <v>0</v>
      </c>
      <c r="CQ288" s="49">
        <f>+AVERAGE(AW288,BT288)</f>
        <v>0</v>
      </c>
      <c r="CR288" s="48">
        <f>SUM(D288:Y288)</f>
        <v>0</v>
      </c>
    </row>
    <row r="289" spans="1:96" hidden="1" outlineLevel="1" x14ac:dyDescent="0.25">
      <c r="A289" s="60" t="s">
        <v>66</v>
      </c>
      <c r="B289" s="51" t="s">
        <v>67</v>
      </c>
      <c r="C289" s="61" t="s">
        <v>68</v>
      </c>
      <c r="D289" s="78">
        <v>0</v>
      </c>
      <c r="E289" s="78">
        <v>0</v>
      </c>
      <c r="F289" s="78">
        <v>0</v>
      </c>
      <c r="G289" s="78">
        <v>0</v>
      </c>
      <c r="H289" s="78">
        <v>0</v>
      </c>
      <c r="I289" s="78">
        <v>0</v>
      </c>
      <c r="J289" s="78">
        <v>0</v>
      </c>
      <c r="K289" s="78">
        <v>0</v>
      </c>
      <c r="L289" s="78">
        <v>0</v>
      </c>
      <c r="M289" s="78">
        <v>0</v>
      </c>
      <c r="N289" s="78">
        <v>0</v>
      </c>
      <c r="O289" s="78">
        <v>0</v>
      </c>
      <c r="P289" s="78">
        <v>0</v>
      </c>
      <c r="Q289" s="78">
        <v>0</v>
      </c>
      <c r="R289" s="78">
        <v>0</v>
      </c>
      <c r="S289" s="78">
        <v>0</v>
      </c>
      <c r="T289" s="78">
        <v>0</v>
      </c>
      <c r="U289" s="78">
        <v>0</v>
      </c>
      <c r="V289" s="78">
        <v>0</v>
      </c>
      <c r="W289" s="78">
        <v>0</v>
      </c>
      <c r="X289" s="78">
        <v>0</v>
      </c>
      <c r="Y289" s="78">
        <v>0</v>
      </c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  <c r="BA289" s="56"/>
      <c r="BB289" s="56"/>
      <c r="BC289" s="56"/>
      <c r="BD289" s="56"/>
      <c r="BE289" s="56"/>
      <c r="BF289" s="56"/>
      <c r="BG289" s="56"/>
      <c r="BH289" s="56"/>
      <c r="BI289" s="56"/>
      <c r="BJ289" s="56"/>
      <c r="BK289" s="56"/>
      <c r="BL289" s="56"/>
      <c r="BM289" s="56"/>
      <c r="BN289" s="56"/>
      <c r="BO289" s="56"/>
      <c r="BP289" s="56"/>
      <c r="BQ289" s="56"/>
      <c r="BR289" s="56"/>
      <c r="BS289" s="56"/>
      <c r="BT289" s="56"/>
      <c r="BU289" s="56"/>
      <c r="BV289" s="56"/>
      <c r="BW289" s="56"/>
      <c r="BX289" s="56"/>
      <c r="BY289" s="56"/>
      <c r="BZ289" s="56"/>
      <c r="CA289" s="56"/>
      <c r="CB289" s="56"/>
      <c r="CC289" s="56"/>
      <c r="CD289" s="56"/>
      <c r="CE289" s="56"/>
      <c r="CF289" s="56"/>
      <c r="CG289" s="56"/>
      <c r="CH289" s="56"/>
      <c r="CI289" s="56"/>
      <c r="CJ289" s="56"/>
      <c r="CK289" s="56"/>
      <c r="CL289" s="56"/>
      <c r="CM289" s="56"/>
      <c r="CN289" s="56"/>
      <c r="CO289" s="56"/>
      <c r="CP289" s="56"/>
      <c r="CQ289" s="49"/>
      <c r="CR289" s="48"/>
    </row>
    <row r="290" spans="1:96" collapsed="1" x14ac:dyDescent="0.25">
      <c r="A290" s="30" t="s">
        <v>110</v>
      </c>
      <c r="B290" s="31"/>
      <c r="C290" s="7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74"/>
      <c r="AB290" s="75"/>
      <c r="AC290" s="75"/>
      <c r="AD290" s="75"/>
      <c r="AE290" s="75"/>
      <c r="AF290" s="75"/>
      <c r="AG290" s="75"/>
      <c r="AH290" s="75"/>
      <c r="AI290" s="75"/>
      <c r="AJ290" s="75"/>
      <c r="AK290" s="75"/>
      <c r="AL290" s="75"/>
      <c r="AM290" s="75"/>
      <c r="AN290" s="75"/>
      <c r="AO290" s="75"/>
      <c r="AP290" s="75"/>
      <c r="AQ290" s="75"/>
      <c r="AR290" s="75"/>
      <c r="AS290" s="75"/>
      <c r="AT290" s="75"/>
      <c r="AU290" s="75"/>
      <c r="AV290" s="49"/>
      <c r="AW290" s="36">
        <f>SUM(AW291:AW298)</f>
        <v>0</v>
      </c>
      <c r="AX290" s="76"/>
      <c r="AY290" s="76"/>
      <c r="AZ290" s="76"/>
      <c r="BA290" s="76"/>
      <c r="BB290" s="76"/>
      <c r="BC290" s="76"/>
      <c r="BD290" s="76"/>
      <c r="BE290" s="76"/>
      <c r="BF290" s="76"/>
      <c r="BG290" s="76"/>
      <c r="BH290" s="76"/>
      <c r="BI290" s="76"/>
      <c r="BJ290" s="76"/>
      <c r="BK290" s="76"/>
      <c r="BL290" s="76"/>
      <c r="BM290" s="76"/>
      <c r="BN290" s="76"/>
      <c r="BO290" s="76"/>
      <c r="BP290" s="76"/>
      <c r="BQ290" s="76"/>
      <c r="BR290" s="76"/>
      <c r="BS290" s="76"/>
      <c r="BT290" s="36">
        <f>SUM(BT291:BT298)</f>
        <v>0</v>
      </c>
      <c r="BU290" s="76"/>
      <c r="BV290" s="76"/>
      <c r="BW290" s="76"/>
      <c r="BX290" s="76"/>
      <c r="BY290" s="76"/>
      <c r="BZ290" s="76"/>
      <c r="CA290" s="76"/>
      <c r="CB290" s="76"/>
      <c r="CC290" s="76"/>
      <c r="CD290" s="76"/>
      <c r="CE290" s="76"/>
      <c r="CF290" s="76"/>
      <c r="CG290" s="76"/>
      <c r="CH290" s="76"/>
      <c r="CI290" s="76"/>
      <c r="CJ290" s="76"/>
      <c r="CK290" s="76"/>
      <c r="CL290" s="76"/>
      <c r="CM290" s="76"/>
      <c r="CN290" s="76"/>
      <c r="CO290" s="76"/>
      <c r="CP290" s="76"/>
      <c r="CQ290" s="36">
        <f>SUM(CQ291:CQ298)</f>
        <v>0</v>
      </c>
      <c r="CR290" s="48">
        <f>SUM(D290:Y290)</f>
        <v>0</v>
      </c>
    </row>
    <row r="291" spans="1:96" hidden="1" outlineLevel="1" x14ac:dyDescent="0.25">
      <c r="A291" s="85" t="s">
        <v>84</v>
      </c>
      <c r="B291" s="39" t="s">
        <v>85</v>
      </c>
      <c r="C291" s="40">
        <f>+[1]Genanskaffelsespriser!$E$175</f>
        <v>50</v>
      </c>
      <c r="D291" s="77">
        <v>0</v>
      </c>
      <c r="E291" s="77">
        <v>0</v>
      </c>
      <c r="F291" s="77">
        <v>0</v>
      </c>
      <c r="G291" s="77">
        <v>0</v>
      </c>
      <c r="H291" s="77">
        <v>0</v>
      </c>
      <c r="I291" s="77">
        <v>0</v>
      </c>
      <c r="J291" s="77">
        <v>0</v>
      </c>
      <c r="K291" s="77">
        <v>0</v>
      </c>
      <c r="L291" s="77">
        <v>0</v>
      </c>
      <c r="M291" s="77">
        <v>0</v>
      </c>
      <c r="N291" s="77">
        <v>0</v>
      </c>
      <c r="O291" s="77">
        <v>0</v>
      </c>
      <c r="P291" s="77">
        <v>0</v>
      </c>
      <c r="Q291" s="77">
        <v>0</v>
      </c>
      <c r="R291" s="77">
        <v>0</v>
      </c>
      <c r="S291" s="77">
        <v>0</v>
      </c>
      <c r="T291" s="77">
        <v>0</v>
      </c>
      <c r="U291" s="77">
        <v>0</v>
      </c>
      <c r="V291" s="77">
        <v>0</v>
      </c>
      <c r="W291" s="77">
        <v>0</v>
      </c>
      <c r="X291" s="77">
        <v>0</v>
      </c>
      <c r="Y291" s="77">
        <v>0</v>
      </c>
      <c r="Z291" s="86">
        <f>IF(COUNTIF(D291:Y291,"&lt;&gt;0")&lt;=1,IF((SUM(D291:Y291))&gt;0,((+HLOOKUP((SUM(D291:Y291)),[1]Priser!$E$342:$H$344,2)+((SUM(D291:Y291))-HLOOKUP((SUM(D291:Y291)),[1]Priser!$E$342:$H$344,1))*HLOOKUP((SUM(D291:Y291)),[1]Priser!$E$342:$H$344,3))*[1]Priser!$P$341)/(SUM(D291:Y291)),0)*(1+[1]Genanskaffelsespriser!$D$196),$A$400)</f>
        <v>0</v>
      </c>
      <c r="AA291" s="45">
        <f t="shared" ref="AA291:AV291" si="222">IF((D291*$Z291-(2009-D$3)/($C291+D292)*$Z291*D291)&lt;0,0,(D291*$Z291-(2009-D$3)/($C291+D292)*$Z291*D291))</f>
        <v>0</v>
      </c>
      <c r="AB291" s="46">
        <f t="shared" si="222"/>
        <v>0</v>
      </c>
      <c r="AC291" s="46">
        <f t="shared" si="222"/>
        <v>0</v>
      </c>
      <c r="AD291" s="46">
        <f t="shared" si="222"/>
        <v>0</v>
      </c>
      <c r="AE291" s="46">
        <f t="shared" si="222"/>
        <v>0</v>
      </c>
      <c r="AF291" s="46">
        <f t="shared" si="222"/>
        <v>0</v>
      </c>
      <c r="AG291" s="46">
        <f t="shared" si="222"/>
        <v>0</v>
      </c>
      <c r="AH291" s="46">
        <f t="shared" si="222"/>
        <v>0</v>
      </c>
      <c r="AI291" s="46">
        <f t="shared" si="222"/>
        <v>0</v>
      </c>
      <c r="AJ291" s="46">
        <f t="shared" si="222"/>
        <v>0</v>
      </c>
      <c r="AK291" s="46">
        <f t="shared" si="222"/>
        <v>0</v>
      </c>
      <c r="AL291" s="46">
        <f t="shared" si="222"/>
        <v>0</v>
      </c>
      <c r="AM291" s="46">
        <f t="shared" si="222"/>
        <v>0</v>
      </c>
      <c r="AN291" s="46">
        <f t="shared" si="222"/>
        <v>0</v>
      </c>
      <c r="AO291" s="46">
        <f t="shared" si="222"/>
        <v>0</v>
      </c>
      <c r="AP291" s="46">
        <f t="shared" si="222"/>
        <v>0</v>
      </c>
      <c r="AQ291" s="46">
        <f t="shared" si="222"/>
        <v>0</v>
      </c>
      <c r="AR291" s="46">
        <f t="shared" si="222"/>
        <v>0</v>
      </c>
      <c r="AS291" s="46">
        <f t="shared" si="222"/>
        <v>0</v>
      </c>
      <c r="AT291" s="46">
        <f t="shared" si="222"/>
        <v>0</v>
      </c>
      <c r="AU291" s="46">
        <f t="shared" si="222"/>
        <v>0</v>
      </c>
      <c r="AV291" s="46">
        <f t="shared" si="222"/>
        <v>0</v>
      </c>
      <c r="AW291" s="47">
        <f>+SUM(AA291:AV291)</f>
        <v>0</v>
      </c>
      <c r="AX291" s="46">
        <f>VLOOKUP(D$3,[1]Prisindeks!$A$1:$B$111,2,FALSE)/100*AA291</f>
        <v>0</v>
      </c>
      <c r="AY291" s="46">
        <f>VLOOKUP(E$3,[1]Prisindeks!$A$1:$B$111,2,FALSE)/100*AB291</f>
        <v>0</v>
      </c>
      <c r="AZ291" s="46">
        <f>VLOOKUP(F$3,[1]Prisindeks!$A$1:$B$111,2,FALSE)/100*AC291</f>
        <v>0</v>
      </c>
      <c r="BA291" s="46">
        <f>VLOOKUP(G$3,[1]Prisindeks!$A$1:$B$111,2,FALSE)/100*AD291</f>
        <v>0</v>
      </c>
      <c r="BB291" s="46">
        <f>VLOOKUP(H$3,[1]Prisindeks!$A$1:$B$111,2,FALSE)/100*AE291</f>
        <v>0</v>
      </c>
      <c r="BC291" s="46">
        <f>VLOOKUP(I$3,[1]Prisindeks!$A$1:$B$111,2,FALSE)/100*AF291</f>
        <v>0</v>
      </c>
      <c r="BD291" s="46">
        <f>VLOOKUP(J$3,[1]Prisindeks!$A$1:$B$111,2,FALSE)/100*AG291</f>
        <v>0</v>
      </c>
      <c r="BE291" s="46">
        <f>VLOOKUP(K$3,[1]Prisindeks!$A$1:$B$111,2,FALSE)/100*AH291</f>
        <v>0</v>
      </c>
      <c r="BF291" s="46">
        <f>VLOOKUP(L$3,[1]Prisindeks!$A$1:$B$111,2,FALSE)/100*AI291</f>
        <v>0</v>
      </c>
      <c r="BG291" s="46">
        <f>VLOOKUP(M$3,[1]Prisindeks!$A$1:$B$111,2,FALSE)/100*AJ291</f>
        <v>0</v>
      </c>
      <c r="BH291" s="46">
        <f>VLOOKUP(N$3,[1]Prisindeks!$A$1:$B$111,2,FALSE)/100*AK291</f>
        <v>0</v>
      </c>
      <c r="BI291" s="46">
        <f>VLOOKUP(O$3,[1]Prisindeks!$A$1:$B$111,2,FALSE)/100*AL291</f>
        <v>0</v>
      </c>
      <c r="BJ291" s="46">
        <f>VLOOKUP(P$3,[1]Prisindeks!$A$1:$B$111,2,FALSE)/100*AM291</f>
        <v>0</v>
      </c>
      <c r="BK291" s="46">
        <f>VLOOKUP(Q$3,[1]Prisindeks!$A$1:$B$111,2,FALSE)/100*AN291</f>
        <v>0</v>
      </c>
      <c r="BL291" s="46">
        <f>VLOOKUP(R$3,[1]Prisindeks!$A$1:$B$111,2,FALSE)/100*AO291</f>
        <v>0</v>
      </c>
      <c r="BM291" s="46">
        <f>VLOOKUP(S$3,[1]Prisindeks!$A$1:$B$111,2,FALSE)/100*AP291</f>
        <v>0</v>
      </c>
      <c r="BN291" s="46">
        <f>VLOOKUP(T$3,[1]Prisindeks!$A$1:$B$111,2,FALSE)/100*AQ291</f>
        <v>0</v>
      </c>
      <c r="BO291" s="46">
        <f>VLOOKUP(U$3,[1]Prisindeks!$A$1:$B$111,2,FALSE)/100*AR291</f>
        <v>0</v>
      </c>
      <c r="BP291" s="46">
        <f>VLOOKUP(V$3,[1]Prisindeks!$A$1:$B$111,2,FALSE)/100*AS291</f>
        <v>0</v>
      </c>
      <c r="BQ291" s="46">
        <f>VLOOKUP(W$3,[1]Prisindeks!$A$1:$B$111,2,FALSE)/100*AT291</f>
        <v>0</v>
      </c>
      <c r="BR291" s="46">
        <f>VLOOKUP(X$3,[1]Prisindeks!$A$1:$B$111,2,FALSE)/100*AU291</f>
        <v>0</v>
      </c>
      <c r="BS291" s="46">
        <f>VLOOKUP(Y$3,[1]Prisindeks!$A$1:$B$111,2,FALSE)/100*AV291</f>
        <v>0</v>
      </c>
      <c r="BT291" s="47">
        <f>+SUM(AX291:BS291)</f>
        <v>0</v>
      </c>
      <c r="BU291" s="48">
        <f t="shared" ref="BU291:CP291" si="223">(AX291+AA291)/2</f>
        <v>0</v>
      </c>
      <c r="BV291" s="48">
        <f t="shared" si="223"/>
        <v>0</v>
      </c>
      <c r="BW291" s="48">
        <f t="shared" si="223"/>
        <v>0</v>
      </c>
      <c r="BX291" s="48">
        <f t="shared" si="223"/>
        <v>0</v>
      </c>
      <c r="BY291" s="48">
        <f t="shared" si="223"/>
        <v>0</v>
      </c>
      <c r="BZ291" s="48">
        <f t="shared" si="223"/>
        <v>0</v>
      </c>
      <c r="CA291" s="48">
        <f t="shared" si="223"/>
        <v>0</v>
      </c>
      <c r="CB291" s="48">
        <f t="shared" si="223"/>
        <v>0</v>
      </c>
      <c r="CC291" s="48">
        <f t="shared" si="223"/>
        <v>0</v>
      </c>
      <c r="CD291" s="48">
        <f t="shared" si="223"/>
        <v>0</v>
      </c>
      <c r="CE291" s="48">
        <f t="shared" si="223"/>
        <v>0</v>
      </c>
      <c r="CF291" s="48">
        <f t="shared" si="223"/>
        <v>0</v>
      </c>
      <c r="CG291" s="48">
        <f t="shared" si="223"/>
        <v>0</v>
      </c>
      <c r="CH291" s="48">
        <f t="shared" si="223"/>
        <v>0</v>
      </c>
      <c r="CI291" s="48">
        <f t="shared" si="223"/>
        <v>0</v>
      </c>
      <c r="CJ291" s="48">
        <f t="shared" si="223"/>
        <v>0</v>
      </c>
      <c r="CK291" s="48">
        <f t="shared" si="223"/>
        <v>0</v>
      </c>
      <c r="CL291" s="48">
        <f t="shared" si="223"/>
        <v>0</v>
      </c>
      <c r="CM291" s="48">
        <f t="shared" si="223"/>
        <v>0</v>
      </c>
      <c r="CN291" s="48">
        <f t="shared" si="223"/>
        <v>0</v>
      </c>
      <c r="CO291" s="48">
        <f t="shared" si="223"/>
        <v>0</v>
      </c>
      <c r="CP291" s="48">
        <f t="shared" si="223"/>
        <v>0</v>
      </c>
      <c r="CQ291" s="49">
        <f>+AVERAGE(AW291,BT291)</f>
        <v>0</v>
      </c>
      <c r="CR291" s="48">
        <f>SUM(D291:Y291)</f>
        <v>0</v>
      </c>
    </row>
    <row r="292" spans="1:96" hidden="1" outlineLevel="1" x14ac:dyDescent="0.25">
      <c r="A292" s="60" t="s">
        <v>66</v>
      </c>
      <c r="B292" s="51" t="s">
        <v>67</v>
      </c>
      <c r="C292" s="61" t="s">
        <v>68</v>
      </c>
      <c r="D292" s="78">
        <v>0</v>
      </c>
      <c r="E292" s="78">
        <v>0</v>
      </c>
      <c r="F292" s="78">
        <v>0</v>
      </c>
      <c r="G292" s="78">
        <v>0</v>
      </c>
      <c r="H292" s="78">
        <v>0</v>
      </c>
      <c r="I292" s="78">
        <v>0</v>
      </c>
      <c r="J292" s="78">
        <v>0</v>
      </c>
      <c r="K292" s="78">
        <v>0</v>
      </c>
      <c r="L292" s="78">
        <v>0</v>
      </c>
      <c r="M292" s="78">
        <v>0</v>
      </c>
      <c r="N292" s="78">
        <v>0</v>
      </c>
      <c r="O292" s="78">
        <v>0</v>
      </c>
      <c r="P292" s="78">
        <v>0</v>
      </c>
      <c r="Q292" s="78">
        <v>0</v>
      </c>
      <c r="R292" s="78">
        <v>0</v>
      </c>
      <c r="S292" s="78">
        <v>0</v>
      </c>
      <c r="T292" s="78">
        <v>0</v>
      </c>
      <c r="U292" s="78">
        <v>0</v>
      </c>
      <c r="V292" s="78">
        <v>0</v>
      </c>
      <c r="W292" s="78">
        <v>0</v>
      </c>
      <c r="X292" s="78">
        <v>0</v>
      </c>
      <c r="Y292" s="78">
        <v>0</v>
      </c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56"/>
      <c r="BB292" s="56"/>
      <c r="BC292" s="56"/>
      <c r="BD292" s="56"/>
      <c r="BE292" s="56"/>
      <c r="BF292" s="56"/>
      <c r="BG292" s="56"/>
      <c r="BH292" s="56"/>
      <c r="BI292" s="56"/>
      <c r="BJ292" s="56"/>
      <c r="BK292" s="56"/>
      <c r="BL292" s="56"/>
      <c r="BM292" s="56"/>
      <c r="BN292" s="56"/>
      <c r="BO292" s="56"/>
      <c r="BP292" s="56"/>
      <c r="BQ292" s="56"/>
      <c r="BR292" s="56"/>
      <c r="BS292" s="56"/>
      <c r="BT292" s="56"/>
      <c r="BU292" s="56"/>
      <c r="BV292" s="56"/>
      <c r="BW292" s="56"/>
      <c r="BX292" s="56"/>
      <c r="BY292" s="56"/>
      <c r="BZ292" s="56"/>
      <c r="CA292" s="56"/>
      <c r="CB292" s="56"/>
      <c r="CC292" s="56"/>
      <c r="CD292" s="56"/>
      <c r="CE292" s="56"/>
      <c r="CF292" s="56"/>
      <c r="CG292" s="56"/>
      <c r="CH292" s="56"/>
      <c r="CI292" s="56"/>
      <c r="CJ292" s="56"/>
      <c r="CK292" s="56"/>
      <c r="CL292" s="56"/>
      <c r="CM292" s="56"/>
      <c r="CN292" s="56"/>
      <c r="CO292" s="56"/>
      <c r="CP292" s="56"/>
      <c r="CQ292" s="49"/>
      <c r="CR292" s="48"/>
    </row>
    <row r="293" spans="1:96" hidden="1" outlineLevel="1" x14ac:dyDescent="0.25">
      <c r="A293" s="50" t="s">
        <v>86</v>
      </c>
      <c r="B293" s="51" t="s">
        <v>85</v>
      </c>
      <c r="C293" s="52">
        <f>+[1]Genanskaffelsespriser!$E$176</f>
        <v>25</v>
      </c>
      <c r="D293" s="78">
        <v>0</v>
      </c>
      <c r="E293" s="78">
        <v>0</v>
      </c>
      <c r="F293" s="78">
        <v>0</v>
      </c>
      <c r="G293" s="78">
        <v>0</v>
      </c>
      <c r="H293" s="78">
        <v>0</v>
      </c>
      <c r="I293" s="78">
        <v>0</v>
      </c>
      <c r="J293" s="78">
        <v>0</v>
      </c>
      <c r="K293" s="78">
        <v>0</v>
      </c>
      <c r="L293" s="78">
        <v>0</v>
      </c>
      <c r="M293" s="78">
        <v>0</v>
      </c>
      <c r="N293" s="78">
        <v>0</v>
      </c>
      <c r="O293" s="78">
        <v>0</v>
      </c>
      <c r="P293" s="78">
        <v>0</v>
      </c>
      <c r="Q293" s="78">
        <v>0</v>
      </c>
      <c r="R293" s="78">
        <v>0</v>
      </c>
      <c r="S293" s="78">
        <v>0</v>
      </c>
      <c r="T293" s="78">
        <v>0</v>
      </c>
      <c r="U293" s="78">
        <v>0</v>
      </c>
      <c r="V293" s="78">
        <v>0</v>
      </c>
      <c r="W293" s="78">
        <v>0</v>
      </c>
      <c r="X293" s="78">
        <v>0</v>
      </c>
      <c r="Y293" s="78">
        <v>0</v>
      </c>
      <c r="Z293" s="87">
        <f>IF(COUNTIF(D293:Y293,"&lt;&gt;0")&lt;=1,IF((SUM(D293:Y293))&gt;0,((+HLOOKUP((SUM(D293:Y293)),[1]Priser!$E$342:$H$344,2)+((SUM(D293:Y293))-HLOOKUP((SUM(D293:Y293)),[1]Priser!$E$342:$H$344,1))*HLOOKUP((SUM(D293:Y293)),[1]Priser!$E$342:$H$344,3))*[1]Priser!$Q$341)/(SUM(D293:Y293)),0)*(1+[1]Genanskaffelsespriser!$D$196),$A$400)</f>
        <v>0</v>
      </c>
      <c r="AA293" s="57">
        <f t="shared" ref="AA293:AP294" si="224">IF((D293*$Z293-(2009-D$3)/$C293*$Z293*D293)&lt;0,0,(D293*$Z293-(2009-D$3)/$C293*$Z293*D293))</f>
        <v>0</v>
      </c>
      <c r="AB293" s="58">
        <f t="shared" si="224"/>
        <v>0</v>
      </c>
      <c r="AC293" s="58">
        <f t="shared" si="224"/>
        <v>0</v>
      </c>
      <c r="AD293" s="58">
        <f t="shared" si="224"/>
        <v>0</v>
      </c>
      <c r="AE293" s="58">
        <f t="shared" si="224"/>
        <v>0</v>
      </c>
      <c r="AF293" s="58">
        <f t="shared" si="224"/>
        <v>0</v>
      </c>
      <c r="AG293" s="58">
        <f t="shared" si="224"/>
        <v>0</v>
      </c>
      <c r="AH293" s="58">
        <f t="shared" si="224"/>
        <v>0</v>
      </c>
      <c r="AI293" s="58">
        <f t="shared" si="224"/>
        <v>0</v>
      </c>
      <c r="AJ293" s="58">
        <f t="shared" si="224"/>
        <v>0</v>
      </c>
      <c r="AK293" s="58">
        <f t="shared" si="224"/>
        <v>0</v>
      </c>
      <c r="AL293" s="58">
        <f t="shared" si="224"/>
        <v>0</v>
      </c>
      <c r="AM293" s="58">
        <f t="shared" si="224"/>
        <v>0</v>
      </c>
      <c r="AN293" s="58">
        <f t="shared" si="224"/>
        <v>0</v>
      </c>
      <c r="AO293" s="58">
        <f t="shared" si="224"/>
        <v>0</v>
      </c>
      <c r="AP293" s="58">
        <f t="shared" si="224"/>
        <v>0</v>
      </c>
      <c r="AQ293" s="58">
        <f t="shared" ref="AK293:AT294" si="225">IF((T293*$Z293-(2009-T$3)/$C293*$Z293*T293)&lt;0,0,(T293*$Z293-(2009-T$3)/$C293*$Z293*T293))</f>
        <v>0</v>
      </c>
      <c r="AR293" s="58">
        <f t="shared" si="225"/>
        <v>0</v>
      </c>
      <c r="AS293" s="58">
        <f t="shared" si="225"/>
        <v>0</v>
      </c>
      <c r="AT293" s="58">
        <f t="shared" si="225"/>
        <v>0</v>
      </c>
      <c r="AU293" s="58">
        <f>IF((X293*$Z293-(2009-X$3)/$C293*$Z293*X293)&lt;0,0,(X293*$Z293-(2009-X$3)/$C293*$Z293*X293))</f>
        <v>0</v>
      </c>
      <c r="AV293" s="58">
        <f>IF((Y293*$Z293-(2009-Y$3)/$C293*$Z293*Y293)&lt;0,0,(Y293*$Z293-(2009-Y$3)/$C293*$Z293*Y293))</f>
        <v>0</v>
      </c>
      <c r="AW293" s="59">
        <f>+SUM(AA293:AV293)</f>
        <v>0</v>
      </c>
      <c r="AX293" s="58">
        <f>VLOOKUP(D$3,[1]Prisindeks!$A$1:$B$111,2,FALSE)/100*AA293</f>
        <v>0</v>
      </c>
      <c r="AY293" s="58">
        <f>VLOOKUP(E$3,[1]Prisindeks!$A$1:$B$111,2,FALSE)/100*AB293</f>
        <v>0</v>
      </c>
      <c r="AZ293" s="58">
        <f>VLOOKUP(F$3,[1]Prisindeks!$A$1:$B$111,2,FALSE)/100*AC293</f>
        <v>0</v>
      </c>
      <c r="BA293" s="58">
        <f>VLOOKUP(G$3,[1]Prisindeks!$A$1:$B$111,2,FALSE)/100*AD293</f>
        <v>0</v>
      </c>
      <c r="BB293" s="58">
        <f>VLOOKUP(H$3,[1]Prisindeks!$A$1:$B$111,2,FALSE)/100*AE293</f>
        <v>0</v>
      </c>
      <c r="BC293" s="58">
        <f>VLOOKUP(I$3,[1]Prisindeks!$A$1:$B$111,2,FALSE)/100*AF293</f>
        <v>0</v>
      </c>
      <c r="BD293" s="58">
        <f>VLOOKUP(J$3,[1]Prisindeks!$A$1:$B$111,2,FALSE)/100*AG293</f>
        <v>0</v>
      </c>
      <c r="BE293" s="58">
        <f>VLOOKUP(K$3,[1]Prisindeks!$A$1:$B$111,2,FALSE)/100*AH293</f>
        <v>0</v>
      </c>
      <c r="BF293" s="58">
        <f>VLOOKUP(L$3,[1]Prisindeks!$A$1:$B$111,2,FALSE)/100*AI293</f>
        <v>0</v>
      </c>
      <c r="BG293" s="58">
        <f>VLOOKUP(M$3,[1]Prisindeks!$A$1:$B$111,2,FALSE)/100*AJ293</f>
        <v>0</v>
      </c>
      <c r="BH293" s="58">
        <f>VLOOKUP(N$3,[1]Prisindeks!$A$1:$B$111,2,FALSE)/100*AK293</f>
        <v>0</v>
      </c>
      <c r="BI293" s="58">
        <f>VLOOKUP(O$3,[1]Prisindeks!$A$1:$B$111,2,FALSE)/100*AL293</f>
        <v>0</v>
      </c>
      <c r="BJ293" s="58">
        <f>VLOOKUP(P$3,[1]Prisindeks!$A$1:$B$111,2,FALSE)/100*AM293</f>
        <v>0</v>
      </c>
      <c r="BK293" s="58">
        <f>VLOOKUP(Q$3,[1]Prisindeks!$A$1:$B$111,2,FALSE)/100*AN293</f>
        <v>0</v>
      </c>
      <c r="BL293" s="58">
        <f>VLOOKUP(R$3,[1]Prisindeks!$A$1:$B$111,2,FALSE)/100*AO293</f>
        <v>0</v>
      </c>
      <c r="BM293" s="58">
        <f>VLOOKUP(S$3,[1]Prisindeks!$A$1:$B$111,2,FALSE)/100*AP293</f>
        <v>0</v>
      </c>
      <c r="BN293" s="58">
        <f>VLOOKUP(T$3,[1]Prisindeks!$A$1:$B$111,2,FALSE)/100*AQ293</f>
        <v>0</v>
      </c>
      <c r="BO293" s="58">
        <f>VLOOKUP(U$3,[1]Prisindeks!$A$1:$B$111,2,FALSE)/100*AR293</f>
        <v>0</v>
      </c>
      <c r="BP293" s="58">
        <f>VLOOKUP(V$3,[1]Prisindeks!$A$1:$B$111,2,FALSE)/100*AS293</f>
        <v>0</v>
      </c>
      <c r="BQ293" s="58">
        <f>VLOOKUP(W$3,[1]Prisindeks!$A$1:$B$111,2,FALSE)/100*AT293</f>
        <v>0</v>
      </c>
      <c r="BR293" s="58">
        <f>VLOOKUP(X$3,[1]Prisindeks!$A$1:$B$111,2,FALSE)/100*AU293</f>
        <v>0</v>
      </c>
      <c r="BS293" s="58">
        <f>VLOOKUP(Y$3,[1]Prisindeks!$A$1:$B$111,2,FALSE)/100*AV293</f>
        <v>0</v>
      </c>
      <c r="BT293" s="59">
        <f>+SUM(AX293:BS293)</f>
        <v>0</v>
      </c>
      <c r="BU293" s="48">
        <f t="shared" ref="BU293:CJ295" si="226">(AX293+AA293)/2</f>
        <v>0</v>
      </c>
      <c r="BV293" s="48">
        <f t="shared" si="226"/>
        <v>0</v>
      </c>
      <c r="BW293" s="48">
        <f t="shared" si="226"/>
        <v>0</v>
      </c>
      <c r="BX293" s="48">
        <f t="shared" si="226"/>
        <v>0</v>
      </c>
      <c r="BY293" s="48">
        <f t="shared" si="226"/>
        <v>0</v>
      </c>
      <c r="BZ293" s="48">
        <f t="shared" si="226"/>
        <v>0</v>
      </c>
      <c r="CA293" s="48">
        <f t="shared" si="226"/>
        <v>0</v>
      </c>
      <c r="CB293" s="48">
        <f t="shared" si="226"/>
        <v>0</v>
      </c>
      <c r="CC293" s="48">
        <f t="shared" si="226"/>
        <v>0</v>
      </c>
      <c r="CD293" s="48">
        <f t="shared" si="226"/>
        <v>0</v>
      </c>
      <c r="CE293" s="48">
        <f t="shared" si="226"/>
        <v>0</v>
      </c>
      <c r="CF293" s="48">
        <f t="shared" si="226"/>
        <v>0</v>
      </c>
      <c r="CG293" s="48">
        <f t="shared" si="226"/>
        <v>0</v>
      </c>
      <c r="CH293" s="48">
        <f t="shared" si="226"/>
        <v>0</v>
      </c>
      <c r="CI293" s="48">
        <f t="shared" si="226"/>
        <v>0</v>
      </c>
      <c r="CJ293" s="48">
        <f t="shared" si="226"/>
        <v>0</v>
      </c>
      <c r="CK293" s="48">
        <f t="shared" ref="CE293:CP295" si="227">(BN293+AQ293)/2</f>
        <v>0</v>
      </c>
      <c r="CL293" s="48">
        <f t="shared" si="227"/>
        <v>0</v>
      </c>
      <c r="CM293" s="48">
        <f t="shared" si="227"/>
        <v>0</v>
      </c>
      <c r="CN293" s="48">
        <f t="shared" si="227"/>
        <v>0</v>
      </c>
      <c r="CO293" s="48">
        <f t="shared" si="227"/>
        <v>0</v>
      </c>
      <c r="CP293" s="48">
        <f t="shared" si="227"/>
        <v>0</v>
      </c>
      <c r="CQ293" s="49">
        <f>+AVERAGE(AW293,BT293)</f>
        <v>0</v>
      </c>
      <c r="CR293" s="48">
        <f>SUM(D293:Y293)</f>
        <v>0</v>
      </c>
    </row>
    <row r="294" spans="1:96" hidden="1" outlineLevel="1" x14ac:dyDescent="0.25">
      <c r="A294" s="50" t="s">
        <v>87</v>
      </c>
      <c r="B294" s="51" t="s">
        <v>85</v>
      </c>
      <c r="C294" s="52">
        <f>+[1]Genanskaffelsespriser!$E$177</f>
        <v>10</v>
      </c>
      <c r="D294" s="78">
        <v>0</v>
      </c>
      <c r="E294" s="78">
        <v>0</v>
      </c>
      <c r="F294" s="78">
        <v>0</v>
      </c>
      <c r="G294" s="78">
        <v>0</v>
      </c>
      <c r="H294" s="78">
        <v>0</v>
      </c>
      <c r="I294" s="78">
        <v>0</v>
      </c>
      <c r="J294" s="78">
        <v>0</v>
      </c>
      <c r="K294" s="78">
        <v>0</v>
      </c>
      <c r="L294" s="78">
        <v>0</v>
      </c>
      <c r="M294" s="78">
        <v>0</v>
      </c>
      <c r="N294" s="78">
        <v>0</v>
      </c>
      <c r="O294" s="78">
        <v>0</v>
      </c>
      <c r="P294" s="78">
        <v>0</v>
      </c>
      <c r="Q294" s="78">
        <v>0</v>
      </c>
      <c r="R294" s="78">
        <v>0</v>
      </c>
      <c r="S294" s="78">
        <v>0</v>
      </c>
      <c r="T294" s="78">
        <v>0</v>
      </c>
      <c r="U294" s="78">
        <v>0</v>
      </c>
      <c r="V294" s="78">
        <v>0</v>
      </c>
      <c r="W294" s="78">
        <v>0</v>
      </c>
      <c r="X294" s="78">
        <v>0</v>
      </c>
      <c r="Y294" s="78">
        <v>0</v>
      </c>
      <c r="Z294" s="87">
        <f>IF(COUNTIF(D294:Y294,"&lt;&gt;0")&lt;=1,IF((SUM(D294:Y294))&gt;0,((+HLOOKUP((SUM(D294:Y294)),[1]Priser!$E$342:$H$344,2)+((SUM(D294:Y294))-HLOOKUP((SUM(D294:Y294)),[1]Priser!$E$342:$H$344,1))*HLOOKUP((SUM(D294:Y294)),[1]Priser!$E$342:$H$344,3))*[1]Priser!$R$341)/(SUM(D294:Y294)),0)*(1+[1]Genanskaffelsespriser!$D$196),$A$400)</f>
        <v>0</v>
      </c>
      <c r="AA294" s="57">
        <f t="shared" si="224"/>
        <v>0</v>
      </c>
      <c r="AB294" s="58">
        <f t="shared" si="224"/>
        <v>0</v>
      </c>
      <c r="AC294" s="58">
        <f t="shared" si="224"/>
        <v>0</v>
      </c>
      <c r="AD294" s="58">
        <f t="shared" si="224"/>
        <v>0</v>
      </c>
      <c r="AE294" s="58">
        <f t="shared" si="224"/>
        <v>0</v>
      </c>
      <c r="AF294" s="58">
        <f t="shared" si="224"/>
        <v>0</v>
      </c>
      <c r="AG294" s="58">
        <f t="shared" si="224"/>
        <v>0</v>
      </c>
      <c r="AH294" s="58">
        <f t="shared" si="224"/>
        <v>0</v>
      </c>
      <c r="AI294" s="58">
        <f t="shared" si="224"/>
        <v>0</v>
      </c>
      <c r="AJ294" s="58">
        <f t="shared" si="224"/>
        <v>0</v>
      </c>
      <c r="AK294" s="58">
        <f t="shared" si="225"/>
        <v>0</v>
      </c>
      <c r="AL294" s="58">
        <f t="shared" si="225"/>
        <v>0</v>
      </c>
      <c r="AM294" s="58">
        <f t="shared" si="225"/>
        <v>0</v>
      </c>
      <c r="AN294" s="58">
        <f t="shared" si="225"/>
        <v>0</v>
      </c>
      <c r="AO294" s="58">
        <f t="shared" si="225"/>
        <v>0</v>
      </c>
      <c r="AP294" s="58">
        <f t="shared" si="225"/>
        <v>0</v>
      </c>
      <c r="AQ294" s="58">
        <f t="shared" si="225"/>
        <v>0</v>
      </c>
      <c r="AR294" s="58">
        <f t="shared" si="225"/>
        <v>0</v>
      </c>
      <c r="AS294" s="58">
        <f t="shared" si="225"/>
        <v>0</v>
      </c>
      <c r="AT294" s="58">
        <f t="shared" si="225"/>
        <v>0</v>
      </c>
      <c r="AU294" s="58">
        <f>IF((X294*$Z294-(2009-X$3)/$C294*$Z294*X294)&lt;0,0,(X294*$Z294-(2009-X$3)/$C294*$Z294*X294))</f>
        <v>0</v>
      </c>
      <c r="AV294" s="58">
        <f>IF((Y294*$Z294-(2009-Y$3)/$C294*$Z294*Y294)&lt;0,0,(Y294*$Z294-(2009-Y$3)/$C294*$Z294*Y294))</f>
        <v>0</v>
      </c>
      <c r="AW294" s="59">
        <f>+SUM(AA294:AV294)</f>
        <v>0</v>
      </c>
      <c r="AX294" s="58">
        <f>VLOOKUP(D$3,[1]Prisindeks!$A$1:$B$111,2,FALSE)/100*AA294</f>
        <v>0</v>
      </c>
      <c r="AY294" s="58">
        <f>VLOOKUP(E$3,[1]Prisindeks!$A$1:$B$111,2,FALSE)/100*AB294</f>
        <v>0</v>
      </c>
      <c r="AZ294" s="58">
        <f>VLOOKUP(F$3,[1]Prisindeks!$A$1:$B$111,2,FALSE)/100*AC294</f>
        <v>0</v>
      </c>
      <c r="BA294" s="58">
        <f>VLOOKUP(G$3,[1]Prisindeks!$A$1:$B$111,2,FALSE)/100*AD294</f>
        <v>0</v>
      </c>
      <c r="BB294" s="58">
        <f>VLOOKUP(H$3,[1]Prisindeks!$A$1:$B$111,2,FALSE)/100*AE294</f>
        <v>0</v>
      </c>
      <c r="BC294" s="58">
        <f>VLOOKUP(I$3,[1]Prisindeks!$A$1:$B$111,2,FALSE)/100*AF294</f>
        <v>0</v>
      </c>
      <c r="BD294" s="58">
        <f>VLOOKUP(J$3,[1]Prisindeks!$A$1:$B$111,2,FALSE)/100*AG294</f>
        <v>0</v>
      </c>
      <c r="BE294" s="58">
        <f>VLOOKUP(K$3,[1]Prisindeks!$A$1:$B$111,2,FALSE)/100*AH294</f>
        <v>0</v>
      </c>
      <c r="BF294" s="58">
        <f>VLOOKUP(L$3,[1]Prisindeks!$A$1:$B$111,2,FALSE)/100*AI294</f>
        <v>0</v>
      </c>
      <c r="BG294" s="58">
        <f>VLOOKUP(M$3,[1]Prisindeks!$A$1:$B$111,2,FALSE)/100*AJ294</f>
        <v>0</v>
      </c>
      <c r="BH294" s="58">
        <f>VLOOKUP(N$3,[1]Prisindeks!$A$1:$B$111,2,FALSE)/100*AK294</f>
        <v>0</v>
      </c>
      <c r="BI294" s="58">
        <f>VLOOKUP(O$3,[1]Prisindeks!$A$1:$B$111,2,FALSE)/100*AL294</f>
        <v>0</v>
      </c>
      <c r="BJ294" s="58">
        <f>VLOOKUP(P$3,[1]Prisindeks!$A$1:$B$111,2,FALSE)/100*AM294</f>
        <v>0</v>
      </c>
      <c r="BK294" s="58">
        <f>VLOOKUP(Q$3,[1]Prisindeks!$A$1:$B$111,2,FALSE)/100*AN294</f>
        <v>0</v>
      </c>
      <c r="BL294" s="58">
        <f>VLOOKUP(R$3,[1]Prisindeks!$A$1:$B$111,2,FALSE)/100*AO294</f>
        <v>0</v>
      </c>
      <c r="BM294" s="58">
        <f>VLOOKUP(S$3,[1]Prisindeks!$A$1:$B$111,2,FALSE)/100*AP294</f>
        <v>0</v>
      </c>
      <c r="BN294" s="58">
        <f>VLOOKUP(T$3,[1]Prisindeks!$A$1:$B$111,2,FALSE)/100*AQ294</f>
        <v>0</v>
      </c>
      <c r="BO294" s="58">
        <f>VLOOKUP(U$3,[1]Prisindeks!$A$1:$B$111,2,FALSE)/100*AR294</f>
        <v>0</v>
      </c>
      <c r="BP294" s="58">
        <f>VLOOKUP(V$3,[1]Prisindeks!$A$1:$B$111,2,FALSE)/100*AS294</f>
        <v>0</v>
      </c>
      <c r="BQ294" s="58">
        <f>VLOOKUP(W$3,[1]Prisindeks!$A$1:$B$111,2,FALSE)/100*AT294</f>
        <v>0</v>
      </c>
      <c r="BR294" s="58">
        <f>VLOOKUP(X$3,[1]Prisindeks!$A$1:$B$111,2,FALSE)/100*AU294</f>
        <v>0</v>
      </c>
      <c r="BS294" s="58">
        <f>VLOOKUP(Y$3,[1]Prisindeks!$A$1:$B$111,2,FALSE)/100*AV294</f>
        <v>0</v>
      </c>
      <c r="BT294" s="59">
        <f>+SUM(AX294:BS294)</f>
        <v>0</v>
      </c>
      <c r="BU294" s="48">
        <f t="shared" si="226"/>
        <v>0</v>
      </c>
      <c r="BV294" s="48">
        <f t="shared" si="226"/>
        <v>0</v>
      </c>
      <c r="BW294" s="48">
        <f t="shared" si="226"/>
        <v>0</v>
      </c>
      <c r="BX294" s="48">
        <f t="shared" si="226"/>
        <v>0</v>
      </c>
      <c r="BY294" s="48">
        <f t="shared" si="226"/>
        <v>0</v>
      </c>
      <c r="BZ294" s="48">
        <f t="shared" si="226"/>
        <v>0</v>
      </c>
      <c r="CA294" s="48">
        <f t="shared" si="226"/>
        <v>0</v>
      </c>
      <c r="CB294" s="48">
        <f t="shared" si="226"/>
        <v>0</v>
      </c>
      <c r="CC294" s="48">
        <f t="shared" si="226"/>
        <v>0</v>
      </c>
      <c r="CD294" s="48">
        <f t="shared" si="226"/>
        <v>0</v>
      </c>
      <c r="CE294" s="48">
        <f t="shared" si="227"/>
        <v>0</v>
      </c>
      <c r="CF294" s="48">
        <f t="shared" si="227"/>
        <v>0</v>
      </c>
      <c r="CG294" s="48">
        <f t="shared" si="227"/>
        <v>0</v>
      </c>
      <c r="CH294" s="48">
        <f t="shared" si="227"/>
        <v>0</v>
      </c>
      <c r="CI294" s="48">
        <f t="shared" si="227"/>
        <v>0</v>
      </c>
      <c r="CJ294" s="48">
        <f t="shared" si="227"/>
        <v>0</v>
      </c>
      <c r="CK294" s="48">
        <f t="shared" si="227"/>
        <v>0</v>
      </c>
      <c r="CL294" s="48">
        <f t="shared" si="227"/>
        <v>0</v>
      </c>
      <c r="CM294" s="48">
        <f t="shared" si="227"/>
        <v>0</v>
      </c>
      <c r="CN294" s="48">
        <f t="shared" si="227"/>
        <v>0</v>
      </c>
      <c r="CO294" s="48">
        <f t="shared" si="227"/>
        <v>0</v>
      </c>
      <c r="CP294" s="48">
        <f t="shared" si="227"/>
        <v>0</v>
      </c>
      <c r="CQ294" s="49">
        <f>+AVERAGE(AW294,BT294)</f>
        <v>0</v>
      </c>
      <c r="CR294" s="48">
        <f>SUM(D294:Y294)</f>
        <v>0</v>
      </c>
    </row>
    <row r="295" spans="1:96" hidden="1" outlineLevel="1" x14ac:dyDescent="0.25">
      <c r="A295" s="50" t="s">
        <v>88</v>
      </c>
      <c r="B295" s="51" t="s">
        <v>89</v>
      </c>
      <c r="C295" s="52">
        <f>+[1]Genanskaffelsespriser!$E$178</f>
        <v>50</v>
      </c>
      <c r="D295" s="78">
        <v>0</v>
      </c>
      <c r="E295" s="78">
        <v>0</v>
      </c>
      <c r="F295" s="78">
        <v>0</v>
      </c>
      <c r="G295" s="78">
        <v>0</v>
      </c>
      <c r="H295" s="78">
        <v>0</v>
      </c>
      <c r="I295" s="78">
        <v>0</v>
      </c>
      <c r="J295" s="78">
        <v>0</v>
      </c>
      <c r="K295" s="78">
        <v>0</v>
      </c>
      <c r="L295" s="78">
        <v>0</v>
      </c>
      <c r="M295" s="78">
        <v>0</v>
      </c>
      <c r="N295" s="78">
        <v>0</v>
      </c>
      <c r="O295" s="78">
        <v>0</v>
      </c>
      <c r="P295" s="78">
        <v>0</v>
      </c>
      <c r="Q295" s="78">
        <v>0</v>
      </c>
      <c r="R295" s="78">
        <v>0</v>
      </c>
      <c r="S295" s="78">
        <v>0</v>
      </c>
      <c r="T295" s="78">
        <v>0</v>
      </c>
      <c r="U295" s="78">
        <v>0</v>
      </c>
      <c r="V295" s="78">
        <v>0</v>
      </c>
      <c r="W295" s="78">
        <v>0</v>
      </c>
      <c r="X295" s="78">
        <v>0</v>
      </c>
      <c r="Y295" s="78">
        <v>0</v>
      </c>
      <c r="Z295" s="87">
        <f>IF(COUNTIF(D295:Y295,"&lt;&gt;0")&lt;=1,IF((SUM(D295:Y295))&gt;0,(+HLOOKUP((SUM(D295:Y295)),[1]Priser!$E$168:$J$170,2)+((SUM(D295:Y295))-HLOOKUP((SUM(D295:Y295)),[1]Priser!$E$168:$J$170,1))*HLOOKUP((SUM(D295:Y295)),[1]Priser!$E$168:$J$170,3))/(SUM(D295:Y295)),0)*(1+[1]Genanskaffelsespriser!$D$196),$A$400)</f>
        <v>0</v>
      </c>
      <c r="AA295" s="57">
        <f t="shared" ref="AA295:AV295" si="228">IF((D295*$Z295-(2009-D$3)/($C295+D296)*$Z295*D295)&lt;0,0,(D295*$Z295-(2009-D$3)/($C295+D296)*$Z295*D295))</f>
        <v>0</v>
      </c>
      <c r="AB295" s="58">
        <f t="shared" si="228"/>
        <v>0</v>
      </c>
      <c r="AC295" s="58">
        <f t="shared" si="228"/>
        <v>0</v>
      </c>
      <c r="AD295" s="58">
        <f t="shared" si="228"/>
        <v>0</v>
      </c>
      <c r="AE295" s="58">
        <f t="shared" si="228"/>
        <v>0</v>
      </c>
      <c r="AF295" s="58">
        <f t="shared" si="228"/>
        <v>0</v>
      </c>
      <c r="AG295" s="58">
        <f t="shared" si="228"/>
        <v>0</v>
      </c>
      <c r="AH295" s="58">
        <f t="shared" si="228"/>
        <v>0</v>
      </c>
      <c r="AI295" s="58">
        <f t="shared" si="228"/>
        <v>0</v>
      </c>
      <c r="AJ295" s="58">
        <f t="shared" si="228"/>
        <v>0</v>
      </c>
      <c r="AK295" s="58">
        <f t="shared" si="228"/>
        <v>0</v>
      </c>
      <c r="AL295" s="58">
        <f t="shared" si="228"/>
        <v>0</v>
      </c>
      <c r="AM295" s="58">
        <f t="shared" si="228"/>
        <v>0</v>
      </c>
      <c r="AN295" s="58">
        <f t="shared" si="228"/>
        <v>0</v>
      </c>
      <c r="AO295" s="58">
        <f t="shared" si="228"/>
        <v>0</v>
      </c>
      <c r="AP295" s="58">
        <f t="shared" si="228"/>
        <v>0</v>
      </c>
      <c r="AQ295" s="58">
        <f t="shared" si="228"/>
        <v>0</v>
      </c>
      <c r="AR295" s="58">
        <f t="shared" si="228"/>
        <v>0</v>
      </c>
      <c r="AS295" s="58">
        <f t="shared" si="228"/>
        <v>0</v>
      </c>
      <c r="AT295" s="58">
        <f t="shared" si="228"/>
        <v>0</v>
      </c>
      <c r="AU295" s="58">
        <f t="shared" si="228"/>
        <v>0</v>
      </c>
      <c r="AV295" s="58">
        <f t="shared" si="228"/>
        <v>0</v>
      </c>
      <c r="AW295" s="59">
        <f>+SUM(AA295:AV295)</f>
        <v>0</v>
      </c>
      <c r="AX295" s="58">
        <f>VLOOKUP(D$3,[1]Prisindeks!$A$1:$B$111,2,FALSE)/100*AA295</f>
        <v>0</v>
      </c>
      <c r="AY295" s="58">
        <f>VLOOKUP(E$3,[1]Prisindeks!$A$1:$B$111,2,FALSE)/100*AB295</f>
        <v>0</v>
      </c>
      <c r="AZ295" s="58">
        <f>VLOOKUP(F$3,[1]Prisindeks!$A$1:$B$111,2,FALSE)/100*AC295</f>
        <v>0</v>
      </c>
      <c r="BA295" s="58">
        <f>VLOOKUP(G$3,[1]Prisindeks!$A$1:$B$111,2,FALSE)/100*AD295</f>
        <v>0</v>
      </c>
      <c r="BB295" s="58">
        <f>VLOOKUP(H$3,[1]Prisindeks!$A$1:$B$111,2,FALSE)/100*AE295</f>
        <v>0</v>
      </c>
      <c r="BC295" s="58">
        <f>VLOOKUP(I$3,[1]Prisindeks!$A$1:$B$111,2,FALSE)/100*AF295</f>
        <v>0</v>
      </c>
      <c r="BD295" s="58">
        <f>VLOOKUP(J$3,[1]Prisindeks!$A$1:$B$111,2,FALSE)/100*AG295</f>
        <v>0</v>
      </c>
      <c r="BE295" s="58">
        <f>VLOOKUP(K$3,[1]Prisindeks!$A$1:$B$111,2,FALSE)/100*AH295</f>
        <v>0</v>
      </c>
      <c r="BF295" s="58">
        <f>VLOOKUP(L$3,[1]Prisindeks!$A$1:$B$111,2,FALSE)/100*AI295</f>
        <v>0</v>
      </c>
      <c r="BG295" s="58">
        <f>VLOOKUP(M$3,[1]Prisindeks!$A$1:$B$111,2,FALSE)/100*AJ295</f>
        <v>0</v>
      </c>
      <c r="BH295" s="58">
        <f>VLOOKUP(N$3,[1]Prisindeks!$A$1:$B$111,2,FALSE)/100*AK295</f>
        <v>0</v>
      </c>
      <c r="BI295" s="58">
        <f>VLOOKUP(O$3,[1]Prisindeks!$A$1:$B$111,2,FALSE)/100*AL295</f>
        <v>0</v>
      </c>
      <c r="BJ295" s="58">
        <f>VLOOKUP(P$3,[1]Prisindeks!$A$1:$B$111,2,FALSE)/100*AM295</f>
        <v>0</v>
      </c>
      <c r="BK295" s="58">
        <f>VLOOKUP(Q$3,[1]Prisindeks!$A$1:$B$111,2,FALSE)/100*AN295</f>
        <v>0</v>
      </c>
      <c r="BL295" s="58">
        <f>VLOOKUP(R$3,[1]Prisindeks!$A$1:$B$111,2,FALSE)/100*AO295</f>
        <v>0</v>
      </c>
      <c r="BM295" s="58">
        <f>VLOOKUP(S$3,[1]Prisindeks!$A$1:$B$111,2,FALSE)/100*AP295</f>
        <v>0</v>
      </c>
      <c r="BN295" s="58">
        <f>VLOOKUP(T$3,[1]Prisindeks!$A$1:$B$111,2,FALSE)/100*AQ295</f>
        <v>0</v>
      </c>
      <c r="BO295" s="58">
        <f>VLOOKUP(U$3,[1]Prisindeks!$A$1:$B$111,2,FALSE)/100*AR295</f>
        <v>0</v>
      </c>
      <c r="BP295" s="58">
        <f>VLOOKUP(V$3,[1]Prisindeks!$A$1:$B$111,2,FALSE)/100*AS295</f>
        <v>0</v>
      </c>
      <c r="BQ295" s="58">
        <f>VLOOKUP(W$3,[1]Prisindeks!$A$1:$B$111,2,FALSE)/100*AT295</f>
        <v>0</v>
      </c>
      <c r="BR295" s="58">
        <f>VLOOKUP(X$3,[1]Prisindeks!$A$1:$B$111,2,FALSE)/100*AU295</f>
        <v>0</v>
      </c>
      <c r="BS295" s="58">
        <f>VLOOKUP(Y$3,[1]Prisindeks!$A$1:$B$111,2,FALSE)/100*AV295</f>
        <v>0</v>
      </c>
      <c r="BT295" s="59">
        <f>+SUM(AX295:BS295)</f>
        <v>0</v>
      </c>
      <c r="BU295" s="48">
        <f t="shared" si="226"/>
        <v>0</v>
      </c>
      <c r="BV295" s="48">
        <f t="shared" si="226"/>
        <v>0</v>
      </c>
      <c r="BW295" s="48">
        <f t="shared" si="226"/>
        <v>0</v>
      </c>
      <c r="BX295" s="48">
        <f t="shared" si="226"/>
        <v>0</v>
      </c>
      <c r="BY295" s="48">
        <f t="shared" si="226"/>
        <v>0</v>
      </c>
      <c r="BZ295" s="48">
        <f t="shared" si="226"/>
        <v>0</v>
      </c>
      <c r="CA295" s="48">
        <f t="shared" si="226"/>
        <v>0</v>
      </c>
      <c r="CB295" s="48">
        <f t="shared" si="226"/>
        <v>0</v>
      </c>
      <c r="CC295" s="48">
        <f t="shared" si="226"/>
        <v>0</v>
      </c>
      <c r="CD295" s="48">
        <f t="shared" si="226"/>
        <v>0</v>
      </c>
      <c r="CE295" s="48">
        <f t="shared" si="227"/>
        <v>0</v>
      </c>
      <c r="CF295" s="48">
        <f t="shared" si="227"/>
        <v>0</v>
      </c>
      <c r="CG295" s="48">
        <f t="shared" si="227"/>
        <v>0</v>
      </c>
      <c r="CH295" s="48">
        <f t="shared" si="227"/>
        <v>0</v>
      </c>
      <c r="CI295" s="48">
        <f t="shared" si="227"/>
        <v>0</v>
      </c>
      <c r="CJ295" s="48">
        <f t="shared" si="227"/>
        <v>0</v>
      </c>
      <c r="CK295" s="48">
        <f t="shared" si="227"/>
        <v>0</v>
      </c>
      <c r="CL295" s="48">
        <f t="shared" si="227"/>
        <v>0</v>
      </c>
      <c r="CM295" s="48">
        <f t="shared" si="227"/>
        <v>0</v>
      </c>
      <c r="CN295" s="48">
        <f t="shared" si="227"/>
        <v>0</v>
      </c>
      <c r="CO295" s="48">
        <f t="shared" si="227"/>
        <v>0</v>
      </c>
      <c r="CP295" s="48">
        <f t="shared" si="227"/>
        <v>0</v>
      </c>
      <c r="CQ295" s="49">
        <f>+AVERAGE(AW295,BT295)</f>
        <v>0</v>
      </c>
      <c r="CR295" s="48">
        <f>SUM(D295:Y295)</f>
        <v>0</v>
      </c>
    </row>
    <row r="296" spans="1:96" hidden="1" outlineLevel="1" x14ac:dyDescent="0.25">
      <c r="A296" s="60" t="s">
        <v>66</v>
      </c>
      <c r="B296" s="51" t="s">
        <v>67</v>
      </c>
      <c r="C296" s="61" t="s">
        <v>68</v>
      </c>
      <c r="D296" s="78">
        <v>0</v>
      </c>
      <c r="E296" s="78">
        <v>0</v>
      </c>
      <c r="F296" s="78">
        <v>0</v>
      </c>
      <c r="G296" s="78">
        <v>0</v>
      </c>
      <c r="H296" s="78">
        <v>0</v>
      </c>
      <c r="I296" s="78">
        <v>0</v>
      </c>
      <c r="J296" s="78">
        <v>0</v>
      </c>
      <c r="K296" s="78">
        <v>0</v>
      </c>
      <c r="L296" s="78">
        <v>0</v>
      </c>
      <c r="M296" s="78">
        <v>0</v>
      </c>
      <c r="N296" s="78">
        <v>0</v>
      </c>
      <c r="O296" s="78">
        <v>0</v>
      </c>
      <c r="P296" s="78">
        <v>0</v>
      </c>
      <c r="Q296" s="78">
        <v>0</v>
      </c>
      <c r="R296" s="78">
        <v>0</v>
      </c>
      <c r="S296" s="78">
        <v>0</v>
      </c>
      <c r="T296" s="78">
        <v>0</v>
      </c>
      <c r="U296" s="78">
        <v>0</v>
      </c>
      <c r="V296" s="78">
        <v>0</v>
      </c>
      <c r="W296" s="78">
        <v>0</v>
      </c>
      <c r="X296" s="78">
        <v>0</v>
      </c>
      <c r="Y296" s="78">
        <v>0</v>
      </c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  <c r="BA296" s="56"/>
      <c r="BB296" s="56"/>
      <c r="BC296" s="56"/>
      <c r="BD296" s="56"/>
      <c r="BE296" s="56"/>
      <c r="BF296" s="56"/>
      <c r="BG296" s="56"/>
      <c r="BH296" s="56"/>
      <c r="BI296" s="56"/>
      <c r="BJ296" s="56"/>
      <c r="BK296" s="56"/>
      <c r="BL296" s="56"/>
      <c r="BM296" s="56"/>
      <c r="BN296" s="56"/>
      <c r="BO296" s="56"/>
      <c r="BP296" s="56"/>
      <c r="BQ296" s="56"/>
      <c r="BR296" s="56"/>
      <c r="BS296" s="56"/>
      <c r="BT296" s="56"/>
      <c r="BU296" s="56"/>
      <c r="BV296" s="56"/>
      <c r="BW296" s="56"/>
      <c r="BX296" s="56"/>
      <c r="BY296" s="56"/>
      <c r="BZ296" s="56"/>
      <c r="CA296" s="56"/>
      <c r="CB296" s="56"/>
      <c r="CC296" s="56"/>
      <c r="CD296" s="56"/>
      <c r="CE296" s="56"/>
      <c r="CF296" s="56"/>
      <c r="CG296" s="56"/>
      <c r="CH296" s="56"/>
      <c r="CI296" s="56"/>
      <c r="CJ296" s="56"/>
      <c r="CK296" s="56"/>
      <c r="CL296" s="56"/>
      <c r="CM296" s="56"/>
      <c r="CN296" s="56"/>
      <c r="CO296" s="56"/>
      <c r="CP296" s="56"/>
      <c r="CQ296" s="49"/>
      <c r="CR296" s="48"/>
    </row>
    <row r="297" spans="1:96" hidden="1" outlineLevel="1" x14ac:dyDescent="0.25">
      <c r="A297" s="50" t="s">
        <v>90</v>
      </c>
      <c r="B297" s="51" t="s">
        <v>89</v>
      </c>
      <c r="C297" s="52">
        <f>+[1]Genanskaffelsespriser!$E$179</f>
        <v>50</v>
      </c>
      <c r="D297" s="78">
        <v>0</v>
      </c>
      <c r="E297" s="78">
        <v>0</v>
      </c>
      <c r="F297" s="78">
        <v>0</v>
      </c>
      <c r="G297" s="78">
        <v>0</v>
      </c>
      <c r="H297" s="78">
        <v>0</v>
      </c>
      <c r="I297" s="78">
        <v>0</v>
      </c>
      <c r="J297" s="78">
        <v>0</v>
      </c>
      <c r="K297" s="78">
        <v>0</v>
      </c>
      <c r="L297" s="78">
        <v>0</v>
      </c>
      <c r="M297" s="78">
        <v>0</v>
      </c>
      <c r="N297" s="78">
        <v>0</v>
      </c>
      <c r="O297" s="78">
        <v>0</v>
      </c>
      <c r="P297" s="78">
        <v>0</v>
      </c>
      <c r="Q297" s="78">
        <v>0</v>
      </c>
      <c r="R297" s="78">
        <v>0</v>
      </c>
      <c r="S297" s="78">
        <v>0</v>
      </c>
      <c r="T297" s="78">
        <v>0</v>
      </c>
      <c r="U297" s="78">
        <v>0</v>
      </c>
      <c r="V297" s="78">
        <v>0</v>
      </c>
      <c r="W297" s="78">
        <v>0</v>
      </c>
      <c r="X297" s="78">
        <v>0</v>
      </c>
      <c r="Y297" s="78">
        <v>0</v>
      </c>
      <c r="Z297" s="87">
        <f>IF(COUNTIF(D297:Y297,"&lt;&gt;0")&lt;=1,IF((SUM(D297:Y297))&gt;0,(+HLOOKUP((SUM(D297:Y297)),[1]Priser!$E$191:$J$193,2)+((SUM(D297:Y297))-HLOOKUP((SUM(D297:Y297)),[1]Priser!$E$191:$J$193,1))*HLOOKUP((SUM(D297:Y297)),[1]Priser!$E$191:$J$193,3))/(SUM(D297:Y297)),0)*(1+[1]Genanskaffelsespriser!$D$196),$A$400)</f>
        <v>0</v>
      </c>
      <c r="AA297" s="57">
        <f t="shared" ref="AA297:AV297" si="229">IF((D297*$Z297-(2009-D$3)/($C297+D298)*$Z297*D297)&lt;0,0,(D297*$Z297-(2009-D$3)/($C297+D298)*$Z297*D297))</f>
        <v>0</v>
      </c>
      <c r="AB297" s="58">
        <f t="shared" si="229"/>
        <v>0</v>
      </c>
      <c r="AC297" s="58">
        <f t="shared" si="229"/>
        <v>0</v>
      </c>
      <c r="AD297" s="58">
        <f t="shared" si="229"/>
        <v>0</v>
      </c>
      <c r="AE297" s="58">
        <f t="shared" si="229"/>
        <v>0</v>
      </c>
      <c r="AF297" s="58">
        <f t="shared" si="229"/>
        <v>0</v>
      </c>
      <c r="AG297" s="58">
        <f t="shared" si="229"/>
        <v>0</v>
      </c>
      <c r="AH297" s="58">
        <f t="shared" si="229"/>
        <v>0</v>
      </c>
      <c r="AI297" s="58">
        <f t="shared" si="229"/>
        <v>0</v>
      </c>
      <c r="AJ297" s="58">
        <f t="shared" si="229"/>
        <v>0</v>
      </c>
      <c r="AK297" s="58">
        <f t="shared" si="229"/>
        <v>0</v>
      </c>
      <c r="AL297" s="58">
        <f t="shared" si="229"/>
        <v>0</v>
      </c>
      <c r="AM297" s="58">
        <f t="shared" si="229"/>
        <v>0</v>
      </c>
      <c r="AN297" s="58">
        <f t="shared" si="229"/>
        <v>0</v>
      </c>
      <c r="AO297" s="58">
        <f t="shared" si="229"/>
        <v>0</v>
      </c>
      <c r="AP297" s="58">
        <f t="shared" si="229"/>
        <v>0</v>
      </c>
      <c r="AQ297" s="58">
        <f t="shared" si="229"/>
        <v>0</v>
      </c>
      <c r="AR297" s="58">
        <f t="shared" si="229"/>
        <v>0</v>
      </c>
      <c r="AS297" s="58">
        <f t="shared" si="229"/>
        <v>0</v>
      </c>
      <c r="AT297" s="58">
        <f t="shared" si="229"/>
        <v>0</v>
      </c>
      <c r="AU297" s="58">
        <f t="shared" si="229"/>
        <v>0</v>
      </c>
      <c r="AV297" s="58">
        <f t="shared" si="229"/>
        <v>0</v>
      </c>
      <c r="AW297" s="59">
        <f>+SUM(AA297:AV297)</f>
        <v>0</v>
      </c>
      <c r="AX297" s="58">
        <f>VLOOKUP(D$3,[1]Prisindeks!$A$1:$B$111,2,FALSE)/100*AA297</f>
        <v>0</v>
      </c>
      <c r="AY297" s="58">
        <f>VLOOKUP(E$3,[1]Prisindeks!$A$1:$B$111,2,FALSE)/100*AB297</f>
        <v>0</v>
      </c>
      <c r="AZ297" s="58">
        <f>VLOOKUP(F$3,[1]Prisindeks!$A$1:$B$111,2,FALSE)/100*AC297</f>
        <v>0</v>
      </c>
      <c r="BA297" s="58">
        <f>VLOOKUP(G$3,[1]Prisindeks!$A$1:$B$111,2,FALSE)/100*AD297</f>
        <v>0</v>
      </c>
      <c r="BB297" s="58">
        <f>VLOOKUP(H$3,[1]Prisindeks!$A$1:$B$111,2,FALSE)/100*AE297</f>
        <v>0</v>
      </c>
      <c r="BC297" s="58">
        <f>VLOOKUP(I$3,[1]Prisindeks!$A$1:$B$111,2,FALSE)/100*AF297</f>
        <v>0</v>
      </c>
      <c r="BD297" s="58">
        <f>VLOOKUP(J$3,[1]Prisindeks!$A$1:$B$111,2,FALSE)/100*AG297</f>
        <v>0</v>
      </c>
      <c r="BE297" s="58">
        <f>VLOOKUP(K$3,[1]Prisindeks!$A$1:$B$111,2,FALSE)/100*AH297</f>
        <v>0</v>
      </c>
      <c r="BF297" s="58">
        <f>VLOOKUP(L$3,[1]Prisindeks!$A$1:$B$111,2,FALSE)/100*AI297</f>
        <v>0</v>
      </c>
      <c r="BG297" s="58">
        <f>VLOOKUP(M$3,[1]Prisindeks!$A$1:$B$111,2,FALSE)/100*AJ297</f>
        <v>0</v>
      </c>
      <c r="BH297" s="58">
        <f>VLOOKUP(N$3,[1]Prisindeks!$A$1:$B$111,2,FALSE)/100*AK297</f>
        <v>0</v>
      </c>
      <c r="BI297" s="58">
        <f>VLOOKUP(O$3,[1]Prisindeks!$A$1:$B$111,2,FALSE)/100*AL297</f>
        <v>0</v>
      </c>
      <c r="BJ297" s="58">
        <f>VLOOKUP(P$3,[1]Prisindeks!$A$1:$B$111,2,FALSE)/100*AM297</f>
        <v>0</v>
      </c>
      <c r="BK297" s="58">
        <f>VLOOKUP(Q$3,[1]Prisindeks!$A$1:$B$111,2,FALSE)/100*AN297</f>
        <v>0</v>
      </c>
      <c r="BL297" s="58">
        <f>VLOOKUP(R$3,[1]Prisindeks!$A$1:$B$111,2,FALSE)/100*AO297</f>
        <v>0</v>
      </c>
      <c r="BM297" s="58">
        <f>VLOOKUP(S$3,[1]Prisindeks!$A$1:$B$111,2,FALSE)/100*AP297</f>
        <v>0</v>
      </c>
      <c r="BN297" s="58">
        <f>VLOOKUP(T$3,[1]Prisindeks!$A$1:$B$111,2,FALSE)/100*AQ297</f>
        <v>0</v>
      </c>
      <c r="BO297" s="58">
        <f>VLOOKUP(U$3,[1]Prisindeks!$A$1:$B$111,2,FALSE)/100*AR297</f>
        <v>0</v>
      </c>
      <c r="BP297" s="58">
        <f>VLOOKUP(V$3,[1]Prisindeks!$A$1:$B$111,2,FALSE)/100*AS297</f>
        <v>0</v>
      </c>
      <c r="BQ297" s="58">
        <f>VLOOKUP(W$3,[1]Prisindeks!$A$1:$B$111,2,FALSE)/100*AT297</f>
        <v>0</v>
      </c>
      <c r="BR297" s="58">
        <f>VLOOKUP(X$3,[1]Prisindeks!$A$1:$B$111,2,FALSE)/100*AU297</f>
        <v>0</v>
      </c>
      <c r="BS297" s="58">
        <f>VLOOKUP(Y$3,[1]Prisindeks!$A$1:$B$111,2,FALSE)/100*AV297</f>
        <v>0</v>
      </c>
      <c r="BT297" s="59">
        <f>+SUM(AX297:BS297)</f>
        <v>0</v>
      </c>
      <c r="BU297" s="48">
        <f t="shared" ref="BU297:CP297" si="230">(AX297+AA297)/2</f>
        <v>0</v>
      </c>
      <c r="BV297" s="48">
        <f t="shared" si="230"/>
        <v>0</v>
      </c>
      <c r="BW297" s="48">
        <f t="shared" si="230"/>
        <v>0</v>
      </c>
      <c r="BX297" s="48">
        <f t="shared" si="230"/>
        <v>0</v>
      </c>
      <c r="BY297" s="48">
        <f t="shared" si="230"/>
        <v>0</v>
      </c>
      <c r="BZ297" s="48">
        <f t="shared" si="230"/>
        <v>0</v>
      </c>
      <c r="CA297" s="48">
        <f t="shared" si="230"/>
        <v>0</v>
      </c>
      <c r="CB297" s="48">
        <f t="shared" si="230"/>
        <v>0</v>
      </c>
      <c r="CC297" s="48">
        <f t="shared" si="230"/>
        <v>0</v>
      </c>
      <c r="CD297" s="48">
        <f t="shared" si="230"/>
        <v>0</v>
      </c>
      <c r="CE297" s="48">
        <f t="shared" si="230"/>
        <v>0</v>
      </c>
      <c r="CF297" s="48">
        <f t="shared" si="230"/>
        <v>0</v>
      </c>
      <c r="CG297" s="48">
        <f t="shared" si="230"/>
        <v>0</v>
      </c>
      <c r="CH297" s="48">
        <f t="shared" si="230"/>
        <v>0</v>
      </c>
      <c r="CI297" s="48">
        <f t="shared" si="230"/>
        <v>0</v>
      </c>
      <c r="CJ297" s="48">
        <f t="shared" si="230"/>
        <v>0</v>
      </c>
      <c r="CK297" s="48">
        <f t="shared" si="230"/>
        <v>0</v>
      </c>
      <c r="CL297" s="48">
        <f t="shared" si="230"/>
        <v>0</v>
      </c>
      <c r="CM297" s="48">
        <f t="shared" si="230"/>
        <v>0</v>
      </c>
      <c r="CN297" s="48">
        <f t="shared" si="230"/>
        <v>0</v>
      </c>
      <c r="CO297" s="48">
        <f t="shared" si="230"/>
        <v>0</v>
      </c>
      <c r="CP297" s="48">
        <f t="shared" si="230"/>
        <v>0</v>
      </c>
      <c r="CQ297" s="49">
        <f>+AVERAGE(AW297,BT297)</f>
        <v>0</v>
      </c>
      <c r="CR297" s="48">
        <f>SUM(D297:Y297)</f>
        <v>0</v>
      </c>
    </row>
    <row r="298" spans="1:96" hidden="1" outlineLevel="1" x14ac:dyDescent="0.25">
      <c r="A298" s="60" t="s">
        <v>66</v>
      </c>
      <c r="B298" s="51" t="s">
        <v>67</v>
      </c>
      <c r="C298" s="61" t="s">
        <v>68</v>
      </c>
      <c r="D298" s="78">
        <v>0</v>
      </c>
      <c r="E298" s="78">
        <v>0</v>
      </c>
      <c r="F298" s="78">
        <v>0</v>
      </c>
      <c r="G298" s="78">
        <v>0</v>
      </c>
      <c r="H298" s="78">
        <v>0</v>
      </c>
      <c r="I298" s="78">
        <v>0</v>
      </c>
      <c r="J298" s="78">
        <v>0</v>
      </c>
      <c r="K298" s="78">
        <v>0</v>
      </c>
      <c r="L298" s="78">
        <v>0</v>
      </c>
      <c r="M298" s="78">
        <v>0</v>
      </c>
      <c r="N298" s="78">
        <v>0</v>
      </c>
      <c r="O298" s="78">
        <v>0</v>
      </c>
      <c r="P298" s="78">
        <v>0</v>
      </c>
      <c r="Q298" s="78">
        <v>0</v>
      </c>
      <c r="R298" s="78">
        <v>0</v>
      </c>
      <c r="S298" s="78">
        <v>0</v>
      </c>
      <c r="T298" s="78">
        <v>0</v>
      </c>
      <c r="U298" s="78">
        <v>0</v>
      </c>
      <c r="V298" s="78">
        <v>0</v>
      </c>
      <c r="W298" s="78">
        <v>0</v>
      </c>
      <c r="X298" s="78">
        <v>0</v>
      </c>
      <c r="Y298" s="78">
        <v>0</v>
      </c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56"/>
      <c r="BB298" s="56"/>
      <c r="BC298" s="56"/>
      <c r="BD298" s="56"/>
      <c r="BE298" s="56"/>
      <c r="BF298" s="56"/>
      <c r="BG298" s="56"/>
      <c r="BH298" s="56"/>
      <c r="BI298" s="56"/>
      <c r="BJ298" s="56"/>
      <c r="BK298" s="56"/>
      <c r="BL298" s="56"/>
      <c r="BM298" s="56"/>
      <c r="BN298" s="56"/>
      <c r="BO298" s="56"/>
      <c r="BP298" s="56"/>
      <c r="BQ298" s="56"/>
      <c r="BR298" s="56"/>
      <c r="BS298" s="56"/>
      <c r="BT298" s="56"/>
      <c r="BU298" s="56"/>
      <c r="BV298" s="56"/>
      <c r="BW298" s="56"/>
      <c r="BX298" s="56"/>
      <c r="BY298" s="56"/>
      <c r="BZ298" s="56"/>
      <c r="CA298" s="56"/>
      <c r="CB298" s="56"/>
      <c r="CC298" s="56"/>
      <c r="CD298" s="56"/>
      <c r="CE298" s="56"/>
      <c r="CF298" s="56"/>
      <c r="CG298" s="56"/>
      <c r="CH298" s="56"/>
      <c r="CI298" s="56"/>
      <c r="CJ298" s="56"/>
      <c r="CK298" s="56"/>
      <c r="CL298" s="56"/>
      <c r="CM298" s="56"/>
      <c r="CN298" s="56"/>
      <c r="CO298" s="56"/>
      <c r="CP298" s="56"/>
      <c r="CQ298" s="49"/>
      <c r="CR298" s="48"/>
    </row>
    <row r="299" spans="1:96" collapsed="1" x14ac:dyDescent="0.25">
      <c r="A299" s="30" t="s">
        <v>111</v>
      </c>
      <c r="B299" s="31"/>
      <c r="C299" s="7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74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5"/>
      <c r="AO299" s="75"/>
      <c r="AP299" s="75"/>
      <c r="AQ299" s="75"/>
      <c r="AR299" s="75"/>
      <c r="AS299" s="75"/>
      <c r="AT299" s="75"/>
      <c r="AU299" s="75"/>
      <c r="AV299" s="49"/>
      <c r="AW299" s="36">
        <f>SUM(AW300:AW307)</f>
        <v>0</v>
      </c>
      <c r="AX299" s="76"/>
      <c r="AY299" s="76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  <c r="BL299" s="76"/>
      <c r="BM299" s="76"/>
      <c r="BN299" s="76"/>
      <c r="BO299" s="76"/>
      <c r="BP299" s="76"/>
      <c r="BQ299" s="76"/>
      <c r="BR299" s="76"/>
      <c r="BS299" s="76"/>
      <c r="BT299" s="36">
        <f>SUM(BT300:BT307)</f>
        <v>0</v>
      </c>
      <c r="BU299" s="76"/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6"/>
      <c r="CG299" s="76"/>
      <c r="CH299" s="76"/>
      <c r="CI299" s="76"/>
      <c r="CJ299" s="76"/>
      <c r="CK299" s="76"/>
      <c r="CL299" s="76"/>
      <c r="CM299" s="76"/>
      <c r="CN299" s="76"/>
      <c r="CO299" s="76"/>
      <c r="CP299" s="76"/>
      <c r="CQ299" s="36">
        <f>SUM(CQ300:CQ307)</f>
        <v>0</v>
      </c>
      <c r="CR299" s="48">
        <f>SUM(D299:Y299)</f>
        <v>0</v>
      </c>
    </row>
    <row r="300" spans="1:96" hidden="1" outlineLevel="1" x14ac:dyDescent="0.25">
      <c r="A300" s="85" t="s">
        <v>84</v>
      </c>
      <c r="B300" s="39" t="s">
        <v>85</v>
      </c>
      <c r="C300" s="40">
        <f>+[1]Genanskaffelsespriser!$E$175</f>
        <v>50</v>
      </c>
      <c r="D300" s="77">
        <v>0</v>
      </c>
      <c r="E300" s="77">
        <v>0</v>
      </c>
      <c r="F300" s="77">
        <v>0</v>
      </c>
      <c r="G300" s="77">
        <v>0</v>
      </c>
      <c r="H300" s="77">
        <v>0</v>
      </c>
      <c r="I300" s="77">
        <v>0</v>
      </c>
      <c r="J300" s="77">
        <v>0</v>
      </c>
      <c r="K300" s="77">
        <v>0</v>
      </c>
      <c r="L300" s="77">
        <v>0</v>
      </c>
      <c r="M300" s="77">
        <v>0</v>
      </c>
      <c r="N300" s="77">
        <v>0</v>
      </c>
      <c r="O300" s="77">
        <v>0</v>
      </c>
      <c r="P300" s="77">
        <v>0</v>
      </c>
      <c r="Q300" s="77">
        <v>0</v>
      </c>
      <c r="R300" s="77">
        <v>0</v>
      </c>
      <c r="S300" s="77">
        <v>0</v>
      </c>
      <c r="T300" s="77">
        <v>0</v>
      </c>
      <c r="U300" s="77">
        <v>0</v>
      </c>
      <c r="V300" s="77">
        <v>0</v>
      </c>
      <c r="W300" s="77">
        <v>0</v>
      </c>
      <c r="X300" s="77">
        <v>0</v>
      </c>
      <c r="Y300" s="77">
        <v>0</v>
      </c>
      <c r="Z300" s="86">
        <f>IF(COUNTIF(D300:Y300,"&lt;&gt;0")&lt;=1,IF((SUM(D300:Y300))&gt;0,((+HLOOKUP((SUM(D300:Y300)),[1]Priser!$E$342:$H$344,2)+((SUM(D300:Y300))-HLOOKUP((SUM(D300:Y300)),[1]Priser!$E$342:$H$344,1))*HLOOKUP((SUM(D300:Y300)),[1]Priser!$E$342:$H$344,3))*[1]Priser!$P$341)/(SUM(D300:Y300)),0)*(1+[1]Genanskaffelsespriser!$D$196),$A$400)</f>
        <v>0</v>
      </c>
      <c r="AA300" s="45">
        <f t="shared" ref="AA300:AV300" si="231">IF((D300*$Z300-(2009-D$3)/($C300+D301)*$Z300*D300)&lt;0,0,(D300*$Z300-(2009-D$3)/($C300+D301)*$Z300*D300))</f>
        <v>0</v>
      </c>
      <c r="AB300" s="46">
        <f t="shared" si="231"/>
        <v>0</v>
      </c>
      <c r="AC300" s="46">
        <f t="shared" si="231"/>
        <v>0</v>
      </c>
      <c r="AD300" s="46">
        <f t="shared" si="231"/>
        <v>0</v>
      </c>
      <c r="AE300" s="46">
        <f t="shared" si="231"/>
        <v>0</v>
      </c>
      <c r="AF300" s="46">
        <f t="shared" si="231"/>
        <v>0</v>
      </c>
      <c r="AG300" s="46">
        <f t="shared" si="231"/>
        <v>0</v>
      </c>
      <c r="AH300" s="46">
        <f t="shared" si="231"/>
        <v>0</v>
      </c>
      <c r="AI300" s="46">
        <f t="shared" si="231"/>
        <v>0</v>
      </c>
      <c r="AJ300" s="46">
        <f t="shared" si="231"/>
        <v>0</v>
      </c>
      <c r="AK300" s="46">
        <f t="shared" si="231"/>
        <v>0</v>
      </c>
      <c r="AL300" s="46">
        <f t="shared" si="231"/>
        <v>0</v>
      </c>
      <c r="AM300" s="46">
        <f t="shared" si="231"/>
        <v>0</v>
      </c>
      <c r="AN300" s="46">
        <f t="shared" si="231"/>
        <v>0</v>
      </c>
      <c r="AO300" s="46">
        <f t="shared" si="231"/>
        <v>0</v>
      </c>
      <c r="AP300" s="46">
        <f t="shared" si="231"/>
        <v>0</v>
      </c>
      <c r="AQ300" s="46">
        <f t="shared" si="231"/>
        <v>0</v>
      </c>
      <c r="AR300" s="46">
        <f t="shared" si="231"/>
        <v>0</v>
      </c>
      <c r="AS300" s="46">
        <f t="shared" si="231"/>
        <v>0</v>
      </c>
      <c r="AT300" s="46">
        <f t="shared" si="231"/>
        <v>0</v>
      </c>
      <c r="AU300" s="46">
        <f t="shared" si="231"/>
        <v>0</v>
      </c>
      <c r="AV300" s="46">
        <f t="shared" si="231"/>
        <v>0</v>
      </c>
      <c r="AW300" s="47">
        <f>+SUM(AA300:AV300)</f>
        <v>0</v>
      </c>
      <c r="AX300" s="46">
        <f>VLOOKUP(D$3,[1]Prisindeks!$A$1:$B$111,2,FALSE)/100*AA300</f>
        <v>0</v>
      </c>
      <c r="AY300" s="46">
        <f>VLOOKUP(E$3,[1]Prisindeks!$A$1:$B$111,2,FALSE)/100*AB300</f>
        <v>0</v>
      </c>
      <c r="AZ300" s="46">
        <f>VLOOKUP(F$3,[1]Prisindeks!$A$1:$B$111,2,FALSE)/100*AC300</f>
        <v>0</v>
      </c>
      <c r="BA300" s="46">
        <f>VLOOKUP(G$3,[1]Prisindeks!$A$1:$B$111,2,FALSE)/100*AD300</f>
        <v>0</v>
      </c>
      <c r="BB300" s="46">
        <f>VLOOKUP(H$3,[1]Prisindeks!$A$1:$B$111,2,FALSE)/100*AE300</f>
        <v>0</v>
      </c>
      <c r="BC300" s="46">
        <f>VLOOKUP(I$3,[1]Prisindeks!$A$1:$B$111,2,FALSE)/100*AF300</f>
        <v>0</v>
      </c>
      <c r="BD300" s="46">
        <f>VLOOKUP(J$3,[1]Prisindeks!$A$1:$B$111,2,FALSE)/100*AG300</f>
        <v>0</v>
      </c>
      <c r="BE300" s="46">
        <f>VLOOKUP(K$3,[1]Prisindeks!$A$1:$B$111,2,FALSE)/100*AH300</f>
        <v>0</v>
      </c>
      <c r="BF300" s="46">
        <f>VLOOKUP(L$3,[1]Prisindeks!$A$1:$B$111,2,FALSE)/100*AI300</f>
        <v>0</v>
      </c>
      <c r="BG300" s="46">
        <f>VLOOKUP(M$3,[1]Prisindeks!$A$1:$B$111,2,FALSE)/100*AJ300</f>
        <v>0</v>
      </c>
      <c r="BH300" s="46">
        <f>VLOOKUP(N$3,[1]Prisindeks!$A$1:$B$111,2,FALSE)/100*AK300</f>
        <v>0</v>
      </c>
      <c r="BI300" s="46">
        <f>VLOOKUP(O$3,[1]Prisindeks!$A$1:$B$111,2,FALSE)/100*AL300</f>
        <v>0</v>
      </c>
      <c r="BJ300" s="46">
        <f>VLOOKUP(P$3,[1]Prisindeks!$A$1:$B$111,2,FALSE)/100*AM300</f>
        <v>0</v>
      </c>
      <c r="BK300" s="46">
        <f>VLOOKUP(Q$3,[1]Prisindeks!$A$1:$B$111,2,FALSE)/100*AN300</f>
        <v>0</v>
      </c>
      <c r="BL300" s="46">
        <f>VLOOKUP(R$3,[1]Prisindeks!$A$1:$B$111,2,FALSE)/100*AO300</f>
        <v>0</v>
      </c>
      <c r="BM300" s="46">
        <f>VLOOKUP(S$3,[1]Prisindeks!$A$1:$B$111,2,FALSE)/100*AP300</f>
        <v>0</v>
      </c>
      <c r="BN300" s="46">
        <f>VLOOKUP(T$3,[1]Prisindeks!$A$1:$B$111,2,FALSE)/100*AQ300</f>
        <v>0</v>
      </c>
      <c r="BO300" s="46">
        <f>VLOOKUP(U$3,[1]Prisindeks!$A$1:$B$111,2,FALSE)/100*AR300</f>
        <v>0</v>
      </c>
      <c r="BP300" s="46">
        <f>VLOOKUP(V$3,[1]Prisindeks!$A$1:$B$111,2,FALSE)/100*AS300</f>
        <v>0</v>
      </c>
      <c r="BQ300" s="46">
        <f>VLOOKUP(W$3,[1]Prisindeks!$A$1:$B$111,2,FALSE)/100*AT300</f>
        <v>0</v>
      </c>
      <c r="BR300" s="46">
        <f>VLOOKUP(X$3,[1]Prisindeks!$A$1:$B$111,2,FALSE)/100*AU300</f>
        <v>0</v>
      </c>
      <c r="BS300" s="46">
        <f>VLOOKUP(Y$3,[1]Prisindeks!$A$1:$B$111,2,FALSE)/100*AV300</f>
        <v>0</v>
      </c>
      <c r="BT300" s="47">
        <f>+SUM(AX300:BS300)</f>
        <v>0</v>
      </c>
      <c r="BU300" s="48">
        <f t="shared" ref="BU300:CP300" si="232">(AX300+AA300)/2</f>
        <v>0</v>
      </c>
      <c r="BV300" s="48">
        <f t="shared" si="232"/>
        <v>0</v>
      </c>
      <c r="BW300" s="48">
        <f t="shared" si="232"/>
        <v>0</v>
      </c>
      <c r="BX300" s="48">
        <f t="shared" si="232"/>
        <v>0</v>
      </c>
      <c r="BY300" s="48">
        <f t="shared" si="232"/>
        <v>0</v>
      </c>
      <c r="BZ300" s="48">
        <f t="shared" si="232"/>
        <v>0</v>
      </c>
      <c r="CA300" s="48">
        <f t="shared" si="232"/>
        <v>0</v>
      </c>
      <c r="CB300" s="48">
        <f t="shared" si="232"/>
        <v>0</v>
      </c>
      <c r="CC300" s="48">
        <f t="shared" si="232"/>
        <v>0</v>
      </c>
      <c r="CD300" s="48">
        <f t="shared" si="232"/>
        <v>0</v>
      </c>
      <c r="CE300" s="48">
        <f t="shared" si="232"/>
        <v>0</v>
      </c>
      <c r="CF300" s="48">
        <f t="shared" si="232"/>
        <v>0</v>
      </c>
      <c r="CG300" s="48">
        <f t="shared" si="232"/>
        <v>0</v>
      </c>
      <c r="CH300" s="48">
        <f t="shared" si="232"/>
        <v>0</v>
      </c>
      <c r="CI300" s="48">
        <f t="shared" si="232"/>
        <v>0</v>
      </c>
      <c r="CJ300" s="48">
        <f t="shared" si="232"/>
        <v>0</v>
      </c>
      <c r="CK300" s="48">
        <f t="shared" si="232"/>
        <v>0</v>
      </c>
      <c r="CL300" s="48">
        <f t="shared" si="232"/>
        <v>0</v>
      </c>
      <c r="CM300" s="48">
        <f t="shared" si="232"/>
        <v>0</v>
      </c>
      <c r="CN300" s="48">
        <f t="shared" si="232"/>
        <v>0</v>
      </c>
      <c r="CO300" s="48">
        <f t="shared" si="232"/>
        <v>0</v>
      </c>
      <c r="CP300" s="48">
        <f t="shared" si="232"/>
        <v>0</v>
      </c>
      <c r="CQ300" s="49">
        <f>+AVERAGE(AW300,BT300)</f>
        <v>0</v>
      </c>
      <c r="CR300" s="48">
        <f>SUM(D300:Y300)</f>
        <v>0</v>
      </c>
    </row>
    <row r="301" spans="1:96" hidden="1" outlineLevel="1" x14ac:dyDescent="0.25">
      <c r="A301" s="60" t="s">
        <v>66</v>
      </c>
      <c r="B301" s="51" t="s">
        <v>67</v>
      </c>
      <c r="C301" s="61" t="s">
        <v>68</v>
      </c>
      <c r="D301" s="78">
        <v>0</v>
      </c>
      <c r="E301" s="78">
        <v>0</v>
      </c>
      <c r="F301" s="78">
        <v>0</v>
      </c>
      <c r="G301" s="78">
        <v>0</v>
      </c>
      <c r="H301" s="78">
        <v>0</v>
      </c>
      <c r="I301" s="78">
        <v>0</v>
      </c>
      <c r="J301" s="78">
        <v>0</v>
      </c>
      <c r="K301" s="78">
        <v>0</v>
      </c>
      <c r="L301" s="78">
        <v>0</v>
      </c>
      <c r="M301" s="78">
        <v>0</v>
      </c>
      <c r="N301" s="78">
        <v>0</v>
      </c>
      <c r="O301" s="78">
        <v>0</v>
      </c>
      <c r="P301" s="78">
        <v>0</v>
      </c>
      <c r="Q301" s="78">
        <v>0</v>
      </c>
      <c r="R301" s="78">
        <v>0</v>
      </c>
      <c r="S301" s="78">
        <v>0</v>
      </c>
      <c r="T301" s="78">
        <v>0</v>
      </c>
      <c r="U301" s="78">
        <v>0</v>
      </c>
      <c r="V301" s="78">
        <v>0</v>
      </c>
      <c r="W301" s="78">
        <v>0</v>
      </c>
      <c r="X301" s="78">
        <v>0</v>
      </c>
      <c r="Y301" s="78">
        <v>0</v>
      </c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  <c r="BC301" s="56"/>
      <c r="BD301" s="56"/>
      <c r="BE301" s="56"/>
      <c r="BF301" s="56"/>
      <c r="BG301" s="56"/>
      <c r="BH301" s="56"/>
      <c r="BI301" s="56"/>
      <c r="BJ301" s="56"/>
      <c r="BK301" s="56"/>
      <c r="BL301" s="56"/>
      <c r="BM301" s="56"/>
      <c r="BN301" s="56"/>
      <c r="BO301" s="56"/>
      <c r="BP301" s="56"/>
      <c r="BQ301" s="56"/>
      <c r="BR301" s="56"/>
      <c r="BS301" s="56"/>
      <c r="BT301" s="56"/>
      <c r="BU301" s="56"/>
      <c r="BV301" s="56"/>
      <c r="BW301" s="56"/>
      <c r="BX301" s="56"/>
      <c r="BY301" s="56"/>
      <c r="BZ301" s="56"/>
      <c r="CA301" s="56"/>
      <c r="CB301" s="56"/>
      <c r="CC301" s="56"/>
      <c r="CD301" s="56"/>
      <c r="CE301" s="56"/>
      <c r="CF301" s="56"/>
      <c r="CG301" s="56"/>
      <c r="CH301" s="56"/>
      <c r="CI301" s="56"/>
      <c r="CJ301" s="56"/>
      <c r="CK301" s="56"/>
      <c r="CL301" s="56"/>
      <c r="CM301" s="56"/>
      <c r="CN301" s="56"/>
      <c r="CO301" s="56"/>
      <c r="CP301" s="56"/>
      <c r="CQ301" s="49"/>
      <c r="CR301" s="48"/>
    </row>
    <row r="302" spans="1:96" hidden="1" outlineLevel="1" x14ac:dyDescent="0.25">
      <c r="A302" s="50" t="s">
        <v>86</v>
      </c>
      <c r="B302" s="51" t="s">
        <v>85</v>
      </c>
      <c r="C302" s="52">
        <f>+[1]Genanskaffelsespriser!$E$176</f>
        <v>25</v>
      </c>
      <c r="D302" s="78">
        <v>0</v>
      </c>
      <c r="E302" s="78">
        <v>0</v>
      </c>
      <c r="F302" s="78">
        <v>0</v>
      </c>
      <c r="G302" s="78">
        <v>0</v>
      </c>
      <c r="H302" s="78">
        <v>0</v>
      </c>
      <c r="I302" s="78">
        <v>0</v>
      </c>
      <c r="J302" s="78">
        <v>0</v>
      </c>
      <c r="K302" s="78">
        <v>0</v>
      </c>
      <c r="L302" s="78">
        <v>0</v>
      </c>
      <c r="M302" s="78">
        <v>0</v>
      </c>
      <c r="N302" s="78">
        <v>0</v>
      </c>
      <c r="O302" s="78">
        <v>0</v>
      </c>
      <c r="P302" s="78">
        <v>0</v>
      </c>
      <c r="Q302" s="78">
        <v>0</v>
      </c>
      <c r="R302" s="78">
        <v>0</v>
      </c>
      <c r="S302" s="78">
        <v>0</v>
      </c>
      <c r="T302" s="78">
        <v>0</v>
      </c>
      <c r="U302" s="78">
        <v>0</v>
      </c>
      <c r="V302" s="78">
        <v>0</v>
      </c>
      <c r="W302" s="78">
        <v>0</v>
      </c>
      <c r="X302" s="78">
        <v>0</v>
      </c>
      <c r="Y302" s="78">
        <v>0</v>
      </c>
      <c r="Z302" s="87">
        <f>IF(COUNTIF(D302:Y302,"&lt;&gt;0")&lt;=1,IF((SUM(D302:Y302))&gt;0,((+HLOOKUP((SUM(D302:Y302)),[1]Priser!$E$342:$H$344,2)+((SUM(D302:Y302))-HLOOKUP((SUM(D302:Y302)),[1]Priser!$E$342:$H$344,1))*HLOOKUP((SUM(D302:Y302)),[1]Priser!$E$342:$H$344,3))*[1]Priser!$Q$341)/(SUM(D302:Y302)),0)*(1+[1]Genanskaffelsespriser!$D$196),$A$400)</f>
        <v>0</v>
      </c>
      <c r="AA302" s="57">
        <f t="shared" ref="AA302:AP303" si="233">IF((D302*$Z302-(2009-D$3)/$C302*$Z302*D302)&lt;0,0,(D302*$Z302-(2009-D$3)/$C302*$Z302*D302))</f>
        <v>0</v>
      </c>
      <c r="AB302" s="58">
        <f t="shared" si="233"/>
        <v>0</v>
      </c>
      <c r="AC302" s="58">
        <f t="shared" si="233"/>
        <v>0</v>
      </c>
      <c r="AD302" s="58">
        <f t="shared" si="233"/>
        <v>0</v>
      </c>
      <c r="AE302" s="58">
        <f t="shared" si="233"/>
        <v>0</v>
      </c>
      <c r="AF302" s="58">
        <f t="shared" si="233"/>
        <v>0</v>
      </c>
      <c r="AG302" s="58">
        <f t="shared" si="233"/>
        <v>0</v>
      </c>
      <c r="AH302" s="58">
        <f t="shared" si="233"/>
        <v>0</v>
      </c>
      <c r="AI302" s="58">
        <f t="shared" si="233"/>
        <v>0</v>
      </c>
      <c r="AJ302" s="58">
        <f t="shared" si="233"/>
        <v>0</v>
      </c>
      <c r="AK302" s="58">
        <f t="shared" si="233"/>
        <v>0</v>
      </c>
      <c r="AL302" s="58">
        <f t="shared" si="233"/>
        <v>0</v>
      </c>
      <c r="AM302" s="58">
        <f t="shared" si="233"/>
        <v>0</v>
      </c>
      <c r="AN302" s="58">
        <f t="shared" si="233"/>
        <v>0</v>
      </c>
      <c r="AO302" s="58">
        <f t="shared" si="233"/>
        <v>0</v>
      </c>
      <c r="AP302" s="58">
        <f t="shared" si="233"/>
        <v>0</v>
      </c>
      <c r="AQ302" s="58">
        <f t="shared" ref="AK302:AT303" si="234">IF((T302*$Z302-(2009-T$3)/$C302*$Z302*T302)&lt;0,0,(T302*$Z302-(2009-T$3)/$C302*$Z302*T302))</f>
        <v>0</v>
      </c>
      <c r="AR302" s="58">
        <f t="shared" si="234"/>
        <v>0</v>
      </c>
      <c r="AS302" s="58">
        <f t="shared" si="234"/>
        <v>0</v>
      </c>
      <c r="AT302" s="58">
        <f t="shared" si="234"/>
        <v>0</v>
      </c>
      <c r="AU302" s="58">
        <f>IF((X302*$Z302-(2009-X$3)/$C302*$Z302*X302)&lt;0,0,(X302*$Z302-(2009-X$3)/$C302*$Z302*X302))</f>
        <v>0</v>
      </c>
      <c r="AV302" s="58">
        <f>IF((Y302*$Z302-(2009-Y$3)/$C302*$Z302*Y302)&lt;0,0,(Y302*$Z302-(2009-Y$3)/$C302*$Z302*Y302))</f>
        <v>0</v>
      </c>
      <c r="AW302" s="59">
        <f>+SUM(AA302:AV302)</f>
        <v>0</v>
      </c>
      <c r="AX302" s="58">
        <f>VLOOKUP(D$3,[1]Prisindeks!$A$1:$B$111,2,FALSE)/100*AA302</f>
        <v>0</v>
      </c>
      <c r="AY302" s="58">
        <f>VLOOKUP(E$3,[1]Prisindeks!$A$1:$B$111,2,FALSE)/100*AB302</f>
        <v>0</v>
      </c>
      <c r="AZ302" s="58">
        <f>VLOOKUP(F$3,[1]Prisindeks!$A$1:$B$111,2,FALSE)/100*AC302</f>
        <v>0</v>
      </c>
      <c r="BA302" s="58">
        <f>VLOOKUP(G$3,[1]Prisindeks!$A$1:$B$111,2,FALSE)/100*AD302</f>
        <v>0</v>
      </c>
      <c r="BB302" s="58">
        <f>VLOOKUP(H$3,[1]Prisindeks!$A$1:$B$111,2,FALSE)/100*AE302</f>
        <v>0</v>
      </c>
      <c r="BC302" s="58">
        <f>VLOOKUP(I$3,[1]Prisindeks!$A$1:$B$111,2,FALSE)/100*AF302</f>
        <v>0</v>
      </c>
      <c r="BD302" s="58">
        <f>VLOOKUP(J$3,[1]Prisindeks!$A$1:$B$111,2,FALSE)/100*AG302</f>
        <v>0</v>
      </c>
      <c r="BE302" s="58">
        <f>VLOOKUP(K$3,[1]Prisindeks!$A$1:$B$111,2,FALSE)/100*AH302</f>
        <v>0</v>
      </c>
      <c r="BF302" s="58">
        <f>VLOOKUP(L$3,[1]Prisindeks!$A$1:$B$111,2,FALSE)/100*AI302</f>
        <v>0</v>
      </c>
      <c r="BG302" s="58">
        <f>VLOOKUP(M$3,[1]Prisindeks!$A$1:$B$111,2,FALSE)/100*AJ302</f>
        <v>0</v>
      </c>
      <c r="BH302" s="58">
        <f>VLOOKUP(N$3,[1]Prisindeks!$A$1:$B$111,2,FALSE)/100*AK302</f>
        <v>0</v>
      </c>
      <c r="BI302" s="58">
        <f>VLOOKUP(O$3,[1]Prisindeks!$A$1:$B$111,2,FALSE)/100*AL302</f>
        <v>0</v>
      </c>
      <c r="BJ302" s="58">
        <f>VLOOKUP(P$3,[1]Prisindeks!$A$1:$B$111,2,FALSE)/100*AM302</f>
        <v>0</v>
      </c>
      <c r="BK302" s="58">
        <f>VLOOKUP(Q$3,[1]Prisindeks!$A$1:$B$111,2,FALSE)/100*AN302</f>
        <v>0</v>
      </c>
      <c r="BL302" s="58">
        <f>VLOOKUP(R$3,[1]Prisindeks!$A$1:$B$111,2,FALSE)/100*AO302</f>
        <v>0</v>
      </c>
      <c r="BM302" s="58">
        <f>VLOOKUP(S$3,[1]Prisindeks!$A$1:$B$111,2,FALSE)/100*AP302</f>
        <v>0</v>
      </c>
      <c r="BN302" s="58">
        <f>VLOOKUP(T$3,[1]Prisindeks!$A$1:$B$111,2,FALSE)/100*AQ302</f>
        <v>0</v>
      </c>
      <c r="BO302" s="58">
        <f>VLOOKUP(U$3,[1]Prisindeks!$A$1:$B$111,2,FALSE)/100*AR302</f>
        <v>0</v>
      </c>
      <c r="BP302" s="58">
        <f>VLOOKUP(V$3,[1]Prisindeks!$A$1:$B$111,2,FALSE)/100*AS302</f>
        <v>0</v>
      </c>
      <c r="BQ302" s="58">
        <f>VLOOKUP(W$3,[1]Prisindeks!$A$1:$B$111,2,FALSE)/100*AT302</f>
        <v>0</v>
      </c>
      <c r="BR302" s="58">
        <f>VLOOKUP(X$3,[1]Prisindeks!$A$1:$B$111,2,FALSE)/100*AU302</f>
        <v>0</v>
      </c>
      <c r="BS302" s="58">
        <f>VLOOKUP(Y$3,[1]Prisindeks!$A$1:$B$111,2,FALSE)/100*AV302</f>
        <v>0</v>
      </c>
      <c r="BT302" s="59">
        <f>+SUM(AX302:BS302)</f>
        <v>0</v>
      </c>
      <c r="BU302" s="48">
        <f t="shared" ref="BU302:CJ304" si="235">(AX302+AA302)/2</f>
        <v>0</v>
      </c>
      <c r="BV302" s="48">
        <f t="shared" si="235"/>
        <v>0</v>
      </c>
      <c r="BW302" s="48">
        <f t="shared" si="235"/>
        <v>0</v>
      </c>
      <c r="BX302" s="48">
        <f t="shared" si="235"/>
        <v>0</v>
      </c>
      <c r="BY302" s="48">
        <f t="shared" si="235"/>
        <v>0</v>
      </c>
      <c r="BZ302" s="48">
        <f t="shared" si="235"/>
        <v>0</v>
      </c>
      <c r="CA302" s="48">
        <f t="shared" si="235"/>
        <v>0</v>
      </c>
      <c r="CB302" s="48">
        <f t="shared" si="235"/>
        <v>0</v>
      </c>
      <c r="CC302" s="48">
        <f t="shared" si="235"/>
        <v>0</v>
      </c>
      <c r="CD302" s="48">
        <f t="shared" si="235"/>
        <v>0</v>
      </c>
      <c r="CE302" s="48">
        <f t="shared" si="235"/>
        <v>0</v>
      </c>
      <c r="CF302" s="48">
        <f t="shared" si="235"/>
        <v>0</v>
      </c>
      <c r="CG302" s="48">
        <f t="shared" si="235"/>
        <v>0</v>
      </c>
      <c r="CH302" s="48">
        <f t="shared" si="235"/>
        <v>0</v>
      </c>
      <c r="CI302" s="48">
        <f t="shared" si="235"/>
        <v>0</v>
      </c>
      <c r="CJ302" s="48">
        <f t="shared" si="235"/>
        <v>0</v>
      </c>
      <c r="CK302" s="48">
        <f t="shared" ref="CE302:CP304" si="236">(BN302+AQ302)/2</f>
        <v>0</v>
      </c>
      <c r="CL302" s="48">
        <f t="shared" si="236"/>
        <v>0</v>
      </c>
      <c r="CM302" s="48">
        <f t="shared" si="236"/>
        <v>0</v>
      </c>
      <c r="CN302" s="48">
        <f t="shared" si="236"/>
        <v>0</v>
      </c>
      <c r="CO302" s="48">
        <f t="shared" si="236"/>
        <v>0</v>
      </c>
      <c r="CP302" s="48">
        <f t="shared" si="236"/>
        <v>0</v>
      </c>
      <c r="CQ302" s="49">
        <f>+AVERAGE(AW302,BT302)</f>
        <v>0</v>
      </c>
      <c r="CR302" s="48">
        <f>SUM(D302:Y302)</f>
        <v>0</v>
      </c>
    </row>
    <row r="303" spans="1:96" hidden="1" outlineLevel="1" x14ac:dyDescent="0.25">
      <c r="A303" s="50" t="s">
        <v>87</v>
      </c>
      <c r="B303" s="51" t="s">
        <v>85</v>
      </c>
      <c r="C303" s="52">
        <f>+[1]Genanskaffelsespriser!$E$177</f>
        <v>10</v>
      </c>
      <c r="D303" s="78">
        <v>0</v>
      </c>
      <c r="E303" s="78">
        <v>0</v>
      </c>
      <c r="F303" s="78">
        <v>0</v>
      </c>
      <c r="G303" s="78">
        <v>0</v>
      </c>
      <c r="H303" s="78">
        <v>0</v>
      </c>
      <c r="I303" s="78">
        <v>0</v>
      </c>
      <c r="J303" s="78">
        <v>0</v>
      </c>
      <c r="K303" s="78">
        <v>0</v>
      </c>
      <c r="L303" s="78">
        <v>0</v>
      </c>
      <c r="M303" s="78">
        <v>0</v>
      </c>
      <c r="N303" s="78">
        <v>0</v>
      </c>
      <c r="O303" s="78">
        <v>0</v>
      </c>
      <c r="P303" s="78">
        <v>0</v>
      </c>
      <c r="Q303" s="78">
        <v>0</v>
      </c>
      <c r="R303" s="78">
        <v>0</v>
      </c>
      <c r="S303" s="78">
        <v>0</v>
      </c>
      <c r="T303" s="78">
        <v>0</v>
      </c>
      <c r="U303" s="78">
        <v>0</v>
      </c>
      <c r="V303" s="78">
        <v>0</v>
      </c>
      <c r="W303" s="78">
        <v>0</v>
      </c>
      <c r="X303" s="78">
        <v>0</v>
      </c>
      <c r="Y303" s="78">
        <v>0</v>
      </c>
      <c r="Z303" s="87">
        <f>IF(COUNTIF(D303:Y303,"&lt;&gt;0")&lt;=1,IF((SUM(D303:Y303))&gt;0,((+HLOOKUP((SUM(D303:Y303)),[1]Priser!$E$342:$H$344,2)+((SUM(D303:Y303))-HLOOKUP((SUM(D303:Y303)),[1]Priser!$E$342:$H$344,1))*HLOOKUP((SUM(D303:Y303)),[1]Priser!$E$342:$H$344,3))*[1]Priser!$R$341)/(SUM(D303:Y303)),0)*(1+[1]Genanskaffelsespriser!$D$196),$A$400)</f>
        <v>0</v>
      </c>
      <c r="AA303" s="57">
        <f t="shared" si="233"/>
        <v>0</v>
      </c>
      <c r="AB303" s="58">
        <f t="shared" si="233"/>
        <v>0</v>
      </c>
      <c r="AC303" s="58">
        <f t="shared" si="233"/>
        <v>0</v>
      </c>
      <c r="AD303" s="58">
        <f t="shared" si="233"/>
        <v>0</v>
      </c>
      <c r="AE303" s="58">
        <f t="shared" si="233"/>
        <v>0</v>
      </c>
      <c r="AF303" s="58">
        <f t="shared" si="233"/>
        <v>0</v>
      </c>
      <c r="AG303" s="58">
        <f t="shared" si="233"/>
        <v>0</v>
      </c>
      <c r="AH303" s="58">
        <f t="shared" si="233"/>
        <v>0</v>
      </c>
      <c r="AI303" s="58">
        <f t="shared" si="233"/>
        <v>0</v>
      </c>
      <c r="AJ303" s="58">
        <f t="shared" si="233"/>
        <v>0</v>
      </c>
      <c r="AK303" s="58">
        <f t="shared" si="234"/>
        <v>0</v>
      </c>
      <c r="AL303" s="58">
        <f t="shared" si="234"/>
        <v>0</v>
      </c>
      <c r="AM303" s="58">
        <f t="shared" si="234"/>
        <v>0</v>
      </c>
      <c r="AN303" s="58">
        <f t="shared" si="234"/>
        <v>0</v>
      </c>
      <c r="AO303" s="58">
        <f t="shared" si="234"/>
        <v>0</v>
      </c>
      <c r="AP303" s="58">
        <f t="shared" si="234"/>
        <v>0</v>
      </c>
      <c r="AQ303" s="58">
        <f t="shared" si="234"/>
        <v>0</v>
      </c>
      <c r="AR303" s="58">
        <f t="shared" si="234"/>
        <v>0</v>
      </c>
      <c r="AS303" s="58">
        <f t="shared" si="234"/>
        <v>0</v>
      </c>
      <c r="AT303" s="58">
        <f t="shared" si="234"/>
        <v>0</v>
      </c>
      <c r="AU303" s="58">
        <f>IF((X303*$Z303-(2009-X$3)/$C303*$Z303*X303)&lt;0,0,(X303*$Z303-(2009-X$3)/$C303*$Z303*X303))</f>
        <v>0</v>
      </c>
      <c r="AV303" s="58">
        <f>IF((Y303*$Z303-(2009-Y$3)/$C303*$Z303*Y303)&lt;0,0,(Y303*$Z303-(2009-Y$3)/$C303*$Z303*Y303))</f>
        <v>0</v>
      </c>
      <c r="AW303" s="59">
        <f>+SUM(AA303:AV303)</f>
        <v>0</v>
      </c>
      <c r="AX303" s="58">
        <f>VLOOKUP(D$3,[1]Prisindeks!$A$1:$B$111,2,FALSE)/100*AA303</f>
        <v>0</v>
      </c>
      <c r="AY303" s="58">
        <f>VLOOKUP(E$3,[1]Prisindeks!$A$1:$B$111,2,FALSE)/100*AB303</f>
        <v>0</v>
      </c>
      <c r="AZ303" s="58">
        <f>VLOOKUP(F$3,[1]Prisindeks!$A$1:$B$111,2,FALSE)/100*AC303</f>
        <v>0</v>
      </c>
      <c r="BA303" s="58">
        <f>VLOOKUP(G$3,[1]Prisindeks!$A$1:$B$111,2,FALSE)/100*AD303</f>
        <v>0</v>
      </c>
      <c r="BB303" s="58">
        <f>VLOOKUP(H$3,[1]Prisindeks!$A$1:$B$111,2,FALSE)/100*AE303</f>
        <v>0</v>
      </c>
      <c r="BC303" s="58">
        <f>VLOOKUP(I$3,[1]Prisindeks!$A$1:$B$111,2,FALSE)/100*AF303</f>
        <v>0</v>
      </c>
      <c r="BD303" s="58">
        <f>VLOOKUP(J$3,[1]Prisindeks!$A$1:$B$111,2,FALSE)/100*AG303</f>
        <v>0</v>
      </c>
      <c r="BE303" s="58">
        <f>VLOOKUP(K$3,[1]Prisindeks!$A$1:$B$111,2,FALSE)/100*AH303</f>
        <v>0</v>
      </c>
      <c r="BF303" s="58">
        <f>VLOOKUP(L$3,[1]Prisindeks!$A$1:$B$111,2,FALSE)/100*AI303</f>
        <v>0</v>
      </c>
      <c r="BG303" s="58">
        <f>VLOOKUP(M$3,[1]Prisindeks!$A$1:$B$111,2,FALSE)/100*AJ303</f>
        <v>0</v>
      </c>
      <c r="BH303" s="58">
        <f>VLOOKUP(N$3,[1]Prisindeks!$A$1:$B$111,2,FALSE)/100*AK303</f>
        <v>0</v>
      </c>
      <c r="BI303" s="58">
        <f>VLOOKUP(O$3,[1]Prisindeks!$A$1:$B$111,2,FALSE)/100*AL303</f>
        <v>0</v>
      </c>
      <c r="BJ303" s="58">
        <f>VLOOKUP(P$3,[1]Prisindeks!$A$1:$B$111,2,FALSE)/100*AM303</f>
        <v>0</v>
      </c>
      <c r="BK303" s="58">
        <f>VLOOKUP(Q$3,[1]Prisindeks!$A$1:$B$111,2,FALSE)/100*AN303</f>
        <v>0</v>
      </c>
      <c r="BL303" s="58">
        <f>VLOOKUP(R$3,[1]Prisindeks!$A$1:$B$111,2,FALSE)/100*AO303</f>
        <v>0</v>
      </c>
      <c r="BM303" s="58">
        <f>VLOOKUP(S$3,[1]Prisindeks!$A$1:$B$111,2,FALSE)/100*AP303</f>
        <v>0</v>
      </c>
      <c r="BN303" s="58">
        <f>VLOOKUP(T$3,[1]Prisindeks!$A$1:$B$111,2,FALSE)/100*AQ303</f>
        <v>0</v>
      </c>
      <c r="BO303" s="58">
        <f>VLOOKUP(U$3,[1]Prisindeks!$A$1:$B$111,2,FALSE)/100*AR303</f>
        <v>0</v>
      </c>
      <c r="BP303" s="58">
        <f>VLOOKUP(V$3,[1]Prisindeks!$A$1:$B$111,2,FALSE)/100*AS303</f>
        <v>0</v>
      </c>
      <c r="BQ303" s="58">
        <f>VLOOKUP(W$3,[1]Prisindeks!$A$1:$B$111,2,FALSE)/100*AT303</f>
        <v>0</v>
      </c>
      <c r="BR303" s="58">
        <f>VLOOKUP(X$3,[1]Prisindeks!$A$1:$B$111,2,FALSE)/100*AU303</f>
        <v>0</v>
      </c>
      <c r="BS303" s="58">
        <f>VLOOKUP(Y$3,[1]Prisindeks!$A$1:$B$111,2,FALSE)/100*AV303</f>
        <v>0</v>
      </c>
      <c r="BT303" s="59">
        <f>+SUM(AX303:BS303)</f>
        <v>0</v>
      </c>
      <c r="BU303" s="48">
        <f t="shared" si="235"/>
        <v>0</v>
      </c>
      <c r="BV303" s="48">
        <f t="shared" si="235"/>
        <v>0</v>
      </c>
      <c r="BW303" s="48">
        <f t="shared" si="235"/>
        <v>0</v>
      </c>
      <c r="BX303" s="48">
        <f t="shared" si="235"/>
        <v>0</v>
      </c>
      <c r="BY303" s="48">
        <f t="shared" si="235"/>
        <v>0</v>
      </c>
      <c r="BZ303" s="48">
        <f t="shared" si="235"/>
        <v>0</v>
      </c>
      <c r="CA303" s="48">
        <f t="shared" si="235"/>
        <v>0</v>
      </c>
      <c r="CB303" s="48">
        <f t="shared" si="235"/>
        <v>0</v>
      </c>
      <c r="CC303" s="48">
        <f t="shared" si="235"/>
        <v>0</v>
      </c>
      <c r="CD303" s="48">
        <f t="shared" si="235"/>
        <v>0</v>
      </c>
      <c r="CE303" s="48">
        <f t="shared" si="236"/>
        <v>0</v>
      </c>
      <c r="CF303" s="48">
        <f t="shared" si="236"/>
        <v>0</v>
      </c>
      <c r="CG303" s="48">
        <f t="shared" si="236"/>
        <v>0</v>
      </c>
      <c r="CH303" s="48">
        <f t="shared" si="236"/>
        <v>0</v>
      </c>
      <c r="CI303" s="48">
        <f t="shared" si="236"/>
        <v>0</v>
      </c>
      <c r="CJ303" s="48">
        <f t="shared" si="236"/>
        <v>0</v>
      </c>
      <c r="CK303" s="48">
        <f t="shared" si="236"/>
        <v>0</v>
      </c>
      <c r="CL303" s="48">
        <f t="shared" si="236"/>
        <v>0</v>
      </c>
      <c r="CM303" s="48">
        <f t="shared" si="236"/>
        <v>0</v>
      </c>
      <c r="CN303" s="48">
        <f t="shared" si="236"/>
        <v>0</v>
      </c>
      <c r="CO303" s="48">
        <f t="shared" si="236"/>
        <v>0</v>
      </c>
      <c r="CP303" s="48">
        <f t="shared" si="236"/>
        <v>0</v>
      </c>
      <c r="CQ303" s="49">
        <f>+AVERAGE(AW303,BT303)</f>
        <v>0</v>
      </c>
      <c r="CR303" s="48">
        <f>SUM(D303:Y303)</f>
        <v>0</v>
      </c>
    </row>
    <row r="304" spans="1:96" hidden="1" outlineLevel="1" x14ac:dyDescent="0.25">
      <c r="A304" s="50" t="s">
        <v>88</v>
      </c>
      <c r="B304" s="51" t="s">
        <v>89</v>
      </c>
      <c r="C304" s="52">
        <f>+[1]Genanskaffelsespriser!$E$178</f>
        <v>50</v>
      </c>
      <c r="D304" s="78">
        <v>0</v>
      </c>
      <c r="E304" s="78">
        <v>0</v>
      </c>
      <c r="F304" s="78">
        <v>0</v>
      </c>
      <c r="G304" s="78">
        <v>0</v>
      </c>
      <c r="H304" s="78">
        <v>0</v>
      </c>
      <c r="I304" s="78">
        <v>0</v>
      </c>
      <c r="J304" s="78">
        <v>0</v>
      </c>
      <c r="K304" s="78">
        <v>0</v>
      </c>
      <c r="L304" s="78">
        <v>0</v>
      </c>
      <c r="M304" s="78">
        <v>0</v>
      </c>
      <c r="N304" s="78">
        <v>0</v>
      </c>
      <c r="O304" s="78">
        <v>0</v>
      </c>
      <c r="P304" s="78">
        <v>0</v>
      </c>
      <c r="Q304" s="78">
        <v>0</v>
      </c>
      <c r="R304" s="78">
        <v>0</v>
      </c>
      <c r="S304" s="78">
        <v>0</v>
      </c>
      <c r="T304" s="78">
        <v>0</v>
      </c>
      <c r="U304" s="78">
        <v>0</v>
      </c>
      <c r="V304" s="78">
        <v>0</v>
      </c>
      <c r="W304" s="78">
        <v>0</v>
      </c>
      <c r="X304" s="78">
        <v>0</v>
      </c>
      <c r="Y304" s="78">
        <v>0</v>
      </c>
      <c r="Z304" s="87">
        <f>IF(COUNTIF(D304:Y304,"&lt;&gt;0")&lt;=1,IF((SUM(D304:Y304))&gt;0,(+HLOOKUP((SUM(D304:Y304)),[1]Priser!$E$168:$J$170,2)+((SUM(D304:Y304))-HLOOKUP((SUM(D304:Y304)),[1]Priser!$E$168:$J$170,1))*HLOOKUP((SUM(D304:Y304)),[1]Priser!$E$168:$J$170,3))/(SUM(D304:Y304)),0)*(1+[1]Genanskaffelsespriser!$D$196),$A$400)</f>
        <v>0</v>
      </c>
      <c r="AA304" s="57">
        <f t="shared" ref="AA304:AV304" si="237">IF((D304*$Z304-(2009-D$3)/($C304+D305)*$Z304*D304)&lt;0,0,(D304*$Z304-(2009-D$3)/($C304+D305)*$Z304*D304))</f>
        <v>0</v>
      </c>
      <c r="AB304" s="58">
        <f t="shared" si="237"/>
        <v>0</v>
      </c>
      <c r="AC304" s="58">
        <f t="shared" si="237"/>
        <v>0</v>
      </c>
      <c r="AD304" s="58">
        <f t="shared" si="237"/>
        <v>0</v>
      </c>
      <c r="AE304" s="58">
        <f t="shared" si="237"/>
        <v>0</v>
      </c>
      <c r="AF304" s="58">
        <f t="shared" si="237"/>
        <v>0</v>
      </c>
      <c r="AG304" s="58">
        <f t="shared" si="237"/>
        <v>0</v>
      </c>
      <c r="AH304" s="58">
        <f t="shared" si="237"/>
        <v>0</v>
      </c>
      <c r="AI304" s="58">
        <f t="shared" si="237"/>
        <v>0</v>
      </c>
      <c r="AJ304" s="58">
        <f t="shared" si="237"/>
        <v>0</v>
      </c>
      <c r="AK304" s="58">
        <f t="shared" si="237"/>
        <v>0</v>
      </c>
      <c r="AL304" s="58">
        <f t="shared" si="237"/>
        <v>0</v>
      </c>
      <c r="AM304" s="58">
        <f t="shared" si="237"/>
        <v>0</v>
      </c>
      <c r="AN304" s="58">
        <f t="shared" si="237"/>
        <v>0</v>
      </c>
      <c r="AO304" s="58">
        <f t="shared" si="237"/>
        <v>0</v>
      </c>
      <c r="AP304" s="58">
        <f t="shared" si="237"/>
        <v>0</v>
      </c>
      <c r="AQ304" s="58">
        <f t="shared" si="237"/>
        <v>0</v>
      </c>
      <c r="AR304" s="58">
        <f t="shared" si="237"/>
        <v>0</v>
      </c>
      <c r="AS304" s="58">
        <f t="shared" si="237"/>
        <v>0</v>
      </c>
      <c r="AT304" s="58">
        <f t="shared" si="237"/>
        <v>0</v>
      </c>
      <c r="AU304" s="58">
        <f t="shared" si="237"/>
        <v>0</v>
      </c>
      <c r="AV304" s="58">
        <f t="shared" si="237"/>
        <v>0</v>
      </c>
      <c r="AW304" s="59">
        <f>+SUM(AA304:AV304)</f>
        <v>0</v>
      </c>
      <c r="AX304" s="58">
        <f>VLOOKUP(D$3,[1]Prisindeks!$A$1:$B$111,2,FALSE)/100*AA304</f>
        <v>0</v>
      </c>
      <c r="AY304" s="58">
        <f>VLOOKUP(E$3,[1]Prisindeks!$A$1:$B$111,2,FALSE)/100*AB304</f>
        <v>0</v>
      </c>
      <c r="AZ304" s="58">
        <f>VLOOKUP(F$3,[1]Prisindeks!$A$1:$B$111,2,FALSE)/100*AC304</f>
        <v>0</v>
      </c>
      <c r="BA304" s="58">
        <f>VLOOKUP(G$3,[1]Prisindeks!$A$1:$B$111,2,FALSE)/100*AD304</f>
        <v>0</v>
      </c>
      <c r="BB304" s="58">
        <f>VLOOKUP(H$3,[1]Prisindeks!$A$1:$B$111,2,FALSE)/100*AE304</f>
        <v>0</v>
      </c>
      <c r="BC304" s="58">
        <f>VLOOKUP(I$3,[1]Prisindeks!$A$1:$B$111,2,FALSE)/100*AF304</f>
        <v>0</v>
      </c>
      <c r="BD304" s="58">
        <f>VLOOKUP(J$3,[1]Prisindeks!$A$1:$B$111,2,FALSE)/100*AG304</f>
        <v>0</v>
      </c>
      <c r="BE304" s="58">
        <f>VLOOKUP(K$3,[1]Prisindeks!$A$1:$B$111,2,FALSE)/100*AH304</f>
        <v>0</v>
      </c>
      <c r="BF304" s="58">
        <f>VLOOKUP(L$3,[1]Prisindeks!$A$1:$B$111,2,FALSE)/100*AI304</f>
        <v>0</v>
      </c>
      <c r="BG304" s="58">
        <f>VLOOKUP(M$3,[1]Prisindeks!$A$1:$B$111,2,FALSE)/100*AJ304</f>
        <v>0</v>
      </c>
      <c r="BH304" s="58">
        <f>VLOOKUP(N$3,[1]Prisindeks!$A$1:$B$111,2,FALSE)/100*AK304</f>
        <v>0</v>
      </c>
      <c r="BI304" s="58">
        <f>VLOOKUP(O$3,[1]Prisindeks!$A$1:$B$111,2,FALSE)/100*AL304</f>
        <v>0</v>
      </c>
      <c r="BJ304" s="58">
        <f>VLOOKUP(P$3,[1]Prisindeks!$A$1:$B$111,2,FALSE)/100*AM304</f>
        <v>0</v>
      </c>
      <c r="BK304" s="58">
        <f>VLOOKUP(Q$3,[1]Prisindeks!$A$1:$B$111,2,FALSE)/100*AN304</f>
        <v>0</v>
      </c>
      <c r="BL304" s="58">
        <f>VLOOKUP(R$3,[1]Prisindeks!$A$1:$B$111,2,FALSE)/100*AO304</f>
        <v>0</v>
      </c>
      <c r="BM304" s="58">
        <f>VLOOKUP(S$3,[1]Prisindeks!$A$1:$B$111,2,FALSE)/100*AP304</f>
        <v>0</v>
      </c>
      <c r="BN304" s="58">
        <f>VLOOKUP(T$3,[1]Prisindeks!$A$1:$B$111,2,FALSE)/100*AQ304</f>
        <v>0</v>
      </c>
      <c r="BO304" s="58">
        <f>VLOOKUP(U$3,[1]Prisindeks!$A$1:$B$111,2,FALSE)/100*AR304</f>
        <v>0</v>
      </c>
      <c r="BP304" s="58">
        <f>VLOOKUP(V$3,[1]Prisindeks!$A$1:$B$111,2,FALSE)/100*AS304</f>
        <v>0</v>
      </c>
      <c r="BQ304" s="58">
        <f>VLOOKUP(W$3,[1]Prisindeks!$A$1:$B$111,2,FALSE)/100*AT304</f>
        <v>0</v>
      </c>
      <c r="BR304" s="58">
        <f>VLOOKUP(X$3,[1]Prisindeks!$A$1:$B$111,2,FALSE)/100*AU304</f>
        <v>0</v>
      </c>
      <c r="BS304" s="58">
        <f>VLOOKUP(Y$3,[1]Prisindeks!$A$1:$B$111,2,FALSE)/100*AV304</f>
        <v>0</v>
      </c>
      <c r="BT304" s="59">
        <f>+SUM(AX304:BS304)</f>
        <v>0</v>
      </c>
      <c r="BU304" s="48">
        <f t="shared" si="235"/>
        <v>0</v>
      </c>
      <c r="BV304" s="48">
        <f t="shared" si="235"/>
        <v>0</v>
      </c>
      <c r="BW304" s="48">
        <f t="shared" si="235"/>
        <v>0</v>
      </c>
      <c r="BX304" s="48">
        <f t="shared" si="235"/>
        <v>0</v>
      </c>
      <c r="BY304" s="48">
        <f t="shared" si="235"/>
        <v>0</v>
      </c>
      <c r="BZ304" s="48">
        <f t="shared" si="235"/>
        <v>0</v>
      </c>
      <c r="CA304" s="48">
        <f t="shared" si="235"/>
        <v>0</v>
      </c>
      <c r="CB304" s="48">
        <f t="shared" si="235"/>
        <v>0</v>
      </c>
      <c r="CC304" s="48">
        <f t="shared" si="235"/>
        <v>0</v>
      </c>
      <c r="CD304" s="48">
        <f t="shared" si="235"/>
        <v>0</v>
      </c>
      <c r="CE304" s="48">
        <f t="shared" si="236"/>
        <v>0</v>
      </c>
      <c r="CF304" s="48">
        <f t="shared" si="236"/>
        <v>0</v>
      </c>
      <c r="CG304" s="48">
        <f t="shared" si="236"/>
        <v>0</v>
      </c>
      <c r="CH304" s="48">
        <f t="shared" si="236"/>
        <v>0</v>
      </c>
      <c r="CI304" s="48">
        <f t="shared" si="236"/>
        <v>0</v>
      </c>
      <c r="CJ304" s="48">
        <f t="shared" si="236"/>
        <v>0</v>
      </c>
      <c r="CK304" s="48">
        <f t="shared" si="236"/>
        <v>0</v>
      </c>
      <c r="CL304" s="48">
        <f t="shared" si="236"/>
        <v>0</v>
      </c>
      <c r="CM304" s="48">
        <f t="shared" si="236"/>
        <v>0</v>
      </c>
      <c r="CN304" s="48">
        <f t="shared" si="236"/>
        <v>0</v>
      </c>
      <c r="CO304" s="48">
        <f t="shared" si="236"/>
        <v>0</v>
      </c>
      <c r="CP304" s="48">
        <f t="shared" si="236"/>
        <v>0</v>
      </c>
      <c r="CQ304" s="49">
        <f>+AVERAGE(AW304,BT304)</f>
        <v>0</v>
      </c>
      <c r="CR304" s="48">
        <f>SUM(D304:Y304)</f>
        <v>0</v>
      </c>
    </row>
    <row r="305" spans="1:96" hidden="1" outlineLevel="1" x14ac:dyDescent="0.25">
      <c r="A305" s="60" t="s">
        <v>66</v>
      </c>
      <c r="B305" s="51" t="s">
        <v>67</v>
      </c>
      <c r="C305" s="61" t="s">
        <v>68</v>
      </c>
      <c r="D305" s="78">
        <v>0</v>
      </c>
      <c r="E305" s="78">
        <v>0</v>
      </c>
      <c r="F305" s="78">
        <v>0</v>
      </c>
      <c r="G305" s="78">
        <v>0</v>
      </c>
      <c r="H305" s="78">
        <v>0</v>
      </c>
      <c r="I305" s="78">
        <v>0</v>
      </c>
      <c r="J305" s="78">
        <v>0</v>
      </c>
      <c r="K305" s="78">
        <v>0</v>
      </c>
      <c r="L305" s="78">
        <v>0</v>
      </c>
      <c r="M305" s="78">
        <v>0</v>
      </c>
      <c r="N305" s="78">
        <v>0</v>
      </c>
      <c r="O305" s="78">
        <v>0</v>
      </c>
      <c r="P305" s="78">
        <v>0</v>
      </c>
      <c r="Q305" s="78">
        <v>0</v>
      </c>
      <c r="R305" s="78">
        <v>0</v>
      </c>
      <c r="S305" s="78">
        <v>0</v>
      </c>
      <c r="T305" s="78">
        <v>0</v>
      </c>
      <c r="U305" s="78">
        <v>0</v>
      </c>
      <c r="V305" s="78">
        <v>0</v>
      </c>
      <c r="W305" s="78">
        <v>0</v>
      </c>
      <c r="X305" s="78">
        <v>0</v>
      </c>
      <c r="Y305" s="78">
        <v>0</v>
      </c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  <c r="BC305" s="56"/>
      <c r="BD305" s="56"/>
      <c r="BE305" s="56"/>
      <c r="BF305" s="56"/>
      <c r="BG305" s="56"/>
      <c r="BH305" s="56"/>
      <c r="BI305" s="56"/>
      <c r="BJ305" s="56"/>
      <c r="BK305" s="56"/>
      <c r="BL305" s="56"/>
      <c r="BM305" s="56"/>
      <c r="BN305" s="56"/>
      <c r="BO305" s="56"/>
      <c r="BP305" s="56"/>
      <c r="BQ305" s="56"/>
      <c r="BR305" s="56"/>
      <c r="BS305" s="56"/>
      <c r="BT305" s="56"/>
      <c r="BU305" s="56"/>
      <c r="BV305" s="56"/>
      <c r="BW305" s="56"/>
      <c r="BX305" s="56"/>
      <c r="BY305" s="56"/>
      <c r="BZ305" s="56"/>
      <c r="CA305" s="56"/>
      <c r="CB305" s="56"/>
      <c r="CC305" s="56"/>
      <c r="CD305" s="56"/>
      <c r="CE305" s="56"/>
      <c r="CF305" s="56"/>
      <c r="CG305" s="56"/>
      <c r="CH305" s="56"/>
      <c r="CI305" s="56"/>
      <c r="CJ305" s="56"/>
      <c r="CK305" s="56"/>
      <c r="CL305" s="56"/>
      <c r="CM305" s="56"/>
      <c r="CN305" s="56"/>
      <c r="CO305" s="56"/>
      <c r="CP305" s="56"/>
      <c r="CQ305" s="49"/>
      <c r="CR305" s="48"/>
    </row>
    <row r="306" spans="1:96" hidden="1" outlineLevel="1" x14ac:dyDescent="0.25">
      <c r="A306" s="50" t="s">
        <v>90</v>
      </c>
      <c r="B306" s="51" t="s">
        <v>89</v>
      </c>
      <c r="C306" s="52">
        <f>+[1]Genanskaffelsespriser!$E$179</f>
        <v>50</v>
      </c>
      <c r="D306" s="78">
        <v>0</v>
      </c>
      <c r="E306" s="78">
        <v>0</v>
      </c>
      <c r="F306" s="78">
        <v>0</v>
      </c>
      <c r="G306" s="78">
        <v>0</v>
      </c>
      <c r="H306" s="78">
        <v>0</v>
      </c>
      <c r="I306" s="78">
        <v>0</v>
      </c>
      <c r="J306" s="78">
        <v>0</v>
      </c>
      <c r="K306" s="78">
        <v>0</v>
      </c>
      <c r="L306" s="78">
        <v>0</v>
      </c>
      <c r="M306" s="78">
        <v>0</v>
      </c>
      <c r="N306" s="78">
        <v>0</v>
      </c>
      <c r="O306" s="78">
        <v>0</v>
      </c>
      <c r="P306" s="78">
        <v>0</v>
      </c>
      <c r="Q306" s="78">
        <v>0</v>
      </c>
      <c r="R306" s="78">
        <v>0</v>
      </c>
      <c r="S306" s="78">
        <v>0</v>
      </c>
      <c r="T306" s="78">
        <v>0</v>
      </c>
      <c r="U306" s="78">
        <v>0</v>
      </c>
      <c r="V306" s="78">
        <v>0</v>
      </c>
      <c r="W306" s="78">
        <v>0</v>
      </c>
      <c r="X306" s="78">
        <v>0</v>
      </c>
      <c r="Y306" s="78">
        <v>0</v>
      </c>
      <c r="Z306" s="87">
        <f>IF(COUNTIF(D306:Y306,"&lt;&gt;0")&lt;=1,IF((SUM(D306:Y306))&gt;0,(+HLOOKUP((SUM(D306:Y306)),[1]Priser!$E$191:$J$193,2)+((SUM(D306:Y306))-HLOOKUP((SUM(D306:Y306)),[1]Priser!$E$191:$J$193,1))*HLOOKUP((SUM(D306:Y306)),[1]Priser!$E$191:$J$193,3))/(SUM(D306:Y306)),0)*(1+[1]Genanskaffelsespriser!$D$196),$A$400)</f>
        <v>0</v>
      </c>
      <c r="AA306" s="57">
        <f t="shared" ref="AA306:AV306" si="238">IF((D306*$Z306-(2009-D$3)/($C306+D307)*$Z306*D306)&lt;0,0,(D306*$Z306-(2009-D$3)/($C306+D307)*$Z306*D306))</f>
        <v>0</v>
      </c>
      <c r="AB306" s="58">
        <f t="shared" si="238"/>
        <v>0</v>
      </c>
      <c r="AC306" s="58">
        <f t="shared" si="238"/>
        <v>0</v>
      </c>
      <c r="AD306" s="58">
        <f t="shared" si="238"/>
        <v>0</v>
      </c>
      <c r="AE306" s="58">
        <f t="shared" si="238"/>
        <v>0</v>
      </c>
      <c r="AF306" s="58">
        <f t="shared" si="238"/>
        <v>0</v>
      </c>
      <c r="AG306" s="58">
        <f t="shared" si="238"/>
        <v>0</v>
      </c>
      <c r="AH306" s="58">
        <f t="shared" si="238"/>
        <v>0</v>
      </c>
      <c r="AI306" s="58">
        <f t="shared" si="238"/>
        <v>0</v>
      </c>
      <c r="AJ306" s="58">
        <f t="shared" si="238"/>
        <v>0</v>
      </c>
      <c r="AK306" s="58">
        <f t="shared" si="238"/>
        <v>0</v>
      </c>
      <c r="AL306" s="58">
        <f t="shared" si="238"/>
        <v>0</v>
      </c>
      <c r="AM306" s="58">
        <f t="shared" si="238"/>
        <v>0</v>
      </c>
      <c r="AN306" s="58">
        <f t="shared" si="238"/>
        <v>0</v>
      </c>
      <c r="AO306" s="58">
        <f t="shared" si="238"/>
        <v>0</v>
      </c>
      <c r="AP306" s="58">
        <f t="shared" si="238"/>
        <v>0</v>
      </c>
      <c r="AQ306" s="58">
        <f t="shared" si="238"/>
        <v>0</v>
      </c>
      <c r="AR306" s="58">
        <f t="shared" si="238"/>
        <v>0</v>
      </c>
      <c r="AS306" s="58">
        <f t="shared" si="238"/>
        <v>0</v>
      </c>
      <c r="AT306" s="58">
        <f t="shared" si="238"/>
        <v>0</v>
      </c>
      <c r="AU306" s="58">
        <f t="shared" si="238"/>
        <v>0</v>
      </c>
      <c r="AV306" s="58">
        <f t="shared" si="238"/>
        <v>0</v>
      </c>
      <c r="AW306" s="59">
        <f>+SUM(AA306:AV306)</f>
        <v>0</v>
      </c>
      <c r="AX306" s="58">
        <f>VLOOKUP(D$3,[1]Prisindeks!$A$1:$B$111,2,FALSE)/100*AA306</f>
        <v>0</v>
      </c>
      <c r="AY306" s="58">
        <f>VLOOKUP(E$3,[1]Prisindeks!$A$1:$B$111,2,FALSE)/100*AB306</f>
        <v>0</v>
      </c>
      <c r="AZ306" s="58">
        <f>VLOOKUP(F$3,[1]Prisindeks!$A$1:$B$111,2,FALSE)/100*AC306</f>
        <v>0</v>
      </c>
      <c r="BA306" s="58">
        <f>VLOOKUP(G$3,[1]Prisindeks!$A$1:$B$111,2,FALSE)/100*AD306</f>
        <v>0</v>
      </c>
      <c r="BB306" s="58">
        <f>VLOOKUP(H$3,[1]Prisindeks!$A$1:$B$111,2,FALSE)/100*AE306</f>
        <v>0</v>
      </c>
      <c r="BC306" s="58">
        <f>VLOOKUP(I$3,[1]Prisindeks!$A$1:$B$111,2,FALSE)/100*AF306</f>
        <v>0</v>
      </c>
      <c r="BD306" s="58">
        <f>VLOOKUP(J$3,[1]Prisindeks!$A$1:$B$111,2,FALSE)/100*AG306</f>
        <v>0</v>
      </c>
      <c r="BE306" s="58">
        <f>VLOOKUP(K$3,[1]Prisindeks!$A$1:$B$111,2,FALSE)/100*AH306</f>
        <v>0</v>
      </c>
      <c r="BF306" s="58">
        <f>VLOOKUP(L$3,[1]Prisindeks!$A$1:$B$111,2,FALSE)/100*AI306</f>
        <v>0</v>
      </c>
      <c r="BG306" s="58">
        <f>VLOOKUP(M$3,[1]Prisindeks!$A$1:$B$111,2,FALSE)/100*AJ306</f>
        <v>0</v>
      </c>
      <c r="BH306" s="58">
        <f>VLOOKUP(N$3,[1]Prisindeks!$A$1:$B$111,2,FALSE)/100*AK306</f>
        <v>0</v>
      </c>
      <c r="BI306" s="58">
        <f>VLOOKUP(O$3,[1]Prisindeks!$A$1:$B$111,2,FALSE)/100*AL306</f>
        <v>0</v>
      </c>
      <c r="BJ306" s="58">
        <f>VLOOKUP(P$3,[1]Prisindeks!$A$1:$B$111,2,FALSE)/100*AM306</f>
        <v>0</v>
      </c>
      <c r="BK306" s="58">
        <f>VLOOKUP(Q$3,[1]Prisindeks!$A$1:$B$111,2,FALSE)/100*AN306</f>
        <v>0</v>
      </c>
      <c r="BL306" s="58">
        <f>VLOOKUP(R$3,[1]Prisindeks!$A$1:$B$111,2,FALSE)/100*AO306</f>
        <v>0</v>
      </c>
      <c r="BM306" s="58">
        <f>VLOOKUP(S$3,[1]Prisindeks!$A$1:$B$111,2,FALSE)/100*AP306</f>
        <v>0</v>
      </c>
      <c r="BN306" s="58">
        <f>VLOOKUP(T$3,[1]Prisindeks!$A$1:$B$111,2,FALSE)/100*AQ306</f>
        <v>0</v>
      </c>
      <c r="BO306" s="58">
        <f>VLOOKUP(U$3,[1]Prisindeks!$A$1:$B$111,2,FALSE)/100*AR306</f>
        <v>0</v>
      </c>
      <c r="BP306" s="58">
        <f>VLOOKUP(V$3,[1]Prisindeks!$A$1:$B$111,2,FALSE)/100*AS306</f>
        <v>0</v>
      </c>
      <c r="BQ306" s="58">
        <f>VLOOKUP(W$3,[1]Prisindeks!$A$1:$B$111,2,FALSE)/100*AT306</f>
        <v>0</v>
      </c>
      <c r="BR306" s="58">
        <f>VLOOKUP(X$3,[1]Prisindeks!$A$1:$B$111,2,FALSE)/100*AU306</f>
        <v>0</v>
      </c>
      <c r="BS306" s="58">
        <f>VLOOKUP(Y$3,[1]Prisindeks!$A$1:$B$111,2,FALSE)/100*AV306</f>
        <v>0</v>
      </c>
      <c r="BT306" s="59">
        <f>+SUM(AX306:BS306)</f>
        <v>0</v>
      </c>
      <c r="BU306" s="48">
        <f t="shared" ref="BU306:CP306" si="239">(AX306+AA306)/2</f>
        <v>0</v>
      </c>
      <c r="BV306" s="48">
        <f t="shared" si="239"/>
        <v>0</v>
      </c>
      <c r="BW306" s="48">
        <f t="shared" si="239"/>
        <v>0</v>
      </c>
      <c r="BX306" s="48">
        <f t="shared" si="239"/>
        <v>0</v>
      </c>
      <c r="BY306" s="48">
        <f t="shared" si="239"/>
        <v>0</v>
      </c>
      <c r="BZ306" s="48">
        <f t="shared" si="239"/>
        <v>0</v>
      </c>
      <c r="CA306" s="48">
        <f t="shared" si="239"/>
        <v>0</v>
      </c>
      <c r="CB306" s="48">
        <f t="shared" si="239"/>
        <v>0</v>
      </c>
      <c r="CC306" s="48">
        <f t="shared" si="239"/>
        <v>0</v>
      </c>
      <c r="CD306" s="48">
        <f t="shared" si="239"/>
        <v>0</v>
      </c>
      <c r="CE306" s="48">
        <f t="shared" si="239"/>
        <v>0</v>
      </c>
      <c r="CF306" s="48">
        <f t="shared" si="239"/>
        <v>0</v>
      </c>
      <c r="CG306" s="48">
        <f t="shared" si="239"/>
        <v>0</v>
      </c>
      <c r="CH306" s="48">
        <f t="shared" si="239"/>
        <v>0</v>
      </c>
      <c r="CI306" s="48">
        <f t="shared" si="239"/>
        <v>0</v>
      </c>
      <c r="CJ306" s="48">
        <f t="shared" si="239"/>
        <v>0</v>
      </c>
      <c r="CK306" s="48">
        <f t="shared" si="239"/>
        <v>0</v>
      </c>
      <c r="CL306" s="48">
        <f t="shared" si="239"/>
        <v>0</v>
      </c>
      <c r="CM306" s="48">
        <f t="shared" si="239"/>
        <v>0</v>
      </c>
      <c r="CN306" s="48">
        <f t="shared" si="239"/>
        <v>0</v>
      </c>
      <c r="CO306" s="48">
        <f t="shared" si="239"/>
        <v>0</v>
      </c>
      <c r="CP306" s="48">
        <f t="shared" si="239"/>
        <v>0</v>
      </c>
      <c r="CQ306" s="49">
        <f>+AVERAGE(AW306,BT306)</f>
        <v>0</v>
      </c>
      <c r="CR306" s="48">
        <f>SUM(D306:Y306)</f>
        <v>0</v>
      </c>
    </row>
    <row r="307" spans="1:96" hidden="1" outlineLevel="1" x14ac:dyDescent="0.25">
      <c r="A307" s="60" t="s">
        <v>66</v>
      </c>
      <c r="B307" s="51" t="s">
        <v>67</v>
      </c>
      <c r="C307" s="61" t="s">
        <v>68</v>
      </c>
      <c r="D307" s="78">
        <v>0</v>
      </c>
      <c r="E307" s="78">
        <v>0</v>
      </c>
      <c r="F307" s="78">
        <v>0</v>
      </c>
      <c r="G307" s="78">
        <v>0</v>
      </c>
      <c r="H307" s="78">
        <v>0</v>
      </c>
      <c r="I307" s="78">
        <v>0</v>
      </c>
      <c r="J307" s="78">
        <v>0</v>
      </c>
      <c r="K307" s="78">
        <v>0</v>
      </c>
      <c r="L307" s="78">
        <v>0</v>
      </c>
      <c r="M307" s="78">
        <v>0</v>
      </c>
      <c r="N307" s="78">
        <v>0</v>
      </c>
      <c r="O307" s="78">
        <v>0</v>
      </c>
      <c r="P307" s="78">
        <v>0</v>
      </c>
      <c r="Q307" s="78">
        <v>0</v>
      </c>
      <c r="R307" s="78">
        <v>0</v>
      </c>
      <c r="S307" s="78">
        <v>0</v>
      </c>
      <c r="T307" s="78">
        <v>0</v>
      </c>
      <c r="U307" s="78">
        <v>0</v>
      </c>
      <c r="V307" s="78">
        <v>0</v>
      </c>
      <c r="W307" s="78">
        <v>0</v>
      </c>
      <c r="X307" s="78">
        <v>0</v>
      </c>
      <c r="Y307" s="78">
        <v>0</v>
      </c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  <c r="BC307" s="56"/>
      <c r="BD307" s="56"/>
      <c r="BE307" s="56"/>
      <c r="BF307" s="56"/>
      <c r="BG307" s="56"/>
      <c r="BH307" s="56"/>
      <c r="BI307" s="56"/>
      <c r="BJ307" s="56"/>
      <c r="BK307" s="56"/>
      <c r="BL307" s="56"/>
      <c r="BM307" s="56"/>
      <c r="BN307" s="56"/>
      <c r="BO307" s="56"/>
      <c r="BP307" s="56"/>
      <c r="BQ307" s="56"/>
      <c r="BR307" s="56"/>
      <c r="BS307" s="56"/>
      <c r="BT307" s="56"/>
      <c r="BU307" s="56"/>
      <c r="BV307" s="56"/>
      <c r="BW307" s="56"/>
      <c r="BX307" s="56"/>
      <c r="BY307" s="56"/>
      <c r="BZ307" s="56"/>
      <c r="CA307" s="56"/>
      <c r="CB307" s="56"/>
      <c r="CC307" s="56"/>
      <c r="CD307" s="56"/>
      <c r="CE307" s="56"/>
      <c r="CF307" s="56"/>
      <c r="CG307" s="56"/>
      <c r="CH307" s="56"/>
      <c r="CI307" s="56"/>
      <c r="CJ307" s="56"/>
      <c r="CK307" s="56"/>
      <c r="CL307" s="56"/>
      <c r="CM307" s="56"/>
      <c r="CN307" s="56"/>
      <c r="CO307" s="56"/>
      <c r="CP307" s="56"/>
      <c r="CQ307" s="49"/>
      <c r="CR307" s="48"/>
    </row>
    <row r="308" spans="1:96" collapsed="1" x14ac:dyDescent="0.25">
      <c r="A308" s="30" t="s">
        <v>112</v>
      </c>
      <c r="B308" s="31"/>
      <c r="C308" s="7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74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  <c r="AM308" s="75"/>
      <c r="AN308" s="75"/>
      <c r="AO308" s="75"/>
      <c r="AP308" s="75"/>
      <c r="AQ308" s="75"/>
      <c r="AR308" s="75"/>
      <c r="AS308" s="75"/>
      <c r="AT308" s="75"/>
      <c r="AU308" s="75"/>
      <c r="AV308" s="49"/>
      <c r="AW308" s="36">
        <f>SUM(AW309:AW316)</f>
        <v>0</v>
      </c>
      <c r="AX308" s="76"/>
      <c r="AY308" s="76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36">
        <f>SUM(BT309:BT316)</f>
        <v>0</v>
      </c>
      <c r="BU308" s="76"/>
      <c r="BV308" s="76"/>
      <c r="BW308" s="76"/>
      <c r="BX308" s="76"/>
      <c r="BY308" s="76"/>
      <c r="BZ308" s="76"/>
      <c r="CA308" s="76"/>
      <c r="CB308" s="76"/>
      <c r="CC308" s="76"/>
      <c r="CD308" s="76"/>
      <c r="CE308" s="76"/>
      <c r="CF308" s="76"/>
      <c r="CG308" s="76"/>
      <c r="CH308" s="76"/>
      <c r="CI308" s="76"/>
      <c r="CJ308" s="76"/>
      <c r="CK308" s="76"/>
      <c r="CL308" s="76"/>
      <c r="CM308" s="76"/>
      <c r="CN308" s="76"/>
      <c r="CO308" s="76"/>
      <c r="CP308" s="76"/>
      <c r="CQ308" s="36">
        <f>SUM(CQ309:CQ316)</f>
        <v>0</v>
      </c>
      <c r="CR308" s="48">
        <f>SUM(D308:Y308)</f>
        <v>0</v>
      </c>
    </row>
    <row r="309" spans="1:96" hidden="1" outlineLevel="1" x14ac:dyDescent="0.25">
      <c r="A309" s="85" t="s">
        <v>84</v>
      </c>
      <c r="B309" s="39" t="s">
        <v>85</v>
      </c>
      <c r="C309" s="40">
        <f>+[1]Genanskaffelsespriser!$E$175</f>
        <v>50</v>
      </c>
      <c r="D309" s="77">
        <v>0</v>
      </c>
      <c r="E309" s="77">
        <v>0</v>
      </c>
      <c r="F309" s="77">
        <v>0</v>
      </c>
      <c r="G309" s="77">
        <v>0</v>
      </c>
      <c r="H309" s="77">
        <v>0</v>
      </c>
      <c r="I309" s="77">
        <v>0</v>
      </c>
      <c r="J309" s="77">
        <v>0</v>
      </c>
      <c r="K309" s="77">
        <v>0</v>
      </c>
      <c r="L309" s="77">
        <v>0</v>
      </c>
      <c r="M309" s="77">
        <v>0</v>
      </c>
      <c r="N309" s="77">
        <v>0</v>
      </c>
      <c r="O309" s="77">
        <v>0</v>
      </c>
      <c r="P309" s="77">
        <v>0</v>
      </c>
      <c r="Q309" s="77">
        <v>0</v>
      </c>
      <c r="R309" s="77">
        <v>0</v>
      </c>
      <c r="S309" s="77">
        <v>0</v>
      </c>
      <c r="T309" s="77">
        <v>0</v>
      </c>
      <c r="U309" s="77">
        <v>0</v>
      </c>
      <c r="V309" s="77">
        <v>0</v>
      </c>
      <c r="W309" s="77">
        <v>0</v>
      </c>
      <c r="X309" s="77">
        <v>0</v>
      </c>
      <c r="Y309" s="77">
        <v>0</v>
      </c>
      <c r="Z309" s="86">
        <f>IF(COUNTIF(D309:Y309,"&lt;&gt;0")&lt;=1,IF((SUM(D309:Y309))&gt;0,((+HLOOKUP((SUM(D309:Y309)),[1]Priser!$E$342:$H$344,2)+((SUM(D309:Y309))-HLOOKUP((SUM(D309:Y309)),[1]Priser!$E$342:$H$344,1))*HLOOKUP((SUM(D309:Y309)),[1]Priser!$E$342:$H$344,3))*[1]Priser!$P$341)/(SUM(D309:Y309)),0)*(1+[1]Genanskaffelsespriser!$D$196),$A$400)</f>
        <v>0</v>
      </c>
      <c r="AA309" s="45">
        <f t="shared" ref="AA309:AV309" si="240">IF((D309*$Z309-(2009-D$3)/($C309+D310)*$Z309*D309)&lt;0,0,(D309*$Z309-(2009-D$3)/($C309+D310)*$Z309*D309))</f>
        <v>0</v>
      </c>
      <c r="AB309" s="46">
        <f t="shared" si="240"/>
        <v>0</v>
      </c>
      <c r="AC309" s="46">
        <f t="shared" si="240"/>
        <v>0</v>
      </c>
      <c r="AD309" s="46">
        <f t="shared" si="240"/>
        <v>0</v>
      </c>
      <c r="AE309" s="46">
        <f t="shared" si="240"/>
        <v>0</v>
      </c>
      <c r="AF309" s="46">
        <f t="shared" si="240"/>
        <v>0</v>
      </c>
      <c r="AG309" s="46">
        <f t="shared" si="240"/>
        <v>0</v>
      </c>
      <c r="AH309" s="46">
        <f t="shared" si="240"/>
        <v>0</v>
      </c>
      <c r="AI309" s="46">
        <f t="shared" si="240"/>
        <v>0</v>
      </c>
      <c r="AJ309" s="46">
        <f t="shared" si="240"/>
        <v>0</v>
      </c>
      <c r="AK309" s="46">
        <f t="shared" si="240"/>
        <v>0</v>
      </c>
      <c r="AL309" s="46">
        <f t="shared" si="240"/>
        <v>0</v>
      </c>
      <c r="AM309" s="46">
        <f t="shared" si="240"/>
        <v>0</v>
      </c>
      <c r="AN309" s="46">
        <f t="shared" si="240"/>
        <v>0</v>
      </c>
      <c r="AO309" s="46">
        <f t="shared" si="240"/>
        <v>0</v>
      </c>
      <c r="AP309" s="46">
        <f t="shared" si="240"/>
        <v>0</v>
      </c>
      <c r="AQ309" s="46">
        <f t="shared" si="240"/>
        <v>0</v>
      </c>
      <c r="AR309" s="46">
        <f t="shared" si="240"/>
        <v>0</v>
      </c>
      <c r="AS309" s="46">
        <f t="shared" si="240"/>
        <v>0</v>
      </c>
      <c r="AT309" s="46">
        <f t="shared" si="240"/>
        <v>0</v>
      </c>
      <c r="AU309" s="46">
        <f t="shared" si="240"/>
        <v>0</v>
      </c>
      <c r="AV309" s="46">
        <f t="shared" si="240"/>
        <v>0</v>
      </c>
      <c r="AW309" s="47">
        <f>+SUM(AA309:AV309)</f>
        <v>0</v>
      </c>
      <c r="AX309" s="46">
        <f>VLOOKUP(D$3,[1]Prisindeks!$A$1:$B$111,2,FALSE)/100*AA309</f>
        <v>0</v>
      </c>
      <c r="AY309" s="46">
        <f>VLOOKUP(E$3,[1]Prisindeks!$A$1:$B$111,2,FALSE)/100*AB309</f>
        <v>0</v>
      </c>
      <c r="AZ309" s="46">
        <f>VLOOKUP(F$3,[1]Prisindeks!$A$1:$B$111,2,FALSE)/100*AC309</f>
        <v>0</v>
      </c>
      <c r="BA309" s="46">
        <f>VLOOKUP(G$3,[1]Prisindeks!$A$1:$B$111,2,FALSE)/100*AD309</f>
        <v>0</v>
      </c>
      <c r="BB309" s="46">
        <f>VLOOKUP(H$3,[1]Prisindeks!$A$1:$B$111,2,FALSE)/100*AE309</f>
        <v>0</v>
      </c>
      <c r="BC309" s="46">
        <f>VLOOKUP(I$3,[1]Prisindeks!$A$1:$B$111,2,FALSE)/100*AF309</f>
        <v>0</v>
      </c>
      <c r="BD309" s="46">
        <f>VLOOKUP(J$3,[1]Prisindeks!$A$1:$B$111,2,FALSE)/100*AG309</f>
        <v>0</v>
      </c>
      <c r="BE309" s="46">
        <f>VLOOKUP(K$3,[1]Prisindeks!$A$1:$B$111,2,FALSE)/100*AH309</f>
        <v>0</v>
      </c>
      <c r="BF309" s="46">
        <f>VLOOKUP(L$3,[1]Prisindeks!$A$1:$B$111,2,FALSE)/100*AI309</f>
        <v>0</v>
      </c>
      <c r="BG309" s="46">
        <f>VLOOKUP(M$3,[1]Prisindeks!$A$1:$B$111,2,FALSE)/100*AJ309</f>
        <v>0</v>
      </c>
      <c r="BH309" s="46">
        <f>VLOOKUP(N$3,[1]Prisindeks!$A$1:$B$111,2,FALSE)/100*AK309</f>
        <v>0</v>
      </c>
      <c r="BI309" s="46">
        <f>VLOOKUP(O$3,[1]Prisindeks!$A$1:$B$111,2,FALSE)/100*AL309</f>
        <v>0</v>
      </c>
      <c r="BJ309" s="46">
        <f>VLOOKUP(P$3,[1]Prisindeks!$A$1:$B$111,2,FALSE)/100*AM309</f>
        <v>0</v>
      </c>
      <c r="BK309" s="46">
        <f>VLOOKUP(Q$3,[1]Prisindeks!$A$1:$B$111,2,FALSE)/100*AN309</f>
        <v>0</v>
      </c>
      <c r="BL309" s="46">
        <f>VLOOKUP(R$3,[1]Prisindeks!$A$1:$B$111,2,FALSE)/100*AO309</f>
        <v>0</v>
      </c>
      <c r="BM309" s="46">
        <f>VLOOKUP(S$3,[1]Prisindeks!$A$1:$B$111,2,FALSE)/100*AP309</f>
        <v>0</v>
      </c>
      <c r="BN309" s="46">
        <f>VLOOKUP(T$3,[1]Prisindeks!$A$1:$B$111,2,FALSE)/100*AQ309</f>
        <v>0</v>
      </c>
      <c r="BO309" s="46">
        <f>VLOOKUP(U$3,[1]Prisindeks!$A$1:$B$111,2,FALSE)/100*AR309</f>
        <v>0</v>
      </c>
      <c r="BP309" s="46">
        <f>VLOOKUP(V$3,[1]Prisindeks!$A$1:$B$111,2,FALSE)/100*AS309</f>
        <v>0</v>
      </c>
      <c r="BQ309" s="46">
        <f>VLOOKUP(W$3,[1]Prisindeks!$A$1:$B$111,2,FALSE)/100*AT309</f>
        <v>0</v>
      </c>
      <c r="BR309" s="46">
        <f>VLOOKUP(X$3,[1]Prisindeks!$A$1:$B$111,2,FALSE)/100*AU309</f>
        <v>0</v>
      </c>
      <c r="BS309" s="46">
        <f>VLOOKUP(Y$3,[1]Prisindeks!$A$1:$B$111,2,FALSE)/100*AV309</f>
        <v>0</v>
      </c>
      <c r="BT309" s="47">
        <f>+SUM(AX309:BS309)</f>
        <v>0</v>
      </c>
      <c r="BU309" s="48">
        <f t="shared" ref="BU309:CP309" si="241">(AX309+AA309)/2</f>
        <v>0</v>
      </c>
      <c r="BV309" s="48">
        <f t="shared" si="241"/>
        <v>0</v>
      </c>
      <c r="BW309" s="48">
        <f t="shared" si="241"/>
        <v>0</v>
      </c>
      <c r="BX309" s="48">
        <f t="shared" si="241"/>
        <v>0</v>
      </c>
      <c r="BY309" s="48">
        <f t="shared" si="241"/>
        <v>0</v>
      </c>
      <c r="BZ309" s="48">
        <f t="shared" si="241"/>
        <v>0</v>
      </c>
      <c r="CA309" s="48">
        <f t="shared" si="241"/>
        <v>0</v>
      </c>
      <c r="CB309" s="48">
        <f t="shared" si="241"/>
        <v>0</v>
      </c>
      <c r="CC309" s="48">
        <f t="shared" si="241"/>
        <v>0</v>
      </c>
      <c r="CD309" s="48">
        <f t="shared" si="241"/>
        <v>0</v>
      </c>
      <c r="CE309" s="48">
        <f t="shared" si="241"/>
        <v>0</v>
      </c>
      <c r="CF309" s="48">
        <f t="shared" si="241"/>
        <v>0</v>
      </c>
      <c r="CG309" s="48">
        <f t="shared" si="241"/>
        <v>0</v>
      </c>
      <c r="CH309" s="48">
        <f t="shared" si="241"/>
        <v>0</v>
      </c>
      <c r="CI309" s="48">
        <f t="shared" si="241"/>
        <v>0</v>
      </c>
      <c r="CJ309" s="48">
        <f t="shared" si="241"/>
        <v>0</v>
      </c>
      <c r="CK309" s="48">
        <f t="shared" si="241"/>
        <v>0</v>
      </c>
      <c r="CL309" s="48">
        <f t="shared" si="241"/>
        <v>0</v>
      </c>
      <c r="CM309" s="48">
        <f t="shared" si="241"/>
        <v>0</v>
      </c>
      <c r="CN309" s="48">
        <f t="shared" si="241"/>
        <v>0</v>
      </c>
      <c r="CO309" s="48">
        <f t="shared" si="241"/>
        <v>0</v>
      </c>
      <c r="CP309" s="48">
        <f t="shared" si="241"/>
        <v>0</v>
      </c>
      <c r="CQ309" s="49">
        <f>+AVERAGE(AW309,BT309)</f>
        <v>0</v>
      </c>
      <c r="CR309" s="48">
        <f>SUM(D309:Y309)</f>
        <v>0</v>
      </c>
    </row>
    <row r="310" spans="1:96" hidden="1" outlineLevel="1" x14ac:dyDescent="0.25">
      <c r="A310" s="60" t="s">
        <v>66</v>
      </c>
      <c r="B310" s="51" t="s">
        <v>67</v>
      </c>
      <c r="C310" s="61" t="s">
        <v>68</v>
      </c>
      <c r="D310" s="78">
        <v>0</v>
      </c>
      <c r="E310" s="78">
        <v>0</v>
      </c>
      <c r="F310" s="78">
        <v>0</v>
      </c>
      <c r="G310" s="78">
        <v>0</v>
      </c>
      <c r="H310" s="78">
        <v>0</v>
      </c>
      <c r="I310" s="78">
        <v>0</v>
      </c>
      <c r="J310" s="78">
        <v>0</v>
      </c>
      <c r="K310" s="78">
        <v>0</v>
      </c>
      <c r="L310" s="78">
        <v>0</v>
      </c>
      <c r="M310" s="78">
        <v>0</v>
      </c>
      <c r="N310" s="78">
        <v>0</v>
      </c>
      <c r="O310" s="78">
        <v>0</v>
      </c>
      <c r="P310" s="78">
        <v>0</v>
      </c>
      <c r="Q310" s="78">
        <v>0</v>
      </c>
      <c r="R310" s="78">
        <v>0</v>
      </c>
      <c r="S310" s="78">
        <v>0</v>
      </c>
      <c r="T310" s="78">
        <v>0</v>
      </c>
      <c r="U310" s="78">
        <v>0</v>
      </c>
      <c r="V310" s="78">
        <v>0</v>
      </c>
      <c r="W310" s="78">
        <v>0</v>
      </c>
      <c r="X310" s="78">
        <v>0</v>
      </c>
      <c r="Y310" s="78">
        <v>0</v>
      </c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  <c r="BC310" s="56"/>
      <c r="BD310" s="56"/>
      <c r="BE310" s="56"/>
      <c r="BF310" s="56"/>
      <c r="BG310" s="56"/>
      <c r="BH310" s="56"/>
      <c r="BI310" s="56"/>
      <c r="BJ310" s="56"/>
      <c r="BK310" s="56"/>
      <c r="BL310" s="56"/>
      <c r="BM310" s="56"/>
      <c r="BN310" s="56"/>
      <c r="BO310" s="56"/>
      <c r="BP310" s="56"/>
      <c r="BQ310" s="56"/>
      <c r="BR310" s="56"/>
      <c r="BS310" s="56"/>
      <c r="BT310" s="56"/>
      <c r="BU310" s="56"/>
      <c r="BV310" s="56"/>
      <c r="BW310" s="56"/>
      <c r="BX310" s="56"/>
      <c r="BY310" s="56"/>
      <c r="BZ310" s="56"/>
      <c r="CA310" s="56"/>
      <c r="CB310" s="56"/>
      <c r="CC310" s="56"/>
      <c r="CD310" s="56"/>
      <c r="CE310" s="56"/>
      <c r="CF310" s="56"/>
      <c r="CG310" s="56"/>
      <c r="CH310" s="56"/>
      <c r="CI310" s="56"/>
      <c r="CJ310" s="56"/>
      <c r="CK310" s="56"/>
      <c r="CL310" s="56"/>
      <c r="CM310" s="56"/>
      <c r="CN310" s="56"/>
      <c r="CO310" s="56"/>
      <c r="CP310" s="56"/>
      <c r="CQ310" s="49"/>
      <c r="CR310" s="48"/>
    </row>
    <row r="311" spans="1:96" hidden="1" outlineLevel="1" x14ac:dyDescent="0.25">
      <c r="A311" s="50" t="s">
        <v>86</v>
      </c>
      <c r="B311" s="51" t="s">
        <v>85</v>
      </c>
      <c r="C311" s="52">
        <f>+[1]Genanskaffelsespriser!$E$176</f>
        <v>25</v>
      </c>
      <c r="D311" s="78">
        <v>0</v>
      </c>
      <c r="E311" s="78">
        <v>0</v>
      </c>
      <c r="F311" s="78">
        <v>0</v>
      </c>
      <c r="G311" s="78">
        <v>0</v>
      </c>
      <c r="H311" s="78">
        <v>0</v>
      </c>
      <c r="I311" s="78">
        <v>0</v>
      </c>
      <c r="J311" s="78">
        <v>0</v>
      </c>
      <c r="K311" s="78">
        <v>0</v>
      </c>
      <c r="L311" s="78">
        <v>0</v>
      </c>
      <c r="M311" s="78">
        <v>0</v>
      </c>
      <c r="N311" s="78">
        <v>0</v>
      </c>
      <c r="O311" s="78">
        <v>0</v>
      </c>
      <c r="P311" s="78">
        <v>0</v>
      </c>
      <c r="Q311" s="78">
        <v>0</v>
      </c>
      <c r="R311" s="78">
        <v>0</v>
      </c>
      <c r="S311" s="78">
        <v>0</v>
      </c>
      <c r="T311" s="78">
        <v>0</v>
      </c>
      <c r="U311" s="78">
        <v>0</v>
      </c>
      <c r="V311" s="78">
        <v>0</v>
      </c>
      <c r="W311" s="78">
        <v>0</v>
      </c>
      <c r="X311" s="78">
        <v>0</v>
      </c>
      <c r="Y311" s="78">
        <v>0</v>
      </c>
      <c r="Z311" s="87">
        <f>IF(COUNTIF(D311:Y311,"&lt;&gt;0")&lt;=1,IF((SUM(D311:Y311))&gt;0,((+HLOOKUP((SUM(D311:Y311)),[1]Priser!$E$342:$H$344,2)+((SUM(D311:Y311))-HLOOKUP((SUM(D311:Y311)),[1]Priser!$E$342:$H$344,1))*HLOOKUP((SUM(D311:Y311)),[1]Priser!$E$342:$H$344,3))*[1]Priser!$Q$341)/(SUM(D311:Y311)),0)*(1+[1]Genanskaffelsespriser!$D$196),$A$400)</f>
        <v>0</v>
      </c>
      <c r="AA311" s="57">
        <f t="shared" ref="AA311:AP312" si="242">IF((D311*$Z311-(2009-D$3)/$C311*$Z311*D311)&lt;0,0,(D311*$Z311-(2009-D$3)/$C311*$Z311*D311))</f>
        <v>0</v>
      </c>
      <c r="AB311" s="58">
        <f t="shared" si="242"/>
        <v>0</v>
      </c>
      <c r="AC311" s="58">
        <f t="shared" si="242"/>
        <v>0</v>
      </c>
      <c r="AD311" s="58">
        <f t="shared" si="242"/>
        <v>0</v>
      </c>
      <c r="AE311" s="58">
        <f t="shared" si="242"/>
        <v>0</v>
      </c>
      <c r="AF311" s="58">
        <f t="shared" si="242"/>
        <v>0</v>
      </c>
      <c r="AG311" s="58">
        <f t="shared" si="242"/>
        <v>0</v>
      </c>
      <c r="AH311" s="58">
        <f t="shared" si="242"/>
        <v>0</v>
      </c>
      <c r="AI311" s="58">
        <f t="shared" si="242"/>
        <v>0</v>
      </c>
      <c r="AJ311" s="58">
        <f t="shared" si="242"/>
        <v>0</v>
      </c>
      <c r="AK311" s="58">
        <f t="shared" si="242"/>
        <v>0</v>
      </c>
      <c r="AL311" s="58">
        <f t="shared" si="242"/>
        <v>0</v>
      </c>
      <c r="AM311" s="58">
        <f t="shared" si="242"/>
        <v>0</v>
      </c>
      <c r="AN311" s="58">
        <f t="shared" si="242"/>
        <v>0</v>
      </c>
      <c r="AO311" s="58">
        <f t="shared" si="242"/>
        <v>0</v>
      </c>
      <c r="AP311" s="58">
        <f t="shared" si="242"/>
        <v>0</v>
      </c>
      <c r="AQ311" s="58">
        <f t="shared" ref="AK311:AT312" si="243">IF((T311*$Z311-(2009-T$3)/$C311*$Z311*T311)&lt;0,0,(T311*$Z311-(2009-T$3)/$C311*$Z311*T311))</f>
        <v>0</v>
      </c>
      <c r="AR311" s="58">
        <f t="shared" si="243"/>
        <v>0</v>
      </c>
      <c r="AS311" s="58">
        <f t="shared" si="243"/>
        <v>0</v>
      </c>
      <c r="AT311" s="58">
        <f t="shared" si="243"/>
        <v>0</v>
      </c>
      <c r="AU311" s="58">
        <f>IF((X311*$Z311-(2009-X$3)/$C311*$Z311*X311)&lt;0,0,(X311*$Z311-(2009-X$3)/$C311*$Z311*X311))</f>
        <v>0</v>
      </c>
      <c r="AV311" s="58">
        <f>IF((Y311*$Z311-(2009-Y$3)/$C311*$Z311*Y311)&lt;0,0,(Y311*$Z311-(2009-Y$3)/$C311*$Z311*Y311))</f>
        <v>0</v>
      </c>
      <c r="AW311" s="59">
        <f>+SUM(AA311:AV311)</f>
        <v>0</v>
      </c>
      <c r="AX311" s="58">
        <f>VLOOKUP(D$3,[1]Prisindeks!$A$1:$B$111,2,FALSE)/100*AA311</f>
        <v>0</v>
      </c>
      <c r="AY311" s="58">
        <f>VLOOKUP(E$3,[1]Prisindeks!$A$1:$B$111,2,FALSE)/100*AB311</f>
        <v>0</v>
      </c>
      <c r="AZ311" s="58">
        <f>VLOOKUP(F$3,[1]Prisindeks!$A$1:$B$111,2,FALSE)/100*AC311</f>
        <v>0</v>
      </c>
      <c r="BA311" s="58">
        <f>VLOOKUP(G$3,[1]Prisindeks!$A$1:$B$111,2,FALSE)/100*AD311</f>
        <v>0</v>
      </c>
      <c r="BB311" s="58">
        <f>VLOOKUP(H$3,[1]Prisindeks!$A$1:$B$111,2,FALSE)/100*AE311</f>
        <v>0</v>
      </c>
      <c r="BC311" s="58">
        <f>VLOOKUP(I$3,[1]Prisindeks!$A$1:$B$111,2,FALSE)/100*AF311</f>
        <v>0</v>
      </c>
      <c r="BD311" s="58">
        <f>VLOOKUP(J$3,[1]Prisindeks!$A$1:$B$111,2,FALSE)/100*AG311</f>
        <v>0</v>
      </c>
      <c r="BE311" s="58">
        <f>VLOOKUP(K$3,[1]Prisindeks!$A$1:$B$111,2,FALSE)/100*AH311</f>
        <v>0</v>
      </c>
      <c r="BF311" s="58">
        <f>VLOOKUP(L$3,[1]Prisindeks!$A$1:$B$111,2,FALSE)/100*AI311</f>
        <v>0</v>
      </c>
      <c r="BG311" s="58">
        <f>VLOOKUP(M$3,[1]Prisindeks!$A$1:$B$111,2,FALSE)/100*AJ311</f>
        <v>0</v>
      </c>
      <c r="BH311" s="58">
        <f>VLOOKUP(N$3,[1]Prisindeks!$A$1:$B$111,2,FALSE)/100*AK311</f>
        <v>0</v>
      </c>
      <c r="BI311" s="58">
        <f>VLOOKUP(O$3,[1]Prisindeks!$A$1:$B$111,2,FALSE)/100*AL311</f>
        <v>0</v>
      </c>
      <c r="BJ311" s="58">
        <f>VLOOKUP(P$3,[1]Prisindeks!$A$1:$B$111,2,FALSE)/100*AM311</f>
        <v>0</v>
      </c>
      <c r="BK311" s="58">
        <f>VLOOKUP(Q$3,[1]Prisindeks!$A$1:$B$111,2,FALSE)/100*AN311</f>
        <v>0</v>
      </c>
      <c r="BL311" s="58">
        <f>VLOOKUP(R$3,[1]Prisindeks!$A$1:$B$111,2,FALSE)/100*AO311</f>
        <v>0</v>
      </c>
      <c r="BM311" s="58">
        <f>VLOOKUP(S$3,[1]Prisindeks!$A$1:$B$111,2,FALSE)/100*AP311</f>
        <v>0</v>
      </c>
      <c r="BN311" s="58">
        <f>VLOOKUP(T$3,[1]Prisindeks!$A$1:$B$111,2,FALSE)/100*AQ311</f>
        <v>0</v>
      </c>
      <c r="BO311" s="58">
        <f>VLOOKUP(U$3,[1]Prisindeks!$A$1:$B$111,2,FALSE)/100*AR311</f>
        <v>0</v>
      </c>
      <c r="BP311" s="58">
        <f>VLOOKUP(V$3,[1]Prisindeks!$A$1:$B$111,2,FALSE)/100*AS311</f>
        <v>0</v>
      </c>
      <c r="BQ311" s="58">
        <f>VLOOKUP(W$3,[1]Prisindeks!$A$1:$B$111,2,FALSE)/100*AT311</f>
        <v>0</v>
      </c>
      <c r="BR311" s="58">
        <f>VLOOKUP(X$3,[1]Prisindeks!$A$1:$B$111,2,FALSE)/100*AU311</f>
        <v>0</v>
      </c>
      <c r="BS311" s="58">
        <f>VLOOKUP(Y$3,[1]Prisindeks!$A$1:$B$111,2,FALSE)/100*AV311</f>
        <v>0</v>
      </c>
      <c r="BT311" s="59">
        <f>+SUM(AX311:BS311)</f>
        <v>0</v>
      </c>
      <c r="BU311" s="48">
        <f t="shared" ref="BU311:CJ313" si="244">(AX311+AA311)/2</f>
        <v>0</v>
      </c>
      <c r="BV311" s="48">
        <f t="shared" si="244"/>
        <v>0</v>
      </c>
      <c r="BW311" s="48">
        <f t="shared" si="244"/>
        <v>0</v>
      </c>
      <c r="BX311" s="48">
        <f t="shared" si="244"/>
        <v>0</v>
      </c>
      <c r="BY311" s="48">
        <f t="shared" si="244"/>
        <v>0</v>
      </c>
      <c r="BZ311" s="48">
        <f t="shared" si="244"/>
        <v>0</v>
      </c>
      <c r="CA311" s="48">
        <f t="shared" si="244"/>
        <v>0</v>
      </c>
      <c r="CB311" s="48">
        <f t="shared" si="244"/>
        <v>0</v>
      </c>
      <c r="CC311" s="48">
        <f t="shared" si="244"/>
        <v>0</v>
      </c>
      <c r="CD311" s="48">
        <f t="shared" si="244"/>
        <v>0</v>
      </c>
      <c r="CE311" s="48">
        <f t="shared" si="244"/>
        <v>0</v>
      </c>
      <c r="CF311" s="48">
        <f t="shared" si="244"/>
        <v>0</v>
      </c>
      <c r="CG311" s="48">
        <f t="shared" si="244"/>
        <v>0</v>
      </c>
      <c r="CH311" s="48">
        <f t="shared" si="244"/>
        <v>0</v>
      </c>
      <c r="CI311" s="48">
        <f t="shared" si="244"/>
        <v>0</v>
      </c>
      <c r="CJ311" s="48">
        <f t="shared" si="244"/>
        <v>0</v>
      </c>
      <c r="CK311" s="48">
        <f t="shared" ref="CE311:CP313" si="245">(BN311+AQ311)/2</f>
        <v>0</v>
      </c>
      <c r="CL311" s="48">
        <f t="shared" si="245"/>
        <v>0</v>
      </c>
      <c r="CM311" s="48">
        <f t="shared" si="245"/>
        <v>0</v>
      </c>
      <c r="CN311" s="48">
        <f t="shared" si="245"/>
        <v>0</v>
      </c>
      <c r="CO311" s="48">
        <f t="shared" si="245"/>
        <v>0</v>
      </c>
      <c r="CP311" s="48">
        <f t="shared" si="245"/>
        <v>0</v>
      </c>
      <c r="CQ311" s="49">
        <f>+AVERAGE(AW311,BT311)</f>
        <v>0</v>
      </c>
      <c r="CR311" s="48">
        <f>SUM(D311:Y311)</f>
        <v>0</v>
      </c>
    </row>
    <row r="312" spans="1:96" hidden="1" outlineLevel="1" x14ac:dyDescent="0.25">
      <c r="A312" s="50" t="s">
        <v>87</v>
      </c>
      <c r="B312" s="51" t="s">
        <v>85</v>
      </c>
      <c r="C312" s="52">
        <f>+[1]Genanskaffelsespriser!$E$177</f>
        <v>10</v>
      </c>
      <c r="D312" s="78">
        <v>0</v>
      </c>
      <c r="E312" s="78">
        <v>0</v>
      </c>
      <c r="F312" s="78">
        <v>0</v>
      </c>
      <c r="G312" s="78">
        <v>0</v>
      </c>
      <c r="H312" s="78">
        <v>0</v>
      </c>
      <c r="I312" s="78">
        <v>0</v>
      </c>
      <c r="J312" s="78">
        <v>0</v>
      </c>
      <c r="K312" s="78">
        <v>0</v>
      </c>
      <c r="L312" s="78">
        <v>0</v>
      </c>
      <c r="M312" s="78">
        <v>0</v>
      </c>
      <c r="N312" s="78">
        <v>0</v>
      </c>
      <c r="O312" s="78">
        <v>0</v>
      </c>
      <c r="P312" s="78">
        <v>0</v>
      </c>
      <c r="Q312" s="78">
        <v>0</v>
      </c>
      <c r="R312" s="78">
        <v>0</v>
      </c>
      <c r="S312" s="78">
        <v>0</v>
      </c>
      <c r="T312" s="78">
        <v>0</v>
      </c>
      <c r="U312" s="78">
        <v>0</v>
      </c>
      <c r="V312" s="78">
        <v>0</v>
      </c>
      <c r="W312" s="78">
        <v>0</v>
      </c>
      <c r="X312" s="78">
        <v>0</v>
      </c>
      <c r="Y312" s="78">
        <v>0</v>
      </c>
      <c r="Z312" s="87">
        <f>IF(COUNTIF(D312:Y312,"&lt;&gt;0")&lt;=1,IF((SUM(D312:Y312))&gt;0,((+HLOOKUP((SUM(D312:Y312)),[1]Priser!$E$342:$H$344,2)+((SUM(D312:Y312))-HLOOKUP((SUM(D312:Y312)),[1]Priser!$E$342:$H$344,1))*HLOOKUP((SUM(D312:Y312)),[1]Priser!$E$342:$H$344,3))*[1]Priser!$R$341)/(SUM(D312:Y312)),0)*(1+[1]Genanskaffelsespriser!$D$196),$A$400)</f>
        <v>0</v>
      </c>
      <c r="AA312" s="57">
        <f t="shared" si="242"/>
        <v>0</v>
      </c>
      <c r="AB312" s="58">
        <f t="shared" si="242"/>
        <v>0</v>
      </c>
      <c r="AC312" s="58">
        <f t="shared" si="242"/>
        <v>0</v>
      </c>
      <c r="AD312" s="58">
        <f t="shared" si="242"/>
        <v>0</v>
      </c>
      <c r="AE312" s="58">
        <f t="shared" si="242"/>
        <v>0</v>
      </c>
      <c r="AF312" s="58">
        <f t="shared" si="242"/>
        <v>0</v>
      </c>
      <c r="AG312" s="58">
        <f t="shared" si="242"/>
        <v>0</v>
      </c>
      <c r="AH312" s="58">
        <f t="shared" si="242"/>
        <v>0</v>
      </c>
      <c r="AI312" s="58">
        <f t="shared" si="242"/>
        <v>0</v>
      </c>
      <c r="AJ312" s="58">
        <f t="shared" si="242"/>
        <v>0</v>
      </c>
      <c r="AK312" s="58">
        <f t="shared" si="243"/>
        <v>0</v>
      </c>
      <c r="AL312" s="58">
        <f t="shared" si="243"/>
        <v>0</v>
      </c>
      <c r="AM312" s="58">
        <f t="shared" si="243"/>
        <v>0</v>
      </c>
      <c r="AN312" s="58">
        <f t="shared" si="243"/>
        <v>0</v>
      </c>
      <c r="AO312" s="58">
        <f t="shared" si="243"/>
        <v>0</v>
      </c>
      <c r="AP312" s="58">
        <f t="shared" si="243"/>
        <v>0</v>
      </c>
      <c r="AQ312" s="58">
        <f t="shared" si="243"/>
        <v>0</v>
      </c>
      <c r="AR312" s="58">
        <f t="shared" si="243"/>
        <v>0</v>
      </c>
      <c r="AS312" s="58">
        <f t="shared" si="243"/>
        <v>0</v>
      </c>
      <c r="AT312" s="58">
        <f t="shared" si="243"/>
        <v>0</v>
      </c>
      <c r="AU312" s="58">
        <f>IF((X312*$Z312-(2009-X$3)/$C312*$Z312*X312)&lt;0,0,(X312*$Z312-(2009-X$3)/$C312*$Z312*X312))</f>
        <v>0</v>
      </c>
      <c r="AV312" s="58">
        <f>IF((Y312*$Z312-(2009-Y$3)/$C312*$Z312*Y312)&lt;0,0,(Y312*$Z312-(2009-Y$3)/$C312*$Z312*Y312))</f>
        <v>0</v>
      </c>
      <c r="AW312" s="59">
        <f>+SUM(AA312:AV312)</f>
        <v>0</v>
      </c>
      <c r="AX312" s="58">
        <f>VLOOKUP(D$3,[1]Prisindeks!$A$1:$B$111,2,FALSE)/100*AA312</f>
        <v>0</v>
      </c>
      <c r="AY312" s="58">
        <f>VLOOKUP(E$3,[1]Prisindeks!$A$1:$B$111,2,FALSE)/100*AB312</f>
        <v>0</v>
      </c>
      <c r="AZ312" s="58">
        <f>VLOOKUP(F$3,[1]Prisindeks!$A$1:$B$111,2,FALSE)/100*AC312</f>
        <v>0</v>
      </c>
      <c r="BA312" s="58">
        <f>VLOOKUP(G$3,[1]Prisindeks!$A$1:$B$111,2,FALSE)/100*AD312</f>
        <v>0</v>
      </c>
      <c r="BB312" s="58">
        <f>VLOOKUP(H$3,[1]Prisindeks!$A$1:$B$111,2,FALSE)/100*AE312</f>
        <v>0</v>
      </c>
      <c r="BC312" s="58">
        <f>VLOOKUP(I$3,[1]Prisindeks!$A$1:$B$111,2,FALSE)/100*AF312</f>
        <v>0</v>
      </c>
      <c r="BD312" s="58">
        <f>VLOOKUP(J$3,[1]Prisindeks!$A$1:$B$111,2,FALSE)/100*AG312</f>
        <v>0</v>
      </c>
      <c r="BE312" s="58">
        <f>VLOOKUP(K$3,[1]Prisindeks!$A$1:$B$111,2,FALSE)/100*AH312</f>
        <v>0</v>
      </c>
      <c r="BF312" s="58">
        <f>VLOOKUP(L$3,[1]Prisindeks!$A$1:$B$111,2,FALSE)/100*AI312</f>
        <v>0</v>
      </c>
      <c r="BG312" s="58">
        <f>VLOOKUP(M$3,[1]Prisindeks!$A$1:$B$111,2,FALSE)/100*AJ312</f>
        <v>0</v>
      </c>
      <c r="BH312" s="58">
        <f>VLOOKUP(N$3,[1]Prisindeks!$A$1:$B$111,2,FALSE)/100*AK312</f>
        <v>0</v>
      </c>
      <c r="BI312" s="58">
        <f>VLOOKUP(O$3,[1]Prisindeks!$A$1:$B$111,2,FALSE)/100*AL312</f>
        <v>0</v>
      </c>
      <c r="BJ312" s="58">
        <f>VLOOKUP(P$3,[1]Prisindeks!$A$1:$B$111,2,FALSE)/100*AM312</f>
        <v>0</v>
      </c>
      <c r="BK312" s="58">
        <f>VLOOKUP(Q$3,[1]Prisindeks!$A$1:$B$111,2,FALSE)/100*AN312</f>
        <v>0</v>
      </c>
      <c r="BL312" s="58">
        <f>VLOOKUP(R$3,[1]Prisindeks!$A$1:$B$111,2,FALSE)/100*AO312</f>
        <v>0</v>
      </c>
      <c r="BM312" s="58">
        <f>VLOOKUP(S$3,[1]Prisindeks!$A$1:$B$111,2,FALSE)/100*AP312</f>
        <v>0</v>
      </c>
      <c r="BN312" s="58">
        <f>VLOOKUP(T$3,[1]Prisindeks!$A$1:$B$111,2,FALSE)/100*AQ312</f>
        <v>0</v>
      </c>
      <c r="BO312" s="58">
        <f>VLOOKUP(U$3,[1]Prisindeks!$A$1:$B$111,2,FALSE)/100*AR312</f>
        <v>0</v>
      </c>
      <c r="BP312" s="58">
        <f>VLOOKUP(V$3,[1]Prisindeks!$A$1:$B$111,2,FALSE)/100*AS312</f>
        <v>0</v>
      </c>
      <c r="BQ312" s="58">
        <f>VLOOKUP(W$3,[1]Prisindeks!$A$1:$B$111,2,FALSE)/100*AT312</f>
        <v>0</v>
      </c>
      <c r="BR312" s="58">
        <f>VLOOKUP(X$3,[1]Prisindeks!$A$1:$B$111,2,FALSE)/100*AU312</f>
        <v>0</v>
      </c>
      <c r="BS312" s="58">
        <f>VLOOKUP(Y$3,[1]Prisindeks!$A$1:$B$111,2,FALSE)/100*AV312</f>
        <v>0</v>
      </c>
      <c r="BT312" s="59">
        <f>+SUM(AX312:BS312)</f>
        <v>0</v>
      </c>
      <c r="BU312" s="48">
        <f t="shared" si="244"/>
        <v>0</v>
      </c>
      <c r="BV312" s="48">
        <f t="shared" si="244"/>
        <v>0</v>
      </c>
      <c r="BW312" s="48">
        <f t="shared" si="244"/>
        <v>0</v>
      </c>
      <c r="BX312" s="48">
        <f t="shared" si="244"/>
        <v>0</v>
      </c>
      <c r="BY312" s="48">
        <f t="shared" si="244"/>
        <v>0</v>
      </c>
      <c r="BZ312" s="48">
        <f t="shared" si="244"/>
        <v>0</v>
      </c>
      <c r="CA312" s="48">
        <f t="shared" si="244"/>
        <v>0</v>
      </c>
      <c r="CB312" s="48">
        <f t="shared" si="244"/>
        <v>0</v>
      </c>
      <c r="CC312" s="48">
        <f t="shared" si="244"/>
        <v>0</v>
      </c>
      <c r="CD312" s="48">
        <f t="shared" si="244"/>
        <v>0</v>
      </c>
      <c r="CE312" s="48">
        <f t="shared" si="245"/>
        <v>0</v>
      </c>
      <c r="CF312" s="48">
        <f t="shared" si="245"/>
        <v>0</v>
      </c>
      <c r="CG312" s="48">
        <f t="shared" si="245"/>
        <v>0</v>
      </c>
      <c r="CH312" s="48">
        <f t="shared" si="245"/>
        <v>0</v>
      </c>
      <c r="CI312" s="48">
        <f t="shared" si="245"/>
        <v>0</v>
      </c>
      <c r="CJ312" s="48">
        <f t="shared" si="245"/>
        <v>0</v>
      </c>
      <c r="CK312" s="48">
        <f t="shared" si="245"/>
        <v>0</v>
      </c>
      <c r="CL312" s="48">
        <f t="shared" si="245"/>
        <v>0</v>
      </c>
      <c r="CM312" s="48">
        <f t="shared" si="245"/>
        <v>0</v>
      </c>
      <c r="CN312" s="48">
        <f t="shared" si="245"/>
        <v>0</v>
      </c>
      <c r="CO312" s="48">
        <f t="shared" si="245"/>
        <v>0</v>
      </c>
      <c r="CP312" s="48">
        <f t="shared" si="245"/>
        <v>0</v>
      </c>
      <c r="CQ312" s="49">
        <f>+AVERAGE(AW312,BT312)</f>
        <v>0</v>
      </c>
      <c r="CR312" s="48">
        <f>SUM(D312:Y312)</f>
        <v>0</v>
      </c>
    </row>
    <row r="313" spans="1:96" hidden="1" outlineLevel="1" x14ac:dyDescent="0.25">
      <c r="A313" s="50" t="s">
        <v>88</v>
      </c>
      <c r="B313" s="51" t="s">
        <v>89</v>
      </c>
      <c r="C313" s="52">
        <f>+[1]Genanskaffelsespriser!$E$178</f>
        <v>50</v>
      </c>
      <c r="D313" s="78">
        <v>0</v>
      </c>
      <c r="E313" s="78">
        <v>0</v>
      </c>
      <c r="F313" s="78">
        <v>0</v>
      </c>
      <c r="G313" s="78">
        <v>0</v>
      </c>
      <c r="H313" s="78">
        <v>0</v>
      </c>
      <c r="I313" s="78">
        <v>0</v>
      </c>
      <c r="J313" s="78">
        <v>0</v>
      </c>
      <c r="K313" s="78">
        <v>0</v>
      </c>
      <c r="L313" s="78">
        <v>0</v>
      </c>
      <c r="M313" s="78">
        <v>0</v>
      </c>
      <c r="N313" s="78">
        <v>0</v>
      </c>
      <c r="O313" s="78">
        <v>0</v>
      </c>
      <c r="P313" s="78">
        <v>0</v>
      </c>
      <c r="Q313" s="78">
        <v>0</v>
      </c>
      <c r="R313" s="78">
        <v>0</v>
      </c>
      <c r="S313" s="78">
        <v>0</v>
      </c>
      <c r="T313" s="78">
        <v>0</v>
      </c>
      <c r="U313" s="78">
        <v>0</v>
      </c>
      <c r="V313" s="78">
        <v>0</v>
      </c>
      <c r="W313" s="78">
        <v>0</v>
      </c>
      <c r="X313" s="78">
        <v>0</v>
      </c>
      <c r="Y313" s="78">
        <v>0</v>
      </c>
      <c r="Z313" s="87">
        <f>IF(COUNTIF(D313:Y313,"&lt;&gt;0")&lt;=1,IF((SUM(D313:Y313))&gt;0,(+HLOOKUP((SUM(D313:Y313)),[1]Priser!$E$168:$J$170,2)+((SUM(D313:Y313))-HLOOKUP((SUM(D313:Y313)),[1]Priser!$E$168:$J$170,1))*HLOOKUP((SUM(D313:Y313)),[1]Priser!$E$168:$J$170,3))/(SUM(D313:Y313)),0)*(1+[1]Genanskaffelsespriser!$D$196),$A$400)</f>
        <v>0</v>
      </c>
      <c r="AA313" s="57">
        <f t="shared" ref="AA313:AV313" si="246">IF((D313*$Z313-(2009-D$3)/($C313+D314)*$Z313*D313)&lt;0,0,(D313*$Z313-(2009-D$3)/($C313+D314)*$Z313*D313))</f>
        <v>0</v>
      </c>
      <c r="AB313" s="58">
        <f t="shared" si="246"/>
        <v>0</v>
      </c>
      <c r="AC313" s="58">
        <f t="shared" si="246"/>
        <v>0</v>
      </c>
      <c r="AD313" s="58">
        <f t="shared" si="246"/>
        <v>0</v>
      </c>
      <c r="AE313" s="58">
        <f t="shared" si="246"/>
        <v>0</v>
      </c>
      <c r="AF313" s="58">
        <f t="shared" si="246"/>
        <v>0</v>
      </c>
      <c r="AG313" s="58">
        <f t="shared" si="246"/>
        <v>0</v>
      </c>
      <c r="AH313" s="58">
        <f t="shared" si="246"/>
        <v>0</v>
      </c>
      <c r="AI313" s="58">
        <f t="shared" si="246"/>
        <v>0</v>
      </c>
      <c r="AJ313" s="58">
        <f t="shared" si="246"/>
        <v>0</v>
      </c>
      <c r="AK313" s="58">
        <f t="shared" si="246"/>
        <v>0</v>
      </c>
      <c r="AL313" s="58">
        <f t="shared" si="246"/>
        <v>0</v>
      </c>
      <c r="AM313" s="58">
        <f t="shared" si="246"/>
        <v>0</v>
      </c>
      <c r="AN313" s="58">
        <f t="shared" si="246"/>
        <v>0</v>
      </c>
      <c r="AO313" s="58">
        <f t="shared" si="246"/>
        <v>0</v>
      </c>
      <c r="AP313" s="58">
        <f t="shared" si="246"/>
        <v>0</v>
      </c>
      <c r="AQ313" s="58">
        <f t="shared" si="246"/>
        <v>0</v>
      </c>
      <c r="AR313" s="58">
        <f t="shared" si="246"/>
        <v>0</v>
      </c>
      <c r="AS313" s="58">
        <f t="shared" si="246"/>
        <v>0</v>
      </c>
      <c r="AT313" s="58">
        <f t="shared" si="246"/>
        <v>0</v>
      </c>
      <c r="AU313" s="58">
        <f t="shared" si="246"/>
        <v>0</v>
      </c>
      <c r="AV313" s="58">
        <f t="shared" si="246"/>
        <v>0</v>
      </c>
      <c r="AW313" s="59">
        <f>+SUM(AA313:AV313)</f>
        <v>0</v>
      </c>
      <c r="AX313" s="58">
        <f>VLOOKUP(D$3,[1]Prisindeks!$A$1:$B$111,2,FALSE)/100*AA313</f>
        <v>0</v>
      </c>
      <c r="AY313" s="58">
        <f>VLOOKUP(E$3,[1]Prisindeks!$A$1:$B$111,2,FALSE)/100*AB313</f>
        <v>0</v>
      </c>
      <c r="AZ313" s="58">
        <f>VLOOKUP(F$3,[1]Prisindeks!$A$1:$B$111,2,FALSE)/100*AC313</f>
        <v>0</v>
      </c>
      <c r="BA313" s="58">
        <f>VLOOKUP(G$3,[1]Prisindeks!$A$1:$B$111,2,FALSE)/100*AD313</f>
        <v>0</v>
      </c>
      <c r="BB313" s="58">
        <f>VLOOKUP(H$3,[1]Prisindeks!$A$1:$B$111,2,FALSE)/100*AE313</f>
        <v>0</v>
      </c>
      <c r="BC313" s="58">
        <f>VLOOKUP(I$3,[1]Prisindeks!$A$1:$B$111,2,FALSE)/100*AF313</f>
        <v>0</v>
      </c>
      <c r="BD313" s="58">
        <f>VLOOKUP(J$3,[1]Prisindeks!$A$1:$B$111,2,FALSE)/100*AG313</f>
        <v>0</v>
      </c>
      <c r="BE313" s="58">
        <f>VLOOKUP(K$3,[1]Prisindeks!$A$1:$B$111,2,FALSE)/100*AH313</f>
        <v>0</v>
      </c>
      <c r="BF313" s="58">
        <f>VLOOKUP(L$3,[1]Prisindeks!$A$1:$B$111,2,FALSE)/100*AI313</f>
        <v>0</v>
      </c>
      <c r="BG313" s="58">
        <f>VLOOKUP(M$3,[1]Prisindeks!$A$1:$B$111,2,FALSE)/100*AJ313</f>
        <v>0</v>
      </c>
      <c r="BH313" s="58">
        <f>VLOOKUP(N$3,[1]Prisindeks!$A$1:$B$111,2,FALSE)/100*AK313</f>
        <v>0</v>
      </c>
      <c r="BI313" s="58">
        <f>VLOOKUP(O$3,[1]Prisindeks!$A$1:$B$111,2,FALSE)/100*AL313</f>
        <v>0</v>
      </c>
      <c r="BJ313" s="58">
        <f>VLOOKUP(P$3,[1]Prisindeks!$A$1:$B$111,2,FALSE)/100*AM313</f>
        <v>0</v>
      </c>
      <c r="BK313" s="58">
        <f>VLOOKUP(Q$3,[1]Prisindeks!$A$1:$B$111,2,FALSE)/100*AN313</f>
        <v>0</v>
      </c>
      <c r="BL313" s="58">
        <f>VLOOKUP(R$3,[1]Prisindeks!$A$1:$B$111,2,FALSE)/100*AO313</f>
        <v>0</v>
      </c>
      <c r="BM313" s="58">
        <f>VLOOKUP(S$3,[1]Prisindeks!$A$1:$B$111,2,FALSE)/100*AP313</f>
        <v>0</v>
      </c>
      <c r="BN313" s="58">
        <f>VLOOKUP(T$3,[1]Prisindeks!$A$1:$B$111,2,FALSE)/100*AQ313</f>
        <v>0</v>
      </c>
      <c r="BO313" s="58">
        <f>VLOOKUP(U$3,[1]Prisindeks!$A$1:$B$111,2,FALSE)/100*AR313</f>
        <v>0</v>
      </c>
      <c r="BP313" s="58">
        <f>VLOOKUP(V$3,[1]Prisindeks!$A$1:$B$111,2,FALSE)/100*AS313</f>
        <v>0</v>
      </c>
      <c r="BQ313" s="58">
        <f>VLOOKUP(W$3,[1]Prisindeks!$A$1:$B$111,2,FALSE)/100*AT313</f>
        <v>0</v>
      </c>
      <c r="BR313" s="58">
        <f>VLOOKUP(X$3,[1]Prisindeks!$A$1:$B$111,2,FALSE)/100*AU313</f>
        <v>0</v>
      </c>
      <c r="BS313" s="58">
        <f>VLOOKUP(Y$3,[1]Prisindeks!$A$1:$B$111,2,FALSE)/100*AV313</f>
        <v>0</v>
      </c>
      <c r="BT313" s="59">
        <f>+SUM(AX313:BS313)</f>
        <v>0</v>
      </c>
      <c r="BU313" s="48">
        <f t="shared" si="244"/>
        <v>0</v>
      </c>
      <c r="BV313" s="48">
        <f t="shared" si="244"/>
        <v>0</v>
      </c>
      <c r="BW313" s="48">
        <f t="shared" si="244"/>
        <v>0</v>
      </c>
      <c r="BX313" s="48">
        <f t="shared" si="244"/>
        <v>0</v>
      </c>
      <c r="BY313" s="48">
        <f t="shared" si="244"/>
        <v>0</v>
      </c>
      <c r="BZ313" s="48">
        <f t="shared" si="244"/>
        <v>0</v>
      </c>
      <c r="CA313" s="48">
        <f t="shared" si="244"/>
        <v>0</v>
      </c>
      <c r="CB313" s="48">
        <f t="shared" si="244"/>
        <v>0</v>
      </c>
      <c r="CC313" s="48">
        <f t="shared" si="244"/>
        <v>0</v>
      </c>
      <c r="CD313" s="48">
        <f t="shared" si="244"/>
        <v>0</v>
      </c>
      <c r="CE313" s="48">
        <f t="shared" si="245"/>
        <v>0</v>
      </c>
      <c r="CF313" s="48">
        <f t="shared" si="245"/>
        <v>0</v>
      </c>
      <c r="CG313" s="48">
        <f t="shared" si="245"/>
        <v>0</v>
      </c>
      <c r="CH313" s="48">
        <f t="shared" si="245"/>
        <v>0</v>
      </c>
      <c r="CI313" s="48">
        <f t="shared" si="245"/>
        <v>0</v>
      </c>
      <c r="CJ313" s="48">
        <f t="shared" si="245"/>
        <v>0</v>
      </c>
      <c r="CK313" s="48">
        <f t="shared" si="245"/>
        <v>0</v>
      </c>
      <c r="CL313" s="48">
        <f t="shared" si="245"/>
        <v>0</v>
      </c>
      <c r="CM313" s="48">
        <f t="shared" si="245"/>
        <v>0</v>
      </c>
      <c r="CN313" s="48">
        <f t="shared" si="245"/>
        <v>0</v>
      </c>
      <c r="CO313" s="48">
        <f t="shared" si="245"/>
        <v>0</v>
      </c>
      <c r="CP313" s="48">
        <f t="shared" si="245"/>
        <v>0</v>
      </c>
      <c r="CQ313" s="49">
        <f>+AVERAGE(AW313,BT313)</f>
        <v>0</v>
      </c>
      <c r="CR313" s="48">
        <f>SUM(D313:Y313)</f>
        <v>0</v>
      </c>
    </row>
    <row r="314" spans="1:96" hidden="1" outlineLevel="1" x14ac:dyDescent="0.25">
      <c r="A314" s="60" t="s">
        <v>66</v>
      </c>
      <c r="B314" s="51" t="s">
        <v>67</v>
      </c>
      <c r="C314" s="61" t="s">
        <v>68</v>
      </c>
      <c r="D314" s="78">
        <v>0</v>
      </c>
      <c r="E314" s="78">
        <v>0</v>
      </c>
      <c r="F314" s="78">
        <v>0</v>
      </c>
      <c r="G314" s="78">
        <v>0</v>
      </c>
      <c r="H314" s="78">
        <v>0</v>
      </c>
      <c r="I314" s="78">
        <v>0</v>
      </c>
      <c r="J314" s="78">
        <v>0</v>
      </c>
      <c r="K314" s="78">
        <v>0</v>
      </c>
      <c r="L314" s="78">
        <v>0</v>
      </c>
      <c r="M314" s="78">
        <v>0</v>
      </c>
      <c r="N314" s="78">
        <v>0</v>
      </c>
      <c r="O314" s="78">
        <v>0</v>
      </c>
      <c r="P314" s="78">
        <v>0</v>
      </c>
      <c r="Q314" s="78">
        <v>0</v>
      </c>
      <c r="R314" s="78">
        <v>0</v>
      </c>
      <c r="S314" s="78">
        <v>0</v>
      </c>
      <c r="T314" s="78">
        <v>0</v>
      </c>
      <c r="U314" s="78">
        <v>0</v>
      </c>
      <c r="V314" s="78">
        <v>0</v>
      </c>
      <c r="W314" s="78">
        <v>0</v>
      </c>
      <c r="X314" s="78">
        <v>0</v>
      </c>
      <c r="Y314" s="78">
        <v>0</v>
      </c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  <c r="BA314" s="56"/>
      <c r="BB314" s="56"/>
      <c r="BC314" s="56"/>
      <c r="BD314" s="56"/>
      <c r="BE314" s="56"/>
      <c r="BF314" s="56"/>
      <c r="BG314" s="56"/>
      <c r="BH314" s="56"/>
      <c r="BI314" s="56"/>
      <c r="BJ314" s="56"/>
      <c r="BK314" s="56"/>
      <c r="BL314" s="56"/>
      <c r="BM314" s="56"/>
      <c r="BN314" s="56"/>
      <c r="BO314" s="56"/>
      <c r="BP314" s="56"/>
      <c r="BQ314" s="56"/>
      <c r="BR314" s="56"/>
      <c r="BS314" s="56"/>
      <c r="BT314" s="56"/>
      <c r="BU314" s="56"/>
      <c r="BV314" s="56"/>
      <c r="BW314" s="56"/>
      <c r="BX314" s="56"/>
      <c r="BY314" s="56"/>
      <c r="BZ314" s="56"/>
      <c r="CA314" s="56"/>
      <c r="CB314" s="56"/>
      <c r="CC314" s="56"/>
      <c r="CD314" s="56"/>
      <c r="CE314" s="56"/>
      <c r="CF314" s="56"/>
      <c r="CG314" s="56"/>
      <c r="CH314" s="56"/>
      <c r="CI314" s="56"/>
      <c r="CJ314" s="56"/>
      <c r="CK314" s="56"/>
      <c r="CL314" s="56"/>
      <c r="CM314" s="56"/>
      <c r="CN314" s="56"/>
      <c r="CO314" s="56"/>
      <c r="CP314" s="56"/>
      <c r="CQ314" s="49"/>
      <c r="CR314" s="48"/>
    </row>
    <row r="315" spans="1:96" hidden="1" outlineLevel="1" x14ac:dyDescent="0.25">
      <c r="A315" s="50" t="s">
        <v>90</v>
      </c>
      <c r="B315" s="51" t="s">
        <v>89</v>
      </c>
      <c r="C315" s="52">
        <f>+[1]Genanskaffelsespriser!$E$179</f>
        <v>50</v>
      </c>
      <c r="D315" s="78">
        <v>0</v>
      </c>
      <c r="E315" s="78">
        <v>0</v>
      </c>
      <c r="F315" s="78">
        <v>0</v>
      </c>
      <c r="G315" s="78">
        <v>0</v>
      </c>
      <c r="H315" s="78">
        <v>0</v>
      </c>
      <c r="I315" s="78">
        <v>0</v>
      </c>
      <c r="J315" s="78">
        <v>0</v>
      </c>
      <c r="K315" s="78">
        <v>0</v>
      </c>
      <c r="L315" s="78">
        <v>0</v>
      </c>
      <c r="M315" s="78">
        <v>0</v>
      </c>
      <c r="N315" s="78">
        <v>0</v>
      </c>
      <c r="O315" s="78">
        <v>0</v>
      </c>
      <c r="P315" s="78">
        <v>0</v>
      </c>
      <c r="Q315" s="78">
        <v>0</v>
      </c>
      <c r="R315" s="78">
        <v>0</v>
      </c>
      <c r="S315" s="78">
        <v>0</v>
      </c>
      <c r="T315" s="78">
        <v>0</v>
      </c>
      <c r="U315" s="78">
        <v>0</v>
      </c>
      <c r="V315" s="78">
        <v>0</v>
      </c>
      <c r="W315" s="78">
        <v>0</v>
      </c>
      <c r="X315" s="78">
        <v>0</v>
      </c>
      <c r="Y315" s="78">
        <v>0</v>
      </c>
      <c r="Z315" s="87">
        <f>IF(COUNTIF(D315:Y315,"&lt;&gt;0")&lt;=1,IF((SUM(D315:Y315))&gt;0,(+HLOOKUP((SUM(D315:Y315)),[1]Priser!$E$191:$J$193,2)+((SUM(D315:Y315))-HLOOKUP((SUM(D315:Y315)),[1]Priser!$E$191:$J$193,1))*HLOOKUP((SUM(D315:Y315)),[1]Priser!$E$191:$J$193,3))/(SUM(D315:Y315)),0)*(1+[1]Genanskaffelsespriser!$D$196),$A$400)</f>
        <v>0</v>
      </c>
      <c r="AA315" s="57">
        <f t="shared" ref="AA315:AV315" si="247">IF((D315*$Z315-(2009-D$3)/($C315+D316)*$Z315*D315)&lt;0,0,(D315*$Z315-(2009-D$3)/($C315+D316)*$Z315*D315))</f>
        <v>0</v>
      </c>
      <c r="AB315" s="58">
        <f t="shared" si="247"/>
        <v>0</v>
      </c>
      <c r="AC315" s="58">
        <f t="shared" si="247"/>
        <v>0</v>
      </c>
      <c r="AD315" s="58">
        <f t="shared" si="247"/>
        <v>0</v>
      </c>
      <c r="AE315" s="58">
        <f t="shared" si="247"/>
        <v>0</v>
      </c>
      <c r="AF315" s="58">
        <f t="shared" si="247"/>
        <v>0</v>
      </c>
      <c r="AG315" s="58">
        <f t="shared" si="247"/>
        <v>0</v>
      </c>
      <c r="AH315" s="58">
        <f t="shared" si="247"/>
        <v>0</v>
      </c>
      <c r="AI315" s="58">
        <f t="shared" si="247"/>
        <v>0</v>
      </c>
      <c r="AJ315" s="58">
        <f t="shared" si="247"/>
        <v>0</v>
      </c>
      <c r="AK315" s="58">
        <f t="shared" si="247"/>
        <v>0</v>
      </c>
      <c r="AL315" s="58">
        <f t="shared" si="247"/>
        <v>0</v>
      </c>
      <c r="AM315" s="58">
        <f t="shared" si="247"/>
        <v>0</v>
      </c>
      <c r="AN315" s="58">
        <f t="shared" si="247"/>
        <v>0</v>
      </c>
      <c r="AO315" s="58">
        <f t="shared" si="247"/>
        <v>0</v>
      </c>
      <c r="AP315" s="58">
        <f t="shared" si="247"/>
        <v>0</v>
      </c>
      <c r="AQ315" s="58">
        <f t="shared" si="247"/>
        <v>0</v>
      </c>
      <c r="AR315" s="58">
        <f t="shared" si="247"/>
        <v>0</v>
      </c>
      <c r="AS315" s="58">
        <f t="shared" si="247"/>
        <v>0</v>
      </c>
      <c r="AT315" s="58">
        <f t="shared" si="247"/>
        <v>0</v>
      </c>
      <c r="AU315" s="58">
        <f t="shared" si="247"/>
        <v>0</v>
      </c>
      <c r="AV315" s="58">
        <f t="shared" si="247"/>
        <v>0</v>
      </c>
      <c r="AW315" s="59">
        <f>+SUM(AA315:AV315)</f>
        <v>0</v>
      </c>
      <c r="AX315" s="58">
        <f>VLOOKUP(D$3,[1]Prisindeks!$A$1:$B$111,2,FALSE)/100*AA315</f>
        <v>0</v>
      </c>
      <c r="AY315" s="58">
        <f>VLOOKUP(E$3,[1]Prisindeks!$A$1:$B$111,2,FALSE)/100*AB315</f>
        <v>0</v>
      </c>
      <c r="AZ315" s="58">
        <f>VLOOKUP(F$3,[1]Prisindeks!$A$1:$B$111,2,FALSE)/100*AC315</f>
        <v>0</v>
      </c>
      <c r="BA315" s="58">
        <f>VLOOKUP(G$3,[1]Prisindeks!$A$1:$B$111,2,FALSE)/100*AD315</f>
        <v>0</v>
      </c>
      <c r="BB315" s="58">
        <f>VLOOKUP(H$3,[1]Prisindeks!$A$1:$B$111,2,FALSE)/100*AE315</f>
        <v>0</v>
      </c>
      <c r="BC315" s="58">
        <f>VLOOKUP(I$3,[1]Prisindeks!$A$1:$B$111,2,FALSE)/100*AF315</f>
        <v>0</v>
      </c>
      <c r="BD315" s="58">
        <f>VLOOKUP(J$3,[1]Prisindeks!$A$1:$B$111,2,FALSE)/100*AG315</f>
        <v>0</v>
      </c>
      <c r="BE315" s="58">
        <f>VLOOKUP(K$3,[1]Prisindeks!$A$1:$B$111,2,FALSE)/100*AH315</f>
        <v>0</v>
      </c>
      <c r="BF315" s="58">
        <f>VLOOKUP(L$3,[1]Prisindeks!$A$1:$B$111,2,FALSE)/100*AI315</f>
        <v>0</v>
      </c>
      <c r="BG315" s="58">
        <f>VLOOKUP(M$3,[1]Prisindeks!$A$1:$B$111,2,FALSE)/100*AJ315</f>
        <v>0</v>
      </c>
      <c r="BH315" s="58">
        <f>VLOOKUP(N$3,[1]Prisindeks!$A$1:$B$111,2,FALSE)/100*AK315</f>
        <v>0</v>
      </c>
      <c r="BI315" s="58">
        <f>VLOOKUP(O$3,[1]Prisindeks!$A$1:$B$111,2,FALSE)/100*AL315</f>
        <v>0</v>
      </c>
      <c r="BJ315" s="58">
        <f>VLOOKUP(P$3,[1]Prisindeks!$A$1:$B$111,2,FALSE)/100*AM315</f>
        <v>0</v>
      </c>
      <c r="BK315" s="58">
        <f>VLOOKUP(Q$3,[1]Prisindeks!$A$1:$B$111,2,FALSE)/100*AN315</f>
        <v>0</v>
      </c>
      <c r="BL315" s="58">
        <f>VLOOKUP(R$3,[1]Prisindeks!$A$1:$B$111,2,FALSE)/100*AO315</f>
        <v>0</v>
      </c>
      <c r="BM315" s="58">
        <f>VLOOKUP(S$3,[1]Prisindeks!$A$1:$B$111,2,FALSE)/100*AP315</f>
        <v>0</v>
      </c>
      <c r="BN315" s="58">
        <f>VLOOKUP(T$3,[1]Prisindeks!$A$1:$B$111,2,FALSE)/100*AQ315</f>
        <v>0</v>
      </c>
      <c r="BO315" s="58">
        <f>VLOOKUP(U$3,[1]Prisindeks!$A$1:$B$111,2,FALSE)/100*AR315</f>
        <v>0</v>
      </c>
      <c r="BP315" s="58">
        <f>VLOOKUP(V$3,[1]Prisindeks!$A$1:$B$111,2,FALSE)/100*AS315</f>
        <v>0</v>
      </c>
      <c r="BQ315" s="58">
        <f>VLOOKUP(W$3,[1]Prisindeks!$A$1:$B$111,2,FALSE)/100*AT315</f>
        <v>0</v>
      </c>
      <c r="BR315" s="58">
        <f>VLOOKUP(X$3,[1]Prisindeks!$A$1:$B$111,2,FALSE)/100*AU315</f>
        <v>0</v>
      </c>
      <c r="BS315" s="58">
        <f>VLOOKUP(Y$3,[1]Prisindeks!$A$1:$B$111,2,FALSE)/100*AV315</f>
        <v>0</v>
      </c>
      <c r="BT315" s="59">
        <f>+SUM(AX315:BS315)</f>
        <v>0</v>
      </c>
      <c r="BU315" s="48">
        <f t="shared" ref="BU315:CP315" si="248">(AX315+AA315)/2</f>
        <v>0</v>
      </c>
      <c r="BV315" s="48">
        <f t="shared" si="248"/>
        <v>0</v>
      </c>
      <c r="BW315" s="48">
        <f t="shared" si="248"/>
        <v>0</v>
      </c>
      <c r="BX315" s="48">
        <f t="shared" si="248"/>
        <v>0</v>
      </c>
      <c r="BY315" s="48">
        <f t="shared" si="248"/>
        <v>0</v>
      </c>
      <c r="BZ315" s="48">
        <f t="shared" si="248"/>
        <v>0</v>
      </c>
      <c r="CA315" s="48">
        <f t="shared" si="248"/>
        <v>0</v>
      </c>
      <c r="CB315" s="48">
        <f t="shared" si="248"/>
        <v>0</v>
      </c>
      <c r="CC315" s="48">
        <f t="shared" si="248"/>
        <v>0</v>
      </c>
      <c r="CD315" s="48">
        <f t="shared" si="248"/>
        <v>0</v>
      </c>
      <c r="CE315" s="48">
        <f t="shared" si="248"/>
        <v>0</v>
      </c>
      <c r="CF315" s="48">
        <f t="shared" si="248"/>
        <v>0</v>
      </c>
      <c r="CG315" s="48">
        <f t="shared" si="248"/>
        <v>0</v>
      </c>
      <c r="CH315" s="48">
        <f t="shared" si="248"/>
        <v>0</v>
      </c>
      <c r="CI315" s="48">
        <f t="shared" si="248"/>
        <v>0</v>
      </c>
      <c r="CJ315" s="48">
        <f t="shared" si="248"/>
        <v>0</v>
      </c>
      <c r="CK315" s="48">
        <f t="shared" si="248"/>
        <v>0</v>
      </c>
      <c r="CL315" s="48">
        <f t="shared" si="248"/>
        <v>0</v>
      </c>
      <c r="CM315" s="48">
        <f t="shared" si="248"/>
        <v>0</v>
      </c>
      <c r="CN315" s="48">
        <f t="shared" si="248"/>
        <v>0</v>
      </c>
      <c r="CO315" s="48">
        <f t="shared" si="248"/>
        <v>0</v>
      </c>
      <c r="CP315" s="48">
        <f t="shared" si="248"/>
        <v>0</v>
      </c>
      <c r="CQ315" s="49">
        <f>+AVERAGE(AW315,BT315)</f>
        <v>0</v>
      </c>
      <c r="CR315" s="48">
        <f>SUM(D315:Y315)</f>
        <v>0</v>
      </c>
    </row>
    <row r="316" spans="1:96" hidden="1" outlineLevel="1" x14ac:dyDescent="0.25">
      <c r="A316" s="60" t="s">
        <v>66</v>
      </c>
      <c r="B316" s="51" t="s">
        <v>67</v>
      </c>
      <c r="C316" s="61" t="s">
        <v>68</v>
      </c>
      <c r="D316" s="78">
        <v>0</v>
      </c>
      <c r="E316" s="78">
        <v>0</v>
      </c>
      <c r="F316" s="78">
        <v>0</v>
      </c>
      <c r="G316" s="78">
        <v>0</v>
      </c>
      <c r="H316" s="78">
        <v>0</v>
      </c>
      <c r="I316" s="78">
        <v>0</v>
      </c>
      <c r="J316" s="78">
        <v>0</v>
      </c>
      <c r="K316" s="78">
        <v>0</v>
      </c>
      <c r="L316" s="78">
        <v>0</v>
      </c>
      <c r="M316" s="78">
        <v>0</v>
      </c>
      <c r="N316" s="78">
        <v>0</v>
      </c>
      <c r="O316" s="78">
        <v>0</v>
      </c>
      <c r="P316" s="78">
        <v>0</v>
      </c>
      <c r="Q316" s="78">
        <v>0</v>
      </c>
      <c r="R316" s="78">
        <v>0</v>
      </c>
      <c r="S316" s="78">
        <v>0</v>
      </c>
      <c r="T316" s="78">
        <v>0</v>
      </c>
      <c r="U316" s="78">
        <v>0</v>
      </c>
      <c r="V316" s="78">
        <v>0</v>
      </c>
      <c r="W316" s="78">
        <v>0</v>
      </c>
      <c r="X316" s="78">
        <v>0</v>
      </c>
      <c r="Y316" s="78">
        <v>0</v>
      </c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  <c r="BA316" s="56"/>
      <c r="BB316" s="56"/>
      <c r="BC316" s="56"/>
      <c r="BD316" s="56"/>
      <c r="BE316" s="56"/>
      <c r="BF316" s="56"/>
      <c r="BG316" s="56"/>
      <c r="BH316" s="56"/>
      <c r="BI316" s="56"/>
      <c r="BJ316" s="56"/>
      <c r="BK316" s="56"/>
      <c r="BL316" s="56"/>
      <c r="BM316" s="56"/>
      <c r="BN316" s="56"/>
      <c r="BO316" s="56"/>
      <c r="BP316" s="56"/>
      <c r="BQ316" s="56"/>
      <c r="BR316" s="56"/>
      <c r="BS316" s="56"/>
      <c r="BT316" s="56"/>
      <c r="BU316" s="56"/>
      <c r="BV316" s="56"/>
      <c r="BW316" s="56"/>
      <c r="BX316" s="56"/>
      <c r="BY316" s="56"/>
      <c r="BZ316" s="56"/>
      <c r="CA316" s="56"/>
      <c r="CB316" s="56"/>
      <c r="CC316" s="56"/>
      <c r="CD316" s="56"/>
      <c r="CE316" s="56"/>
      <c r="CF316" s="56"/>
      <c r="CG316" s="56"/>
      <c r="CH316" s="56"/>
      <c r="CI316" s="56"/>
      <c r="CJ316" s="56"/>
      <c r="CK316" s="56"/>
      <c r="CL316" s="56"/>
      <c r="CM316" s="56"/>
      <c r="CN316" s="56"/>
      <c r="CO316" s="56"/>
      <c r="CP316" s="56"/>
      <c r="CQ316" s="49"/>
      <c r="CR316" s="48"/>
    </row>
    <row r="317" spans="1:96" collapsed="1" x14ac:dyDescent="0.25">
      <c r="A317" s="30" t="s">
        <v>113</v>
      </c>
      <c r="B317" s="31"/>
      <c r="C317" s="7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74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  <c r="AM317" s="75"/>
      <c r="AN317" s="75"/>
      <c r="AO317" s="75"/>
      <c r="AP317" s="75"/>
      <c r="AQ317" s="75"/>
      <c r="AR317" s="75"/>
      <c r="AS317" s="75"/>
      <c r="AT317" s="75"/>
      <c r="AU317" s="75"/>
      <c r="AV317" s="49"/>
      <c r="AW317" s="36">
        <f>SUM(AW318:AW325)</f>
        <v>0</v>
      </c>
      <c r="AX317" s="76"/>
      <c r="AY317" s="76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  <c r="BL317" s="76"/>
      <c r="BM317" s="76"/>
      <c r="BN317" s="76"/>
      <c r="BO317" s="76"/>
      <c r="BP317" s="76"/>
      <c r="BQ317" s="76"/>
      <c r="BR317" s="76"/>
      <c r="BS317" s="76"/>
      <c r="BT317" s="36">
        <f>SUM(BT318:BT325)</f>
        <v>0</v>
      </c>
      <c r="BU317" s="76"/>
      <c r="BV317" s="76"/>
      <c r="BW317" s="76"/>
      <c r="BX317" s="76"/>
      <c r="BY317" s="76"/>
      <c r="BZ317" s="76"/>
      <c r="CA317" s="76"/>
      <c r="CB317" s="76"/>
      <c r="CC317" s="76"/>
      <c r="CD317" s="76"/>
      <c r="CE317" s="76"/>
      <c r="CF317" s="76"/>
      <c r="CG317" s="76"/>
      <c r="CH317" s="76"/>
      <c r="CI317" s="76"/>
      <c r="CJ317" s="76"/>
      <c r="CK317" s="76"/>
      <c r="CL317" s="76"/>
      <c r="CM317" s="76"/>
      <c r="CN317" s="76"/>
      <c r="CO317" s="76"/>
      <c r="CP317" s="76"/>
      <c r="CQ317" s="36">
        <f>SUM(CQ318:CQ325)</f>
        <v>0</v>
      </c>
      <c r="CR317" s="48">
        <f>SUM(D317:Y317)</f>
        <v>0</v>
      </c>
    </row>
    <row r="318" spans="1:96" hidden="1" outlineLevel="1" x14ac:dyDescent="0.25">
      <c r="A318" s="85" t="s">
        <v>84</v>
      </c>
      <c r="B318" s="39" t="s">
        <v>85</v>
      </c>
      <c r="C318" s="40">
        <f>+[1]Genanskaffelsespriser!$E$175</f>
        <v>50</v>
      </c>
      <c r="D318" s="77">
        <v>0</v>
      </c>
      <c r="E318" s="77">
        <v>0</v>
      </c>
      <c r="F318" s="77">
        <v>0</v>
      </c>
      <c r="G318" s="77">
        <v>0</v>
      </c>
      <c r="H318" s="77">
        <v>0</v>
      </c>
      <c r="I318" s="77">
        <v>0</v>
      </c>
      <c r="J318" s="77">
        <v>0</v>
      </c>
      <c r="K318" s="77">
        <v>0</v>
      </c>
      <c r="L318" s="77">
        <v>0</v>
      </c>
      <c r="M318" s="77">
        <v>0</v>
      </c>
      <c r="N318" s="77">
        <v>0</v>
      </c>
      <c r="O318" s="77">
        <v>0</v>
      </c>
      <c r="P318" s="77">
        <v>0</v>
      </c>
      <c r="Q318" s="77">
        <v>0</v>
      </c>
      <c r="R318" s="77">
        <v>0</v>
      </c>
      <c r="S318" s="77">
        <v>0</v>
      </c>
      <c r="T318" s="77">
        <v>0</v>
      </c>
      <c r="U318" s="77">
        <v>0</v>
      </c>
      <c r="V318" s="77">
        <v>0</v>
      </c>
      <c r="W318" s="77">
        <v>0</v>
      </c>
      <c r="X318" s="77">
        <v>0</v>
      </c>
      <c r="Y318" s="77">
        <v>0</v>
      </c>
      <c r="Z318" s="86">
        <f>IF(COUNTIF(D318:Y318,"&lt;&gt;0")&lt;=1,IF((SUM(D318:Y318))&gt;0,((+HLOOKUP((SUM(D318:Y318)),[1]Priser!$E$342:$H$344,2)+((SUM(D318:Y318))-HLOOKUP((SUM(D318:Y318)),[1]Priser!$E$342:$H$344,1))*HLOOKUP((SUM(D318:Y318)),[1]Priser!$E$342:$H$344,3))*[1]Priser!$P$341)/(SUM(D318:Y318)),0)*(1+[1]Genanskaffelsespriser!$D$196),$A$400)</f>
        <v>0</v>
      </c>
      <c r="AA318" s="45">
        <f t="shared" ref="AA318:AV318" si="249">IF((D318*$Z318-(2009-D$3)/($C318+D319)*$Z318*D318)&lt;0,0,(D318*$Z318-(2009-D$3)/($C318+D319)*$Z318*D318))</f>
        <v>0</v>
      </c>
      <c r="AB318" s="46">
        <f t="shared" si="249"/>
        <v>0</v>
      </c>
      <c r="AC318" s="46">
        <f t="shared" si="249"/>
        <v>0</v>
      </c>
      <c r="AD318" s="46">
        <f t="shared" si="249"/>
        <v>0</v>
      </c>
      <c r="AE318" s="46">
        <f t="shared" si="249"/>
        <v>0</v>
      </c>
      <c r="AF318" s="46">
        <f t="shared" si="249"/>
        <v>0</v>
      </c>
      <c r="AG318" s="46">
        <f t="shared" si="249"/>
        <v>0</v>
      </c>
      <c r="AH318" s="46">
        <f t="shared" si="249"/>
        <v>0</v>
      </c>
      <c r="AI318" s="46">
        <f t="shared" si="249"/>
        <v>0</v>
      </c>
      <c r="AJ318" s="46">
        <f t="shared" si="249"/>
        <v>0</v>
      </c>
      <c r="AK318" s="46">
        <f t="shared" si="249"/>
        <v>0</v>
      </c>
      <c r="AL318" s="46">
        <f t="shared" si="249"/>
        <v>0</v>
      </c>
      <c r="AM318" s="46">
        <f t="shared" si="249"/>
        <v>0</v>
      </c>
      <c r="AN318" s="46">
        <f t="shared" si="249"/>
        <v>0</v>
      </c>
      <c r="AO318" s="46">
        <f t="shared" si="249"/>
        <v>0</v>
      </c>
      <c r="AP318" s="46">
        <f t="shared" si="249"/>
        <v>0</v>
      </c>
      <c r="AQ318" s="46">
        <f t="shared" si="249"/>
        <v>0</v>
      </c>
      <c r="AR318" s="46">
        <f t="shared" si="249"/>
        <v>0</v>
      </c>
      <c r="AS318" s="46">
        <f t="shared" si="249"/>
        <v>0</v>
      </c>
      <c r="AT318" s="46">
        <f t="shared" si="249"/>
        <v>0</v>
      </c>
      <c r="AU318" s="46">
        <f t="shared" si="249"/>
        <v>0</v>
      </c>
      <c r="AV318" s="46">
        <f t="shared" si="249"/>
        <v>0</v>
      </c>
      <c r="AW318" s="47">
        <f>+SUM(AA318:AV318)</f>
        <v>0</v>
      </c>
      <c r="AX318" s="46">
        <f>VLOOKUP(D$3,[1]Prisindeks!$A$1:$B$111,2,FALSE)/100*AA318</f>
        <v>0</v>
      </c>
      <c r="AY318" s="46">
        <f>VLOOKUP(E$3,[1]Prisindeks!$A$1:$B$111,2,FALSE)/100*AB318</f>
        <v>0</v>
      </c>
      <c r="AZ318" s="46">
        <f>VLOOKUP(F$3,[1]Prisindeks!$A$1:$B$111,2,FALSE)/100*AC318</f>
        <v>0</v>
      </c>
      <c r="BA318" s="46">
        <f>VLOOKUP(G$3,[1]Prisindeks!$A$1:$B$111,2,FALSE)/100*AD318</f>
        <v>0</v>
      </c>
      <c r="BB318" s="46">
        <f>VLOOKUP(H$3,[1]Prisindeks!$A$1:$B$111,2,FALSE)/100*AE318</f>
        <v>0</v>
      </c>
      <c r="BC318" s="46">
        <f>VLOOKUP(I$3,[1]Prisindeks!$A$1:$B$111,2,FALSE)/100*AF318</f>
        <v>0</v>
      </c>
      <c r="BD318" s="46">
        <f>VLOOKUP(J$3,[1]Prisindeks!$A$1:$B$111,2,FALSE)/100*AG318</f>
        <v>0</v>
      </c>
      <c r="BE318" s="46">
        <f>VLOOKUP(K$3,[1]Prisindeks!$A$1:$B$111,2,FALSE)/100*AH318</f>
        <v>0</v>
      </c>
      <c r="BF318" s="46">
        <f>VLOOKUP(L$3,[1]Prisindeks!$A$1:$B$111,2,FALSE)/100*AI318</f>
        <v>0</v>
      </c>
      <c r="BG318" s="46">
        <f>VLOOKUP(M$3,[1]Prisindeks!$A$1:$B$111,2,FALSE)/100*AJ318</f>
        <v>0</v>
      </c>
      <c r="BH318" s="46">
        <f>VLOOKUP(N$3,[1]Prisindeks!$A$1:$B$111,2,FALSE)/100*AK318</f>
        <v>0</v>
      </c>
      <c r="BI318" s="46">
        <f>VLOOKUP(O$3,[1]Prisindeks!$A$1:$B$111,2,FALSE)/100*AL318</f>
        <v>0</v>
      </c>
      <c r="BJ318" s="46">
        <f>VLOOKUP(P$3,[1]Prisindeks!$A$1:$B$111,2,FALSE)/100*AM318</f>
        <v>0</v>
      </c>
      <c r="BK318" s="46">
        <f>VLOOKUP(Q$3,[1]Prisindeks!$A$1:$B$111,2,FALSE)/100*AN318</f>
        <v>0</v>
      </c>
      <c r="BL318" s="46">
        <f>VLOOKUP(R$3,[1]Prisindeks!$A$1:$B$111,2,FALSE)/100*AO318</f>
        <v>0</v>
      </c>
      <c r="BM318" s="46">
        <f>VLOOKUP(S$3,[1]Prisindeks!$A$1:$B$111,2,FALSE)/100*AP318</f>
        <v>0</v>
      </c>
      <c r="BN318" s="46">
        <f>VLOOKUP(T$3,[1]Prisindeks!$A$1:$B$111,2,FALSE)/100*AQ318</f>
        <v>0</v>
      </c>
      <c r="BO318" s="46">
        <f>VLOOKUP(U$3,[1]Prisindeks!$A$1:$B$111,2,FALSE)/100*AR318</f>
        <v>0</v>
      </c>
      <c r="BP318" s="46">
        <f>VLOOKUP(V$3,[1]Prisindeks!$A$1:$B$111,2,FALSE)/100*AS318</f>
        <v>0</v>
      </c>
      <c r="BQ318" s="46">
        <f>VLOOKUP(W$3,[1]Prisindeks!$A$1:$B$111,2,FALSE)/100*AT318</f>
        <v>0</v>
      </c>
      <c r="BR318" s="46">
        <f>VLOOKUP(X$3,[1]Prisindeks!$A$1:$B$111,2,FALSE)/100*AU318</f>
        <v>0</v>
      </c>
      <c r="BS318" s="46">
        <f>VLOOKUP(Y$3,[1]Prisindeks!$A$1:$B$111,2,FALSE)/100*AV318</f>
        <v>0</v>
      </c>
      <c r="BT318" s="47">
        <f>+SUM(AX318:BS318)</f>
        <v>0</v>
      </c>
      <c r="BU318" s="48">
        <f t="shared" ref="BU318:CP318" si="250">(AX318+AA318)/2</f>
        <v>0</v>
      </c>
      <c r="BV318" s="48">
        <f t="shared" si="250"/>
        <v>0</v>
      </c>
      <c r="BW318" s="48">
        <f t="shared" si="250"/>
        <v>0</v>
      </c>
      <c r="BX318" s="48">
        <f t="shared" si="250"/>
        <v>0</v>
      </c>
      <c r="BY318" s="48">
        <f t="shared" si="250"/>
        <v>0</v>
      </c>
      <c r="BZ318" s="48">
        <f t="shared" si="250"/>
        <v>0</v>
      </c>
      <c r="CA318" s="48">
        <f t="shared" si="250"/>
        <v>0</v>
      </c>
      <c r="CB318" s="48">
        <f t="shared" si="250"/>
        <v>0</v>
      </c>
      <c r="CC318" s="48">
        <f t="shared" si="250"/>
        <v>0</v>
      </c>
      <c r="CD318" s="48">
        <f t="shared" si="250"/>
        <v>0</v>
      </c>
      <c r="CE318" s="48">
        <f t="shared" si="250"/>
        <v>0</v>
      </c>
      <c r="CF318" s="48">
        <f t="shared" si="250"/>
        <v>0</v>
      </c>
      <c r="CG318" s="48">
        <f t="shared" si="250"/>
        <v>0</v>
      </c>
      <c r="CH318" s="48">
        <f t="shared" si="250"/>
        <v>0</v>
      </c>
      <c r="CI318" s="48">
        <f t="shared" si="250"/>
        <v>0</v>
      </c>
      <c r="CJ318" s="48">
        <f t="shared" si="250"/>
        <v>0</v>
      </c>
      <c r="CK318" s="48">
        <f t="shared" si="250"/>
        <v>0</v>
      </c>
      <c r="CL318" s="48">
        <f t="shared" si="250"/>
        <v>0</v>
      </c>
      <c r="CM318" s="48">
        <f t="shared" si="250"/>
        <v>0</v>
      </c>
      <c r="CN318" s="48">
        <f t="shared" si="250"/>
        <v>0</v>
      </c>
      <c r="CO318" s="48">
        <f t="shared" si="250"/>
        <v>0</v>
      </c>
      <c r="CP318" s="48">
        <f t="shared" si="250"/>
        <v>0</v>
      </c>
      <c r="CQ318" s="49">
        <f>+AVERAGE(AW318,BT318)</f>
        <v>0</v>
      </c>
      <c r="CR318" s="48">
        <f>SUM(D318:Y318)</f>
        <v>0</v>
      </c>
    </row>
    <row r="319" spans="1:96" hidden="1" outlineLevel="1" x14ac:dyDescent="0.25">
      <c r="A319" s="60" t="s">
        <v>66</v>
      </c>
      <c r="B319" s="51" t="s">
        <v>67</v>
      </c>
      <c r="C319" s="61" t="s">
        <v>68</v>
      </c>
      <c r="D319" s="78">
        <v>0</v>
      </c>
      <c r="E319" s="78">
        <v>0</v>
      </c>
      <c r="F319" s="78">
        <v>0</v>
      </c>
      <c r="G319" s="78">
        <v>0</v>
      </c>
      <c r="H319" s="78">
        <v>0</v>
      </c>
      <c r="I319" s="78">
        <v>0</v>
      </c>
      <c r="J319" s="78">
        <v>0</v>
      </c>
      <c r="K319" s="78">
        <v>0</v>
      </c>
      <c r="L319" s="78">
        <v>0</v>
      </c>
      <c r="M319" s="78">
        <v>0</v>
      </c>
      <c r="N319" s="78">
        <v>0</v>
      </c>
      <c r="O319" s="78">
        <v>0</v>
      </c>
      <c r="P319" s="78">
        <v>0</v>
      </c>
      <c r="Q319" s="78">
        <v>0</v>
      </c>
      <c r="R319" s="78">
        <v>0</v>
      </c>
      <c r="S319" s="78">
        <v>0</v>
      </c>
      <c r="T319" s="78">
        <v>0</v>
      </c>
      <c r="U319" s="78">
        <v>0</v>
      </c>
      <c r="V319" s="78">
        <v>0</v>
      </c>
      <c r="W319" s="78">
        <v>0</v>
      </c>
      <c r="X319" s="78">
        <v>0</v>
      </c>
      <c r="Y319" s="78">
        <v>0</v>
      </c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  <c r="BC319" s="56"/>
      <c r="BD319" s="56"/>
      <c r="BE319" s="56"/>
      <c r="BF319" s="56"/>
      <c r="BG319" s="56"/>
      <c r="BH319" s="56"/>
      <c r="BI319" s="56"/>
      <c r="BJ319" s="56"/>
      <c r="BK319" s="56"/>
      <c r="BL319" s="56"/>
      <c r="BM319" s="56"/>
      <c r="BN319" s="56"/>
      <c r="BO319" s="56"/>
      <c r="BP319" s="56"/>
      <c r="BQ319" s="56"/>
      <c r="BR319" s="56"/>
      <c r="BS319" s="56"/>
      <c r="BT319" s="56"/>
      <c r="BU319" s="56"/>
      <c r="BV319" s="56"/>
      <c r="BW319" s="56"/>
      <c r="BX319" s="56"/>
      <c r="BY319" s="56"/>
      <c r="BZ319" s="56"/>
      <c r="CA319" s="56"/>
      <c r="CB319" s="56"/>
      <c r="CC319" s="56"/>
      <c r="CD319" s="56"/>
      <c r="CE319" s="56"/>
      <c r="CF319" s="56"/>
      <c r="CG319" s="56"/>
      <c r="CH319" s="56"/>
      <c r="CI319" s="56"/>
      <c r="CJ319" s="56"/>
      <c r="CK319" s="56"/>
      <c r="CL319" s="56"/>
      <c r="CM319" s="56"/>
      <c r="CN319" s="56"/>
      <c r="CO319" s="56"/>
      <c r="CP319" s="56"/>
      <c r="CQ319" s="49"/>
      <c r="CR319" s="48"/>
    </row>
    <row r="320" spans="1:96" hidden="1" outlineLevel="1" x14ac:dyDescent="0.25">
      <c r="A320" s="50" t="s">
        <v>86</v>
      </c>
      <c r="B320" s="51" t="s">
        <v>85</v>
      </c>
      <c r="C320" s="52">
        <f>+[1]Genanskaffelsespriser!$E$176</f>
        <v>25</v>
      </c>
      <c r="D320" s="78">
        <v>0</v>
      </c>
      <c r="E320" s="78">
        <v>0</v>
      </c>
      <c r="F320" s="78">
        <v>0</v>
      </c>
      <c r="G320" s="78">
        <v>0</v>
      </c>
      <c r="H320" s="78">
        <v>0</v>
      </c>
      <c r="I320" s="78">
        <v>0</v>
      </c>
      <c r="J320" s="78">
        <v>0</v>
      </c>
      <c r="K320" s="78">
        <v>0</v>
      </c>
      <c r="L320" s="78">
        <v>0</v>
      </c>
      <c r="M320" s="78">
        <v>0</v>
      </c>
      <c r="N320" s="78">
        <v>0</v>
      </c>
      <c r="O320" s="78">
        <v>0</v>
      </c>
      <c r="P320" s="78">
        <v>0</v>
      </c>
      <c r="Q320" s="78">
        <v>0</v>
      </c>
      <c r="R320" s="78">
        <v>0</v>
      </c>
      <c r="S320" s="78">
        <v>0</v>
      </c>
      <c r="T320" s="78">
        <v>0</v>
      </c>
      <c r="U320" s="78">
        <v>0</v>
      </c>
      <c r="V320" s="78">
        <v>0</v>
      </c>
      <c r="W320" s="78">
        <v>0</v>
      </c>
      <c r="X320" s="78">
        <v>0</v>
      </c>
      <c r="Y320" s="78">
        <v>0</v>
      </c>
      <c r="Z320" s="87">
        <f>IF(COUNTIF(D320:Y320,"&lt;&gt;0")&lt;=1,IF((SUM(D320:Y320))&gt;0,((+HLOOKUP((SUM(D320:Y320)),[1]Priser!$E$342:$H$344,2)+((SUM(D320:Y320))-HLOOKUP((SUM(D320:Y320)),[1]Priser!$E$342:$H$344,1))*HLOOKUP((SUM(D320:Y320)),[1]Priser!$E$342:$H$344,3))*[1]Priser!$Q$341)/(SUM(D320:Y320)),0)*(1+[1]Genanskaffelsespriser!$D$196),$A$400)</f>
        <v>0</v>
      </c>
      <c r="AA320" s="57">
        <f t="shared" ref="AA320:AP321" si="251">IF((D320*$Z320-(2009-D$3)/$C320*$Z320*D320)&lt;0,0,(D320*$Z320-(2009-D$3)/$C320*$Z320*D320))</f>
        <v>0</v>
      </c>
      <c r="AB320" s="58">
        <f t="shared" si="251"/>
        <v>0</v>
      </c>
      <c r="AC320" s="58">
        <f t="shared" si="251"/>
        <v>0</v>
      </c>
      <c r="AD320" s="58">
        <f t="shared" si="251"/>
        <v>0</v>
      </c>
      <c r="AE320" s="58">
        <f t="shared" si="251"/>
        <v>0</v>
      </c>
      <c r="AF320" s="58">
        <f t="shared" si="251"/>
        <v>0</v>
      </c>
      <c r="AG320" s="58">
        <f t="shared" si="251"/>
        <v>0</v>
      </c>
      <c r="AH320" s="58">
        <f t="shared" si="251"/>
        <v>0</v>
      </c>
      <c r="AI320" s="58">
        <f t="shared" si="251"/>
        <v>0</v>
      </c>
      <c r="AJ320" s="58">
        <f t="shared" si="251"/>
        <v>0</v>
      </c>
      <c r="AK320" s="58">
        <f t="shared" si="251"/>
        <v>0</v>
      </c>
      <c r="AL320" s="58">
        <f t="shared" si="251"/>
        <v>0</v>
      </c>
      <c r="AM320" s="58">
        <f t="shared" si="251"/>
        <v>0</v>
      </c>
      <c r="AN320" s="58">
        <f t="shared" si="251"/>
        <v>0</v>
      </c>
      <c r="AO320" s="58">
        <f t="shared" si="251"/>
        <v>0</v>
      </c>
      <c r="AP320" s="58">
        <f t="shared" si="251"/>
        <v>0</v>
      </c>
      <c r="AQ320" s="58">
        <f t="shared" ref="AK320:AT321" si="252">IF((T320*$Z320-(2009-T$3)/$C320*$Z320*T320)&lt;0,0,(T320*$Z320-(2009-T$3)/$C320*$Z320*T320))</f>
        <v>0</v>
      </c>
      <c r="AR320" s="58">
        <f t="shared" si="252"/>
        <v>0</v>
      </c>
      <c r="AS320" s="58">
        <f t="shared" si="252"/>
        <v>0</v>
      </c>
      <c r="AT320" s="58">
        <f t="shared" si="252"/>
        <v>0</v>
      </c>
      <c r="AU320" s="58">
        <f>IF((X320*$Z320-(2009-X$3)/$C320*$Z320*X320)&lt;0,0,(X320*$Z320-(2009-X$3)/$C320*$Z320*X320))</f>
        <v>0</v>
      </c>
      <c r="AV320" s="58">
        <f>IF((Y320*$Z320-(2009-Y$3)/$C320*$Z320*Y320)&lt;0,0,(Y320*$Z320-(2009-Y$3)/$C320*$Z320*Y320))</f>
        <v>0</v>
      </c>
      <c r="AW320" s="59">
        <f>+SUM(AA320:AV320)</f>
        <v>0</v>
      </c>
      <c r="AX320" s="58">
        <f>VLOOKUP(D$3,[1]Prisindeks!$A$1:$B$111,2,FALSE)/100*AA320</f>
        <v>0</v>
      </c>
      <c r="AY320" s="58">
        <f>VLOOKUP(E$3,[1]Prisindeks!$A$1:$B$111,2,FALSE)/100*AB320</f>
        <v>0</v>
      </c>
      <c r="AZ320" s="58">
        <f>VLOOKUP(F$3,[1]Prisindeks!$A$1:$B$111,2,FALSE)/100*AC320</f>
        <v>0</v>
      </c>
      <c r="BA320" s="58">
        <f>VLOOKUP(G$3,[1]Prisindeks!$A$1:$B$111,2,FALSE)/100*AD320</f>
        <v>0</v>
      </c>
      <c r="BB320" s="58">
        <f>VLOOKUP(H$3,[1]Prisindeks!$A$1:$B$111,2,FALSE)/100*AE320</f>
        <v>0</v>
      </c>
      <c r="BC320" s="58">
        <f>VLOOKUP(I$3,[1]Prisindeks!$A$1:$B$111,2,FALSE)/100*AF320</f>
        <v>0</v>
      </c>
      <c r="BD320" s="58">
        <f>VLOOKUP(J$3,[1]Prisindeks!$A$1:$B$111,2,FALSE)/100*AG320</f>
        <v>0</v>
      </c>
      <c r="BE320" s="58">
        <f>VLOOKUP(K$3,[1]Prisindeks!$A$1:$B$111,2,FALSE)/100*AH320</f>
        <v>0</v>
      </c>
      <c r="BF320" s="58">
        <f>VLOOKUP(L$3,[1]Prisindeks!$A$1:$B$111,2,FALSE)/100*AI320</f>
        <v>0</v>
      </c>
      <c r="BG320" s="58">
        <f>VLOOKUP(M$3,[1]Prisindeks!$A$1:$B$111,2,FALSE)/100*AJ320</f>
        <v>0</v>
      </c>
      <c r="BH320" s="58">
        <f>VLOOKUP(N$3,[1]Prisindeks!$A$1:$B$111,2,FALSE)/100*AK320</f>
        <v>0</v>
      </c>
      <c r="BI320" s="58">
        <f>VLOOKUP(O$3,[1]Prisindeks!$A$1:$B$111,2,FALSE)/100*AL320</f>
        <v>0</v>
      </c>
      <c r="BJ320" s="58">
        <f>VLOOKUP(P$3,[1]Prisindeks!$A$1:$B$111,2,FALSE)/100*AM320</f>
        <v>0</v>
      </c>
      <c r="BK320" s="58">
        <f>VLOOKUP(Q$3,[1]Prisindeks!$A$1:$B$111,2,FALSE)/100*AN320</f>
        <v>0</v>
      </c>
      <c r="BL320" s="58">
        <f>VLOOKUP(R$3,[1]Prisindeks!$A$1:$B$111,2,FALSE)/100*AO320</f>
        <v>0</v>
      </c>
      <c r="BM320" s="58">
        <f>VLOOKUP(S$3,[1]Prisindeks!$A$1:$B$111,2,FALSE)/100*AP320</f>
        <v>0</v>
      </c>
      <c r="BN320" s="58">
        <f>VLOOKUP(T$3,[1]Prisindeks!$A$1:$B$111,2,FALSE)/100*AQ320</f>
        <v>0</v>
      </c>
      <c r="BO320" s="58">
        <f>VLOOKUP(U$3,[1]Prisindeks!$A$1:$B$111,2,FALSE)/100*AR320</f>
        <v>0</v>
      </c>
      <c r="BP320" s="58">
        <f>VLOOKUP(V$3,[1]Prisindeks!$A$1:$B$111,2,FALSE)/100*AS320</f>
        <v>0</v>
      </c>
      <c r="BQ320" s="58">
        <f>VLOOKUP(W$3,[1]Prisindeks!$A$1:$B$111,2,FALSE)/100*AT320</f>
        <v>0</v>
      </c>
      <c r="BR320" s="58">
        <f>VLOOKUP(X$3,[1]Prisindeks!$A$1:$B$111,2,FALSE)/100*AU320</f>
        <v>0</v>
      </c>
      <c r="BS320" s="58">
        <f>VLOOKUP(Y$3,[1]Prisindeks!$A$1:$B$111,2,FALSE)/100*AV320</f>
        <v>0</v>
      </c>
      <c r="BT320" s="59">
        <f>+SUM(AX320:BS320)</f>
        <v>0</v>
      </c>
      <c r="BU320" s="48">
        <f t="shared" ref="BU320:CJ322" si="253">(AX320+AA320)/2</f>
        <v>0</v>
      </c>
      <c r="BV320" s="48">
        <f t="shared" si="253"/>
        <v>0</v>
      </c>
      <c r="BW320" s="48">
        <f t="shared" si="253"/>
        <v>0</v>
      </c>
      <c r="BX320" s="48">
        <f t="shared" si="253"/>
        <v>0</v>
      </c>
      <c r="BY320" s="48">
        <f t="shared" si="253"/>
        <v>0</v>
      </c>
      <c r="BZ320" s="48">
        <f t="shared" si="253"/>
        <v>0</v>
      </c>
      <c r="CA320" s="48">
        <f t="shared" si="253"/>
        <v>0</v>
      </c>
      <c r="CB320" s="48">
        <f t="shared" si="253"/>
        <v>0</v>
      </c>
      <c r="CC320" s="48">
        <f t="shared" si="253"/>
        <v>0</v>
      </c>
      <c r="CD320" s="48">
        <f t="shared" si="253"/>
        <v>0</v>
      </c>
      <c r="CE320" s="48">
        <f t="shared" si="253"/>
        <v>0</v>
      </c>
      <c r="CF320" s="48">
        <f t="shared" si="253"/>
        <v>0</v>
      </c>
      <c r="CG320" s="48">
        <f t="shared" si="253"/>
        <v>0</v>
      </c>
      <c r="CH320" s="48">
        <f t="shared" si="253"/>
        <v>0</v>
      </c>
      <c r="CI320" s="48">
        <f t="shared" si="253"/>
        <v>0</v>
      </c>
      <c r="CJ320" s="48">
        <f t="shared" si="253"/>
        <v>0</v>
      </c>
      <c r="CK320" s="48">
        <f t="shared" ref="CE320:CP322" si="254">(BN320+AQ320)/2</f>
        <v>0</v>
      </c>
      <c r="CL320" s="48">
        <f t="shared" si="254"/>
        <v>0</v>
      </c>
      <c r="CM320" s="48">
        <f t="shared" si="254"/>
        <v>0</v>
      </c>
      <c r="CN320" s="48">
        <f t="shared" si="254"/>
        <v>0</v>
      </c>
      <c r="CO320" s="48">
        <f t="shared" si="254"/>
        <v>0</v>
      </c>
      <c r="CP320" s="48">
        <f t="shared" si="254"/>
        <v>0</v>
      </c>
      <c r="CQ320" s="49">
        <f>+AVERAGE(AW320,BT320)</f>
        <v>0</v>
      </c>
      <c r="CR320" s="48">
        <f>SUM(D320:Y320)</f>
        <v>0</v>
      </c>
    </row>
    <row r="321" spans="1:96" hidden="1" outlineLevel="1" x14ac:dyDescent="0.25">
      <c r="A321" s="50" t="s">
        <v>87</v>
      </c>
      <c r="B321" s="51" t="s">
        <v>85</v>
      </c>
      <c r="C321" s="52">
        <f>+[1]Genanskaffelsespriser!$E$177</f>
        <v>10</v>
      </c>
      <c r="D321" s="78">
        <v>0</v>
      </c>
      <c r="E321" s="78">
        <v>0</v>
      </c>
      <c r="F321" s="78">
        <v>0</v>
      </c>
      <c r="G321" s="78">
        <v>0</v>
      </c>
      <c r="H321" s="78">
        <v>0</v>
      </c>
      <c r="I321" s="78">
        <v>0</v>
      </c>
      <c r="J321" s="78">
        <v>0</v>
      </c>
      <c r="K321" s="78">
        <v>0</v>
      </c>
      <c r="L321" s="78">
        <v>0</v>
      </c>
      <c r="M321" s="78">
        <v>0</v>
      </c>
      <c r="N321" s="78">
        <v>0</v>
      </c>
      <c r="O321" s="78">
        <v>0</v>
      </c>
      <c r="P321" s="78">
        <v>0</v>
      </c>
      <c r="Q321" s="78">
        <v>0</v>
      </c>
      <c r="R321" s="78">
        <v>0</v>
      </c>
      <c r="S321" s="78">
        <v>0</v>
      </c>
      <c r="T321" s="78">
        <v>0</v>
      </c>
      <c r="U321" s="78">
        <v>0</v>
      </c>
      <c r="V321" s="78">
        <v>0</v>
      </c>
      <c r="W321" s="78">
        <v>0</v>
      </c>
      <c r="X321" s="78">
        <v>0</v>
      </c>
      <c r="Y321" s="78">
        <v>0</v>
      </c>
      <c r="Z321" s="87">
        <f>IF(COUNTIF(D321:Y321,"&lt;&gt;0")&lt;=1,IF((SUM(D321:Y321))&gt;0,((+HLOOKUP((SUM(D321:Y321)),[1]Priser!$E$342:$H$344,2)+((SUM(D321:Y321))-HLOOKUP((SUM(D321:Y321)),[1]Priser!$E$342:$H$344,1))*HLOOKUP((SUM(D321:Y321)),[1]Priser!$E$342:$H$344,3))*[1]Priser!$R$341)/(SUM(D321:Y321)),0)*(1+[1]Genanskaffelsespriser!$D$196),$A$400)</f>
        <v>0</v>
      </c>
      <c r="AA321" s="57">
        <f t="shared" si="251"/>
        <v>0</v>
      </c>
      <c r="AB321" s="58">
        <f t="shared" si="251"/>
        <v>0</v>
      </c>
      <c r="AC321" s="58">
        <f t="shared" si="251"/>
        <v>0</v>
      </c>
      <c r="AD321" s="58">
        <f t="shared" si="251"/>
        <v>0</v>
      </c>
      <c r="AE321" s="58">
        <f t="shared" si="251"/>
        <v>0</v>
      </c>
      <c r="AF321" s="58">
        <f t="shared" si="251"/>
        <v>0</v>
      </c>
      <c r="AG321" s="58">
        <f t="shared" si="251"/>
        <v>0</v>
      </c>
      <c r="AH321" s="58">
        <f t="shared" si="251"/>
        <v>0</v>
      </c>
      <c r="AI321" s="58">
        <f t="shared" si="251"/>
        <v>0</v>
      </c>
      <c r="AJ321" s="58">
        <f t="shared" si="251"/>
        <v>0</v>
      </c>
      <c r="AK321" s="58">
        <f t="shared" si="252"/>
        <v>0</v>
      </c>
      <c r="AL321" s="58">
        <f t="shared" si="252"/>
        <v>0</v>
      </c>
      <c r="AM321" s="58">
        <f t="shared" si="252"/>
        <v>0</v>
      </c>
      <c r="AN321" s="58">
        <f t="shared" si="252"/>
        <v>0</v>
      </c>
      <c r="AO321" s="58">
        <f t="shared" si="252"/>
        <v>0</v>
      </c>
      <c r="AP321" s="58">
        <f t="shared" si="252"/>
        <v>0</v>
      </c>
      <c r="AQ321" s="58">
        <f t="shared" si="252"/>
        <v>0</v>
      </c>
      <c r="AR321" s="58">
        <f t="shared" si="252"/>
        <v>0</v>
      </c>
      <c r="AS321" s="58">
        <f t="shared" si="252"/>
        <v>0</v>
      </c>
      <c r="AT321" s="58">
        <f t="shared" si="252"/>
        <v>0</v>
      </c>
      <c r="AU321" s="58">
        <f>IF((X321*$Z321-(2009-X$3)/$C321*$Z321*X321)&lt;0,0,(X321*$Z321-(2009-X$3)/$C321*$Z321*X321))</f>
        <v>0</v>
      </c>
      <c r="AV321" s="58">
        <f>IF((Y321*$Z321-(2009-Y$3)/$C321*$Z321*Y321)&lt;0,0,(Y321*$Z321-(2009-Y$3)/$C321*$Z321*Y321))</f>
        <v>0</v>
      </c>
      <c r="AW321" s="59">
        <f>+SUM(AA321:AV321)</f>
        <v>0</v>
      </c>
      <c r="AX321" s="58">
        <f>VLOOKUP(D$3,[1]Prisindeks!$A$1:$B$111,2,FALSE)/100*AA321</f>
        <v>0</v>
      </c>
      <c r="AY321" s="58">
        <f>VLOOKUP(E$3,[1]Prisindeks!$A$1:$B$111,2,FALSE)/100*AB321</f>
        <v>0</v>
      </c>
      <c r="AZ321" s="58">
        <f>VLOOKUP(F$3,[1]Prisindeks!$A$1:$B$111,2,FALSE)/100*AC321</f>
        <v>0</v>
      </c>
      <c r="BA321" s="58">
        <f>VLOOKUP(G$3,[1]Prisindeks!$A$1:$B$111,2,FALSE)/100*AD321</f>
        <v>0</v>
      </c>
      <c r="BB321" s="58">
        <f>VLOOKUP(H$3,[1]Prisindeks!$A$1:$B$111,2,FALSE)/100*AE321</f>
        <v>0</v>
      </c>
      <c r="BC321" s="58">
        <f>VLOOKUP(I$3,[1]Prisindeks!$A$1:$B$111,2,FALSE)/100*AF321</f>
        <v>0</v>
      </c>
      <c r="BD321" s="58">
        <f>VLOOKUP(J$3,[1]Prisindeks!$A$1:$B$111,2,FALSE)/100*AG321</f>
        <v>0</v>
      </c>
      <c r="BE321" s="58">
        <f>VLOOKUP(K$3,[1]Prisindeks!$A$1:$B$111,2,FALSE)/100*AH321</f>
        <v>0</v>
      </c>
      <c r="BF321" s="58">
        <f>VLOOKUP(L$3,[1]Prisindeks!$A$1:$B$111,2,FALSE)/100*AI321</f>
        <v>0</v>
      </c>
      <c r="BG321" s="58">
        <f>VLOOKUP(M$3,[1]Prisindeks!$A$1:$B$111,2,FALSE)/100*AJ321</f>
        <v>0</v>
      </c>
      <c r="BH321" s="58">
        <f>VLOOKUP(N$3,[1]Prisindeks!$A$1:$B$111,2,FALSE)/100*AK321</f>
        <v>0</v>
      </c>
      <c r="BI321" s="58">
        <f>VLOOKUP(O$3,[1]Prisindeks!$A$1:$B$111,2,FALSE)/100*AL321</f>
        <v>0</v>
      </c>
      <c r="BJ321" s="58">
        <f>VLOOKUP(P$3,[1]Prisindeks!$A$1:$B$111,2,FALSE)/100*AM321</f>
        <v>0</v>
      </c>
      <c r="BK321" s="58">
        <f>VLOOKUP(Q$3,[1]Prisindeks!$A$1:$B$111,2,FALSE)/100*AN321</f>
        <v>0</v>
      </c>
      <c r="BL321" s="58">
        <f>VLOOKUP(R$3,[1]Prisindeks!$A$1:$B$111,2,FALSE)/100*AO321</f>
        <v>0</v>
      </c>
      <c r="BM321" s="58">
        <f>VLOOKUP(S$3,[1]Prisindeks!$A$1:$B$111,2,FALSE)/100*AP321</f>
        <v>0</v>
      </c>
      <c r="BN321" s="58">
        <f>VLOOKUP(T$3,[1]Prisindeks!$A$1:$B$111,2,FALSE)/100*AQ321</f>
        <v>0</v>
      </c>
      <c r="BO321" s="58">
        <f>VLOOKUP(U$3,[1]Prisindeks!$A$1:$B$111,2,FALSE)/100*AR321</f>
        <v>0</v>
      </c>
      <c r="BP321" s="58">
        <f>VLOOKUP(V$3,[1]Prisindeks!$A$1:$B$111,2,FALSE)/100*AS321</f>
        <v>0</v>
      </c>
      <c r="BQ321" s="58">
        <f>VLOOKUP(W$3,[1]Prisindeks!$A$1:$B$111,2,FALSE)/100*AT321</f>
        <v>0</v>
      </c>
      <c r="BR321" s="58">
        <f>VLOOKUP(X$3,[1]Prisindeks!$A$1:$B$111,2,FALSE)/100*AU321</f>
        <v>0</v>
      </c>
      <c r="BS321" s="58">
        <f>VLOOKUP(Y$3,[1]Prisindeks!$A$1:$B$111,2,FALSE)/100*AV321</f>
        <v>0</v>
      </c>
      <c r="BT321" s="59">
        <f>+SUM(AX321:BS321)</f>
        <v>0</v>
      </c>
      <c r="BU321" s="48">
        <f t="shared" si="253"/>
        <v>0</v>
      </c>
      <c r="BV321" s="48">
        <f t="shared" si="253"/>
        <v>0</v>
      </c>
      <c r="BW321" s="48">
        <f t="shared" si="253"/>
        <v>0</v>
      </c>
      <c r="BX321" s="48">
        <f t="shared" si="253"/>
        <v>0</v>
      </c>
      <c r="BY321" s="48">
        <f t="shared" si="253"/>
        <v>0</v>
      </c>
      <c r="BZ321" s="48">
        <f t="shared" si="253"/>
        <v>0</v>
      </c>
      <c r="CA321" s="48">
        <f t="shared" si="253"/>
        <v>0</v>
      </c>
      <c r="CB321" s="48">
        <f t="shared" si="253"/>
        <v>0</v>
      </c>
      <c r="CC321" s="48">
        <f t="shared" si="253"/>
        <v>0</v>
      </c>
      <c r="CD321" s="48">
        <f t="shared" si="253"/>
        <v>0</v>
      </c>
      <c r="CE321" s="48">
        <f t="shared" si="254"/>
        <v>0</v>
      </c>
      <c r="CF321" s="48">
        <f t="shared" si="254"/>
        <v>0</v>
      </c>
      <c r="CG321" s="48">
        <f t="shared" si="254"/>
        <v>0</v>
      </c>
      <c r="CH321" s="48">
        <f t="shared" si="254"/>
        <v>0</v>
      </c>
      <c r="CI321" s="48">
        <f t="shared" si="254"/>
        <v>0</v>
      </c>
      <c r="CJ321" s="48">
        <f t="shared" si="254"/>
        <v>0</v>
      </c>
      <c r="CK321" s="48">
        <f t="shared" si="254"/>
        <v>0</v>
      </c>
      <c r="CL321" s="48">
        <f t="shared" si="254"/>
        <v>0</v>
      </c>
      <c r="CM321" s="48">
        <f t="shared" si="254"/>
        <v>0</v>
      </c>
      <c r="CN321" s="48">
        <f t="shared" si="254"/>
        <v>0</v>
      </c>
      <c r="CO321" s="48">
        <f t="shared" si="254"/>
        <v>0</v>
      </c>
      <c r="CP321" s="48">
        <f t="shared" si="254"/>
        <v>0</v>
      </c>
      <c r="CQ321" s="49">
        <f>+AVERAGE(AW321,BT321)</f>
        <v>0</v>
      </c>
      <c r="CR321" s="48">
        <f>SUM(D321:Y321)</f>
        <v>0</v>
      </c>
    </row>
    <row r="322" spans="1:96" hidden="1" outlineLevel="1" x14ac:dyDescent="0.25">
      <c r="A322" s="50" t="s">
        <v>88</v>
      </c>
      <c r="B322" s="51" t="s">
        <v>89</v>
      </c>
      <c r="C322" s="52">
        <f>+[1]Genanskaffelsespriser!$E$178</f>
        <v>50</v>
      </c>
      <c r="D322" s="78">
        <v>0</v>
      </c>
      <c r="E322" s="78">
        <v>0</v>
      </c>
      <c r="F322" s="78">
        <v>0</v>
      </c>
      <c r="G322" s="78">
        <v>0</v>
      </c>
      <c r="H322" s="78">
        <v>0</v>
      </c>
      <c r="I322" s="78">
        <v>0</v>
      </c>
      <c r="J322" s="78">
        <v>0</v>
      </c>
      <c r="K322" s="78">
        <v>0</v>
      </c>
      <c r="L322" s="78">
        <v>0</v>
      </c>
      <c r="M322" s="78">
        <v>0</v>
      </c>
      <c r="N322" s="78">
        <v>0</v>
      </c>
      <c r="O322" s="78">
        <v>0</v>
      </c>
      <c r="P322" s="78">
        <v>0</v>
      </c>
      <c r="Q322" s="78">
        <v>0</v>
      </c>
      <c r="R322" s="78">
        <v>0</v>
      </c>
      <c r="S322" s="78">
        <v>0</v>
      </c>
      <c r="T322" s="78">
        <v>0</v>
      </c>
      <c r="U322" s="78">
        <v>0</v>
      </c>
      <c r="V322" s="78">
        <v>0</v>
      </c>
      <c r="W322" s="78">
        <v>0</v>
      </c>
      <c r="X322" s="78">
        <v>0</v>
      </c>
      <c r="Y322" s="78">
        <v>0</v>
      </c>
      <c r="Z322" s="87">
        <f>IF(COUNTIF(D322:Y322,"&lt;&gt;0")&lt;=1,IF((SUM(D322:Y322))&gt;0,(+HLOOKUP((SUM(D322:Y322)),[1]Priser!$E$168:$J$170,2)+((SUM(D322:Y322))-HLOOKUP((SUM(D322:Y322)),[1]Priser!$E$168:$J$170,1))*HLOOKUP((SUM(D322:Y322)),[1]Priser!$E$168:$J$170,3))/(SUM(D322:Y322)),0)*(1+[1]Genanskaffelsespriser!$D$196),$A$400)</f>
        <v>0</v>
      </c>
      <c r="AA322" s="57">
        <f t="shared" ref="AA322:AV322" si="255">IF((D322*$Z322-(2009-D$3)/($C322+D323)*$Z322*D322)&lt;0,0,(D322*$Z322-(2009-D$3)/($C322+D323)*$Z322*D322))</f>
        <v>0</v>
      </c>
      <c r="AB322" s="58">
        <f t="shared" si="255"/>
        <v>0</v>
      </c>
      <c r="AC322" s="58">
        <f t="shared" si="255"/>
        <v>0</v>
      </c>
      <c r="AD322" s="58">
        <f t="shared" si="255"/>
        <v>0</v>
      </c>
      <c r="AE322" s="58">
        <f t="shared" si="255"/>
        <v>0</v>
      </c>
      <c r="AF322" s="58">
        <f t="shared" si="255"/>
        <v>0</v>
      </c>
      <c r="AG322" s="58">
        <f t="shared" si="255"/>
        <v>0</v>
      </c>
      <c r="AH322" s="58">
        <f t="shared" si="255"/>
        <v>0</v>
      </c>
      <c r="AI322" s="58">
        <f t="shared" si="255"/>
        <v>0</v>
      </c>
      <c r="AJ322" s="58">
        <f t="shared" si="255"/>
        <v>0</v>
      </c>
      <c r="AK322" s="58">
        <f t="shared" si="255"/>
        <v>0</v>
      </c>
      <c r="AL322" s="58">
        <f t="shared" si="255"/>
        <v>0</v>
      </c>
      <c r="AM322" s="58">
        <f t="shared" si="255"/>
        <v>0</v>
      </c>
      <c r="AN322" s="58">
        <f t="shared" si="255"/>
        <v>0</v>
      </c>
      <c r="AO322" s="58">
        <f t="shared" si="255"/>
        <v>0</v>
      </c>
      <c r="AP322" s="58">
        <f t="shared" si="255"/>
        <v>0</v>
      </c>
      <c r="AQ322" s="58">
        <f t="shared" si="255"/>
        <v>0</v>
      </c>
      <c r="AR322" s="58">
        <f t="shared" si="255"/>
        <v>0</v>
      </c>
      <c r="AS322" s="58">
        <f t="shared" si="255"/>
        <v>0</v>
      </c>
      <c r="AT322" s="58">
        <f t="shared" si="255"/>
        <v>0</v>
      </c>
      <c r="AU322" s="58">
        <f t="shared" si="255"/>
        <v>0</v>
      </c>
      <c r="AV322" s="58">
        <f t="shared" si="255"/>
        <v>0</v>
      </c>
      <c r="AW322" s="59">
        <f>+SUM(AA322:AV322)</f>
        <v>0</v>
      </c>
      <c r="AX322" s="58">
        <f>VLOOKUP(D$3,[1]Prisindeks!$A$1:$B$111,2,FALSE)/100*AA322</f>
        <v>0</v>
      </c>
      <c r="AY322" s="58">
        <f>VLOOKUP(E$3,[1]Prisindeks!$A$1:$B$111,2,FALSE)/100*AB322</f>
        <v>0</v>
      </c>
      <c r="AZ322" s="58">
        <f>VLOOKUP(F$3,[1]Prisindeks!$A$1:$B$111,2,FALSE)/100*AC322</f>
        <v>0</v>
      </c>
      <c r="BA322" s="58">
        <f>VLOOKUP(G$3,[1]Prisindeks!$A$1:$B$111,2,FALSE)/100*AD322</f>
        <v>0</v>
      </c>
      <c r="BB322" s="58">
        <f>VLOOKUP(H$3,[1]Prisindeks!$A$1:$B$111,2,FALSE)/100*AE322</f>
        <v>0</v>
      </c>
      <c r="BC322" s="58">
        <f>VLOOKUP(I$3,[1]Prisindeks!$A$1:$B$111,2,FALSE)/100*AF322</f>
        <v>0</v>
      </c>
      <c r="BD322" s="58">
        <f>VLOOKUP(J$3,[1]Prisindeks!$A$1:$B$111,2,FALSE)/100*AG322</f>
        <v>0</v>
      </c>
      <c r="BE322" s="58">
        <f>VLOOKUP(K$3,[1]Prisindeks!$A$1:$B$111,2,FALSE)/100*AH322</f>
        <v>0</v>
      </c>
      <c r="BF322" s="58">
        <f>VLOOKUP(L$3,[1]Prisindeks!$A$1:$B$111,2,FALSE)/100*AI322</f>
        <v>0</v>
      </c>
      <c r="BG322" s="58">
        <f>VLOOKUP(M$3,[1]Prisindeks!$A$1:$B$111,2,FALSE)/100*AJ322</f>
        <v>0</v>
      </c>
      <c r="BH322" s="58">
        <f>VLOOKUP(N$3,[1]Prisindeks!$A$1:$B$111,2,FALSE)/100*AK322</f>
        <v>0</v>
      </c>
      <c r="BI322" s="58">
        <f>VLOOKUP(O$3,[1]Prisindeks!$A$1:$B$111,2,FALSE)/100*AL322</f>
        <v>0</v>
      </c>
      <c r="BJ322" s="58">
        <f>VLOOKUP(P$3,[1]Prisindeks!$A$1:$B$111,2,FALSE)/100*AM322</f>
        <v>0</v>
      </c>
      <c r="BK322" s="58">
        <f>VLOOKUP(Q$3,[1]Prisindeks!$A$1:$B$111,2,FALSE)/100*AN322</f>
        <v>0</v>
      </c>
      <c r="BL322" s="58">
        <f>VLOOKUP(R$3,[1]Prisindeks!$A$1:$B$111,2,FALSE)/100*AO322</f>
        <v>0</v>
      </c>
      <c r="BM322" s="58">
        <f>VLOOKUP(S$3,[1]Prisindeks!$A$1:$B$111,2,FALSE)/100*AP322</f>
        <v>0</v>
      </c>
      <c r="BN322" s="58">
        <f>VLOOKUP(T$3,[1]Prisindeks!$A$1:$B$111,2,FALSE)/100*AQ322</f>
        <v>0</v>
      </c>
      <c r="BO322" s="58">
        <f>VLOOKUP(U$3,[1]Prisindeks!$A$1:$B$111,2,FALSE)/100*AR322</f>
        <v>0</v>
      </c>
      <c r="BP322" s="58">
        <f>VLOOKUP(V$3,[1]Prisindeks!$A$1:$B$111,2,FALSE)/100*AS322</f>
        <v>0</v>
      </c>
      <c r="BQ322" s="58">
        <f>VLOOKUP(W$3,[1]Prisindeks!$A$1:$B$111,2,FALSE)/100*AT322</f>
        <v>0</v>
      </c>
      <c r="BR322" s="58">
        <f>VLOOKUP(X$3,[1]Prisindeks!$A$1:$B$111,2,FALSE)/100*AU322</f>
        <v>0</v>
      </c>
      <c r="BS322" s="58">
        <f>VLOOKUP(Y$3,[1]Prisindeks!$A$1:$B$111,2,FALSE)/100*AV322</f>
        <v>0</v>
      </c>
      <c r="BT322" s="59">
        <f>+SUM(AX322:BS322)</f>
        <v>0</v>
      </c>
      <c r="BU322" s="48">
        <f t="shared" si="253"/>
        <v>0</v>
      </c>
      <c r="BV322" s="48">
        <f t="shared" si="253"/>
        <v>0</v>
      </c>
      <c r="BW322" s="48">
        <f t="shared" si="253"/>
        <v>0</v>
      </c>
      <c r="BX322" s="48">
        <f t="shared" si="253"/>
        <v>0</v>
      </c>
      <c r="BY322" s="48">
        <f t="shared" si="253"/>
        <v>0</v>
      </c>
      <c r="BZ322" s="48">
        <f t="shared" si="253"/>
        <v>0</v>
      </c>
      <c r="CA322" s="48">
        <f t="shared" si="253"/>
        <v>0</v>
      </c>
      <c r="CB322" s="48">
        <f t="shared" si="253"/>
        <v>0</v>
      </c>
      <c r="CC322" s="48">
        <f t="shared" si="253"/>
        <v>0</v>
      </c>
      <c r="CD322" s="48">
        <f t="shared" si="253"/>
        <v>0</v>
      </c>
      <c r="CE322" s="48">
        <f t="shared" si="254"/>
        <v>0</v>
      </c>
      <c r="CF322" s="48">
        <f t="shared" si="254"/>
        <v>0</v>
      </c>
      <c r="CG322" s="48">
        <f t="shared" si="254"/>
        <v>0</v>
      </c>
      <c r="CH322" s="48">
        <f t="shared" si="254"/>
        <v>0</v>
      </c>
      <c r="CI322" s="48">
        <f t="shared" si="254"/>
        <v>0</v>
      </c>
      <c r="CJ322" s="48">
        <f t="shared" si="254"/>
        <v>0</v>
      </c>
      <c r="CK322" s="48">
        <f t="shared" si="254"/>
        <v>0</v>
      </c>
      <c r="CL322" s="48">
        <f t="shared" si="254"/>
        <v>0</v>
      </c>
      <c r="CM322" s="48">
        <f t="shared" si="254"/>
        <v>0</v>
      </c>
      <c r="CN322" s="48">
        <f t="shared" si="254"/>
        <v>0</v>
      </c>
      <c r="CO322" s="48">
        <f t="shared" si="254"/>
        <v>0</v>
      </c>
      <c r="CP322" s="48">
        <f t="shared" si="254"/>
        <v>0</v>
      </c>
      <c r="CQ322" s="49">
        <f>+AVERAGE(AW322,BT322)</f>
        <v>0</v>
      </c>
      <c r="CR322" s="48">
        <f>SUM(D322:Y322)</f>
        <v>0</v>
      </c>
    </row>
    <row r="323" spans="1:96" hidden="1" outlineLevel="1" x14ac:dyDescent="0.25">
      <c r="A323" s="60" t="s">
        <v>66</v>
      </c>
      <c r="B323" s="51" t="s">
        <v>67</v>
      </c>
      <c r="C323" s="61" t="s">
        <v>68</v>
      </c>
      <c r="D323" s="78">
        <v>0</v>
      </c>
      <c r="E323" s="78">
        <v>0</v>
      </c>
      <c r="F323" s="78">
        <v>0</v>
      </c>
      <c r="G323" s="78">
        <v>0</v>
      </c>
      <c r="H323" s="78">
        <v>0</v>
      </c>
      <c r="I323" s="78">
        <v>0</v>
      </c>
      <c r="J323" s="78">
        <v>0</v>
      </c>
      <c r="K323" s="78">
        <v>0</v>
      </c>
      <c r="L323" s="78">
        <v>0</v>
      </c>
      <c r="M323" s="78">
        <v>0</v>
      </c>
      <c r="N323" s="78">
        <v>0</v>
      </c>
      <c r="O323" s="78">
        <v>0</v>
      </c>
      <c r="P323" s="78">
        <v>0</v>
      </c>
      <c r="Q323" s="78">
        <v>0</v>
      </c>
      <c r="R323" s="78">
        <v>0</v>
      </c>
      <c r="S323" s="78">
        <v>0</v>
      </c>
      <c r="T323" s="78">
        <v>0</v>
      </c>
      <c r="U323" s="78">
        <v>0</v>
      </c>
      <c r="V323" s="78">
        <v>0</v>
      </c>
      <c r="W323" s="78">
        <v>0</v>
      </c>
      <c r="X323" s="78">
        <v>0</v>
      </c>
      <c r="Y323" s="78">
        <v>0</v>
      </c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  <c r="BA323" s="56"/>
      <c r="BB323" s="56"/>
      <c r="BC323" s="56"/>
      <c r="BD323" s="56"/>
      <c r="BE323" s="56"/>
      <c r="BF323" s="56"/>
      <c r="BG323" s="56"/>
      <c r="BH323" s="56"/>
      <c r="BI323" s="56"/>
      <c r="BJ323" s="56"/>
      <c r="BK323" s="56"/>
      <c r="BL323" s="56"/>
      <c r="BM323" s="56"/>
      <c r="BN323" s="56"/>
      <c r="BO323" s="56"/>
      <c r="BP323" s="56"/>
      <c r="BQ323" s="56"/>
      <c r="BR323" s="56"/>
      <c r="BS323" s="56"/>
      <c r="BT323" s="56"/>
      <c r="BU323" s="56"/>
      <c r="BV323" s="56"/>
      <c r="BW323" s="56"/>
      <c r="BX323" s="56"/>
      <c r="BY323" s="56"/>
      <c r="BZ323" s="56"/>
      <c r="CA323" s="56"/>
      <c r="CB323" s="56"/>
      <c r="CC323" s="56"/>
      <c r="CD323" s="56"/>
      <c r="CE323" s="56"/>
      <c r="CF323" s="56"/>
      <c r="CG323" s="56"/>
      <c r="CH323" s="56"/>
      <c r="CI323" s="56"/>
      <c r="CJ323" s="56"/>
      <c r="CK323" s="56"/>
      <c r="CL323" s="56"/>
      <c r="CM323" s="56"/>
      <c r="CN323" s="56"/>
      <c r="CO323" s="56"/>
      <c r="CP323" s="56"/>
      <c r="CQ323" s="49"/>
      <c r="CR323" s="48"/>
    </row>
    <row r="324" spans="1:96" hidden="1" outlineLevel="1" x14ac:dyDescent="0.25">
      <c r="A324" s="50" t="s">
        <v>90</v>
      </c>
      <c r="B324" s="51" t="s">
        <v>89</v>
      </c>
      <c r="C324" s="52">
        <f>+[1]Genanskaffelsespriser!$E$179</f>
        <v>50</v>
      </c>
      <c r="D324" s="78">
        <v>0</v>
      </c>
      <c r="E324" s="78">
        <v>0</v>
      </c>
      <c r="F324" s="78">
        <v>0</v>
      </c>
      <c r="G324" s="78">
        <v>0</v>
      </c>
      <c r="H324" s="78">
        <v>0</v>
      </c>
      <c r="I324" s="78">
        <v>0</v>
      </c>
      <c r="J324" s="78">
        <v>0</v>
      </c>
      <c r="K324" s="78">
        <v>0</v>
      </c>
      <c r="L324" s="78">
        <v>0</v>
      </c>
      <c r="M324" s="78">
        <v>0</v>
      </c>
      <c r="N324" s="78">
        <v>0</v>
      </c>
      <c r="O324" s="78">
        <v>0</v>
      </c>
      <c r="P324" s="78">
        <v>0</v>
      </c>
      <c r="Q324" s="78">
        <v>0</v>
      </c>
      <c r="R324" s="78">
        <v>0</v>
      </c>
      <c r="S324" s="78">
        <v>0</v>
      </c>
      <c r="T324" s="78">
        <v>0</v>
      </c>
      <c r="U324" s="78">
        <v>0</v>
      </c>
      <c r="V324" s="78">
        <v>0</v>
      </c>
      <c r="W324" s="78">
        <v>0</v>
      </c>
      <c r="X324" s="78">
        <v>0</v>
      </c>
      <c r="Y324" s="78">
        <v>0</v>
      </c>
      <c r="Z324" s="87">
        <f>IF(COUNTIF(D324:Y324,"&lt;&gt;0")&lt;=1,IF((SUM(D324:Y324))&gt;0,(+HLOOKUP((SUM(D324:Y324)),[1]Priser!$E$191:$J$193,2)+((SUM(D324:Y324))-HLOOKUP((SUM(D324:Y324)),[1]Priser!$E$191:$J$193,1))*HLOOKUP((SUM(D324:Y324)),[1]Priser!$E$191:$J$193,3))/(SUM(D324:Y324)),0)*(1+[1]Genanskaffelsespriser!$D$196),$A$400)</f>
        <v>0</v>
      </c>
      <c r="AA324" s="57">
        <f t="shared" ref="AA324:AV324" si="256">IF((D324*$Z324-(2009-D$3)/($C324+D325)*$Z324*D324)&lt;0,0,(D324*$Z324-(2009-D$3)/($C324+D325)*$Z324*D324))</f>
        <v>0</v>
      </c>
      <c r="AB324" s="58">
        <f t="shared" si="256"/>
        <v>0</v>
      </c>
      <c r="AC324" s="58">
        <f t="shared" si="256"/>
        <v>0</v>
      </c>
      <c r="AD324" s="58">
        <f t="shared" si="256"/>
        <v>0</v>
      </c>
      <c r="AE324" s="58">
        <f t="shared" si="256"/>
        <v>0</v>
      </c>
      <c r="AF324" s="58">
        <f t="shared" si="256"/>
        <v>0</v>
      </c>
      <c r="AG324" s="58">
        <f t="shared" si="256"/>
        <v>0</v>
      </c>
      <c r="AH324" s="58">
        <f t="shared" si="256"/>
        <v>0</v>
      </c>
      <c r="AI324" s="58">
        <f t="shared" si="256"/>
        <v>0</v>
      </c>
      <c r="AJ324" s="58">
        <f t="shared" si="256"/>
        <v>0</v>
      </c>
      <c r="AK324" s="58">
        <f t="shared" si="256"/>
        <v>0</v>
      </c>
      <c r="AL324" s="58">
        <f t="shared" si="256"/>
        <v>0</v>
      </c>
      <c r="AM324" s="58">
        <f t="shared" si="256"/>
        <v>0</v>
      </c>
      <c r="AN324" s="58">
        <f t="shared" si="256"/>
        <v>0</v>
      </c>
      <c r="AO324" s="58">
        <f t="shared" si="256"/>
        <v>0</v>
      </c>
      <c r="AP324" s="58">
        <f t="shared" si="256"/>
        <v>0</v>
      </c>
      <c r="AQ324" s="58">
        <f t="shared" si="256"/>
        <v>0</v>
      </c>
      <c r="AR324" s="58">
        <f t="shared" si="256"/>
        <v>0</v>
      </c>
      <c r="AS324" s="58">
        <f t="shared" si="256"/>
        <v>0</v>
      </c>
      <c r="AT324" s="58">
        <f t="shared" si="256"/>
        <v>0</v>
      </c>
      <c r="AU324" s="58">
        <f t="shared" si="256"/>
        <v>0</v>
      </c>
      <c r="AV324" s="58">
        <f t="shared" si="256"/>
        <v>0</v>
      </c>
      <c r="AW324" s="59">
        <f>+SUM(AA324:AV324)</f>
        <v>0</v>
      </c>
      <c r="AX324" s="58">
        <f>VLOOKUP(D$3,[1]Prisindeks!$A$1:$B$111,2,FALSE)/100*AA324</f>
        <v>0</v>
      </c>
      <c r="AY324" s="58">
        <f>VLOOKUP(E$3,[1]Prisindeks!$A$1:$B$111,2,FALSE)/100*AB324</f>
        <v>0</v>
      </c>
      <c r="AZ324" s="58">
        <f>VLOOKUP(F$3,[1]Prisindeks!$A$1:$B$111,2,FALSE)/100*AC324</f>
        <v>0</v>
      </c>
      <c r="BA324" s="58">
        <f>VLOOKUP(G$3,[1]Prisindeks!$A$1:$B$111,2,FALSE)/100*AD324</f>
        <v>0</v>
      </c>
      <c r="BB324" s="58">
        <f>VLOOKUP(H$3,[1]Prisindeks!$A$1:$B$111,2,FALSE)/100*AE324</f>
        <v>0</v>
      </c>
      <c r="BC324" s="58">
        <f>VLOOKUP(I$3,[1]Prisindeks!$A$1:$B$111,2,FALSE)/100*AF324</f>
        <v>0</v>
      </c>
      <c r="BD324" s="58">
        <f>VLOOKUP(J$3,[1]Prisindeks!$A$1:$B$111,2,FALSE)/100*AG324</f>
        <v>0</v>
      </c>
      <c r="BE324" s="58">
        <f>VLOOKUP(K$3,[1]Prisindeks!$A$1:$B$111,2,FALSE)/100*AH324</f>
        <v>0</v>
      </c>
      <c r="BF324" s="58">
        <f>VLOOKUP(L$3,[1]Prisindeks!$A$1:$B$111,2,FALSE)/100*AI324</f>
        <v>0</v>
      </c>
      <c r="BG324" s="58">
        <f>VLOOKUP(M$3,[1]Prisindeks!$A$1:$B$111,2,FALSE)/100*AJ324</f>
        <v>0</v>
      </c>
      <c r="BH324" s="58">
        <f>VLOOKUP(N$3,[1]Prisindeks!$A$1:$B$111,2,FALSE)/100*AK324</f>
        <v>0</v>
      </c>
      <c r="BI324" s="58">
        <f>VLOOKUP(O$3,[1]Prisindeks!$A$1:$B$111,2,FALSE)/100*AL324</f>
        <v>0</v>
      </c>
      <c r="BJ324" s="58">
        <f>VLOOKUP(P$3,[1]Prisindeks!$A$1:$B$111,2,FALSE)/100*AM324</f>
        <v>0</v>
      </c>
      <c r="BK324" s="58">
        <f>VLOOKUP(Q$3,[1]Prisindeks!$A$1:$B$111,2,FALSE)/100*AN324</f>
        <v>0</v>
      </c>
      <c r="BL324" s="58">
        <f>VLOOKUP(R$3,[1]Prisindeks!$A$1:$B$111,2,FALSE)/100*AO324</f>
        <v>0</v>
      </c>
      <c r="BM324" s="58">
        <f>VLOOKUP(S$3,[1]Prisindeks!$A$1:$B$111,2,FALSE)/100*AP324</f>
        <v>0</v>
      </c>
      <c r="BN324" s="58">
        <f>VLOOKUP(T$3,[1]Prisindeks!$A$1:$B$111,2,FALSE)/100*AQ324</f>
        <v>0</v>
      </c>
      <c r="BO324" s="58">
        <f>VLOOKUP(U$3,[1]Prisindeks!$A$1:$B$111,2,FALSE)/100*AR324</f>
        <v>0</v>
      </c>
      <c r="BP324" s="58">
        <f>VLOOKUP(V$3,[1]Prisindeks!$A$1:$B$111,2,FALSE)/100*AS324</f>
        <v>0</v>
      </c>
      <c r="BQ324" s="58">
        <f>VLOOKUP(W$3,[1]Prisindeks!$A$1:$B$111,2,FALSE)/100*AT324</f>
        <v>0</v>
      </c>
      <c r="BR324" s="58">
        <f>VLOOKUP(X$3,[1]Prisindeks!$A$1:$B$111,2,FALSE)/100*AU324</f>
        <v>0</v>
      </c>
      <c r="BS324" s="58">
        <f>VLOOKUP(Y$3,[1]Prisindeks!$A$1:$B$111,2,FALSE)/100*AV324</f>
        <v>0</v>
      </c>
      <c r="BT324" s="59">
        <f>+SUM(AX324:BS324)</f>
        <v>0</v>
      </c>
      <c r="BU324" s="48">
        <f t="shared" ref="BU324:CP324" si="257">(AX324+AA324)/2</f>
        <v>0</v>
      </c>
      <c r="BV324" s="48">
        <f t="shared" si="257"/>
        <v>0</v>
      </c>
      <c r="BW324" s="48">
        <f t="shared" si="257"/>
        <v>0</v>
      </c>
      <c r="BX324" s="48">
        <f t="shared" si="257"/>
        <v>0</v>
      </c>
      <c r="BY324" s="48">
        <f t="shared" si="257"/>
        <v>0</v>
      </c>
      <c r="BZ324" s="48">
        <f t="shared" si="257"/>
        <v>0</v>
      </c>
      <c r="CA324" s="48">
        <f t="shared" si="257"/>
        <v>0</v>
      </c>
      <c r="CB324" s="48">
        <f t="shared" si="257"/>
        <v>0</v>
      </c>
      <c r="CC324" s="48">
        <f t="shared" si="257"/>
        <v>0</v>
      </c>
      <c r="CD324" s="48">
        <f t="shared" si="257"/>
        <v>0</v>
      </c>
      <c r="CE324" s="48">
        <f t="shared" si="257"/>
        <v>0</v>
      </c>
      <c r="CF324" s="48">
        <f t="shared" si="257"/>
        <v>0</v>
      </c>
      <c r="CG324" s="48">
        <f t="shared" si="257"/>
        <v>0</v>
      </c>
      <c r="CH324" s="48">
        <f t="shared" si="257"/>
        <v>0</v>
      </c>
      <c r="CI324" s="48">
        <f t="shared" si="257"/>
        <v>0</v>
      </c>
      <c r="CJ324" s="48">
        <f t="shared" si="257"/>
        <v>0</v>
      </c>
      <c r="CK324" s="48">
        <f t="shared" si="257"/>
        <v>0</v>
      </c>
      <c r="CL324" s="48">
        <f t="shared" si="257"/>
        <v>0</v>
      </c>
      <c r="CM324" s="48">
        <f t="shared" si="257"/>
        <v>0</v>
      </c>
      <c r="CN324" s="48">
        <f t="shared" si="257"/>
        <v>0</v>
      </c>
      <c r="CO324" s="48">
        <f t="shared" si="257"/>
        <v>0</v>
      </c>
      <c r="CP324" s="48">
        <f t="shared" si="257"/>
        <v>0</v>
      </c>
      <c r="CQ324" s="49">
        <f>+AVERAGE(AW324,BT324)</f>
        <v>0</v>
      </c>
      <c r="CR324" s="48">
        <f>SUM(D324:Y324)</f>
        <v>0</v>
      </c>
    </row>
    <row r="325" spans="1:96" hidden="1" outlineLevel="1" x14ac:dyDescent="0.25">
      <c r="A325" s="60" t="s">
        <v>66</v>
      </c>
      <c r="B325" s="51" t="s">
        <v>67</v>
      </c>
      <c r="C325" s="61" t="s">
        <v>68</v>
      </c>
      <c r="D325" s="78">
        <v>0</v>
      </c>
      <c r="E325" s="78">
        <v>0</v>
      </c>
      <c r="F325" s="78">
        <v>0</v>
      </c>
      <c r="G325" s="78">
        <v>0</v>
      </c>
      <c r="H325" s="78">
        <v>0</v>
      </c>
      <c r="I325" s="78">
        <v>0</v>
      </c>
      <c r="J325" s="78">
        <v>0</v>
      </c>
      <c r="K325" s="78">
        <v>0</v>
      </c>
      <c r="L325" s="78">
        <v>0</v>
      </c>
      <c r="M325" s="78">
        <v>0</v>
      </c>
      <c r="N325" s="78">
        <v>0</v>
      </c>
      <c r="O325" s="78">
        <v>0</v>
      </c>
      <c r="P325" s="78">
        <v>0</v>
      </c>
      <c r="Q325" s="78">
        <v>0</v>
      </c>
      <c r="R325" s="78">
        <v>0</v>
      </c>
      <c r="S325" s="78">
        <v>0</v>
      </c>
      <c r="T325" s="78">
        <v>0</v>
      </c>
      <c r="U325" s="78">
        <v>0</v>
      </c>
      <c r="V325" s="78">
        <v>0</v>
      </c>
      <c r="W325" s="78">
        <v>0</v>
      </c>
      <c r="X325" s="78">
        <v>0</v>
      </c>
      <c r="Y325" s="78">
        <v>0</v>
      </c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  <c r="BC325" s="56"/>
      <c r="BD325" s="56"/>
      <c r="BE325" s="56"/>
      <c r="BF325" s="56"/>
      <c r="BG325" s="56"/>
      <c r="BH325" s="56"/>
      <c r="BI325" s="56"/>
      <c r="BJ325" s="56"/>
      <c r="BK325" s="56"/>
      <c r="BL325" s="56"/>
      <c r="BM325" s="56"/>
      <c r="BN325" s="56"/>
      <c r="BO325" s="56"/>
      <c r="BP325" s="56"/>
      <c r="BQ325" s="56"/>
      <c r="BR325" s="56"/>
      <c r="BS325" s="56"/>
      <c r="BT325" s="56"/>
      <c r="BU325" s="56"/>
      <c r="BV325" s="56"/>
      <c r="BW325" s="56"/>
      <c r="BX325" s="56"/>
      <c r="BY325" s="56"/>
      <c r="BZ325" s="56"/>
      <c r="CA325" s="56"/>
      <c r="CB325" s="56"/>
      <c r="CC325" s="56"/>
      <c r="CD325" s="56"/>
      <c r="CE325" s="56"/>
      <c r="CF325" s="56"/>
      <c r="CG325" s="56"/>
      <c r="CH325" s="56"/>
      <c r="CI325" s="56"/>
      <c r="CJ325" s="56"/>
      <c r="CK325" s="56"/>
      <c r="CL325" s="56"/>
      <c r="CM325" s="56"/>
      <c r="CN325" s="56"/>
      <c r="CO325" s="56"/>
      <c r="CP325" s="56"/>
      <c r="CQ325" s="49"/>
      <c r="CR325" s="48"/>
    </row>
    <row r="326" spans="1:96" collapsed="1" x14ac:dyDescent="0.25">
      <c r="A326" s="30" t="s">
        <v>114</v>
      </c>
      <c r="B326" s="31"/>
      <c r="C326" s="7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74"/>
      <c r="AB326" s="75"/>
      <c r="AC326" s="75"/>
      <c r="AD326" s="75"/>
      <c r="AE326" s="75"/>
      <c r="AF326" s="75"/>
      <c r="AG326" s="75"/>
      <c r="AH326" s="75"/>
      <c r="AI326" s="75"/>
      <c r="AJ326" s="75"/>
      <c r="AK326" s="75"/>
      <c r="AL326" s="75"/>
      <c r="AM326" s="75"/>
      <c r="AN326" s="75"/>
      <c r="AO326" s="75"/>
      <c r="AP326" s="75"/>
      <c r="AQ326" s="75"/>
      <c r="AR326" s="75"/>
      <c r="AS326" s="75"/>
      <c r="AT326" s="75"/>
      <c r="AU326" s="75"/>
      <c r="AV326" s="49"/>
      <c r="AW326" s="36">
        <f>SUM(AW327:AW334)</f>
        <v>0</v>
      </c>
      <c r="AX326" s="76"/>
      <c r="AY326" s="76"/>
      <c r="AZ326" s="76"/>
      <c r="BA326" s="76"/>
      <c r="BB326" s="76"/>
      <c r="BC326" s="76"/>
      <c r="BD326" s="76"/>
      <c r="BE326" s="76"/>
      <c r="BF326" s="76"/>
      <c r="BG326" s="76"/>
      <c r="BH326" s="76"/>
      <c r="BI326" s="76"/>
      <c r="BJ326" s="76"/>
      <c r="BK326" s="76"/>
      <c r="BL326" s="76"/>
      <c r="BM326" s="76"/>
      <c r="BN326" s="76"/>
      <c r="BO326" s="76"/>
      <c r="BP326" s="76"/>
      <c r="BQ326" s="76"/>
      <c r="BR326" s="76"/>
      <c r="BS326" s="76"/>
      <c r="BT326" s="36">
        <f>SUM(BT327:BT334)</f>
        <v>0</v>
      </c>
      <c r="BU326" s="76"/>
      <c r="BV326" s="76"/>
      <c r="BW326" s="76"/>
      <c r="BX326" s="76"/>
      <c r="BY326" s="76"/>
      <c r="BZ326" s="76"/>
      <c r="CA326" s="76"/>
      <c r="CB326" s="76"/>
      <c r="CC326" s="76"/>
      <c r="CD326" s="76"/>
      <c r="CE326" s="76"/>
      <c r="CF326" s="76"/>
      <c r="CG326" s="76"/>
      <c r="CH326" s="76"/>
      <c r="CI326" s="76"/>
      <c r="CJ326" s="76"/>
      <c r="CK326" s="76"/>
      <c r="CL326" s="76"/>
      <c r="CM326" s="76"/>
      <c r="CN326" s="76"/>
      <c r="CO326" s="76"/>
      <c r="CP326" s="76"/>
      <c r="CQ326" s="36">
        <f>SUM(CQ327:CQ334)</f>
        <v>0</v>
      </c>
      <c r="CR326" s="48">
        <f>SUM(D326:Y326)</f>
        <v>0</v>
      </c>
    </row>
    <row r="327" spans="1:96" hidden="1" outlineLevel="1" x14ac:dyDescent="0.25">
      <c r="A327" s="85" t="s">
        <v>84</v>
      </c>
      <c r="B327" s="39" t="s">
        <v>85</v>
      </c>
      <c r="C327" s="40">
        <f>+[1]Genanskaffelsespriser!$E$175</f>
        <v>50</v>
      </c>
      <c r="D327" s="77">
        <v>0</v>
      </c>
      <c r="E327" s="77">
        <v>0</v>
      </c>
      <c r="F327" s="77">
        <v>0</v>
      </c>
      <c r="G327" s="77">
        <v>0</v>
      </c>
      <c r="H327" s="77">
        <v>0</v>
      </c>
      <c r="I327" s="77">
        <v>0</v>
      </c>
      <c r="J327" s="77">
        <v>0</v>
      </c>
      <c r="K327" s="77">
        <v>0</v>
      </c>
      <c r="L327" s="77">
        <v>0</v>
      </c>
      <c r="M327" s="77">
        <v>0</v>
      </c>
      <c r="N327" s="77">
        <v>0</v>
      </c>
      <c r="O327" s="77">
        <v>0</v>
      </c>
      <c r="P327" s="77">
        <v>0</v>
      </c>
      <c r="Q327" s="77">
        <v>0</v>
      </c>
      <c r="R327" s="77">
        <v>0</v>
      </c>
      <c r="S327" s="77">
        <v>0</v>
      </c>
      <c r="T327" s="77">
        <v>0</v>
      </c>
      <c r="U327" s="77">
        <v>0</v>
      </c>
      <c r="V327" s="77">
        <v>0</v>
      </c>
      <c r="W327" s="77">
        <v>0</v>
      </c>
      <c r="X327" s="77">
        <v>0</v>
      </c>
      <c r="Y327" s="77">
        <v>0</v>
      </c>
      <c r="Z327" s="86">
        <f>IF(COUNTIF(D327:Y327,"&lt;&gt;0")&lt;=1,IF((SUM(D327:Y327))&gt;0,((+HLOOKUP((SUM(D327:Y327)),[1]Priser!$E$342:$H$344,2)+((SUM(D327:Y327))-HLOOKUP((SUM(D327:Y327)),[1]Priser!$E$342:$H$344,1))*HLOOKUP((SUM(D327:Y327)),[1]Priser!$E$342:$H$344,3))*[1]Priser!$P$341)/(SUM(D327:Y327)),0)*(1+[1]Genanskaffelsespriser!$D$196),$A$400)</f>
        <v>0</v>
      </c>
      <c r="AA327" s="45">
        <f t="shared" ref="AA327:AV327" si="258">IF((D327*$Z327-(2009-D$3)/($C327+D328)*$Z327*D327)&lt;0,0,(D327*$Z327-(2009-D$3)/($C327+D328)*$Z327*D327))</f>
        <v>0</v>
      </c>
      <c r="AB327" s="46">
        <f t="shared" si="258"/>
        <v>0</v>
      </c>
      <c r="AC327" s="46">
        <f t="shared" si="258"/>
        <v>0</v>
      </c>
      <c r="AD327" s="46">
        <f t="shared" si="258"/>
        <v>0</v>
      </c>
      <c r="AE327" s="46">
        <f t="shared" si="258"/>
        <v>0</v>
      </c>
      <c r="AF327" s="46">
        <f t="shared" si="258"/>
        <v>0</v>
      </c>
      <c r="AG327" s="46">
        <f t="shared" si="258"/>
        <v>0</v>
      </c>
      <c r="AH327" s="46">
        <f t="shared" si="258"/>
        <v>0</v>
      </c>
      <c r="AI327" s="46">
        <f t="shared" si="258"/>
        <v>0</v>
      </c>
      <c r="AJ327" s="46">
        <f t="shared" si="258"/>
        <v>0</v>
      </c>
      <c r="AK327" s="46">
        <f t="shared" si="258"/>
        <v>0</v>
      </c>
      <c r="AL327" s="46">
        <f t="shared" si="258"/>
        <v>0</v>
      </c>
      <c r="AM327" s="46">
        <f t="shared" si="258"/>
        <v>0</v>
      </c>
      <c r="AN327" s="46">
        <f t="shared" si="258"/>
        <v>0</v>
      </c>
      <c r="AO327" s="46">
        <f t="shared" si="258"/>
        <v>0</v>
      </c>
      <c r="AP327" s="46">
        <f t="shared" si="258"/>
        <v>0</v>
      </c>
      <c r="AQ327" s="46">
        <f t="shared" si="258"/>
        <v>0</v>
      </c>
      <c r="AR327" s="46">
        <f t="shared" si="258"/>
        <v>0</v>
      </c>
      <c r="AS327" s="46">
        <f t="shared" si="258"/>
        <v>0</v>
      </c>
      <c r="AT327" s="46">
        <f t="shared" si="258"/>
        <v>0</v>
      </c>
      <c r="AU327" s="46">
        <f t="shared" si="258"/>
        <v>0</v>
      </c>
      <c r="AV327" s="46">
        <f t="shared" si="258"/>
        <v>0</v>
      </c>
      <c r="AW327" s="47">
        <f>+SUM(AA327:AV327)</f>
        <v>0</v>
      </c>
      <c r="AX327" s="46">
        <f>VLOOKUP(D$3,[1]Prisindeks!$A$1:$B$111,2,FALSE)/100*AA327</f>
        <v>0</v>
      </c>
      <c r="AY327" s="46">
        <f>VLOOKUP(E$3,[1]Prisindeks!$A$1:$B$111,2,FALSE)/100*AB327</f>
        <v>0</v>
      </c>
      <c r="AZ327" s="46">
        <f>VLOOKUP(F$3,[1]Prisindeks!$A$1:$B$111,2,FALSE)/100*AC327</f>
        <v>0</v>
      </c>
      <c r="BA327" s="46">
        <f>VLOOKUP(G$3,[1]Prisindeks!$A$1:$B$111,2,FALSE)/100*AD327</f>
        <v>0</v>
      </c>
      <c r="BB327" s="46">
        <f>VLOOKUP(H$3,[1]Prisindeks!$A$1:$B$111,2,FALSE)/100*AE327</f>
        <v>0</v>
      </c>
      <c r="BC327" s="46">
        <f>VLOOKUP(I$3,[1]Prisindeks!$A$1:$B$111,2,FALSE)/100*AF327</f>
        <v>0</v>
      </c>
      <c r="BD327" s="46">
        <f>VLOOKUP(J$3,[1]Prisindeks!$A$1:$B$111,2,FALSE)/100*AG327</f>
        <v>0</v>
      </c>
      <c r="BE327" s="46">
        <f>VLOOKUP(K$3,[1]Prisindeks!$A$1:$B$111,2,FALSE)/100*AH327</f>
        <v>0</v>
      </c>
      <c r="BF327" s="46">
        <f>VLOOKUP(L$3,[1]Prisindeks!$A$1:$B$111,2,FALSE)/100*AI327</f>
        <v>0</v>
      </c>
      <c r="BG327" s="46">
        <f>VLOOKUP(M$3,[1]Prisindeks!$A$1:$B$111,2,FALSE)/100*AJ327</f>
        <v>0</v>
      </c>
      <c r="BH327" s="46">
        <f>VLOOKUP(N$3,[1]Prisindeks!$A$1:$B$111,2,FALSE)/100*AK327</f>
        <v>0</v>
      </c>
      <c r="BI327" s="46">
        <f>VLOOKUP(O$3,[1]Prisindeks!$A$1:$B$111,2,FALSE)/100*AL327</f>
        <v>0</v>
      </c>
      <c r="BJ327" s="46">
        <f>VLOOKUP(P$3,[1]Prisindeks!$A$1:$B$111,2,FALSE)/100*AM327</f>
        <v>0</v>
      </c>
      <c r="BK327" s="46">
        <f>VLOOKUP(Q$3,[1]Prisindeks!$A$1:$B$111,2,FALSE)/100*AN327</f>
        <v>0</v>
      </c>
      <c r="BL327" s="46">
        <f>VLOOKUP(R$3,[1]Prisindeks!$A$1:$B$111,2,FALSE)/100*AO327</f>
        <v>0</v>
      </c>
      <c r="BM327" s="46">
        <f>VLOOKUP(S$3,[1]Prisindeks!$A$1:$B$111,2,FALSE)/100*AP327</f>
        <v>0</v>
      </c>
      <c r="BN327" s="46">
        <f>VLOOKUP(T$3,[1]Prisindeks!$A$1:$B$111,2,FALSE)/100*AQ327</f>
        <v>0</v>
      </c>
      <c r="BO327" s="46">
        <f>VLOOKUP(U$3,[1]Prisindeks!$A$1:$B$111,2,FALSE)/100*AR327</f>
        <v>0</v>
      </c>
      <c r="BP327" s="46">
        <f>VLOOKUP(V$3,[1]Prisindeks!$A$1:$B$111,2,FALSE)/100*AS327</f>
        <v>0</v>
      </c>
      <c r="BQ327" s="46">
        <f>VLOOKUP(W$3,[1]Prisindeks!$A$1:$B$111,2,FALSE)/100*AT327</f>
        <v>0</v>
      </c>
      <c r="BR327" s="46">
        <f>VLOOKUP(X$3,[1]Prisindeks!$A$1:$B$111,2,FALSE)/100*AU327</f>
        <v>0</v>
      </c>
      <c r="BS327" s="46">
        <f>VLOOKUP(Y$3,[1]Prisindeks!$A$1:$B$111,2,FALSE)/100*AV327</f>
        <v>0</v>
      </c>
      <c r="BT327" s="47">
        <f>+SUM(AX327:BS327)</f>
        <v>0</v>
      </c>
      <c r="BU327" s="48">
        <f t="shared" ref="BU327:CP327" si="259">(AX327+AA327)/2</f>
        <v>0</v>
      </c>
      <c r="BV327" s="48">
        <f t="shared" si="259"/>
        <v>0</v>
      </c>
      <c r="BW327" s="48">
        <f t="shared" si="259"/>
        <v>0</v>
      </c>
      <c r="BX327" s="48">
        <f t="shared" si="259"/>
        <v>0</v>
      </c>
      <c r="BY327" s="48">
        <f t="shared" si="259"/>
        <v>0</v>
      </c>
      <c r="BZ327" s="48">
        <f t="shared" si="259"/>
        <v>0</v>
      </c>
      <c r="CA327" s="48">
        <f t="shared" si="259"/>
        <v>0</v>
      </c>
      <c r="CB327" s="48">
        <f t="shared" si="259"/>
        <v>0</v>
      </c>
      <c r="CC327" s="48">
        <f t="shared" si="259"/>
        <v>0</v>
      </c>
      <c r="CD327" s="48">
        <f t="shared" si="259"/>
        <v>0</v>
      </c>
      <c r="CE327" s="48">
        <f t="shared" si="259"/>
        <v>0</v>
      </c>
      <c r="CF327" s="48">
        <f t="shared" si="259"/>
        <v>0</v>
      </c>
      <c r="CG327" s="48">
        <f t="shared" si="259"/>
        <v>0</v>
      </c>
      <c r="CH327" s="48">
        <f t="shared" si="259"/>
        <v>0</v>
      </c>
      <c r="CI327" s="48">
        <f t="shared" si="259"/>
        <v>0</v>
      </c>
      <c r="CJ327" s="48">
        <f t="shared" si="259"/>
        <v>0</v>
      </c>
      <c r="CK327" s="48">
        <f t="shared" si="259"/>
        <v>0</v>
      </c>
      <c r="CL327" s="48">
        <f t="shared" si="259"/>
        <v>0</v>
      </c>
      <c r="CM327" s="48">
        <f t="shared" si="259"/>
        <v>0</v>
      </c>
      <c r="CN327" s="48">
        <f t="shared" si="259"/>
        <v>0</v>
      </c>
      <c r="CO327" s="48">
        <f t="shared" si="259"/>
        <v>0</v>
      </c>
      <c r="CP327" s="48">
        <f t="shared" si="259"/>
        <v>0</v>
      </c>
      <c r="CQ327" s="49">
        <f>+AVERAGE(AW327,BT327)</f>
        <v>0</v>
      </c>
      <c r="CR327" s="48">
        <f>SUM(D327:Y327)</f>
        <v>0</v>
      </c>
    </row>
    <row r="328" spans="1:96" hidden="1" outlineLevel="1" x14ac:dyDescent="0.25">
      <c r="A328" s="60" t="s">
        <v>66</v>
      </c>
      <c r="B328" s="51" t="s">
        <v>67</v>
      </c>
      <c r="C328" s="61" t="s">
        <v>68</v>
      </c>
      <c r="D328" s="78">
        <v>0</v>
      </c>
      <c r="E328" s="78">
        <v>0</v>
      </c>
      <c r="F328" s="78">
        <v>0</v>
      </c>
      <c r="G328" s="78">
        <v>0</v>
      </c>
      <c r="H328" s="78">
        <v>0</v>
      </c>
      <c r="I328" s="78">
        <v>0</v>
      </c>
      <c r="J328" s="78">
        <v>0</v>
      </c>
      <c r="K328" s="78">
        <v>0</v>
      </c>
      <c r="L328" s="78">
        <v>0</v>
      </c>
      <c r="M328" s="78">
        <v>0</v>
      </c>
      <c r="N328" s="78">
        <v>0</v>
      </c>
      <c r="O328" s="78">
        <v>0</v>
      </c>
      <c r="P328" s="78">
        <v>0</v>
      </c>
      <c r="Q328" s="78">
        <v>0</v>
      </c>
      <c r="R328" s="78">
        <v>0</v>
      </c>
      <c r="S328" s="78">
        <v>0</v>
      </c>
      <c r="T328" s="78">
        <v>0</v>
      </c>
      <c r="U328" s="78">
        <v>0</v>
      </c>
      <c r="V328" s="78">
        <v>0</v>
      </c>
      <c r="W328" s="78">
        <v>0</v>
      </c>
      <c r="X328" s="78">
        <v>0</v>
      </c>
      <c r="Y328" s="78">
        <v>0</v>
      </c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  <c r="BC328" s="56"/>
      <c r="BD328" s="56"/>
      <c r="BE328" s="56"/>
      <c r="BF328" s="56"/>
      <c r="BG328" s="56"/>
      <c r="BH328" s="56"/>
      <c r="BI328" s="56"/>
      <c r="BJ328" s="56"/>
      <c r="BK328" s="56"/>
      <c r="BL328" s="56"/>
      <c r="BM328" s="56"/>
      <c r="BN328" s="56"/>
      <c r="BO328" s="56"/>
      <c r="BP328" s="56"/>
      <c r="BQ328" s="56"/>
      <c r="BR328" s="56"/>
      <c r="BS328" s="56"/>
      <c r="BT328" s="56"/>
      <c r="BU328" s="56"/>
      <c r="BV328" s="56"/>
      <c r="BW328" s="56"/>
      <c r="BX328" s="56"/>
      <c r="BY328" s="56"/>
      <c r="BZ328" s="56"/>
      <c r="CA328" s="56"/>
      <c r="CB328" s="56"/>
      <c r="CC328" s="56"/>
      <c r="CD328" s="56"/>
      <c r="CE328" s="56"/>
      <c r="CF328" s="56"/>
      <c r="CG328" s="56"/>
      <c r="CH328" s="56"/>
      <c r="CI328" s="56"/>
      <c r="CJ328" s="56"/>
      <c r="CK328" s="56"/>
      <c r="CL328" s="56"/>
      <c r="CM328" s="56"/>
      <c r="CN328" s="56"/>
      <c r="CO328" s="56"/>
      <c r="CP328" s="56"/>
      <c r="CQ328" s="49"/>
      <c r="CR328" s="48"/>
    </row>
    <row r="329" spans="1:96" hidden="1" outlineLevel="1" x14ac:dyDescent="0.25">
      <c r="A329" s="50" t="s">
        <v>86</v>
      </c>
      <c r="B329" s="51" t="s">
        <v>85</v>
      </c>
      <c r="C329" s="52">
        <f>+[1]Genanskaffelsespriser!$E$176</f>
        <v>25</v>
      </c>
      <c r="D329" s="78">
        <v>0</v>
      </c>
      <c r="E329" s="78">
        <v>0</v>
      </c>
      <c r="F329" s="78">
        <v>0</v>
      </c>
      <c r="G329" s="78">
        <v>0</v>
      </c>
      <c r="H329" s="78">
        <v>0</v>
      </c>
      <c r="I329" s="78">
        <v>0</v>
      </c>
      <c r="J329" s="78">
        <v>0</v>
      </c>
      <c r="K329" s="78">
        <v>0</v>
      </c>
      <c r="L329" s="78">
        <v>0</v>
      </c>
      <c r="M329" s="78">
        <v>0</v>
      </c>
      <c r="N329" s="78">
        <v>0</v>
      </c>
      <c r="O329" s="78">
        <v>0</v>
      </c>
      <c r="P329" s="78">
        <v>0</v>
      </c>
      <c r="Q329" s="78">
        <v>0</v>
      </c>
      <c r="R329" s="78">
        <v>0</v>
      </c>
      <c r="S329" s="78">
        <v>0</v>
      </c>
      <c r="T329" s="78">
        <v>0</v>
      </c>
      <c r="U329" s="78">
        <v>0</v>
      </c>
      <c r="V329" s="78">
        <v>0</v>
      </c>
      <c r="W329" s="78">
        <v>0</v>
      </c>
      <c r="X329" s="78">
        <v>0</v>
      </c>
      <c r="Y329" s="78">
        <v>0</v>
      </c>
      <c r="Z329" s="87">
        <f>IF(COUNTIF(D329:Y329,"&lt;&gt;0")&lt;=1,IF((SUM(D329:Y329))&gt;0,((+HLOOKUP((SUM(D329:Y329)),[1]Priser!$E$342:$H$344,2)+((SUM(D329:Y329))-HLOOKUP((SUM(D329:Y329)),[1]Priser!$E$342:$H$344,1))*HLOOKUP((SUM(D329:Y329)),[1]Priser!$E$342:$H$344,3))*[1]Priser!$Q$341)/(SUM(D329:Y329)),0)*(1+[1]Genanskaffelsespriser!$D$196),$A$400)</f>
        <v>0</v>
      </c>
      <c r="AA329" s="57">
        <f t="shared" ref="AA329:AP330" si="260">IF((D329*$Z329-(2009-D$3)/$C329*$Z329*D329)&lt;0,0,(D329*$Z329-(2009-D$3)/$C329*$Z329*D329))</f>
        <v>0</v>
      </c>
      <c r="AB329" s="58">
        <f t="shared" si="260"/>
        <v>0</v>
      </c>
      <c r="AC329" s="58">
        <f t="shared" si="260"/>
        <v>0</v>
      </c>
      <c r="AD329" s="58">
        <f t="shared" si="260"/>
        <v>0</v>
      </c>
      <c r="AE329" s="58">
        <f t="shared" si="260"/>
        <v>0</v>
      </c>
      <c r="AF329" s="58">
        <f t="shared" si="260"/>
        <v>0</v>
      </c>
      <c r="AG329" s="58">
        <f t="shared" si="260"/>
        <v>0</v>
      </c>
      <c r="AH329" s="58">
        <f t="shared" si="260"/>
        <v>0</v>
      </c>
      <c r="AI329" s="58">
        <f t="shared" si="260"/>
        <v>0</v>
      </c>
      <c r="AJ329" s="58">
        <f t="shared" si="260"/>
        <v>0</v>
      </c>
      <c r="AK329" s="58">
        <f t="shared" si="260"/>
        <v>0</v>
      </c>
      <c r="AL329" s="58">
        <f t="shared" si="260"/>
        <v>0</v>
      </c>
      <c r="AM329" s="58">
        <f t="shared" si="260"/>
        <v>0</v>
      </c>
      <c r="AN329" s="58">
        <f t="shared" si="260"/>
        <v>0</v>
      </c>
      <c r="AO329" s="58">
        <f t="shared" si="260"/>
        <v>0</v>
      </c>
      <c r="AP329" s="58">
        <f t="shared" si="260"/>
        <v>0</v>
      </c>
      <c r="AQ329" s="58">
        <f t="shared" ref="AK329:AT330" si="261">IF((T329*$Z329-(2009-T$3)/$C329*$Z329*T329)&lt;0,0,(T329*$Z329-(2009-T$3)/$C329*$Z329*T329))</f>
        <v>0</v>
      </c>
      <c r="AR329" s="58">
        <f t="shared" si="261"/>
        <v>0</v>
      </c>
      <c r="AS329" s="58">
        <f t="shared" si="261"/>
        <v>0</v>
      </c>
      <c r="AT329" s="58">
        <f t="shared" si="261"/>
        <v>0</v>
      </c>
      <c r="AU329" s="58">
        <f>IF((X329*$Z329-(2009-X$3)/$C329*$Z329*X329)&lt;0,0,(X329*$Z329-(2009-X$3)/$C329*$Z329*X329))</f>
        <v>0</v>
      </c>
      <c r="AV329" s="58">
        <f>IF((Y329*$Z329-(2009-Y$3)/$C329*$Z329*Y329)&lt;0,0,(Y329*$Z329-(2009-Y$3)/$C329*$Z329*Y329))</f>
        <v>0</v>
      </c>
      <c r="AW329" s="59">
        <f>+SUM(AA329:AV329)</f>
        <v>0</v>
      </c>
      <c r="AX329" s="58">
        <f>VLOOKUP(D$3,[1]Prisindeks!$A$1:$B$111,2,FALSE)/100*AA329</f>
        <v>0</v>
      </c>
      <c r="AY329" s="58">
        <f>VLOOKUP(E$3,[1]Prisindeks!$A$1:$B$111,2,FALSE)/100*AB329</f>
        <v>0</v>
      </c>
      <c r="AZ329" s="58">
        <f>VLOOKUP(F$3,[1]Prisindeks!$A$1:$B$111,2,FALSE)/100*AC329</f>
        <v>0</v>
      </c>
      <c r="BA329" s="58">
        <f>VLOOKUP(G$3,[1]Prisindeks!$A$1:$B$111,2,FALSE)/100*AD329</f>
        <v>0</v>
      </c>
      <c r="BB329" s="58">
        <f>VLOOKUP(H$3,[1]Prisindeks!$A$1:$B$111,2,FALSE)/100*AE329</f>
        <v>0</v>
      </c>
      <c r="BC329" s="58">
        <f>VLOOKUP(I$3,[1]Prisindeks!$A$1:$B$111,2,FALSE)/100*AF329</f>
        <v>0</v>
      </c>
      <c r="BD329" s="58">
        <f>VLOOKUP(J$3,[1]Prisindeks!$A$1:$B$111,2,FALSE)/100*AG329</f>
        <v>0</v>
      </c>
      <c r="BE329" s="58">
        <f>VLOOKUP(K$3,[1]Prisindeks!$A$1:$B$111,2,FALSE)/100*AH329</f>
        <v>0</v>
      </c>
      <c r="BF329" s="58">
        <f>VLOOKUP(L$3,[1]Prisindeks!$A$1:$B$111,2,FALSE)/100*AI329</f>
        <v>0</v>
      </c>
      <c r="BG329" s="58">
        <f>VLOOKUP(M$3,[1]Prisindeks!$A$1:$B$111,2,FALSE)/100*AJ329</f>
        <v>0</v>
      </c>
      <c r="BH329" s="58">
        <f>VLOOKUP(N$3,[1]Prisindeks!$A$1:$B$111,2,FALSE)/100*AK329</f>
        <v>0</v>
      </c>
      <c r="BI329" s="58">
        <f>VLOOKUP(O$3,[1]Prisindeks!$A$1:$B$111,2,FALSE)/100*AL329</f>
        <v>0</v>
      </c>
      <c r="BJ329" s="58">
        <f>VLOOKUP(P$3,[1]Prisindeks!$A$1:$B$111,2,FALSE)/100*AM329</f>
        <v>0</v>
      </c>
      <c r="BK329" s="58">
        <f>VLOOKUP(Q$3,[1]Prisindeks!$A$1:$B$111,2,FALSE)/100*AN329</f>
        <v>0</v>
      </c>
      <c r="BL329" s="58">
        <f>VLOOKUP(R$3,[1]Prisindeks!$A$1:$B$111,2,FALSE)/100*AO329</f>
        <v>0</v>
      </c>
      <c r="BM329" s="58">
        <f>VLOOKUP(S$3,[1]Prisindeks!$A$1:$B$111,2,FALSE)/100*AP329</f>
        <v>0</v>
      </c>
      <c r="BN329" s="58">
        <f>VLOOKUP(T$3,[1]Prisindeks!$A$1:$B$111,2,FALSE)/100*AQ329</f>
        <v>0</v>
      </c>
      <c r="BO329" s="58">
        <f>VLOOKUP(U$3,[1]Prisindeks!$A$1:$B$111,2,FALSE)/100*AR329</f>
        <v>0</v>
      </c>
      <c r="BP329" s="58">
        <f>VLOOKUP(V$3,[1]Prisindeks!$A$1:$B$111,2,FALSE)/100*AS329</f>
        <v>0</v>
      </c>
      <c r="BQ329" s="58">
        <f>VLOOKUP(W$3,[1]Prisindeks!$A$1:$B$111,2,FALSE)/100*AT329</f>
        <v>0</v>
      </c>
      <c r="BR329" s="58">
        <f>VLOOKUP(X$3,[1]Prisindeks!$A$1:$B$111,2,FALSE)/100*AU329</f>
        <v>0</v>
      </c>
      <c r="BS329" s="58">
        <f>VLOOKUP(Y$3,[1]Prisindeks!$A$1:$B$111,2,FALSE)/100*AV329</f>
        <v>0</v>
      </c>
      <c r="BT329" s="59">
        <f>+SUM(AX329:BS329)</f>
        <v>0</v>
      </c>
      <c r="BU329" s="48">
        <f t="shared" ref="BU329:CJ331" si="262">(AX329+AA329)/2</f>
        <v>0</v>
      </c>
      <c r="BV329" s="48">
        <f t="shared" si="262"/>
        <v>0</v>
      </c>
      <c r="BW329" s="48">
        <f t="shared" si="262"/>
        <v>0</v>
      </c>
      <c r="BX329" s="48">
        <f t="shared" si="262"/>
        <v>0</v>
      </c>
      <c r="BY329" s="48">
        <f t="shared" si="262"/>
        <v>0</v>
      </c>
      <c r="BZ329" s="48">
        <f t="shared" si="262"/>
        <v>0</v>
      </c>
      <c r="CA329" s="48">
        <f t="shared" si="262"/>
        <v>0</v>
      </c>
      <c r="CB329" s="48">
        <f t="shared" si="262"/>
        <v>0</v>
      </c>
      <c r="CC329" s="48">
        <f t="shared" si="262"/>
        <v>0</v>
      </c>
      <c r="CD329" s="48">
        <f t="shared" si="262"/>
        <v>0</v>
      </c>
      <c r="CE329" s="48">
        <f t="shared" si="262"/>
        <v>0</v>
      </c>
      <c r="CF329" s="48">
        <f t="shared" si="262"/>
        <v>0</v>
      </c>
      <c r="CG329" s="48">
        <f t="shared" si="262"/>
        <v>0</v>
      </c>
      <c r="CH329" s="48">
        <f t="shared" si="262"/>
        <v>0</v>
      </c>
      <c r="CI329" s="48">
        <f t="shared" si="262"/>
        <v>0</v>
      </c>
      <c r="CJ329" s="48">
        <f t="shared" si="262"/>
        <v>0</v>
      </c>
      <c r="CK329" s="48">
        <f t="shared" ref="CE329:CP331" si="263">(BN329+AQ329)/2</f>
        <v>0</v>
      </c>
      <c r="CL329" s="48">
        <f t="shared" si="263"/>
        <v>0</v>
      </c>
      <c r="CM329" s="48">
        <f t="shared" si="263"/>
        <v>0</v>
      </c>
      <c r="CN329" s="48">
        <f t="shared" si="263"/>
        <v>0</v>
      </c>
      <c r="CO329" s="48">
        <f t="shared" si="263"/>
        <v>0</v>
      </c>
      <c r="CP329" s="48">
        <f t="shared" si="263"/>
        <v>0</v>
      </c>
      <c r="CQ329" s="49">
        <f>+AVERAGE(AW329,BT329)</f>
        <v>0</v>
      </c>
      <c r="CR329" s="48">
        <f>SUM(D329:Y329)</f>
        <v>0</v>
      </c>
    </row>
    <row r="330" spans="1:96" hidden="1" outlineLevel="1" x14ac:dyDescent="0.25">
      <c r="A330" s="50" t="s">
        <v>87</v>
      </c>
      <c r="B330" s="51" t="s">
        <v>85</v>
      </c>
      <c r="C330" s="52">
        <f>+[1]Genanskaffelsespriser!$E$177</f>
        <v>10</v>
      </c>
      <c r="D330" s="78">
        <v>0</v>
      </c>
      <c r="E330" s="78">
        <v>0</v>
      </c>
      <c r="F330" s="78">
        <v>0</v>
      </c>
      <c r="G330" s="78">
        <v>0</v>
      </c>
      <c r="H330" s="78">
        <v>0</v>
      </c>
      <c r="I330" s="78">
        <v>0</v>
      </c>
      <c r="J330" s="78">
        <v>0</v>
      </c>
      <c r="K330" s="78">
        <v>0</v>
      </c>
      <c r="L330" s="78">
        <v>0</v>
      </c>
      <c r="M330" s="78">
        <v>0</v>
      </c>
      <c r="N330" s="78">
        <v>0</v>
      </c>
      <c r="O330" s="78">
        <v>0</v>
      </c>
      <c r="P330" s="78">
        <v>0</v>
      </c>
      <c r="Q330" s="78">
        <v>0</v>
      </c>
      <c r="R330" s="78">
        <v>0</v>
      </c>
      <c r="S330" s="78">
        <v>0</v>
      </c>
      <c r="T330" s="78">
        <v>0</v>
      </c>
      <c r="U330" s="78">
        <v>0</v>
      </c>
      <c r="V330" s="78">
        <v>0</v>
      </c>
      <c r="W330" s="78">
        <v>0</v>
      </c>
      <c r="X330" s="78">
        <v>0</v>
      </c>
      <c r="Y330" s="78">
        <v>0</v>
      </c>
      <c r="Z330" s="87">
        <f>IF(COUNTIF(D330:Y330,"&lt;&gt;0")&lt;=1,IF((SUM(D330:Y330))&gt;0,((+HLOOKUP((SUM(D330:Y330)),[1]Priser!$E$342:$H$344,2)+((SUM(D330:Y330))-HLOOKUP((SUM(D330:Y330)),[1]Priser!$E$342:$H$344,1))*HLOOKUP((SUM(D330:Y330)),[1]Priser!$E$342:$H$344,3))*[1]Priser!$R$341)/(SUM(D330:Y330)),0)*(1+[1]Genanskaffelsespriser!$D$196),$A$400)</f>
        <v>0</v>
      </c>
      <c r="AA330" s="57">
        <f t="shared" si="260"/>
        <v>0</v>
      </c>
      <c r="AB330" s="58">
        <f t="shared" si="260"/>
        <v>0</v>
      </c>
      <c r="AC330" s="58">
        <f t="shared" si="260"/>
        <v>0</v>
      </c>
      <c r="AD330" s="58">
        <f t="shared" si="260"/>
        <v>0</v>
      </c>
      <c r="AE330" s="58">
        <f t="shared" si="260"/>
        <v>0</v>
      </c>
      <c r="AF330" s="58">
        <f t="shared" si="260"/>
        <v>0</v>
      </c>
      <c r="AG330" s="58">
        <f t="shared" si="260"/>
        <v>0</v>
      </c>
      <c r="AH330" s="58">
        <f t="shared" si="260"/>
        <v>0</v>
      </c>
      <c r="AI330" s="58">
        <f t="shared" si="260"/>
        <v>0</v>
      </c>
      <c r="AJ330" s="58">
        <f t="shared" si="260"/>
        <v>0</v>
      </c>
      <c r="AK330" s="58">
        <f t="shared" si="261"/>
        <v>0</v>
      </c>
      <c r="AL330" s="58">
        <f t="shared" si="261"/>
        <v>0</v>
      </c>
      <c r="AM330" s="58">
        <f t="shared" si="261"/>
        <v>0</v>
      </c>
      <c r="AN330" s="58">
        <f t="shared" si="261"/>
        <v>0</v>
      </c>
      <c r="AO330" s="58">
        <f t="shared" si="261"/>
        <v>0</v>
      </c>
      <c r="AP330" s="58">
        <f t="shared" si="261"/>
        <v>0</v>
      </c>
      <c r="AQ330" s="58">
        <f t="shared" si="261"/>
        <v>0</v>
      </c>
      <c r="AR330" s="58">
        <f t="shared" si="261"/>
        <v>0</v>
      </c>
      <c r="AS330" s="58">
        <f t="shared" si="261"/>
        <v>0</v>
      </c>
      <c r="AT330" s="58">
        <f t="shared" si="261"/>
        <v>0</v>
      </c>
      <c r="AU330" s="58">
        <f>IF((X330*$Z330-(2009-X$3)/$C330*$Z330*X330)&lt;0,0,(X330*$Z330-(2009-X$3)/$C330*$Z330*X330))</f>
        <v>0</v>
      </c>
      <c r="AV330" s="58">
        <f>IF((Y330*$Z330-(2009-Y$3)/$C330*$Z330*Y330)&lt;0,0,(Y330*$Z330-(2009-Y$3)/$C330*$Z330*Y330))</f>
        <v>0</v>
      </c>
      <c r="AW330" s="59">
        <f>+SUM(AA330:AV330)</f>
        <v>0</v>
      </c>
      <c r="AX330" s="58">
        <f>VLOOKUP(D$3,[1]Prisindeks!$A$1:$B$111,2,FALSE)/100*AA330</f>
        <v>0</v>
      </c>
      <c r="AY330" s="58">
        <f>VLOOKUP(E$3,[1]Prisindeks!$A$1:$B$111,2,FALSE)/100*AB330</f>
        <v>0</v>
      </c>
      <c r="AZ330" s="58">
        <f>VLOOKUP(F$3,[1]Prisindeks!$A$1:$B$111,2,FALSE)/100*AC330</f>
        <v>0</v>
      </c>
      <c r="BA330" s="58">
        <f>VLOOKUP(G$3,[1]Prisindeks!$A$1:$B$111,2,FALSE)/100*AD330</f>
        <v>0</v>
      </c>
      <c r="BB330" s="58">
        <f>VLOOKUP(H$3,[1]Prisindeks!$A$1:$B$111,2,FALSE)/100*AE330</f>
        <v>0</v>
      </c>
      <c r="BC330" s="58">
        <f>VLOOKUP(I$3,[1]Prisindeks!$A$1:$B$111,2,FALSE)/100*AF330</f>
        <v>0</v>
      </c>
      <c r="BD330" s="58">
        <f>VLOOKUP(J$3,[1]Prisindeks!$A$1:$B$111,2,FALSE)/100*AG330</f>
        <v>0</v>
      </c>
      <c r="BE330" s="58">
        <f>VLOOKUP(K$3,[1]Prisindeks!$A$1:$B$111,2,FALSE)/100*AH330</f>
        <v>0</v>
      </c>
      <c r="BF330" s="58">
        <f>VLOOKUP(L$3,[1]Prisindeks!$A$1:$B$111,2,FALSE)/100*AI330</f>
        <v>0</v>
      </c>
      <c r="BG330" s="58">
        <f>VLOOKUP(M$3,[1]Prisindeks!$A$1:$B$111,2,FALSE)/100*AJ330</f>
        <v>0</v>
      </c>
      <c r="BH330" s="58">
        <f>VLOOKUP(N$3,[1]Prisindeks!$A$1:$B$111,2,FALSE)/100*AK330</f>
        <v>0</v>
      </c>
      <c r="BI330" s="58">
        <f>VLOOKUP(O$3,[1]Prisindeks!$A$1:$B$111,2,FALSE)/100*AL330</f>
        <v>0</v>
      </c>
      <c r="BJ330" s="58">
        <f>VLOOKUP(P$3,[1]Prisindeks!$A$1:$B$111,2,FALSE)/100*AM330</f>
        <v>0</v>
      </c>
      <c r="BK330" s="58">
        <f>VLOOKUP(Q$3,[1]Prisindeks!$A$1:$B$111,2,FALSE)/100*AN330</f>
        <v>0</v>
      </c>
      <c r="BL330" s="58">
        <f>VLOOKUP(R$3,[1]Prisindeks!$A$1:$B$111,2,FALSE)/100*AO330</f>
        <v>0</v>
      </c>
      <c r="BM330" s="58">
        <f>VLOOKUP(S$3,[1]Prisindeks!$A$1:$B$111,2,FALSE)/100*AP330</f>
        <v>0</v>
      </c>
      <c r="BN330" s="58">
        <f>VLOOKUP(T$3,[1]Prisindeks!$A$1:$B$111,2,FALSE)/100*AQ330</f>
        <v>0</v>
      </c>
      <c r="BO330" s="58">
        <f>VLOOKUP(U$3,[1]Prisindeks!$A$1:$B$111,2,FALSE)/100*AR330</f>
        <v>0</v>
      </c>
      <c r="BP330" s="58">
        <f>VLOOKUP(V$3,[1]Prisindeks!$A$1:$B$111,2,FALSE)/100*AS330</f>
        <v>0</v>
      </c>
      <c r="BQ330" s="58">
        <f>VLOOKUP(W$3,[1]Prisindeks!$A$1:$B$111,2,FALSE)/100*AT330</f>
        <v>0</v>
      </c>
      <c r="BR330" s="58">
        <f>VLOOKUP(X$3,[1]Prisindeks!$A$1:$B$111,2,FALSE)/100*AU330</f>
        <v>0</v>
      </c>
      <c r="BS330" s="58">
        <f>VLOOKUP(Y$3,[1]Prisindeks!$A$1:$B$111,2,FALSE)/100*AV330</f>
        <v>0</v>
      </c>
      <c r="BT330" s="59">
        <f>+SUM(AX330:BS330)</f>
        <v>0</v>
      </c>
      <c r="BU330" s="48">
        <f t="shared" si="262"/>
        <v>0</v>
      </c>
      <c r="BV330" s="48">
        <f t="shared" si="262"/>
        <v>0</v>
      </c>
      <c r="BW330" s="48">
        <f t="shared" si="262"/>
        <v>0</v>
      </c>
      <c r="BX330" s="48">
        <f t="shared" si="262"/>
        <v>0</v>
      </c>
      <c r="BY330" s="48">
        <f t="shared" si="262"/>
        <v>0</v>
      </c>
      <c r="BZ330" s="48">
        <f t="shared" si="262"/>
        <v>0</v>
      </c>
      <c r="CA330" s="48">
        <f t="shared" si="262"/>
        <v>0</v>
      </c>
      <c r="CB330" s="48">
        <f t="shared" si="262"/>
        <v>0</v>
      </c>
      <c r="CC330" s="48">
        <f t="shared" si="262"/>
        <v>0</v>
      </c>
      <c r="CD330" s="48">
        <f t="shared" si="262"/>
        <v>0</v>
      </c>
      <c r="CE330" s="48">
        <f t="shared" si="263"/>
        <v>0</v>
      </c>
      <c r="CF330" s="48">
        <f t="shared" si="263"/>
        <v>0</v>
      </c>
      <c r="CG330" s="48">
        <f t="shared" si="263"/>
        <v>0</v>
      </c>
      <c r="CH330" s="48">
        <f t="shared" si="263"/>
        <v>0</v>
      </c>
      <c r="CI330" s="48">
        <f t="shared" si="263"/>
        <v>0</v>
      </c>
      <c r="CJ330" s="48">
        <f t="shared" si="263"/>
        <v>0</v>
      </c>
      <c r="CK330" s="48">
        <f t="shared" si="263"/>
        <v>0</v>
      </c>
      <c r="CL330" s="48">
        <f t="shared" si="263"/>
        <v>0</v>
      </c>
      <c r="CM330" s="48">
        <f t="shared" si="263"/>
        <v>0</v>
      </c>
      <c r="CN330" s="48">
        <f t="shared" si="263"/>
        <v>0</v>
      </c>
      <c r="CO330" s="48">
        <f t="shared" si="263"/>
        <v>0</v>
      </c>
      <c r="CP330" s="48">
        <f t="shared" si="263"/>
        <v>0</v>
      </c>
      <c r="CQ330" s="49">
        <f>+AVERAGE(AW330,BT330)</f>
        <v>0</v>
      </c>
      <c r="CR330" s="48">
        <f>SUM(D330:Y330)</f>
        <v>0</v>
      </c>
    </row>
    <row r="331" spans="1:96" hidden="1" outlineLevel="1" x14ac:dyDescent="0.25">
      <c r="A331" s="50" t="s">
        <v>88</v>
      </c>
      <c r="B331" s="51" t="s">
        <v>89</v>
      </c>
      <c r="C331" s="52">
        <f>+[1]Genanskaffelsespriser!$E$178</f>
        <v>50</v>
      </c>
      <c r="D331" s="78">
        <v>0</v>
      </c>
      <c r="E331" s="78">
        <v>0</v>
      </c>
      <c r="F331" s="78">
        <v>0</v>
      </c>
      <c r="G331" s="78">
        <v>0</v>
      </c>
      <c r="H331" s="78">
        <v>0</v>
      </c>
      <c r="I331" s="78">
        <v>0</v>
      </c>
      <c r="J331" s="78">
        <v>0</v>
      </c>
      <c r="K331" s="78">
        <v>0</v>
      </c>
      <c r="L331" s="78">
        <v>0</v>
      </c>
      <c r="M331" s="78">
        <v>0</v>
      </c>
      <c r="N331" s="78">
        <v>0</v>
      </c>
      <c r="O331" s="78">
        <v>0</v>
      </c>
      <c r="P331" s="78">
        <v>0</v>
      </c>
      <c r="Q331" s="78">
        <v>0</v>
      </c>
      <c r="R331" s="78">
        <v>0</v>
      </c>
      <c r="S331" s="78">
        <v>0</v>
      </c>
      <c r="T331" s="78">
        <v>0</v>
      </c>
      <c r="U331" s="78">
        <v>0</v>
      </c>
      <c r="V331" s="78">
        <v>0</v>
      </c>
      <c r="W331" s="78">
        <v>0</v>
      </c>
      <c r="X331" s="78">
        <v>0</v>
      </c>
      <c r="Y331" s="78">
        <v>0</v>
      </c>
      <c r="Z331" s="87">
        <f>IF(COUNTIF(D331:Y331,"&lt;&gt;0")&lt;=1,IF((SUM(D331:Y331))&gt;0,(+HLOOKUP((SUM(D331:Y331)),[1]Priser!$E$168:$J$170,2)+((SUM(D331:Y331))-HLOOKUP((SUM(D331:Y331)),[1]Priser!$E$168:$J$170,1))*HLOOKUP((SUM(D331:Y331)),[1]Priser!$E$168:$J$170,3))/(SUM(D331:Y331)),0)*(1+[1]Genanskaffelsespriser!$D$196),$A$400)</f>
        <v>0</v>
      </c>
      <c r="AA331" s="57">
        <f t="shared" ref="AA331:AV331" si="264">IF((D331*$Z331-(2009-D$3)/($C331+D332)*$Z331*D331)&lt;0,0,(D331*$Z331-(2009-D$3)/($C331+D332)*$Z331*D331))</f>
        <v>0</v>
      </c>
      <c r="AB331" s="58">
        <f t="shared" si="264"/>
        <v>0</v>
      </c>
      <c r="AC331" s="58">
        <f t="shared" si="264"/>
        <v>0</v>
      </c>
      <c r="AD331" s="58">
        <f t="shared" si="264"/>
        <v>0</v>
      </c>
      <c r="AE331" s="58">
        <f t="shared" si="264"/>
        <v>0</v>
      </c>
      <c r="AF331" s="58">
        <f t="shared" si="264"/>
        <v>0</v>
      </c>
      <c r="AG331" s="58">
        <f t="shared" si="264"/>
        <v>0</v>
      </c>
      <c r="AH331" s="58">
        <f t="shared" si="264"/>
        <v>0</v>
      </c>
      <c r="AI331" s="58">
        <f t="shared" si="264"/>
        <v>0</v>
      </c>
      <c r="AJ331" s="58">
        <f t="shared" si="264"/>
        <v>0</v>
      </c>
      <c r="AK331" s="58">
        <f t="shared" si="264"/>
        <v>0</v>
      </c>
      <c r="AL331" s="58">
        <f t="shared" si="264"/>
        <v>0</v>
      </c>
      <c r="AM331" s="58">
        <f t="shared" si="264"/>
        <v>0</v>
      </c>
      <c r="AN331" s="58">
        <f t="shared" si="264"/>
        <v>0</v>
      </c>
      <c r="AO331" s="58">
        <f t="shared" si="264"/>
        <v>0</v>
      </c>
      <c r="AP331" s="58">
        <f t="shared" si="264"/>
        <v>0</v>
      </c>
      <c r="AQ331" s="58">
        <f t="shared" si="264"/>
        <v>0</v>
      </c>
      <c r="AR331" s="58">
        <f t="shared" si="264"/>
        <v>0</v>
      </c>
      <c r="AS331" s="58">
        <f t="shared" si="264"/>
        <v>0</v>
      </c>
      <c r="AT331" s="58">
        <f t="shared" si="264"/>
        <v>0</v>
      </c>
      <c r="AU331" s="58">
        <f t="shared" si="264"/>
        <v>0</v>
      </c>
      <c r="AV331" s="58">
        <f t="shared" si="264"/>
        <v>0</v>
      </c>
      <c r="AW331" s="59">
        <f>+SUM(AA331:AV331)</f>
        <v>0</v>
      </c>
      <c r="AX331" s="58">
        <f>VLOOKUP(D$3,[1]Prisindeks!$A$1:$B$111,2,FALSE)/100*AA331</f>
        <v>0</v>
      </c>
      <c r="AY331" s="58">
        <f>VLOOKUP(E$3,[1]Prisindeks!$A$1:$B$111,2,FALSE)/100*AB331</f>
        <v>0</v>
      </c>
      <c r="AZ331" s="58">
        <f>VLOOKUP(F$3,[1]Prisindeks!$A$1:$B$111,2,FALSE)/100*AC331</f>
        <v>0</v>
      </c>
      <c r="BA331" s="58">
        <f>VLOOKUP(G$3,[1]Prisindeks!$A$1:$B$111,2,FALSE)/100*AD331</f>
        <v>0</v>
      </c>
      <c r="BB331" s="58">
        <f>VLOOKUP(H$3,[1]Prisindeks!$A$1:$B$111,2,FALSE)/100*AE331</f>
        <v>0</v>
      </c>
      <c r="BC331" s="58">
        <f>VLOOKUP(I$3,[1]Prisindeks!$A$1:$B$111,2,FALSE)/100*AF331</f>
        <v>0</v>
      </c>
      <c r="BD331" s="58">
        <f>VLOOKUP(J$3,[1]Prisindeks!$A$1:$B$111,2,FALSE)/100*AG331</f>
        <v>0</v>
      </c>
      <c r="BE331" s="58">
        <f>VLOOKUP(K$3,[1]Prisindeks!$A$1:$B$111,2,FALSE)/100*AH331</f>
        <v>0</v>
      </c>
      <c r="BF331" s="58">
        <f>VLOOKUP(L$3,[1]Prisindeks!$A$1:$B$111,2,FALSE)/100*AI331</f>
        <v>0</v>
      </c>
      <c r="BG331" s="58">
        <f>VLOOKUP(M$3,[1]Prisindeks!$A$1:$B$111,2,FALSE)/100*AJ331</f>
        <v>0</v>
      </c>
      <c r="BH331" s="58">
        <f>VLOOKUP(N$3,[1]Prisindeks!$A$1:$B$111,2,FALSE)/100*AK331</f>
        <v>0</v>
      </c>
      <c r="BI331" s="58">
        <f>VLOOKUP(O$3,[1]Prisindeks!$A$1:$B$111,2,FALSE)/100*AL331</f>
        <v>0</v>
      </c>
      <c r="BJ331" s="58">
        <f>VLOOKUP(P$3,[1]Prisindeks!$A$1:$B$111,2,FALSE)/100*AM331</f>
        <v>0</v>
      </c>
      <c r="BK331" s="58">
        <f>VLOOKUP(Q$3,[1]Prisindeks!$A$1:$B$111,2,FALSE)/100*AN331</f>
        <v>0</v>
      </c>
      <c r="BL331" s="58">
        <f>VLOOKUP(R$3,[1]Prisindeks!$A$1:$B$111,2,FALSE)/100*AO331</f>
        <v>0</v>
      </c>
      <c r="BM331" s="58">
        <f>VLOOKUP(S$3,[1]Prisindeks!$A$1:$B$111,2,FALSE)/100*AP331</f>
        <v>0</v>
      </c>
      <c r="BN331" s="58">
        <f>VLOOKUP(T$3,[1]Prisindeks!$A$1:$B$111,2,FALSE)/100*AQ331</f>
        <v>0</v>
      </c>
      <c r="BO331" s="58">
        <f>VLOOKUP(U$3,[1]Prisindeks!$A$1:$B$111,2,FALSE)/100*AR331</f>
        <v>0</v>
      </c>
      <c r="BP331" s="58">
        <f>VLOOKUP(V$3,[1]Prisindeks!$A$1:$B$111,2,FALSE)/100*AS331</f>
        <v>0</v>
      </c>
      <c r="BQ331" s="58">
        <f>VLOOKUP(W$3,[1]Prisindeks!$A$1:$B$111,2,FALSE)/100*AT331</f>
        <v>0</v>
      </c>
      <c r="BR331" s="58">
        <f>VLOOKUP(X$3,[1]Prisindeks!$A$1:$B$111,2,FALSE)/100*AU331</f>
        <v>0</v>
      </c>
      <c r="BS331" s="58">
        <f>VLOOKUP(Y$3,[1]Prisindeks!$A$1:$B$111,2,FALSE)/100*AV331</f>
        <v>0</v>
      </c>
      <c r="BT331" s="59">
        <f>+SUM(AX331:BS331)</f>
        <v>0</v>
      </c>
      <c r="BU331" s="48">
        <f t="shared" si="262"/>
        <v>0</v>
      </c>
      <c r="BV331" s="48">
        <f t="shared" si="262"/>
        <v>0</v>
      </c>
      <c r="BW331" s="48">
        <f t="shared" si="262"/>
        <v>0</v>
      </c>
      <c r="BX331" s="48">
        <f t="shared" si="262"/>
        <v>0</v>
      </c>
      <c r="BY331" s="48">
        <f t="shared" si="262"/>
        <v>0</v>
      </c>
      <c r="BZ331" s="48">
        <f t="shared" si="262"/>
        <v>0</v>
      </c>
      <c r="CA331" s="48">
        <f t="shared" si="262"/>
        <v>0</v>
      </c>
      <c r="CB331" s="48">
        <f t="shared" si="262"/>
        <v>0</v>
      </c>
      <c r="CC331" s="48">
        <f t="shared" si="262"/>
        <v>0</v>
      </c>
      <c r="CD331" s="48">
        <f t="shared" si="262"/>
        <v>0</v>
      </c>
      <c r="CE331" s="48">
        <f t="shared" si="263"/>
        <v>0</v>
      </c>
      <c r="CF331" s="48">
        <f t="shared" si="263"/>
        <v>0</v>
      </c>
      <c r="CG331" s="48">
        <f t="shared" si="263"/>
        <v>0</v>
      </c>
      <c r="CH331" s="48">
        <f t="shared" si="263"/>
        <v>0</v>
      </c>
      <c r="CI331" s="48">
        <f t="shared" si="263"/>
        <v>0</v>
      </c>
      <c r="CJ331" s="48">
        <f t="shared" si="263"/>
        <v>0</v>
      </c>
      <c r="CK331" s="48">
        <f t="shared" si="263"/>
        <v>0</v>
      </c>
      <c r="CL331" s="48">
        <f t="shared" si="263"/>
        <v>0</v>
      </c>
      <c r="CM331" s="48">
        <f t="shared" si="263"/>
        <v>0</v>
      </c>
      <c r="CN331" s="48">
        <f t="shared" si="263"/>
        <v>0</v>
      </c>
      <c r="CO331" s="48">
        <f t="shared" si="263"/>
        <v>0</v>
      </c>
      <c r="CP331" s="48">
        <f t="shared" si="263"/>
        <v>0</v>
      </c>
      <c r="CQ331" s="49">
        <f>+AVERAGE(AW331,BT331)</f>
        <v>0</v>
      </c>
      <c r="CR331" s="48">
        <f>SUM(D331:Y331)</f>
        <v>0</v>
      </c>
    </row>
    <row r="332" spans="1:96" hidden="1" outlineLevel="1" x14ac:dyDescent="0.25">
      <c r="A332" s="60" t="s">
        <v>66</v>
      </c>
      <c r="B332" s="51" t="s">
        <v>67</v>
      </c>
      <c r="C332" s="61" t="s">
        <v>68</v>
      </c>
      <c r="D332" s="78">
        <v>0</v>
      </c>
      <c r="E332" s="78">
        <v>0</v>
      </c>
      <c r="F332" s="78">
        <v>0</v>
      </c>
      <c r="G332" s="78">
        <v>0</v>
      </c>
      <c r="H332" s="78">
        <v>0</v>
      </c>
      <c r="I332" s="78">
        <v>0</v>
      </c>
      <c r="J332" s="78">
        <v>0</v>
      </c>
      <c r="K332" s="78">
        <v>0</v>
      </c>
      <c r="L332" s="78">
        <v>0</v>
      </c>
      <c r="M332" s="78">
        <v>0</v>
      </c>
      <c r="N332" s="78">
        <v>0</v>
      </c>
      <c r="O332" s="78">
        <v>0</v>
      </c>
      <c r="P332" s="78">
        <v>0</v>
      </c>
      <c r="Q332" s="78">
        <v>0</v>
      </c>
      <c r="R332" s="78">
        <v>0</v>
      </c>
      <c r="S332" s="78">
        <v>0</v>
      </c>
      <c r="T332" s="78">
        <v>0</v>
      </c>
      <c r="U332" s="78">
        <v>0</v>
      </c>
      <c r="V332" s="78">
        <v>0</v>
      </c>
      <c r="W332" s="78">
        <v>0</v>
      </c>
      <c r="X332" s="78">
        <v>0</v>
      </c>
      <c r="Y332" s="78">
        <v>0</v>
      </c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  <c r="BC332" s="56"/>
      <c r="BD332" s="56"/>
      <c r="BE332" s="56"/>
      <c r="BF332" s="56"/>
      <c r="BG332" s="56"/>
      <c r="BH332" s="56"/>
      <c r="BI332" s="56"/>
      <c r="BJ332" s="56"/>
      <c r="BK332" s="56"/>
      <c r="BL332" s="56"/>
      <c r="BM332" s="56"/>
      <c r="BN332" s="56"/>
      <c r="BO332" s="56"/>
      <c r="BP332" s="56"/>
      <c r="BQ332" s="56"/>
      <c r="BR332" s="56"/>
      <c r="BS332" s="56"/>
      <c r="BT332" s="56"/>
      <c r="BU332" s="56"/>
      <c r="BV332" s="56"/>
      <c r="BW332" s="56"/>
      <c r="BX332" s="56"/>
      <c r="BY332" s="56"/>
      <c r="BZ332" s="56"/>
      <c r="CA332" s="56"/>
      <c r="CB332" s="56"/>
      <c r="CC332" s="56"/>
      <c r="CD332" s="56"/>
      <c r="CE332" s="56"/>
      <c r="CF332" s="56"/>
      <c r="CG332" s="56"/>
      <c r="CH332" s="56"/>
      <c r="CI332" s="56"/>
      <c r="CJ332" s="56"/>
      <c r="CK332" s="56"/>
      <c r="CL332" s="56"/>
      <c r="CM332" s="56"/>
      <c r="CN332" s="56"/>
      <c r="CO332" s="56"/>
      <c r="CP332" s="56"/>
      <c r="CQ332" s="49"/>
      <c r="CR332" s="48"/>
    </row>
    <row r="333" spans="1:96" hidden="1" outlineLevel="1" x14ac:dyDescent="0.25">
      <c r="A333" s="50" t="s">
        <v>90</v>
      </c>
      <c r="B333" s="51" t="s">
        <v>89</v>
      </c>
      <c r="C333" s="52">
        <f>+[1]Genanskaffelsespriser!$E$179</f>
        <v>50</v>
      </c>
      <c r="D333" s="78">
        <v>0</v>
      </c>
      <c r="E333" s="78">
        <v>0</v>
      </c>
      <c r="F333" s="78">
        <v>0</v>
      </c>
      <c r="G333" s="78">
        <v>0</v>
      </c>
      <c r="H333" s="78">
        <v>0</v>
      </c>
      <c r="I333" s="78">
        <v>0</v>
      </c>
      <c r="J333" s="78">
        <v>0</v>
      </c>
      <c r="K333" s="78">
        <v>0</v>
      </c>
      <c r="L333" s="78">
        <v>0</v>
      </c>
      <c r="M333" s="78">
        <v>0</v>
      </c>
      <c r="N333" s="78">
        <v>0</v>
      </c>
      <c r="O333" s="78">
        <v>0</v>
      </c>
      <c r="P333" s="78">
        <v>0</v>
      </c>
      <c r="Q333" s="78">
        <v>0</v>
      </c>
      <c r="R333" s="78">
        <v>0</v>
      </c>
      <c r="S333" s="78">
        <v>0</v>
      </c>
      <c r="T333" s="78">
        <v>0</v>
      </c>
      <c r="U333" s="78">
        <v>0</v>
      </c>
      <c r="V333" s="78">
        <v>0</v>
      </c>
      <c r="W333" s="78">
        <v>0</v>
      </c>
      <c r="X333" s="78">
        <v>0</v>
      </c>
      <c r="Y333" s="78">
        <v>0</v>
      </c>
      <c r="Z333" s="87">
        <f>IF(COUNTIF(D333:Y333,"&lt;&gt;0")&lt;=1,IF((SUM(D333:Y333))&gt;0,(+HLOOKUP((SUM(D333:Y333)),[1]Priser!$E$191:$J$193,2)+((SUM(D333:Y333))-HLOOKUP((SUM(D333:Y333)),[1]Priser!$E$191:$J$193,1))*HLOOKUP((SUM(D333:Y333)),[1]Priser!$E$191:$J$193,3))/(SUM(D333:Y333)),0)*(1+[1]Genanskaffelsespriser!$D$196),$A$400)</f>
        <v>0</v>
      </c>
      <c r="AA333" s="57">
        <f t="shared" ref="AA333:AV333" si="265">IF((D333*$Z333-(2009-D$3)/($C333+D334)*$Z333*D333)&lt;0,0,(D333*$Z333-(2009-D$3)/($C333+D334)*$Z333*D333))</f>
        <v>0</v>
      </c>
      <c r="AB333" s="58">
        <f t="shared" si="265"/>
        <v>0</v>
      </c>
      <c r="AC333" s="58">
        <f t="shared" si="265"/>
        <v>0</v>
      </c>
      <c r="AD333" s="58">
        <f t="shared" si="265"/>
        <v>0</v>
      </c>
      <c r="AE333" s="58">
        <f t="shared" si="265"/>
        <v>0</v>
      </c>
      <c r="AF333" s="58">
        <f t="shared" si="265"/>
        <v>0</v>
      </c>
      <c r="AG333" s="58">
        <f t="shared" si="265"/>
        <v>0</v>
      </c>
      <c r="AH333" s="58">
        <f t="shared" si="265"/>
        <v>0</v>
      </c>
      <c r="AI333" s="58">
        <f t="shared" si="265"/>
        <v>0</v>
      </c>
      <c r="AJ333" s="58">
        <f t="shared" si="265"/>
        <v>0</v>
      </c>
      <c r="AK333" s="58">
        <f t="shared" si="265"/>
        <v>0</v>
      </c>
      <c r="AL333" s="58">
        <f t="shared" si="265"/>
        <v>0</v>
      </c>
      <c r="AM333" s="58">
        <f t="shared" si="265"/>
        <v>0</v>
      </c>
      <c r="AN333" s="58">
        <f t="shared" si="265"/>
        <v>0</v>
      </c>
      <c r="AO333" s="58">
        <f t="shared" si="265"/>
        <v>0</v>
      </c>
      <c r="AP333" s="58">
        <f t="shared" si="265"/>
        <v>0</v>
      </c>
      <c r="AQ333" s="58">
        <f t="shared" si="265"/>
        <v>0</v>
      </c>
      <c r="AR333" s="58">
        <f t="shared" si="265"/>
        <v>0</v>
      </c>
      <c r="AS333" s="58">
        <f t="shared" si="265"/>
        <v>0</v>
      </c>
      <c r="AT333" s="58">
        <f t="shared" si="265"/>
        <v>0</v>
      </c>
      <c r="AU333" s="58">
        <f t="shared" si="265"/>
        <v>0</v>
      </c>
      <c r="AV333" s="58">
        <f t="shared" si="265"/>
        <v>0</v>
      </c>
      <c r="AW333" s="59">
        <f>+SUM(AA333:AV333)</f>
        <v>0</v>
      </c>
      <c r="AX333" s="58">
        <f>VLOOKUP(D$3,[1]Prisindeks!$A$1:$B$111,2,FALSE)/100*AA333</f>
        <v>0</v>
      </c>
      <c r="AY333" s="58">
        <f>VLOOKUP(E$3,[1]Prisindeks!$A$1:$B$111,2,FALSE)/100*AB333</f>
        <v>0</v>
      </c>
      <c r="AZ333" s="58">
        <f>VLOOKUP(F$3,[1]Prisindeks!$A$1:$B$111,2,FALSE)/100*AC333</f>
        <v>0</v>
      </c>
      <c r="BA333" s="58">
        <f>VLOOKUP(G$3,[1]Prisindeks!$A$1:$B$111,2,FALSE)/100*AD333</f>
        <v>0</v>
      </c>
      <c r="BB333" s="58">
        <f>VLOOKUP(H$3,[1]Prisindeks!$A$1:$B$111,2,FALSE)/100*AE333</f>
        <v>0</v>
      </c>
      <c r="BC333" s="58">
        <f>VLOOKUP(I$3,[1]Prisindeks!$A$1:$B$111,2,FALSE)/100*AF333</f>
        <v>0</v>
      </c>
      <c r="BD333" s="58">
        <f>VLOOKUP(J$3,[1]Prisindeks!$A$1:$B$111,2,FALSE)/100*AG333</f>
        <v>0</v>
      </c>
      <c r="BE333" s="58">
        <f>VLOOKUP(K$3,[1]Prisindeks!$A$1:$B$111,2,FALSE)/100*AH333</f>
        <v>0</v>
      </c>
      <c r="BF333" s="58">
        <f>VLOOKUP(L$3,[1]Prisindeks!$A$1:$B$111,2,FALSE)/100*AI333</f>
        <v>0</v>
      </c>
      <c r="BG333" s="58">
        <f>VLOOKUP(M$3,[1]Prisindeks!$A$1:$B$111,2,FALSE)/100*AJ333</f>
        <v>0</v>
      </c>
      <c r="BH333" s="58">
        <f>VLOOKUP(N$3,[1]Prisindeks!$A$1:$B$111,2,FALSE)/100*AK333</f>
        <v>0</v>
      </c>
      <c r="BI333" s="58">
        <f>VLOOKUP(O$3,[1]Prisindeks!$A$1:$B$111,2,FALSE)/100*AL333</f>
        <v>0</v>
      </c>
      <c r="BJ333" s="58">
        <f>VLOOKUP(P$3,[1]Prisindeks!$A$1:$B$111,2,FALSE)/100*AM333</f>
        <v>0</v>
      </c>
      <c r="BK333" s="58">
        <f>VLOOKUP(Q$3,[1]Prisindeks!$A$1:$B$111,2,FALSE)/100*AN333</f>
        <v>0</v>
      </c>
      <c r="BL333" s="58">
        <f>VLOOKUP(R$3,[1]Prisindeks!$A$1:$B$111,2,FALSE)/100*AO333</f>
        <v>0</v>
      </c>
      <c r="BM333" s="58">
        <f>VLOOKUP(S$3,[1]Prisindeks!$A$1:$B$111,2,FALSE)/100*AP333</f>
        <v>0</v>
      </c>
      <c r="BN333" s="58">
        <f>VLOOKUP(T$3,[1]Prisindeks!$A$1:$B$111,2,FALSE)/100*AQ333</f>
        <v>0</v>
      </c>
      <c r="BO333" s="58">
        <f>VLOOKUP(U$3,[1]Prisindeks!$A$1:$B$111,2,FALSE)/100*AR333</f>
        <v>0</v>
      </c>
      <c r="BP333" s="58">
        <f>VLOOKUP(V$3,[1]Prisindeks!$A$1:$B$111,2,FALSE)/100*AS333</f>
        <v>0</v>
      </c>
      <c r="BQ333" s="58">
        <f>VLOOKUP(W$3,[1]Prisindeks!$A$1:$B$111,2,FALSE)/100*AT333</f>
        <v>0</v>
      </c>
      <c r="BR333" s="58">
        <f>VLOOKUP(X$3,[1]Prisindeks!$A$1:$B$111,2,FALSE)/100*AU333</f>
        <v>0</v>
      </c>
      <c r="BS333" s="58">
        <f>VLOOKUP(Y$3,[1]Prisindeks!$A$1:$B$111,2,FALSE)/100*AV333</f>
        <v>0</v>
      </c>
      <c r="BT333" s="59">
        <f>+SUM(AX333:BS333)</f>
        <v>0</v>
      </c>
      <c r="BU333" s="48">
        <f t="shared" ref="BU333:CP333" si="266">(AX333+AA333)/2</f>
        <v>0</v>
      </c>
      <c r="BV333" s="48">
        <f t="shared" si="266"/>
        <v>0</v>
      </c>
      <c r="BW333" s="48">
        <f t="shared" si="266"/>
        <v>0</v>
      </c>
      <c r="BX333" s="48">
        <f t="shared" si="266"/>
        <v>0</v>
      </c>
      <c r="BY333" s="48">
        <f t="shared" si="266"/>
        <v>0</v>
      </c>
      <c r="BZ333" s="48">
        <f t="shared" si="266"/>
        <v>0</v>
      </c>
      <c r="CA333" s="48">
        <f t="shared" si="266"/>
        <v>0</v>
      </c>
      <c r="CB333" s="48">
        <f t="shared" si="266"/>
        <v>0</v>
      </c>
      <c r="CC333" s="48">
        <f t="shared" si="266"/>
        <v>0</v>
      </c>
      <c r="CD333" s="48">
        <f t="shared" si="266"/>
        <v>0</v>
      </c>
      <c r="CE333" s="48">
        <f t="shared" si="266"/>
        <v>0</v>
      </c>
      <c r="CF333" s="48">
        <f t="shared" si="266"/>
        <v>0</v>
      </c>
      <c r="CG333" s="48">
        <f t="shared" si="266"/>
        <v>0</v>
      </c>
      <c r="CH333" s="48">
        <f t="shared" si="266"/>
        <v>0</v>
      </c>
      <c r="CI333" s="48">
        <f t="shared" si="266"/>
        <v>0</v>
      </c>
      <c r="CJ333" s="48">
        <f t="shared" si="266"/>
        <v>0</v>
      </c>
      <c r="CK333" s="48">
        <f t="shared" si="266"/>
        <v>0</v>
      </c>
      <c r="CL333" s="48">
        <f t="shared" si="266"/>
        <v>0</v>
      </c>
      <c r="CM333" s="48">
        <f t="shared" si="266"/>
        <v>0</v>
      </c>
      <c r="CN333" s="48">
        <f t="shared" si="266"/>
        <v>0</v>
      </c>
      <c r="CO333" s="48">
        <f t="shared" si="266"/>
        <v>0</v>
      </c>
      <c r="CP333" s="48">
        <f t="shared" si="266"/>
        <v>0</v>
      </c>
      <c r="CQ333" s="49">
        <f>+AVERAGE(AW333,BT333)</f>
        <v>0</v>
      </c>
      <c r="CR333" s="48">
        <f>SUM(D333:Y333)</f>
        <v>0</v>
      </c>
    </row>
    <row r="334" spans="1:96" hidden="1" outlineLevel="1" x14ac:dyDescent="0.25">
      <c r="A334" s="60" t="s">
        <v>66</v>
      </c>
      <c r="B334" s="51" t="s">
        <v>67</v>
      </c>
      <c r="C334" s="61" t="s">
        <v>68</v>
      </c>
      <c r="D334" s="78">
        <v>0</v>
      </c>
      <c r="E334" s="78">
        <v>0</v>
      </c>
      <c r="F334" s="78">
        <v>0</v>
      </c>
      <c r="G334" s="78">
        <v>0</v>
      </c>
      <c r="H334" s="78">
        <v>0</v>
      </c>
      <c r="I334" s="78">
        <v>0</v>
      </c>
      <c r="J334" s="78">
        <v>0</v>
      </c>
      <c r="K334" s="78">
        <v>0</v>
      </c>
      <c r="L334" s="78">
        <v>0</v>
      </c>
      <c r="M334" s="78">
        <v>0</v>
      </c>
      <c r="N334" s="78">
        <v>0</v>
      </c>
      <c r="O334" s="78">
        <v>0</v>
      </c>
      <c r="P334" s="78">
        <v>0</v>
      </c>
      <c r="Q334" s="78">
        <v>0</v>
      </c>
      <c r="R334" s="78">
        <v>0</v>
      </c>
      <c r="S334" s="78">
        <v>0</v>
      </c>
      <c r="T334" s="78">
        <v>0</v>
      </c>
      <c r="U334" s="78">
        <v>0</v>
      </c>
      <c r="V334" s="78">
        <v>0</v>
      </c>
      <c r="W334" s="78">
        <v>0</v>
      </c>
      <c r="X334" s="78">
        <v>0</v>
      </c>
      <c r="Y334" s="78">
        <v>0</v>
      </c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  <c r="BC334" s="56"/>
      <c r="BD334" s="56"/>
      <c r="BE334" s="56"/>
      <c r="BF334" s="56"/>
      <c r="BG334" s="56"/>
      <c r="BH334" s="56"/>
      <c r="BI334" s="56"/>
      <c r="BJ334" s="56"/>
      <c r="BK334" s="56"/>
      <c r="BL334" s="56"/>
      <c r="BM334" s="56"/>
      <c r="BN334" s="56"/>
      <c r="BO334" s="56"/>
      <c r="BP334" s="56"/>
      <c r="BQ334" s="56"/>
      <c r="BR334" s="56"/>
      <c r="BS334" s="56"/>
      <c r="BT334" s="56"/>
      <c r="BU334" s="56"/>
      <c r="BV334" s="56"/>
      <c r="BW334" s="56"/>
      <c r="BX334" s="56"/>
      <c r="BY334" s="56"/>
      <c r="BZ334" s="56"/>
      <c r="CA334" s="56"/>
      <c r="CB334" s="56"/>
      <c r="CC334" s="56"/>
      <c r="CD334" s="56"/>
      <c r="CE334" s="56"/>
      <c r="CF334" s="56"/>
      <c r="CG334" s="56"/>
      <c r="CH334" s="56"/>
      <c r="CI334" s="56"/>
      <c r="CJ334" s="56"/>
      <c r="CK334" s="56"/>
      <c r="CL334" s="56"/>
      <c r="CM334" s="56"/>
      <c r="CN334" s="56"/>
      <c r="CO334" s="56"/>
      <c r="CP334" s="56"/>
      <c r="CQ334" s="49"/>
      <c r="CR334" s="48"/>
    </row>
    <row r="335" spans="1:96" collapsed="1" x14ac:dyDescent="0.25">
      <c r="A335" s="30" t="s">
        <v>115</v>
      </c>
      <c r="B335" s="31"/>
      <c r="C335" s="7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74"/>
      <c r="AB335" s="75"/>
      <c r="AC335" s="75"/>
      <c r="AD335" s="75"/>
      <c r="AE335" s="75"/>
      <c r="AF335" s="75"/>
      <c r="AG335" s="75"/>
      <c r="AH335" s="75"/>
      <c r="AI335" s="75"/>
      <c r="AJ335" s="75"/>
      <c r="AK335" s="75"/>
      <c r="AL335" s="75"/>
      <c r="AM335" s="75"/>
      <c r="AN335" s="75"/>
      <c r="AO335" s="75"/>
      <c r="AP335" s="75"/>
      <c r="AQ335" s="75"/>
      <c r="AR335" s="75"/>
      <c r="AS335" s="75"/>
      <c r="AT335" s="75"/>
      <c r="AU335" s="75"/>
      <c r="AV335" s="49"/>
      <c r="AW335" s="36">
        <f>SUM(AW336:AW343)</f>
        <v>0</v>
      </c>
      <c r="AX335" s="76"/>
      <c r="AY335" s="76"/>
      <c r="AZ335" s="76"/>
      <c r="BA335" s="76"/>
      <c r="BB335" s="76"/>
      <c r="BC335" s="76"/>
      <c r="BD335" s="76"/>
      <c r="BE335" s="76"/>
      <c r="BF335" s="76"/>
      <c r="BG335" s="76"/>
      <c r="BH335" s="76"/>
      <c r="BI335" s="76"/>
      <c r="BJ335" s="76"/>
      <c r="BK335" s="76"/>
      <c r="BL335" s="76"/>
      <c r="BM335" s="76"/>
      <c r="BN335" s="76"/>
      <c r="BO335" s="76"/>
      <c r="BP335" s="76"/>
      <c r="BQ335" s="76"/>
      <c r="BR335" s="76"/>
      <c r="BS335" s="76"/>
      <c r="BT335" s="36">
        <f>SUM(BT336:BT343)</f>
        <v>0</v>
      </c>
      <c r="BU335" s="76"/>
      <c r="BV335" s="76"/>
      <c r="BW335" s="76"/>
      <c r="BX335" s="76"/>
      <c r="BY335" s="76"/>
      <c r="BZ335" s="76"/>
      <c r="CA335" s="76"/>
      <c r="CB335" s="76"/>
      <c r="CC335" s="76"/>
      <c r="CD335" s="76"/>
      <c r="CE335" s="76"/>
      <c r="CF335" s="76"/>
      <c r="CG335" s="76"/>
      <c r="CH335" s="76"/>
      <c r="CI335" s="76"/>
      <c r="CJ335" s="76"/>
      <c r="CK335" s="76"/>
      <c r="CL335" s="76"/>
      <c r="CM335" s="76"/>
      <c r="CN335" s="76"/>
      <c r="CO335" s="76"/>
      <c r="CP335" s="76"/>
      <c r="CQ335" s="36">
        <f>SUM(CQ336:CQ343)</f>
        <v>0</v>
      </c>
      <c r="CR335" s="48">
        <f>SUM(D335:Y335)</f>
        <v>0</v>
      </c>
    </row>
    <row r="336" spans="1:96" hidden="1" outlineLevel="1" x14ac:dyDescent="0.25">
      <c r="A336" s="85" t="s">
        <v>84</v>
      </c>
      <c r="B336" s="39" t="s">
        <v>85</v>
      </c>
      <c r="C336" s="40">
        <f>+[1]Genanskaffelsespriser!$E$175</f>
        <v>50</v>
      </c>
      <c r="D336" s="77">
        <v>0</v>
      </c>
      <c r="E336" s="77">
        <v>0</v>
      </c>
      <c r="F336" s="77">
        <v>0</v>
      </c>
      <c r="G336" s="77">
        <v>0</v>
      </c>
      <c r="H336" s="77">
        <v>0</v>
      </c>
      <c r="I336" s="77">
        <v>0</v>
      </c>
      <c r="J336" s="77">
        <v>0</v>
      </c>
      <c r="K336" s="77">
        <v>0</v>
      </c>
      <c r="L336" s="77">
        <v>0</v>
      </c>
      <c r="M336" s="77">
        <v>0</v>
      </c>
      <c r="N336" s="77">
        <v>0</v>
      </c>
      <c r="O336" s="77">
        <v>0</v>
      </c>
      <c r="P336" s="77">
        <v>0</v>
      </c>
      <c r="Q336" s="77">
        <v>0</v>
      </c>
      <c r="R336" s="77">
        <v>0</v>
      </c>
      <c r="S336" s="77">
        <v>0</v>
      </c>
      <c r="T336" s="77">
        <v>0</v>
      </c>
      <c r="U336" s="77">
        <v>0</v>
      </c>
      <c r="V336" s="77">
        <v>0</v>
      </c>
      <c r="W336" s="77">
        <v>0</v>
      </c>
      <c r="X336" s="77">
        <v>0</v>
      </c>
      <c r="Y336" s="77">
        <v>0</v>
      </c>
      <c r="Z336" s="86">
        <f>IF(COUNTIF(D336:Y336,"&lt;&gt;0")&lt;=1,IF((SUM(D336:Y336))&gt;0,((+HLOOKUP((SUM(D336:Y336)),[1]Priser!$E$342:$H$344,2)+((SUM(D336:Y336))-HLOOKUP((SUM(D336:Y336)),[1]Priser!$E$342:$H$344,1))*HLOOKUP((SUM(D336:Y336)),[1]Priser!$E$342:$H$344,3))*[1]Priser!$P$341)/(SUM(D336:Y336)),0)*(1+[1]Genanskaffelsespriser!$D$196),$A$400)</f>
        <v>0</v>
      </c>
      <c r="AA336" s="45">
        <f t="shared" ref="AA336:AV336" si="267">IF((D336*$Z336-(2009-D$3)/($C336+D337)*$Z336*D336)&lt;0,0,(D336*$Z336-(2009-D$3)/($C336+D337)*$Z336*D336))</f>
        <v>0</v>
      </c>
      <c r="AB336" s="46">
        <f t="shared" si="267"/>
        <v>0</v>
      </c>
      <c r="AC336" s="46">
        <f t="shared" si="267"/>
        <v>0</v>
      </c>
      <c r="AD336" s="46">
        <f t="shared" si="267"/>
        <v>0</v>
      </c>
      <c r="AE336" s="46">
        <f t="shared" si="267"/>
        <v>0</v>
      </c>
      <c r="AF336" s="46">
        <f t="shared" si="267"/>
        <v>0</v>
      </c>
      <c r="AG336" s="46">
        <f t="shared" si="267"/>
        <v>0</v>
      </c>
      <c r="AH336" s="46">
        <f t="shared" si="267"/>
        <v>0</v>
      </c>
      <c r="AI336" s="46">
        <f t="shared" si="267"/>
        <v>0</v>
      </c>
      <c r="AJ336" s="46">
        <f t="shared" si="267"/>
        <v>0</v>
      </c>
      <c r="AK336" s="46">
        <f t="shared" si="267"/>
        <v>0</v>
      </c>
      <c r="AL336" s="46">
        <f t="shared" si="267"/>
        <v>0</v>
      </c>
      <c r="AM336" s="46">
        <f t="shared" si="267"/>
        <v>0</v>
      </c>
      <c r="AN336" s="46">
        <f t="shared" si="267"/>
        <v>0</v>
      </c>
      <c r="AO336" s="46">
        <f t="shared" si="267"/>
        <v>0</v>
      </c>
      <c r="AP336" s="46">
        <f t="shared" si="267"/>
        <v>0</v>
      </c>
      <c r="AQ336" s="46">
        <f t="shared" si="267"/>
        <v>0</v>
      </c>
      <c r="AR336" s="46">
        <f t="shared" si="267"/>
        <v>0</v>
      </c>
      <c r="AS336" s="46">
        <f t="shared" si="267"/>
        <v>0</v>
      </c>
      <c r="AT336" s="46">
        <f t="shared" si="267"/>
        <v>0</v>
      </c>
      <c r="AU336" s="46">
        <f t="shared" si="267"/>
        <v>0</v>
      </c>
      <c r="AV336" s="46">
        <f t="shared" si="267"/>
        <v>0</v>
      </c>
      <c r="AW336" s="47">
        <f>+SUM(AA336:AV336)</f>
        <v>0</v>
      </c>
      <c r="AX336" s="46">
        <f>VLOOKUP(D$3,[1]Prisindeks!$A$1:$B$111,2,FALSE)/100*AA336</f>
        <v>0</v>
      </c>
      <c r="AY336" s="46">
        <f>VLOOKUP(E$3,[1]Prisindeks!$A$1:$B$111,2,FALSE)/100*AB336</f>
        <v>0</v>
      </c>
      <c r="AZ336" s="46">
        <f>VLOOKUP(F$3,[1]Prisindeks!$A$1:$B$111,2,FALSE)/100*AC336</f>
        <v>0</v>
      </c>
      <c r="BA336" s="46">
        <f>VLOOKUP(G$3,[1]Prisindeks!$A$1:$B$111,2,FALSE)/100*AD336</f>
        <v>0</v>
      </c>
      <c r="BB336" s="46">
        <f>VLOOKUP(H$3,[1]Prisindeks!$A$1:$B$111,2,FALSE)/100*AE336</f>
        <v>0</v>
      </c>
      <c r="BC336" s="46">
        <f>VLOOKUP(I$3,[1]Prisindeks!$A$1:$B$111,2,FALSE)/100*AF336</f>
        <v>0</v>
      </c>
      <c r="BD336" s="46">
        <f>VLOOKUP(J$3,[1]Prisindeks!$A$1:$B$111,2,FALSE)/100*AG336</f>
        <v>0</v>
      </c>
      <c r="BE336" s="46">
        <f>VLOOKUP(K$3,[1]Prisindeks!$A$1:$B$111,2,FALSE)/100*AH336</f>
        <v>0</v>
      </c>
      <c r="BF336" s="46">
        <f>VLOOKUP(L$3,[1]Prisindeks!$A$1:$B$111,2,FALSE)/100*AI336</f>
        <v>0</v>
      </c>
      <c r="BG336" s="46">
        <f>VLOOKUP(M$3,[1]Prisindeks!$A$1:$B$111,2,FALSE)/100*AJ336</f>
        <v>0</v>
      </c>
      <c r="BH336" s="46">
        <f>VLOOKUP(N$3,[1]Prisindeks!$A$1:$B$111,2,FALSE)/100*AK336</f>
        <v>0</v>
      </c>
      <c r="BI336" s="46">
        <f>VLOOKUP(O$3,[1]Prisindeks!$A$1:$B$111,2,FALSE)/100*AL336</f>
        <v>0</v>
      </c>
      <c r="BJ336" s="46">
        <f>VLOOKUP(P$3,[1]Prisindeks!$A$1:$B$111,2,FALSE)/100*AM336</f>
        <v>0</v>
      </c>
      <c r="BK336" s="46">
        <f>VLOOKUP(Q$3,[1]Prisindeks!$A$1:$B$111,2,FALSE)/100*AN336</f>
        <v>0</v>
      </c>
      <c r="BL336" s="46">
        <f>VLOOKUP(R$3,[1]Prisindeks!$A$1:$B$111,2,FALSE)/100*AO336</f>
        <v>0</v>
      </c>
      <c r="BM336" s="46">
        <f>VLOOKUP(S$3,[1]Prisindeks!$A$1:$B$111,2,FALSE)/100*AP336</f>
        <v>0</v>
      </c>
      <c r="BN336" s="46">
        <f>VLOOKUP(T$3,[1]Prisindeks!$A$1:$B$111,2,FALSE)/100*AQ336</f>
        <v>0</v>
      </c>
      <c r="BO336" s="46">
        <f>VLOOKUP(U$3,[1]Prisindeks!$A$1:$B$111,2,FALSE)/100*AR336</f>
        <v>0</v>
      </c>
      <c r="BP336" s="46">
        <f>VLOOKUP(V$3,[1]Prisindeks!$A$1:$B$111,2,FALSE)/100*AS336</f>
        <v>0</v>
      </c>
      <c r="BQ336" s="46">
        <f>VLOOKUP(W$3,[1]Prisindeks!$A$1:$B$111,2,FALSE)/100*AT336</f>
        <v>0</v>
      </c>
      <c r="BR336" s="46">
        <f>VLOOKUP(X$3,[1]Prisindeks!$A$1:$B$111,2,FALSE)/100*AU336</f>
        <v>0</v>
      </c>
      <c r="BS336" s="46">
        <f>VLOOKUP(Y$3,[1]Prisindeks!$A$1:$B$111,2,FALSE)/100*AV336</f>
        <v>0</v>
      </c>
      <c r="BT336" s="47">
        <f>+SUM(AX336:BS336)</f>
        <v>0</v>
      </c>
      <c r="BU336" s="48">
        <f t="shared" ref="BU336:CP336" si="268">(AX336+AA336)/2</f>
        <v>0</v>
      </c>
      <c r="BV336" s="48">
        <f t="shared" si="268"/>
        <v>0</v>
      </c>
      <c r="BW336" s="48">
        <f t="shared" si="268"/>
        <v>0</v>
      </c>
      <c r="BX336" s="48">
        <f t="shared" si="268"/>
        <v>0</v>
      </c>
      <c r="BY336" s="48">
        <f t="shared" si="268"/>
        <v>0</v>
      </c>
      <c r="BZ336" s="48">
        <f t="shared" si="268"/>
        <v>0</v>
      </c>
      <c r="CA336" s="48">
        <f t="shared" si="268"/>
        <v>0</v>
      </c>
      <c r="CB336" s="48">
        <f t="shared" si="268"/>
        <v>0</v>
      </c>
      <c r="CC336" s="48">
        <f t="shared" si="268"/>
        <v>0</v>
      </c>
      <c r="CD336" s="48">
        <f t="shared" si="268"/>
        <v>0</v>
      </c>
      <c r="CE336" s="48">
        <f t="shared" si="268"/>
        <v>0</v>
      </c>
      <c r="CF336" s="48">
        <f t="shared" si="268"/>
        <v>0</v>
      </c>
      <c r="CG336" s="48">
        <f t="shared" si="268"/>
        <v>0</v>
      </c>
      <c r="CH336" s="48">
        <f t="shared" si="268"/>
        <v>0</v>
      </c>
      <c r="CI336" s="48">
        <f t="shared" si="268"/>
        <v>0</v>
      </c>
      <c r="CJ336" s="48">
        <f t="shared" si="268"/>
        <v>0</v>
      </c>
      <c r="CK336" s="48">
        <f t="shared" si="268"/>
        <v>0</v>
      </c>
      <c r="CL336" s="48">
        <f t="shared" si="268"/>
        <v>0</v>
      </c>
      <c r="CM336" s="48">
        <f t="shared" si="268"/>
        <v>0</v>
      </c>
      <c r="CN336" s="48">
        <f t="shared" si="268"/>
        <v>0</v>
      </c>
      <c r="CO336" s="48">
        <f t="shared" si="268"/>
        <v>0</v>
      </c>
      <c r="CP336" s="48">
        <f t="shared" si="268"/>
        <v>0</v>
      </c>
      <c r="CQ336" s="49">
        <f>+AVERAGE(AW336,BT336)</f>
        <v>0</v>
      </c>
      <c r="CR336" s="48">
        <f>SUM(D336:Y336)</f>
        <v>0</v>
      </c>
    </row>
    <row r="337" spans="1:96" hidden="1" outlineLevel="1" x14ac:dyDescent="0.25">
      <c r="A337" s="60" t="s">
        <v>66</v>
      </c>
      <c r="B337" s="51" t="s">
        <v>67</v>
      </c>
      <c r="C337" s="61" t="s">
        <v>68</v>
      </c>
      <c r="D337" s="78">
        <v>0</v>
      </c>
      <c r="E337" s="78">
        <v>0</v>
      </c>
      <c r="F337" s="78">
        <v>0</v>
      </c>
      <c r="G337" s="78">
        <v>0</v>
      </c>
      <c r="H337" s="78">
        <v>0</v>
      </c>
      <c r="I337" s="78">
        <v>0</v>
      </c>
      <c r="J337" s="78">
        <v>0</v>
      </c>
      <c r="K337" s="78">
        <v>0</v>
      </c>
      <c r="L337" s="78">
        <v>0</v>
      </c>
      <c r="M337" s="78">
        <v>0</v>
      </c>
      <c r="N337" s="78">
        <v>0</v>
      </c>
      <c r="O337" s="78">
        <v>0</v>
      </c>
      <c r="P337" s="78">
        <v>0</v>
      </c>
      <c r="Q337" s="78">
        <v>0</v>
      </c>
      <c r="R337" s="78">
        <v>0</v>
      </c>
      <c r="S337" s="78">
        <v>0</v>
      </c>
      <c r="T337" s="78">
        <v>0</v>
      </c>
      <c r="U337" s="78">
        <v>0</v>
      </c>
      <c r="V337" s="78">
        <v>0</v>
      </c>
      <c r="W337" s="78">
        <v>0</v>
      </c>
      <c r="X337" s="78">
        <v>0</v>
      </c>
      <c r="Y337" s="78">
        <v>0</v>
      </c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  <c r="BC337" s="56"/>
      <c r="BD337" s="56"/>
      <c r="BE337" s="56"/>
      <c r="BF337" s="56"/>
      <c r="BG337" s="56"/>
      <c r="BH337" s="56"/>
      <c r="BI337" s="56"/>
      <c r="BJ337" s="56"/>
      <c r="BK337" s="56"/>
      <c r="BL337" s="56"/>
      <c r="BM337" s="56"/>
      <c r="BN337" s="56"/>
      <c r="BO337" s="56"/>
      <c r="BP337" s="56"/>
      <c r="BQ337" s="56"/>
      <c r="BR337" s="56"/>
      <c r="BS337" s="56"/>
      <c r="BT337" s="56"/>
      <c r="BU337" s="56"/>
      <c r="BV337" s="56"/>
      <c r="BW337" s="56"/>
      <c r="BX337" s="56"/>
      <c r="BY337" s="56"/>
      <c r="BZ337" s="56"/>
      <c r="CA337" s="56"/>
      <c r="CB337" s="56"/>
      <c r="CC337" s="56"/>
      <c r="CD337" s="56"/>
      <c r="CE337" s="56"/>
      <c r="CF337" s="56"/>
      <c r="CG337" s="56"/>
      <c r="CH337" s="56"/>
      <c r="CI337" s="56"/>
      <c r="CJ337" s="56"/>
      <c r="CK337" s="56"/>
      <c r="CL337" s="56"/>
      <c r="CM337" s="56"/>
      <c r="CN337" s="56"/>
      <c r="CO337" s="56"/>
      <c r="CP337" s="56"/>
      <c r="CQ337" s="49"/>
      <c r="CR337" s="48"/>
    </row>
    <row r="338" spans="1:96" hidden="1" outlineLevel="1" x14ac:dyDescent="0.25">
      <c r="A338" s="50" t="s">
        <v>86</v>
      </c>
      <c r="B338" s="51" t="s">
        <v>85</v>
      </c>
      <c r="C338" s="52">
        <f>+[1]Genanskaffelsespriser!$E$176</f>
        <v>25</v>
      </c>
      <c r="D338" s="78">
        <v>0</v>
      </c>
      <c r="E338" s="78">
        <v>0</v>
      </c>
      <c r="F338" s="78">
        <v>0</v>
      </c>
      <c r="G338" s="78">
        <v>0</v>
      </c>
      <c r="H338" s="78">
        <v>0</v>
      </c>
      <c r="I338" s="78">
        <v>0</v>
      </c>
      <c r="J338" s="78">
        <v>0</v>
      </c>
      <c r="K338" s="78">
        <v>0</v>
      </c>
      <c r="L338" s="78">
        <v>0</v>
      </c>
      <c r="M338" s="78">
        <v>0</v>
      </c>
      <c r="N338" s="78">
        <v>0</v>
      </c>
      <c r="O338" s="78">
        <v>0</v>
      </c>
      <c r="P338" s="78">
        <v>0</v>
      </c>
      <c r="Q338" s="78">
        <v>0</v>
      </c>
      <c r="R338" s="78">
        <v>0</v>
      </c>
      <c r="S338" s="78">
        <v>0</v>
      </c>
      <c r="T338" s="78">
        <v>0</v>
      </c>
      <c r="U338" s="78">
        <v>0</v>
      </c>
      <c r="V338" s="78">
        <v>0</v>
      </c>
      <c r="W338" s="78">
        <v>0</v>
      </c>
      <c r="X338" s="78">
        <v>0</v>
      </c>
      <c r="Y338" s="78">
        <v>0</v>
      </c>
      <c r="Z338" s="87">
        <f>IF(COUNTIF(D338:Y338,"&lt;&gt;0")&lt;=1,IF((SUM(D338:Y338))&gt;0,((+HLOOKUP((SUM(D338:Y338)),[1]Priser!$E$342:$H$344,2)+((SUM(D338:Y338))-HLOOKUP((SUM(D338:Y338)),[1]Priser!$E$342:$H$344,1))*HLOOKUP((SUM(D338:Y338)),[1]Priser!$E$342:$H$344,3))*[1]Priser!$Q$341)/(SUM(D338:Y338)),0)*(1+[1]Genanskaffelsespriser!$D$196),$A$400)</f>
        <v>0</v>
      </c>
      <c r="AA338" s="57">
        <f t="shared" ref="AA338:AP339" si="269">IF((D338*$Z338-(2009-D$3)/$C338*$Z338*D338)&lt;0,0,(D338*$Z338-(2009-D$3)/$C338*$Z338*D338))</f>
        <v>0</v>
      </c>
      <c r="AB338" s="58">
        <f t="shared" si="269"/>
        <v>0</v>
      </c>
      <c r="AC338" s="58">
        <f t="shared" si="269"/>
        <v>0</v>
      </c>
      <c r="AD338" s="58">
        <f t="shared" si="269"/>
        <v>0</v>
      </c>
      <c r="AE338" s="58">
        <f t="shared" si="269"/>
        <v>0</v>
      </c>
      <c r="AF338" s="58">
        <f t="shared" si="269"/>
        <v>0</v>
      </c>
      <c r="AG338" s="58">
        <f t="shared" si="269"/>
        <v>0</v>
      </c>
      <c r="AH338" s="58">
        <f t="shared" si="269"/>
        <v>0</v>
      </c>
      <c r="AI338" s="58">
        <f t="shared" si="269"/>
        <v>0</v>
      </c>
      <c r="AJ338" s="58">
        <f t="shared" si="269"/>
        <v>0</v>
      </c>
      <c r="AK338" s="58">
        <f t="shared" si="269"/>
        <v>0</v>
      </c>
      <c r="AL338" s="58">
        <f t="shared" si="269"/>
        <v>0</v>
      </c>
      <c r="AM338" s="58">
        <f t="shared" si="269"/>
        <v>0</v>
      </c>
      <c r="AN338" s="58">
        <f t="shared" si="269"/>
        <v>0</v>
      </c>
      <c r="AO338" s="58">
        <f t="shared" si="269"/>
        <v>0</v>
      </c>
      <c r="AP338" s="58">
        <f t="shared" si="269"/>
        <v>0</v>
      </c>
      <c r="AQ338" s="58">
        <f t="shared" ref="AK338:AT339" si="270">IF((T338*$Z338-(2009-T$3)/$C338*$Z338*T338)&lt;0,0,(T338*$Z338-(2009-T$3)/$C338*$Z338*T338))</f>
        <v>0</v>
      </c>
      <c r="AR338" s="58">
        <f t="shared" si="270"/>
        <v>0</v>
      </c>
      <c r="AS338" s="58">
        <f t="shared" si="270"/>
        <v>0</v>
      </c>
      <c r="AT338" s="58">
        <f t="shared" si="270"/>
        <v>0</v>
      </c>
      <c r="AU338" s="58">
        <f>IF((X338*$Z338-(2009-X$3)/$C338*$Z338*X338)&lt;0,0,(X338*$Z338-(2009-X$3)/$C338*$Z338*X338))</f>
        <v>0</v>
      </c>
      <c r="AV338" s="58">
        <f>IF((Y338*$Z338-(2009-Y$3)/$C338*$Z338*Y338)&lt;0,0,(Y338*$Z338-(2009-Y$3)/$C338*$Z338*Y338))</f>
        <v>0</v>
      </c>
      <c r="AW338" s="59">
        <f>+SUM(AA338:AV338)</f>
        <v>0</v>
      </c>
      <c r="AX338" s="58">
        <f>VLOOKUP(D$3,[1]Prisindeks!$A$1:$B$111,2,FALSE)/100*AA338</f>
        <v>0</v>
      </c>
      <c r="AY338" s="58">
        <f>VLOOKUP(E$3,[1]Prisindeks!$A$1:$B$111,2,FALSE)/100*AB338</f>
        <v>0</v>
      </c>
      <c r="AZ338" s="58">
        <f>VLOOKUP(F$3,[1]Prisindeks!$A$1:$B$111,2,FALSE)/100*AC338</f>
        <v>0</v>
      </c>
      <c r="BA338" s="58">
        <f>VLOOKUP(G$3,[1]Prisindeks!$A$1:$B$111,2,FALSE)/100*AD338</f>
        <v>0</v>
      </c>
      <c r="BB338" s="58">
        <f>VLOOKUP(H$3,[1]Prisindeks!$A$1:$B$111,2,FALSE)/100*AE338</f>
        <v>0</v>
      </c>
      <c r="BC338" s="58">
        <f>VLOOKUP(I$3,[1]Prisindeks!$A$1:$B$111,2,FALSE)/100*AF338</f>
        <v>0</v>
      </c>
      <c r="BD338" s="58">
        <f>VLOOKUP(J$3,[1]Prisindeks!$A$1:$B$111,2,FALSE)/100*AG338</f>
        <v>0</v>
      </c>
      <c r="BE338" s="58">
        <f>VLOOKUP(K$3,[1]Prisindeks!$A$1:$B$111,2,FALSE)/100*AH338</f>
        <v>0</v>
      </c>
      <c r="BF338" s="58">
        <f>VLOOKUP(L$3,[1]Prisindeks!$A$1:$B$111,2,FALSE)/100*AI338</f>
        <v>0</v>
      </c>
      <c r="BG338" s="58">
        <f>VLOOKUP(M$3,[1]Prisindeks!$A$1:$B$111,2,FALSE)/100*AJ338</f>
        <v>0</v>
      </c>
      <c r="BH338" s="58">
        <f>VLOOKUP(N$3,[1]Prisindeks!$A$1:$B$111,2,FALSE)/100*AK338</f>
        <v>0</v>
      </c>
      <c r="BI338" s="58">
        <f>VLOOKUP(O$3,[1]Prisindeks!$A$1:$B$111,2,FALSE)/100*AL338</f>
        <v>0</v>
      </c>
      <c r="BJ338" s="58">
        <f>VLOOKUP(P$3,[1]Prisindeks!$A$1:$B$111,2,FALSE)/100*AM338</f>
        <v>0</v>
      </c>
      <c r="BK338" s="58">
        <f>VLOOKUP(Q$3,[1]Prisindeks!$A$1:$B$111,2,FALSE)/100*AN338</f>
        <v>0</v>
      </c>
      <c r="BL338" s="58">
        <f>VLOOKUP(R$3,[1]Prisindeks!$A$1:$B$111,2,FALSE)/100*AO338</f>
        <v>0</v>
      </c>
      <c r="BM338" s="58">
        <f>VLOOKUP(S$3,[1]Prisindeks!$A$1:$B$111,2,FALSE)/100*AP338</f>
        <v>0</v>
      </c>
      <c r="BN338" s="58">
        <f>VLOOKUP(T$3,[1]Prisindeks!$A$1:$B$111,2,FALSE)/100*AQ338</f>
        <v>0</v>
      </c>
      <c r="BO338" s="58">
        <f>VLOOKUP(U$3,[1]Prisindeks!$A$1:$B$111,2,FALSE)/100*AR338</f>
        <v>0</v>
      </c>
      <c r="BP338" s="58">
        <f>VLOOKUP(V$3,[1]Prisindeks!$A$1:$B$111,2,FALSE)/100*AS338</f>
        <v>0</v>
      </c>
      <c r="BQ338" s="58">
        <f>VLOOKUP(W$3,[1]Prisindeks!$A$1:$B$111,2,FALSE)/100*AT338</f>
        <v>0</v>
      </c>
      <c r="BR338" s="58">
        <f>VLOOKUP(X$3,[1]Prisindeks!$A$1:$B$111,2,FALSE)/100*AU338</f>
        <v>0</v>
      </c>
      <c r="BS338" s="58">
        <f>VLOOKUP(Y$3,[1]Prisindeks!$A$1:$B$111,2,FALSE)/100*AV338</f>
        <v>0</v>
      </c>
      <c r="BT338" s="59">
        <f>+SUM(AX338:BS338)</f>
        <v>0</v>
      </c>
      <c r="BU338" s="48">
        <f t="shared" ref="BU338:CJ340" si="271">(AX338+AA338)/2</f>
        <v>0</v>
      </c>
      <c r="BV338" s="48">
        <f t="shared" si="271"/>
        <v>0</v>
      </c>
      <c r="BW338" s="48">
        <f t="shared" si="271"/>
        <v>0</v>
      </c>
      <c r="BX338" s="48">
        <f t="shared" si="271"/>
        <v>0</v>
      </c>
      <c r="BY338" s="48">
        <f t="shared" si="271"/>
        <v>0</v>
      </c>
      <c r="BZ338" s="48">
        <f t="shared" si="271"/>
        <v>0</v>
      </c>
      <c r="CA338" s="48">
        <f t="shared" si="271"/>
        <v>0</v>
      </c>
      <c r="CB338" s="48">
        <f t="shared" si="271"/>
        <v>0</v>
      </c>
      <c r="CC338" s="48">
        <f t="shared" si="271"/>
        <v>0</v>
      </c>
      <c r="CD338" s="48">
        <f t="shared" si="271"/>
        <v>0</v>
      </c>
      <c r="CE338" s="48">
        <f t="shared" si="271"/>
        <v>0</v>
      </c>
      <c r="CF338" s="48">
        <f t="shared" si="271"/>
        <v>0</v>
      </c>
      <c r="CG338" s="48">
        <f t="shared" si="271"/>
        <v>0</v>
      </c>
      <c r="CH338" s="48">
        <f t="shared" si="271"/>
        <v>0</v>
      </c>
      <c r="CI338" s="48">
        <f t="shared" si="271"/>
        <v>0</v>
      </c>
      <c r="CJ338" s="48">
        <f t="shared" si="271"/>
        <v>0</v>
      </c>
      <c r="CK338" s="48">
        <f t="shared" ref="CE338:CP340" si="272">(BN338+AQ338)/2</f>
        <v>0</v>
      </c>
      <c r="CL338" s="48">
        <f t="shared" si="272"/>
        <v>0</v>
      </c>
      <c r="CM338" s="48">
        <f t="shared" si="272"/>
        <v>0</v>
      </c>
      <c r="CN338" s="48">
        <f t="shared" si="272"/>
        <v>0</v>
      </c>
      <c r="CO338" s="48">
        <f t="shared" si="272"/>
        <v>0</v>
      </c>
      <c r="CP338" s="48">
        <f t="shared" si="272"/>
        <v>0</v>
      </c>
      <c r="CQ338" s="49">
        <f>+AVERAGE(AW338,BT338)</f>
        <v>0</v>
      </c>
      <c r="CR338" s="48">
        <f>SUM(D338:Y338)</f>
        <v>0</v>
      </c>
    </row>
    <row r="339" spans="1:96" hidden="1" outlineLevel="1" x14ac:dyDescent="0.25">
      <c r="A339" s="50" t="s">
        <v>87</v>
      </c>
      <c r="B339" s="51" t="s">
        <v>85</v>
      </c>
      <c r="C339" s="52">
        <f>+[1]Genanskaffelsespriser!$E$177</f>
        <v>10</v>
      </c>
      <c r="D339" s="78">
        <v>0</v>
      </c>
      <c r="E339" s="78">
        <v>0</v>
      </c>
      <c r="F339" s="78">
        <v>0</v>
      </c>
      <c r="G339" s="78">
        <v>0</v>
      </c>
      <c r="H339" s="78">
        <v>0</v>
      </c>
      <c r="I339" s="78">
        <v>0</v>
      </c>
      <c r="J339" s="78">
        <v>0</v>
      </c>
      <c r="K339" s="78">
        <v>0</v>
      </c>
      <c r="L339" s="78">
        <v>0</v>
      </c>
      <c r="M339" s="78">
        <v>0</v>
      </c>
      <c r="N339" s="78">
        <v>0</v>
      </c>
      <c r="O339" s="78">
        <v>0</v>
      </c>
      <c r="P339" s="78">
        <v>0</v>
      </c>
      <c r="Q339" s="78">
        <v>0</v>
      </c>
      <c r="R339" s="78">
        <v>0</v>
      </c>
      <c r="S339" s="78">
        <v>0</v>
      </c>
      <c r="T339" s="78">
        <v>0</v>
      </c>
      <c r="U339" s="78">
        <v>0</v>
      </c>
      <c r="V339" s="78">
        <v>0</v>
      </c>
      <c r="W339" s="78">
        <v>0</v>
      </c>
      <c r="X339" s="78">
        <v>0</v>
      </c>
      <c r="Y339" s="78">
        <v>0</v>
      </c>
      <c r="Z339" s="87">
        <f>IF(COUNTIF(D339:Y339,"&lt;&gt;0")&lt;=1,IF((SUM(D339:Y339))&gt;0,((+HLOOKUP((SUM(D339:Y339)),[1]Priser!$E$342:$H$344,2)+((SUM(D339:Y339))-HLOOKUP((SUM(D339:Y339)),[1]Priser!$E$342:$H$344,1))*HLOOKUP((SUM(D339:Y339)),[1]Priser!$E$342:$H$344,3))*[1]Priser!$R$341)/(SUM(D339:Y339)),0)*(1+[1]Genanskaffelsespriser!$D$196),$A$400)</f>
        <v>0</v>
      </c>
      <c r="AA339" s="57">
        <f t="shared" si="269"/>
        <v>0</v>
      </c>
      <c r="AB339" s="58">
        <f t="shared" si="269"/>
        <v>0</v>
      </c>
      <c r="AC339" s="58">
        <f t="shared" si="269"/>
        <v>0</v>
      </c>
      <c r="AD339" s="58">
        <f t="shared" si="269"/>
        <v>0</v>
      </c>
      <c r="AE339" s="58">
        <f t="shared" si="269"/>
        <v>0</v>
      </c>
      <c r="AF339" s="58">
        <f t="shared" si="269"/>
        <v>0</v>
      </c>
      <c r="AG339" s="58">
        <f t="shared" si="269"/>
        <v>0</v>
      </c>
      <c r="AH339" s="58">
        <f t="shared" si="269"/>
        <v>0</v>
      </c>
      <c r="AI339" s="58">
        <f t="shared" si="269"/>
        <v>0</v>
      </c>
      <c r="AJ339" s="58">
        <f t="shared" si="269"/>
        <v>0</v>
      </c>
      <c r="AK339" s="58">
        <f t="shared" si="270"/>
        <v>0</v>
      </c>
      <c r="AL339" s="58">
        <f t="shared" si="270"/>
        <v>0</v>
      </c>
      <c r="AM339" s="58">
        <f t="shared" si="270"/>
        <v>0</v>
      </c>
      <c r="AN339" s="58">
        <f t="shared" si="270"/>
        <v>0</v>
      </c>
      <c r="AO339" s="58">
        <f t="shared" si="270"/>
        <v>0</v>
      </c>
      <c r="AP339" s="58">
        <f t="shared" si="270"/>
        <v>0</v>
      </c>
      <c r="AQ339" s="58">
        <f t="shared" si="270"/>
        <v>0</v>
      </c>
      <c r="AR339" s="58">
        <f t="shared" si="270"/>
        <v>0</v>
      </c>
      <c r="AS339" s="58">
        <f t="shared" si="270"/>
        <v>0</v>
      </c>
      <c r="AT339" s="58">
        <f t="shared" si="270"/>
        <v>0</v>
      </c>
      <c r="AU339" s="58">
        <f>IF((X339*$Z339-(2009-X$3)/$C339*$Z339*X339)&lt;0,0,(X339*$Z339-(2009-X$3)/$C339*$Z339*X339))</f>
        <v>0</v>
      </c>
      <c r="AV339" s="58">
        <f>IF((Y339*$Z339-(2009-Y$3)/$C339*$Z339*Y339)&lt;0,0,(Y339*$Z339-(2009-Y$3)/$C339*$Z339*Y339))</f>
        <v>0</v>
      </c>
      <c r="AW339" s="59">
        <f>+SUM(AA339:AV339)</f>
        <v>0</v>
      </c>
      <c r="AX339" s="58">
        <f>VLOOKUP(D$3,[1]Prisindeks!$A$1:$B$111,2,FALSE)/100*AA339</f>
        <v>0</v>
      </c>
      <c r="AY339" s="58">
        <f>VLOOKUP(E$3,[1]Prisindeks!$A$1:$B$111,2,FALSE)/100*AB339</f>
        <v>0</v>
      </c>
      <c r="AZ339" s="58">
        <f>VLOOKUP(F$3,[1]Prisindeks!$A$1:$B$111,2,FALSE)/100*AC339</f>
        <v>0</v>
      </c>
      <c r="BA339" s="58">
        <f>VLOOKUP(G$3,[1]Prisindeks!$A$1:$B$111,2,FALSE)/100*AD339</f>
        <v>0</v>
      </c>
      <c r="BB339" s="58">
        <f>VLOOKUP(H$3,[1]Prisindeks!$A$1:$B$111,2,FALSE)/100*AE339</f>
        <v>0</v>
      </c>
      <c r="BC339" s="58">
        <f>VLOOKUP(I$3,[1]Prisindeks!$A$1:$B$111,2,FALSE)/100*AF339</f>
        <v>0</v>
      </c>
      <c r="BD339" s="58">
        <f>VLOOKUP(J$3,[1]Prisindeks!$A$1:$B$111,2,FALSE)/100*AG339</f>
        <v>0</v>
      </c>
      <c r="BE339" s="58">
        <f>VLOOKUP(K$3,[1]Prisindeks!$A$1:$B$111,2,FALSE)/100*AH339</f>
        <v>0</v>
      </c>
      <c r="BF339" s="58">
        <f>VLOOKUP(L$3,[1]Prisindeks!$A$1:$B$111,2,FALSE)/100*AI339</f>
        <v>0</v>
      </c>
      <c r="BG339" s="58">
        <f>VLOOKUP(M$3,[1]Prisindeks!$A$1:$B$111,2,FALSE)/100*AJ339</f>
        <v>0</v>
      </c>
      <c r="BH339" s="58">
        <f>VLOOKUP(N$3,[1]Prisindeks!$A$1:$B$111,2,FALSE)/100*AK339</f>
        <v>0</v>
      </c>
      <c r="BI339" s="58">
        <f>VLOOKUP(O$3,[1]Prisindeks!$A$1:$B$111,2,FALSE)/100*AL339</f>
        <v>0</v>
      </c>
      <c r="BJ339" s="58">
        <f>VLOOKUP(P$3,[1]Prisindeks!$A$1:$B$111,2,FALSE)/100*AM339</f>
        <v>0</v>
      </c>
      <c r="BK339" s="58">
        <f>VLOOKUP(Q$3,[1]Prisindeks!$A$1:$B$111,2,FALSE)/100*AN339</f>
        <v>0</v>
      </c>
      <c r="BL339" s="58">
        <f>VLOOKUP(R$3,[1]Prisindeks!$A$1:$B$111,2,FALSE)/100*AO339</f>
        <v>0</v>
      </c>
      <c r="BM339" s="58">
        <f>VLOOKUP(S$3,[1]Prisindeks!$A$1:$B$111,2,FALSE)/100*AP339</f>
        <v>0</v>
      </c>
      <c r="BN339" s="58">
        <f>VLOOKUP(T$3,[1]Prisindeks!$A$1:$B$111,2,FALSE)/100*AQ339</f>
        <v>0</v>
      </c>
      <c r="BO339" s="58">
        <f>VLOOKUP(U$3,[1]Prisindeks!$A$1:$B$111,2,FALSE)/100*AR339</f>
        <v>0</v>
      </c>
      <c r="BP339" s="58">
        <f>VLOOKUP(V$3,[1]Prisindeks!$A$1:$B$111,2,FALSE)/100*AS339</f>
        <v>0</v>
      </c>
      <c r="BQ339" s="58">
        <f>VLOOKUP(W$3,[1]Prisindeks!$A$1:$B$111,2,FALSE)/100*AT339</f>
        <v>0</v>
      </c>
      <c r="BR339" s="58">
        <f>VLOOKUP(X$3,[1]Prisindeks!$A$1:$B$111,2,FALSE)/100*AU339</f>
        <v>0</v>
      </c>
      <c r="BS339" s="58">
        <f>VLOOKUP(Y$3,[1]Prisindeks!$A$1:$B$111,2,FALSE)/100*AV339</f>
        <v>0</v>
      </c>
      <c r="BT339" s="59">
        <f>+SUM(AX339:BS339)</f>
        <v>0</v>
      </c>
      <c r="BU339" s="48">
        <f t="shared" si="271"/>
        <v>0</v>
      </c>
      <c r="BV339" s="48">
        <f t="shared" si="271"/>
        <v>0</v>
      </c>
      <c r="BW339" s="48">
        <f t="shared" si="271"/>
        <v>0</v>
      </c>
      <c r="BX339" s="48">
        <f t="shared" si="271"/>
        <v>0</v>
      </c>
      <c r="BY339" s="48">
        <f t="shared" si="271"/>
        <v>0</v>
      </c>
      <c r="BZ339" s="48">
        <f t="shared" si="271"/>
        <v>0</v>
      </c>
      <c r="CA339" s="48">
        <f t="shared" si="271"/>
        <v>0</v>
      </c>
      <c r="CB339" s="48">
        <f t="shared" si="271"/>
        <v>0</v>
      </c>
      <c r="CC339" s="48">
        <f t="shared" si="271"/>
        <v>0</v>
      </c>
      <c r="CD339" s="48">
        <f t="shared" si="271"/>
        <v>0</v>
      </c>
      <c r="CE339" s="48">
        <f t="shared" si="272"/>
        <v>0</v>
      </c>
      <c r="CF339" s="48">
        <f t="shared" si="272"/>
        <v>0</v>
      </c>
      <c r="CG339" s="48">
        <f t="shared" si="272"/>
        <v>0</v>
      </c>
      <c r="CH339" s="48">
        <f t="shared" si="272"/>
        <v>0</v>
      </c>
      <c r="CI339" s="48">
        <f t="shared" si="272"/>
        <v>0</v>
      </c>
      <c r="CJ339" s="48">
        <f t="shared" si="272"/>
        <v>0</v>
      </c>
      <c r="CK339" s="48">
        <f t="shared" si="272"/>
        <v>0</v>
      </c>
      <c r="CL339" s="48">
        <f t="shared" si="272"/>
        <v>0</v>
      </c>
      <c r="CM339" s="48">
        <f t="shared" si="272"/>
        <v>0</v>
      </c>
      <c r="CN339" s="48">
        <f t="shared" si="272"/>
        <v>0</v>
      </c>
      <c r="CO339" s="48">
        <f t="shared" si="272"/>
        <v>0</v>
      </c>
      <c r="CP339" s="48">
        <f t="shared" si="272"/>
        <v>0</v>
      </c>
      <c r="CQ339" s="49">
        <f>+AVERAGE(AW339,BT339)</f>
        <v>0</v>
      </c>
      <c r="CR339" s="48">
        <f>SUM(D339:Y339)</f>
        <v>0</v>
      </c>
    </row>
    <row r="340" spans="1:96" hidden="1" outlineLevel="1" x14ac:dyDescent="0.25">
      <c r="A340" s="50" t="s">
        <v>88</v>
      </c>
      <c r="B340" s="51" t="s">
        <v>89</v>
      </c>
      <c r="C340" s="52">
        <f>+[1]Genanskaffelsespriser!$E$178</f>
        <v>50</v>
      </c>
      <c r="D340" s="78">
        <v>0</v>
      </c>
      <c r="E340" s="78">
        <v>0</v>
      </c>
      <c r="F340" s="78">
        <v>0</v>
      </c>
      <c r="G340" s="78">
        <v>0</v>
      </c>
      <c r="H340" s="78">
        <v>0</v>
      </c>
      <c r="I340" s="78">
        <v>0</v>
      </c>
      <c r="J340" s="78">
        <v>0</v>
      </c>
      <c r="K340" s="78">
        <v>0</v>
      </c>
      <c r="L340" s="78">
        <v>0</v>
      </c>
      <c r="M340" s="78">
        <v>0</v>
      </c>
      <c r="N340" s="78">
        <v>0</v>
      </c>
      <c r="O340" s="78">
        <v>0</v>
      </c>
      <c r="P340" s="78">
        <v>0</v>
      </c>
      <c r="Q340" s="78">
        <v>0</v>
      </c>
      <c r="R340" s="78">
        <v>0</v>
      </c>
      <c r="S340" s="78">
        <v>0</v>
      </c>
      <c r="T340" s="78">
        <v>0</v>
      </c>
      <c r="U340" s="78">
        <v>0</v>
      </c>
      <c r="V340" s="78">
        <v>0</v>
      </c>
      <c r="W340" s="78">
        <v>0</v>
      </c>
      <c r="X340" s="78">
        <v>0</v>
      </c>
      <c r="Y340" s="78">
        <v>0</v>
      </c>
      <c r="Z340" s="87">
        <f>IF(COUNTIF(D340:Y340,"&lt;&gt;0")&lt;=1,IF((SUM(D340:Y340))&gt;0,(+HLOOKUP((SUM(D340:Y340)),[1]Priser!$E$168:$J$170,2)+((SUM(D340:Y340))-HLOOKUP((SUM(D340:Y340)),[1]Priser!$E$168:$J$170,1))*HLOOKUP((SUM(D340:Y340)),[1]Priser!$E$168:$J$170,3))/(SUM(D340:Y340)),0)*(1+[1]Genanskaffelsespriser!$D$196),$A$400)</f>
        <v>0</v>
      </c>
      <c r="AA340" s="57">
        <f t="shared" ref="AA340:AV340" si="273">IF((D340*$Z340-(2009-D$3)/($C340+D341)*$Z340*D340)&lt;0,0,(D340*$Z340-(2009-D$3)/($C340+D341)*$Z340*D340))</f>
        <v>0</v>
      </c>
      <c r="AB340" s="58">
        <f t="shared" si="273"/>
        <v>0</v>
      </c>
      <c r="AC340" s="58">
        <f t="shared" si="273"/>
        <v>0</v>
      </c>
      <c r="AD340" s="58">
        <f t="shared" si="273"/>
        <v>0</v>
      </c>
      <c r="AE340" s="58">
        <f t="shared" si="273"/>
        <v>0</v>
      </c>
      <c r="AF340" s="58">
        <f t="shared" si="273"/>
        <v>0</v>
      </c>
      <c r="AG340" s="58">
        <f t="shared" si="273"/>
        <v>0</v>
      </c>
      <c r="AH340" s="58">
        <f t="shared" si="273"/>
        <v>0</v>
      </c>
      <c r="AI340" s="58">
        <f t="shared" si="273"/>
        <v>0</v>
      </c>
      <c r="AJ340" s="58">
        <f t="shared" si="273"/>
        <v>0</v>
      </c>
      <c r="AK340" s="58">
        <f t="shared" si="273"/>
        <v>0</v>
      </c>
      <c r="AL340" s="58">
        <f t="shared" si="273"/>
        <v>0</v>
      </c>
      <c r="AM340" s="58">
        <f t="shared" si="273"/>
        <v>0</v>
      </c>
      <c r="AN340" s="58">
        <f t="shared" si="273"/>
        <v>0</v>
      </c>
      <c r="AO340" s="58">
        <f t="shared" si="273"/>
        <v>0</v>
      </c>
      <c r="AP340" s="58">
        <f t="shared" si="273"/>
        <v>0</v>
      </c>
      <c r="AQ340" s="58">
        <f t="shared" si="273"/>
        <v>0</v>
      </c>
      <c r="AR340" s="58">
        <f t="shared" si="273"/>
        <v>0</v>
      </c>
      <c r="AS340" s="58">
        <f t="shared" si="273"/>
        <v>0</v>
      </c>
      <c r="AT340" s="58">
        <f t="shared" si="273"/>
        <v>0</v>
      </c>
      <c r="AU340" s="58">
        <f t="shared" si="273"/>
        <v>0</v>
      </c>
      <c r="AV340" s="58">
        <f t="shared" si="273"/>
        <v>0</v>
      </c>
      <c r="AW340" s="59">
        <f>+SUM(AA340:AV340)</f>
        <v>0</v>
      </c>
      <c r="AX340" s="58">
        <f>VLOOKUP(D$3,[1]Prisindeks!$A$1:$B$111,2,FALSE)/100*AA340</f>
        <v>0</v>
      </c>
      <c r="AY340" s="58">
        <f>VLOOKUP(E$3,[1]Prisindeks!$A$1:$B$111,2,FALSE)/100*AB340</f>
        <v>0</v>
      </c>
      <c r="AZ340" s="58">
        <f>VLOOKUP(F$3,[1]Prisindeks!$A$1:$B$111,2,FALSE)/100*AC340</f>
        <v>0</v>
      </c>
      <c r="BA340" s="58">
        <f>VLOOKUP(G$3,[1]Prisindeks!$A$1:$B$111,2,FALSE)/100*AD340</f>
        <v>0</v>
      </c>
      <c r="BB340" s="58">
        <f>VLOOKUP(H$3,[1]Prisindeks!$A$1:$B$111,2,FALSE)/100*AE340</f>
        <v>0</v>
      </c>
      <c r="BC340" s="58">
        <f>VLOOKUP(I$3,[1]Prisindeks!$A$1:$B$111,2,FALSE)/100*AF340</f>
        <v>0</v>
      </c>
      <c r="BD340" s="58">
        <f>VLOOKUP(J$3,[1]Prisindeks!$A$1:$B$111,2,FALSE)/100*AG340</f>
        <v>0</v>
      </c>
      <c r="BE340" s="58">
        <f>VLOOKUP(K$3,[1]Prisindeks!$A$1:$B$111,2,FALSE)/100*AH340</f>
        <v>0</v>
      </c>
      <c r="BF340" s="58">
        <f>VLOOKUP(L$3,[1]Prisindeks!$A$1:$B$111,2,FALSE)/100*AI340</f>
        <v>0</v>
      </c>
      <c r="BG340" s="58">
        <f>VLOOKUP(M$3,[1]Prisindeks!$A$1:$B$111,2,FALSE)/100*AJ340</f>
        <v>0</v>
      </c>
      <c r="BH340" s="58">
        <f>VLOOKUP(N$3,[1]Prisindeks!$A$1:$B$111,2,FALSE)/100*AK340</f>
        <v>0</v>
      </c>
      <c r="BI340" s="58">
        <f>VLOOKUP(O$3,[1]Prisindeks!$A$1:$B$111,2,FALSE)/100*AL340</f>
        <v>0</v>
      </c>
      <c r="BJ340" s="58">
        <f>VLOOKUP(P$3,[1]Prisindeks!$A$1:$B$111,2,FALSE)/100*AM340</f>
        <v>0</v>
      </c>
      <c r="BK340" s="58">
        <f>VLOOKUP(Q$3,[1]Prisindeks!$A$1:$B$111,2,FALSE)/100*AN340</f>
        <v>0</v>
      </c>
      <c r="BL340" s="58">
        <f>VLOOKUP(R$3,[1]Prisindeks!$A$1:$B$111,2,FALSE)/100*AO340</f>
        <v>0</v>
      </c>
      <c r="BM340" s="58">
        <f>VLOOKUP(S$3,[1]Prisindeks!$A$1:$B$111,2,FALSE)/100*AP340</f>
        <v>0</v>
      </c>
      <c r="BN340" s="58">
        <f>VLOOKUP(T$3,[1]Prisindeks!$A$1:$B$111,2,FALSE)/100*AQ340</f>
        <v>0</v>
      </c>
      <c r="BO340" s="58">
        <f>VLOOKUP(U$3,[1]Prisindeks!$A$1:$B$111,2,FALSE)/100*AR340</f>
        <v>0</v>
      </c>
      <c r="BP340" s="58">
        <f>VLOOKUP(V$3,[1]Prisindeks!$A$1:$B$111,2,FALSE)/100*AS340</f>
        <v>0</v>
      </c>
      <c r="BQ340" s="58">
        <f>VLOOKUP(W$3,[1]Prisindeks!$A$1:$B$111,2,FALSE)/100*AT340</f>
        <v>0</v>
      </c>
      <c r="BR340" s="58">
        <f>VLOOKUP(X$3,[1]Prisindeks!$A$1:$B$111,2,FALSE)/100*AU340</f>
        <v>0</v>
      </c>
      <c r="BS340" s="58">
        <f>VLOOKUP(Y$3,[1]Prisindeks!$A$1:$B$111,2,FALSE)/100*AV340</f>
        <v>0</v>
      </c>
      <c r="BT340" s="59">
        <f>+SUM(AX340:BS340)</f>
        <v>0</v>
      </c>
      <c r="BU340" s="48">
        <f t="shared" si="271"/>
        <v>0</v>
      </c>
      <c r="BV340" s="48">
        <f t="shared" si="271"/>
        <v>0</v>
      </c>
      <c r="BW340" s="48">
        <f t="shared" si="271"/>
        <v>0</v>
      </c>
      <c r="BX340" s="48">
        <f t="shared" si="271"/>
        <v>0</v>
      </c>
      <c r="BY340" s="48">
        <f t="shared" si="271"/>
        <v>0</v>
      </c>
      <c r="BZ340" s="48">
        <f t="shared" si="271"/>
        <v>0</v>
      </c>
      <c r="CA340" s="48">
        <f t="shared" si="271"/>
        <v>0</v>
      </c>
      <c r="CB340" s="48">
        <f t="shared" si="271"/>
        <v>0</v>
      </c>
      <c r="CC340" s="48">
        <f t="shared" si="271"/>
        <v>0</v>
      </c>
      <c r="CD340" s="48">
        <f t="shared" si="271"/>
        <v>0</v>
      </c>
      <c r="CE340" s="48">
        <f t="shared" si="272"/>
        <v>0</v>
      </c>
      <c r="CF340" s="48">
        <f t="shared" si="272"/>
        <v>0</v>
      </c>
      <c r="CG340" s="48">
        <f t="shared" si="272"/>
        <v>0</v>
      </c>
      <c r="CH340" s="48">
        <f t="shared" si="272"/>
        <v>0</v>
      </c>
      <c r="CI340" s="48">
        <f t="shared" si="272"/>
        <v>0</v>
      </c>
      <c r="CJ340" s="48">
        <f t="shared" si="272"/>
        <v>0</v>
      </c>
      <c r="CK340" s="48">
        <f t="shared" si="272"/>
        <v>0</v>
      </c>
      <c r="CL340" s="48">
        <f t="shared" si="272"/>
        <v>0</v>
      </c>
      <c r="CM340" s="48">
        <f t="shared" si="272"/>
        <v>0</v>
      </c>
      <c r="CN340" s="48">
        <f t="shared" si="272"/>
        <v>0</v>
      </c>
      <c r="CO340" s="48">
        <f t="shared" si="272"/>
        <v>0</v>
      </c>
      <c r="CP340" s="48">
        <f t="shared" si="272"/>
        <v>0</v>
      </c>
      <c r="CQ340" s="49">
        <f>+AVERAGE(AW340,BT340)</f>
        <v>0</v>
      </c>
      <c r="CR340" s="48">
        <f>SUM(D340:Y340)</f>
        <v>0</v>
      </c>
    </row>
    <row r="341" spans="1:96" hidden="1" outlineLevel="1" x14ac:dyDescent="0.25">
      <c r="A341" s="60" t="s">
        <v>66</v>
      </c>
      <c r="B341" s="51" t="s">
        <v>67</v>
      </c>
      <c r="C341" s="61" t="s">
        <v>68</v>
      </c>
      <c r="D341" s="78">
        <v>0</v>
      </c>
      <c r="E341" s="78">
        <v>0</v>
      </c>
      <c r="F341" s="78">
        <v>0</v>
      </c>
      <c r="G341" s="78">
        <v>0</v>
      </c>
      <c r="H341" s="78">
        <v>0</v>
      </c>
      <c r="I341" s="78">
        <v>0</v>
      </c>
      <c r="J341" s="78">
        <v>0</v>
      </c>
      <c r="K341" s="78">
        <v>0</v>
      </c>
      <c r="L341" s="78">
        <v>0</v>
      </c>
      <c r="M341" s="78">
        <v>0</v>
      </c>
      <c r="N341" s="78">
        <v>0</v>
      </c>
      <c r="O341" s="78">
        <v>0</v>
      </c>
      <c r="P341" s="78">
        <v>0</v>
      </c>
      <c r="Q341" s="78">
        <v>0</v>
      </c>
      <c r="R341" s="78">
        <v>0</v>
      </c>
      <c r="S341" s="78">
        <v>0</v>
      </c>
      <c r="T341" s="78">
        <v>0</v>
      </c>
      <c r="U341" s="78">
        <v>0</v>
      </c>
      <c r="V341" s="78">
        <v>0</v>
      </c>
      <c r="W341" s="78">
        <v>0</v>
      </c>
      <c r="X341" s="78">
        <v>0</v>
      </c>
      <c r="Y341" s="78">
        <v>0</v>
      </c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  <c r="BC341" s="56"/>
      <c r="BD341" s="56"/>
      <c r="BE341" s="56"/>
      <c r="BF341" s="56"/>
      <c r="BG341" s="56"/>
      <c r="BH341" s="56"/>
      <c r="BI341" s="56"/>
      <c r="BJ341" s="56"/>
      <c r="BK341" s="56"/>
      <c r="BL341" s="56"/>
      <c r="BM341" s="56"/>
      <c r="BN341" s="56"/>
      <c r="BO341" s="56"/>
      <c r="BP341" s="56"/>
      <c r="BQ341" s="56"/>
      <c r="BR341" s="56"/>
      <c r="BS341" s="56"/>
      <c r="BT341" s="56"/>
      <c r="BU341" s="56"/>
      <c r="BV341" s="56"/>
      <c r="BW341" s="56"/>
      <c r="BX341" s="56"/>
      <c r="BY341" s="56"/>
      <c r="BZ341" s="56"/>
      <c r="CA341" s="56"/>
      <c r="CB341" s="56"/>
      <c r="CC341" s="56"/>
      <c r="CD341" s="56"/>
      <c r="CE341" s="56"/>
      <c r="CF341" s="56"/>
      <c r="CG341" s="56"/>
      <c r="CH341" s="56"/>
      <c r="CI341" s="56"/>
      <c r="CJ341" s="56"/>
      <c r="CK341" s="56"/>
      <c r="CL341" s="56"/>
      <c r="CM341" s="56"/>
      <c r="CN341" s="56"/>
      <c r="CO341" s="56"/>
      <c r="CP341" s="56"/>
      <c r="CQ341" s="49"/>
      <c r="CR341" s="48"/>
    </row>
    <row r="342" spans="1:96" hidden="1" outlineLevel="1" x14ac:dyDescent="0.25">
      <c r="A342" s="50" t="s">
        <v>90</v>
      </c>
      <c r="B342" s="51" t="s">
        <v>89</v>
      </c>
      <c r="C342" s="52">
        <f>+[1]Genanskaffelsespriser!$E$179</f>
        <v>50</v>
      </c>
      <c r="D342" s="78">
        <v>0</v>
      </c>
      <c r="E342" s="78">
        <v>0</v>
      </c>
      <c r="F342" s="78">
        <v>0</v>
      </c>
      <c r="G342" s="78">
        <v>0</v>
      </c>
      <c r="H342" s="78">
        <v>0</v>
      </c>
      <c r="I342" s="78">
        <v>0</v>
      </c>
      <c r="J342" s="78">
        <v>0</v>
      </c>
      <c r="K342" s="78">
        <v>0</v>
      </c>
      <c r="L342" s="78">
        <v>0</v>
      </c>
      <c r="M342" s="78">
        <v>0</v>
      </c>
      <c r="N342" s="78">
        <v>0</v>
      </c>
      <c r="O342" s="78">
        <v>0</v>
      </c>
      <c r="P342" s="78">
        <v>0</v>
      </c>
      <c r="Q342" s="78">
        <v>0</v>
      </c>
      <c r="R342" s="78">
        <v>0</v>
      </c>
      <c r="S342" s="78">
        <v>0</v>
      </c>
      <c r="T342" s="78">
        <v>0</v>
      </c>
      <c r="U342" s="78">
        <v>0</v>
      </c>
      <c r="V342" s="78">
        <v>0</v>
      </c>
      <c r="W342" s="78">
        <v>0</v>
      </c>
      <c r="X342" s="78">
        <v>0</v>
      </c>
      <c r="Y342" s="78">
        <v>0</v>
      </c>
      <c r="Z342" s="87">
        <f>IF(COUNTIF(D342:Y342,"&lt;&gt;0")&lt;=1,IF((SUM(D342:Y342))&gt;0,(+HLOOKUP((SUM(D342:Y342)),[1]Priser!$E$191:$J$193,2)+((SUM(D342:Y342))-HLOOKUP((SUM(D342:Y342)),[1]Priser!$E$191:$J$193,1))*HLOOKUP((SUM(D342:Y342)),[1]Priser!$E$191:$J$193,3))/(SUM(D342:Y342)),0)*(1+[1]Genanskaffelsespriser!$D$196),$A$400)</f>
        <v>0</v>
      </c>
      <c r="AA342" s="57">
        <f t="shared" ref="AA342:AV342" si="274">IF((D342*$Z342-(2009-D$3)/($C342+D343)*$Z342*D342)&lt;0,0,(D342*$Z342-(2009-D$3)/($C342+D343)*$Z342*D342))</f>
        <v>0</v>
      </c>
      <c r="AB342" s="58">
        <f t="shared" si="274"/>
        <v>0</v>
      </c>
      <c r="AC342" s="58">
        <f t="shared" si="274"/>
        <v>0</v>
      </c>
      <c r="AD342" s="58">
        <f t="shared" si="274"/>
        <v>0</v>
      </c>
      <c r="AE342" s="58">
        <f t="shared" si="274"/>
        <v>0</v>
      </c>
      <c r="AF342" s="58">
        <f t="shared" si="274"/>
        <v>0</v>
      </c>
      <c r="AG342" s="58">
        <f t="shared" si="274"/>
        <v>0</v>
      </c>
      <c r="AH342" s="58">
        <f t="shared" si="274"/>
        <v>0</v>
      </c>
      <c r="AI342" s="58">
        <f t="shared" si="274"/>
        <v>0</v>
      </c>
      <c r="AJ342" s="58">
        <f t="shared" si="274"/>
        <v>0</v>
      </c>
      <c r="AK342" s="58">
        <f t="shared" si="274"/>
        <v>0</v>
      </c>
      <c r="AL342" s="58">
        <f t="shared" si="274"/>
        <v>0</v>
      </c>
      <c r="AM342" s="58">
        <f t="shared" si="274"/>
        <v>0</v>
      </c>
      <c r="AN342" s="58">
        <f t="shared" si="274"/>
        <v>0</v>
      </c>
      <c r="AO342" s="58">
        <f t="shared" si="274"/>
        <v>0</v>
      </c>
      <c r="AP342" s="58">
        <f t="shared" si="274"/>
        <v>0</v>
      </c>
      <c r="AQ342" s="58">
        <f t="shared" si="274"/>
        <v>0</v>
      </c>
      <c r="AR342" s="58">
        <f t="shared" si="274"/>
        <v>0</v>
      </c>
      <c r="AS342" s="58">
        <f t="shared" si="274"/>
        <v>0</v>
      </c>
      <c r="AT342" s="58">
        <f t="shared" si="274"/>
        <v>0</v>
      </c>
      <c r="AU342" s="58">
        <f t="shared" si="274"/>
        <v>0</v>
      </c>
      <c r="AV342" s="58">
        <f t="shared" si="274"/>
        <v>0</v>
      </c>
      <c r="AW342" s="59">
        <f>+SUM(AA342:AV342)</f>
        <v>0</v>
      </c>
      <c r="AX342" s="58">
        <f>VLOOKUP(D$3,[1]Prisindeks!$A$1:$B$111,2,FALSE)/100*AA342</f>
        <v>0</v>
      </c>
      <c r="AY342" s="58">
        <f>VLOOKUP(E$3,[1]Prisindeks!$A$1:$B$111,2,FALSE)/100*AB342</f>
        <v>0</v>
      </c>
      <c r="AZ342" s="58">
        <f>VLOOKUP(F$3,[1]Prisindeks!$A$1:$B$111,2,FALSE)/100*AC342</f>
        <v>0</v>
      </c>
      <c r="BA342" s="58">
        <f>VLOOKUP(G$3,[1]Prisindeks!$A$1:$B$111,2,FALSE)/100*AD342</f>
        <v>0</v>
      </c>
      <c r="BB342" s="58">
        <f>VLOOKUP(H$3,[1]Prisindeks!$A$1:$B$111,2,FALSE)/100*AE342</f>
        <v>0</v>
      </c>
      <c r="BC342" s="58">
        <f>VLOOKUP(I$3,[1]Prisindeks!$A$1:$B$111,2,FALSE)/100*AF342</f>
        <v>0</v>
      </c>
      <c r="BD342" s="58">
        <f>VLOOKUP(J$3,[1]Prisindeks!$A$1:$B$111,2,FALSE)/100*AG342</f>
        <v>0</v>
      </c>
      <c r="BE342" s="58">
        <f>VLOOKUP(K$3,[1]Prisindeks!$A$1:$B$111,2,FALSE)/100*AH342</f>
        <v>0</v>
      </c>
      <c r="BF342" s="58">
        <f>VLOOKUP(L$3,[1]Prisindeks!$A$1:$B$111,2,FALSE)/100*AI342</f>
        <v>0</v>
      </c>
      <c r="BG342" s="58">
        <f>VLOOKUP(M$3,[1]Prisindeks!$A$1:$B$111,2,FALSE)/100*AJ342</f>
        <v>0</v>
      </c>
      <c r="BH342" s="58">
        <f>VLOOKUP(N$3,[1]Prisindeks!$A$1:$B$111,2,FALSE)/100*AK342</f>
        <v>0</v>
      </c>
      <c r="BI342" s="58">
        <f>VLOOKUP(O$3,[1]Prisindeks!$A$1:$B$111,2,FALSE)/100*AL342</f>
        <v>0</v>
      </c>
      <c r="BJ342" s="58">
        <f>VLOOKUP(P$3,[1]Prisindeks!$A$1:$B$111,2,FALSE)/100*AM342</f>
        <v>0</v>
      </c>
      <c r="BK342" s="58">
        <f>VLOOKUP(Q$3,[1]Prisindeks!$A$1:$B$111,2,FALSE)/100*AN342</f>
        <v>0</v>
      </c>
      <c r="BL342" s="58">
        <f>VLOOKUP(R$3,[1]Prisindeks!$A$1:$B$111,2,FALSE)/100*AO342</f>
        <v>0</v>
      </c>
      <c r="BM342" s="58">
        <f>VLOOKUP(S$3,[1]Prisindeks!$A$1:$B$111,2,FALSE)/100*AP342</f>
        <v>0</v>
      </c>
      <c r="BN342" s="58">
        <f>VLOOKUP(T$3,[1]Prisindeks!$A$1:$B$111,2,FALSE)/100*AQ342</f>
        <v>0</v>
      </c>
      <c r="BO342" s="58">
        <f>VLOOKUP(U$3,[1]Prisindeks!$A$1:$B$111,2,FALSE)/100*AR342</f>
        <v>0</v>
      </c>
      <c r="BP342" s="58">
        <f>VLOOKUP(V$3,[1]Prisindeks!$A$1:$B$111,2,FALSE)/100*AS342</f>
        <v>0</v>
      </c>
      <c r="BQ342" s="58">
        <f>VLOOKUP(W$3,[1]Prisindeks!$A$1:$B$111,2,FALSE)/100*AT342</f>
        <v>0</v>
      </c>
      <c r="BR342" s="58">
        <f>VLOOKUP(X$3,[1]Prisindeks!$A$1:$B$111,2,FALSE)/100*AU342</f>
        <v>0</v>
      </c>
      <c r="BS342" s="58">
        <f>VLOOKUP(Y$3,[1]Prisindeks!$A$1:$B$111,2,FALSE)/100*AV342</f>
        <v>0</v>
      </c>
      <c r="BT342" s="59">
        <f>+SUM(AX342:BS342)</f>
        <v>0</v>
      </c>
      <c r="BU342" s="48">
        <f t="shared" ref="BU342:CP342" si="275">(AX342+AA342)/2</f>
        <v>0</v>
      </c>
      <c r="BV342" s="48">
        <f t="shared" si="275"/>
        <v>0</v>
      </c>
      <c r="BW342" s="48">
        <f t="shared" si="275"/>
        <v>0</v>
      </c>
      <c r="BX342" s="48">
        <f t="shared" si="275"/>
        <v>0</v>
      </c>
      <c r="BY342" s="48">
        <f t="shared" si="275"/>
        <v>0</v>
      </c>
      <c r="BZ342" s="48">
        <f t="shared" si="275"/>
        <v>0</v>
      </c>
      <c r="CA342" s="48">
        <f t="shared" si="275"/>
        <v>0</v>
      </c>
      <c r="CB342" s="48">
        <f t="shared" si="275"/>
        <v>0</v>
      </c>
      <c r="CC342" s="48">
        <f t="shared" si="275"/>
        <v>0</v>
      </c>
      <c r="CD342" s="48">
        <f t="shared" si="275"/>
        <v>0</v>
      </c>
      <c r="CE342" s="48">
        <f t="shared" si="275"/>
        <v>0</v>
      </c>
      <c r="CF342" s="48">
        <f t="shared" si="275"/>
        <v>0</v>
      </c>
      <c r="CG342" s="48">
        <f t="shared" si="275"/>
        <v>0</v>
      </c>
      <c r="CH342" s="48">
        <f t="shared" si="275"/>
        <v>0</v>
      </c>
      <c r="CI342" s="48">
        <f t="shared" si="275"/>
        <v>0</v>
      </c>
      <c r="CJ342" s="48">
        <f t="shared" si="275"/>
        <v>0</v>
      </c>
      <c r="CK342" s="48">
        <f t="shared" si="275"/>
        <v>0</v>
      </c>
      <c r="CL342" s="48">
        <f t="shared" si="275"/>
        <v>0</v>
      </c>
      <c r="CM342" s="48">
        <f t="shared" si="275"/>
        <v>0</v>
      </c>
      <c r="CN342" s="48">
        <f t="shared" si="275"/>
        <v>0</v>
      </c>
      <c r="CO342" s="48">
        <f t="shared" si="275"/>
        <v>0</v>
      </c>
      <c r="CP342" s="48">
        <f t="shared" si="275"/>
        <v>0</v>
      </c>
      <c r="CQ342" s="49">
        <f>+AVERAGE(AW342,BT342)</f>
        <v>0</v>
      </c>
      <c r="CR342" s="48">
        <f>SUM(D342:Y342)</f>
        <v>0</v>
      </c>
    </row>
    <row r="343" spans="1:96" hidden="1" outlineLevel="1" x14ac:dyDescent="0.25">
      <c r="A343" s="60" t="s">
        <v>66</v>
      </c>
      <c r="B343" s="51" t="s">
        <v>67</v>
      </c>
      <c r="C343" s="61" t="s">
        <v>68</v>
      </c>
      <c r="D343" s="78">
        <v>0</v>
      </c>
      <c r="E343" s="78">
        <v>0</v>
      </c>
      <c r="F343" s="78">
        <v>0</v>
      </c>
      <c r="G343" s="78">
        <v>0</v>
      </c>
      <c r="H343" s="78">
        <v>0</v>
      </c>
      <c r="I343" s="78">
        <v>0</v>
      </c>
      <c r="J343" s="78">
        <v>0</v>
      </c>
      <c r="K343" s="78">
        <v>0</v>
      </c>
      <c r="L343" s="78">
        <v>0</v>
      </c>
      <c r="M343" s="78">
        <v>0</v>
      </c>
      <c r="N343" s="78">
        <v>0</v>
      </c>
      <c r="O343" s="78">
        <v>0</v>
      </c>
      <c r="P343" s="78">
        <v>0</v>
      </c>
      <c r="Q343" s="78">
        <v>0</v>
      </c>
      <c r="R343" s="78">
        <v>0</v>
      </c>
      <c r="S343" s="78">
        <v>0</v>
      </c>
      <c r="T343" s="78">
        <v>0</v>
      </c>
      <c r="U343" s="78">
        <v>0</v>
      </c>
      <c r="V343" s="78">
        <v>0</v>
      </c>
      <c r="W343" s="78">
        <v>0</v>
      </c>
      <c r="X343" s="78">
        <v>0</v>
      </c>
      <c r="Y343" s="78">
        <v>0</v>
      </c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56"/>
      <c r="AW343" s="56"/>
      <c r="AX343" s="56"/>
      <c r="AY343" s="56"/>
      <c r="AZ343" s="56"/>
      <c r="BA343" s="56"/>
      <c r="BB343" s="56"/>
      <c r="BC343" s="56"/>
      <c r="BD343" s="56"/>
      <c r="BE343" s="56"/>
      <c r="BF343" s="56"/>
      <c r="BG343" s="56"/>
      <c r="BH343" s="56"/>
      <c r="BI343" s="56"/>
      <c r="BJ343" s="56"/>
      <c r="BK343" s="56"/>
      <c r="BL343" s="56"/>
      <c r="BM343" s="56"/>
      <c r="BN343" s="56"/>
      <c r="BO343" s="56"/>
      <c r="BP343" s="56"/>
      <c r="BQ343" s="56"/>
      <c r="BR343" s="56"/>
      <c r="BS343" s="56"/>
      <c r="BT343" s="56"/>
      <c r="BU343" s="56"/>
      <c r="BV343" s="56"/>
      <c r="BW343" s="56"/>
      <c r="BX343" s="56"/>
      <c r="BY343" s="56"/>
      <c r="BZ343" s="56"/>
      <c r="CA343" s="56"/>
      <c r="CB343" s="56"/>
      <c r="CC343" s="56"/>
      <c r="CD343" s="56"/>
      <c r="CE343" s="56"/>
      <c r="CF343" s="56"/>
      <c r="CG343" s="56"/>
      <c r="CH343" s="56"/>
      <c r="CI343" s="56"/>
      <c r="CJ343" s="56"/>
      <c r="CK343" s="56"/>
      <c r="CL343" s="56"/>
      <c r="CM343" s="56"/>
      <c r="CN343" s="56"/>
      <c r="CO343" s="56"/>
      <c r="CP343" s="56"/>
      <c r="CQ343" s="49"/>
      <c r="CR343" s="48"/>
    </row>
    <row r="344" spans="1:96" collapsed="1" x14ac:dyDescent="0.25">
      <c r="A344" s="30" t="s">
        <v>116</v>
      </c>
      <c r="B344" s="31"/>
      <c r="C344" s="7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74"/>
      <c r="AB344" s="75"/>
      <c r="AC344" s="75"/>
      <c r="AD344" s="75"/>
      <c r="AE344" s="75"/>
      <c r="AF344" s="75"/>
      <c r="AG344" s="75"/>
      <c r="AH344" s="75"/>
      <c r="AI344" s="75"/>
      <c r="AJ344" s="75"/>
      <c r="AK344" s="75"/>
      <c r="AL344" s="75"/>
      <c r="AM344" s="75"/>
      <c r="AN344" s="75"/>
      <c r="AO344" s="75"/>
      <c r="AP344" s="75"/>
      <c r="AQ344" s="75"/>
      <c r="AR344" s="75"/>
      <c r="AS344" s="75"/>
      <c r="AT344" s="75"/>
      <c r="AU344" s="75"/>
      <c r="AV344" s="49"/>
      <c r="AW344" s="36">
        <f>SUM(AW345:AW352)</f>
        <v>0</v>
      </c>
      <c r="AX344" s="76"/>
      <c r="AY344" s="76"/>
      <c r="AZ344" s="76"/>
      <c r="BA344" s="76"/>
      <c r="BB344" s="76"/>
      <c r="BC344" s="76"/>
      <c r="BD344" s="76"/>
      <c r="BE344" s="76"/>
      <c r="BF344" s="76"/>
      <c r="BG344" s="76"/>
      <c r="BH344" s="76"/>
      <c r="BI344" s="76"/>
      <c r="BJ344" s="76"/>
      <c r="BK344" s="76"/>
      <c r="BL344" s="76"/>
      <c r="BM344" s="76"/>
      <c r="BN344" s="76"/>
      <c r="BO344" s="76"/>
      <c r="BP344" s="76"/>
      <c r="BQ344" s="76"/>
      <c r="BR344" s="76"/>
      <c r="BS344" s="76"/>
      <c r="BT344" s="36">
        <f>SUM(BT345:BT352)</f>
        <v>0</v>
      </c>
      <c r="BU344" s="76"/>
      <c r="BV344" s="76"/>
      <c r="BW344" s="76"/>
      <c r="BX344" s="76"/>
      <c r="BY344" s="76"/>
      <c r="BZ344" s="76"/>
      <c r="CA344" s="76"/>
      <c r="CB344" s="76"/>
      <c r="CC344" s="76"/>
      <c r="CD344" s="76"/>
      <c r="CE344" s="76"/>
      <c r="CF344" s="76"/>
      <c r="CG344" s="76"/>
      <c r="CH344" s="76"/>
      <c r="CI344" s="76"/>
      <c r="CJ344" s="76"/>
      <c r="CK344" s="76"/>
      <c r="CL344" s="76"/>
      <c r="CM344" s="76"/>
      <c r="CN344" s="76"/>
      <c r="CO344" s="76"/>
      <c r="CP344" s="76"/>
      <c r="CQ344" s="36">
        <f>SUM(CQ345:CQ352)</f>
        <v>0</v>
      </c>
      <c r="CR344" s="48">
        <f>SUM(D344:Y344)</f>
        <v>0</v>
      </c>
    </row>
    <row r="345" spans="1:96" hidden="1" outlineLevel="1" x14ac:dyDescent="0.25">
      <c r="A345" s="85" t="s">
        <v>84</v>
      </c>
      <c r="B345" s="39" t="s">
        <v>85</v>
      </c>
      <c r="C345" s="40">
        <f>+[1]Genanskaffelsespriser!$E$175</f>
        <v>50</v>
      </c>
      <c r="D345" s="77">
        <v>0</v>
      </c>
      <c r="E345" s="77">
        <v>0</v>
      </c>
      <c r="F345" s="77">
        <v>0</v>
      </c>
      <c r="G345" s="77">
        <v>0</v>
      </c>
      <c r="H345" s="77">
        <v>0</v>
      </c>
      <c r="I345" s="77">
        <v>0</v>
      </c>
      <c r="J345" s="77">
        <v>0</v>
      </c>
      <c r="K345" s="77">
        <v>0</v>
      </c>
      <c r="L345" s="77">
        <v>0</v>
      </c>
      <c r="M345" s="77">
        <v>0</v>
      </c>
      <c r="N345" s="77">
        <v>0</v>
      </c>
      <c r="O345" s="77">
        <v>0</v>
      </c>
      <c r="P345" s="77">
        <v>0</v>
      </c>
      <c r="Q345" s="77">
        <v>0</v>
      </c>
      <c r="R345" s="77">
        <v>0</v>
      </c>
      <c r="S345" s="77">
        <v>0</v>
      </c>
      <c r="T345" s="77">
        <v>0</v>
      </c>
      <c r="U345" s="77">
        <v>0</v>
      </c>
      <c r="V345" s="77">
        <v>0</v>
      </c>
      <c r="W345" s="77">
        <v>0</v>
      </c>
      <c r="X345" s="77">
        <v>0</v>
      </c>
      <c r="Y345" s="77">
        <v>0</v>
      </c>
      <c r="Z345" s="86">
        <f>IF(COUNTIF(D345:Y345,"&lt;&gt;0")&lt;=1,IF((SUM(D345:Y345))&gt;0,((+HLOOKUP((SUM(D345:Y345)),[1]Priser!$E$342:$H$344,2)+((SUM(D345:Y345))-HLOOKUP((SUM(D345:Y345)),[1]Priser!$E$342:$H$344,1))*HLOOKUP((SUM(D345:Y345)),[1]Priser!$E$342:$H$344,3))*[1]Priser!$P$341)/(SUM(D345:Y345)),0)*(1+[1]Genanskaffelsespriser!$D$196),$A$400)</f>
        <v>0</v>
      </c>
      <c r="AA345" s="45">
        <f t="shared" ref="AA345:AV345" si="276">IF((D345*$Z345-(2009-D$3)/($C345+D346)*$Z345*D345)&lt;0,0,(D345*$Z345-(2009-D$3)/($C345+D346)*$Z345*D345))</f>
        <v>0</v>
      </c>
      <c r="AB345" s="46">
        <f t="shared" si="276"/>
        <v>0</v>
      </c>
      <c r="AC345" s="46">
        <f t="shared" si="276"/>
        <v>0</v>
      </c>
      <c r="AD345" s="46">
        <f t="shared" si="276"/>
        <v>0</v>
      </c>
      <c r="AE345" s="46">
        <f t="shared" si="276"/>
        <v>0</v>
      </c>
      <c r="AF345" s="46">
        <f t="shared" si="276"/>
        <v>0</v>
      </c>
      <c r="AG345" s="46">
        <f t="shared" si="276"/>
        <v>0</v>
      </c>
      <c r="AH345" s="46">
        <f t="shared" si="276"/>
        <v>0</v>
      </c>
      <c r="AI345" s="46">
        <f t="shared" si="276"/>
        <v>0</v>
      </c>
      <c r="AJ345" s="46">
        <f t="shared" si="276"/>
        <v>0</v>
      </c>
      <c r="AK345" s="46">
        <f t="shared" si="276"/>
        <v>0</v>
      </c>
      <c r="AL345" s="46">
        <f t="shared" si="276"/>
        <v>0</v>
      </c>
      <c r="AM345" s="46">
        <f t="shared" si="276"/>
        <v>0</v>
      </c>
      <c r="AN345" s="46">
        <f t="shared" si="276"/>
        <v>0</v>
      </c>
      <c r="AO345" s="46">
        <f t="shared" si="276"/>
        <v>0</v>
      </c>
      <c r="AP345" s="46">
        <f t="shared" si="276"/>
        <v>0</v>
      </c>
      <c r="AQ345" s="46">
        <f t="shared" si="276"/>
        <v>0</v>
      </c>
      <c r="AR345" s="46">
        <f t="shared" si="276"/>
        <v>0</v>
      </c>
      <c r="AS345" s="46">
        <f t="shared" si="276"/>
        <v>0</v>
      </c>
      <c r="AT345" s="46">
        <f t="shared" si="276"/>
        <v>0</v>
      </c>
      <c r="AU345" s="46">
        <f t="shared" si="276"/>
        <v>0</v>
      </c>
      <c r="AV345" s="46">
        <f t="shared" si="276"/>
        <v>0</v>
      </c>
      <c r="AW345" s="47">
        <f>+SUM(AA345:AV345)</f>
        <v>0</v>
      </c>
      <c r="AX345" s="46">
        <f>VLOOKUP(D$3,[1]Prisindeks!$A$1:$B$111,2,FALSE)/100*AA345</f>
        <v>0</v>
      </c>
      <c r="AY345" s="46">
        <f>VLOOKUP(E$3,[1]Prisindeks!$A$1:$B$111,2,FALSE)/100*AB345</f>
        <v>0</v>
      </c>
      <c r="AZ345" s="46">
        <f>VLOOKUP(F$3,[1]Prisindeks!$A$1:$B$111,2,FALSE)/100*AC345</f>
        <v>0</v>
      </c>
      <c r="BA345" s="46">
        <f>VLOOKUP(G$3,[1]Prisindeks!$A$1:$B$111,2,FALSE)/100*AD345</f>
        <v>0</v>
      </c>
      <c r="BB345" s="46">
        <f>VLOOKUP(H$3,[1]Prisindeks!$A$1:$B$111,2,FALSE)/100*AE345</f>
        <v>0</v>
      </c>
      <c r="BC345" s="46">
        <f>VLOOKUP(I$3,[1]Prisindeks!$A$1:$B$111,2,FALSE)/100*AF345</f>
        <v>0</v>
      </c>
      <c r="BD345" s="46">
        <f>VLOOKUP(J$3,[1]Prisindeks!$A$1:$B$111,2,FALSE)/100*AG345</f>
        <v>0</v>
      </c>
      <c r="BE345" s="46">
        <f>VLOOKUP(K$3,[1]Prisindeks!$A$1:$B$111,2,FALSE)/100*AH345</f>
        <v>0</v>
      </c>
      <c r="BF345" s="46">
        <f>VLOOKUP(L$3,[1]Prisindeks!$A$1:$B$111,2,FALSE)/100*AI345</f>
        <v>0</v>
      </c>
      <c r="BG345" s="46">
        <f>VLOOKUP(M$3,[1]Prisindeks!$A$1:$B$111,2,FALSE)/100*AJ345</f>
        <v>0</v>
      </c>
      <c r="BH345" s="46">
        <f>VLOOKUP(N$3,[1]Prisindeks!$A$1:$B$111,2,FALSE)/100*AK345</f>
        <v>0</v>
      </c>
      <c r="BI345" s="46">
        <f>VLOOKUP(O$3,[1]Prisindeks!$A$1:$B$111,2,FALSE)/100*AL345</f>
        <v>0</v>
      </c>
      <c r="BJ345" s="46">
        <f>VLOOKUP(P$3,[1]Prisindeks!$A$1:$B$111,2,FALSE)/100*AM345</f>
        <v>0</v>
      </c>
      <c r="BK345" s="46">
        <f>VLOOKUP(Q$3,[1]Prisindeks!$A$1:$B$111,2,FALSE)/100*AN345</f>
        <v>0</v>
      </c>
      <c r="BL345" s="46">
        <f>VLOOKUP(R$3,[1]Prisindeks!$A$1:$B$111,2,FALSE)/100*AO345</f>
        <v>0</v>
      </c>
      <c r="BM345" s="46">
        <f>VLOOKUP(S$3,[1]Prisindeks!$A$1:$B$111,2,FALSE)/100*AP345</f>
        <v>0</v>
      </c>
      <c r="BN345" s="46">
        <f>VLOOKUP(T$3,[1]Prisindeks!$A$1:$B$111,2,FALSE)/100*AQ345</f>
        <v>0</v>
      </c>
      <c r="BO345" s="46">
        <f>VLOOKUP(U$3,[1]Prisindeks!$A$1:$B$111,2,FALSE)/100*AR345</f>
        <v>0</v>
      </c>
      <c r="BP345" s="46">
        <f>VLOOKUP(V$3,[1]Prisindeks!$A$1:$B$111,2,FALSE)/100*AS345</f>
        <v>0</v>
      </c>
      <c r="BQ345" s="46">
        <f>VLOOKUP(W$3,[1]Prisindeks!$A$1:$B$111,2,FALSE)/100*AT345</f>
        <v>0</v>
      </c>
      <c r="BR345" s="46">
        <f>VLOOKUP(X$3,[1]Prisindeks!$A$1:$B$111,2,FALSE)/100*AU345</f>
        <v>0</v>
      </c>
      <c r="BS345" s="46">
        <f>VLOOKUP(Y$3,[1]Prisindeks!$A$1:$B$111,2,FALSE)/100*AV345</f>
        <v>0</v>
      </c>
      <c r="BT345" s="47">
        <f>+SUM(AX345:BS345)</f>
        <v>0</v>
      </c>
      <c r="BU345" s="48">
        <f t="shared" ref="BU345:CP345" si="277">(AX345+AA345)/2</f>
        <v>0</v>
      </c>
      <c r="BV345" s="48">
        <f t="shared" si="277"/>
        <v>0</v>
      </c>
      <c r="BW345" s="48">
        <f t="shared" si="277"/>
        <v>0</v>
      </c>
      <c r="BX345" s="48">
        <f t="shared" si="277"/>
        <v>0</v>
      </c>
      <c r="BY345" s="48">
        <f t="shared" si="277"/>
        <v>0</v>
      </c>
      <c r="BZ345" s="48">
        <f t="shared" si="277"/>
        <v>0</v>
      </c>
      <c r="CA345" s="48">
        <f t="shared" si="277"/>
        <v>0</v>
      </c>
      <c r="CB345" s="48">
        <f t="shared" si="277"/>
        <v>0</v>
      </c>
      <c r="CC345" s="48">
        <f t="shared" si="277"/>
        <v>0</v>
      </c>
      <c r="CD345" s="48">
        <f t="shared" si="277"/>
        <v>0</v>
      </c>
      <c r="CE345" s="48">
        <f t="shared" si="277"/>
        <v>0</v>
      </c>
      <c r="CF345" s="48">
        <f t="shared" si="277"/>
        <v>0</v>
      </c>
      <c r="CG345" s="48">
        <f t="shared" si="277"/>
        <v>0</v>
      </c>
      <c r="CH345" s="48">
        <f t="shared" si="277"/>
        <v>0</v>
      </c>
      <c r="CI345" s="48">
        <f t="shared" si="277"/>
        <v>0</v>
      </c>
      <c r="CJ345" s="48">
        <f t="shared" si="277"/>
        <v>0</v>
      </c>
      <c r="CK345" s="48">
        <f t="shared" si="277"/>
        <v>0</v>
      </c>
      <c r="CL345" s="48">
        <f t="shared" si="277"/>
        <v>0</v>
      </c>
      <c r="CM345" s="48">
        <f t="shared" si="277"/>
        <v>0</v>
      </c>
      <c r="CN345" s="48">
        <f t="shared" si="277"/>
        <v>0</v>
      </c>
      <c r="CO345" s="48">
        <f t="shared" si="277"/>
        <v>0</v>
      </c>
      <c r="CP345" s="48">
        <f t="shared" si="277"/>
        <v>0</v>
      </c>
      <c r="CQ345" s="49">
        <f>+AVERAGE(AW345,BT345)</f>
        <v>0</v>
      </c>
      <c r="CR345" s="48">
        <f>SUM(D345:Y345)</f>
        <v>0</v>
      </c>
    </row>
    <row r="346" spans="1:96" hidden="1" outlineLevel="1" x14ac:dyDescent="0.25">
      <c r="A346" s="60" t="s">
        <v>66</v>
      </c>
      <c r="B346" s="51" t="s">
        <v>67</v>
      </c>
      <c r="C346" s="61" t="s">
        <v>68</v>
      </c>
      <c r="D346" s="78">
        <v>0</v>
      </c>
      <c r="E346" s="78">
        <v>0</v>
      </c>
      <c r="F346" s="78">
        <v>0</v>
      </c>
      <c r="G346" s="78">
        <v>0</v>
      </c>
      <c r="H346" s="78">
        <v>0</v>
      </c>
      <c r="I346" s="78">
        <v>0</v>
      </c>
      <c r="J346" s="78">
        <v>0</v>
      </c>
      <c r="K346" s="78">
        <v>0</v>
      </c>
      <c r="L346" s="78">
        <v>0</v>
      </c>
      <c r="M346" s="78">
        <v>0</v>
      </c>
      <c r="N346" s="78">
        <v>0</v>
      </c>
      <c r="O346" s="78">
        <v>0</v>
      </c>
      <c r="P346" s="78">
        <v>0</v>
      </c>
      <c r="Q346" s="78">
        <v>0</v>
      </c>
      <c r="R346" s="78">
        <v>0</v>
      </c>
      <c r="S346" s="78">
        <v>0</v>
      </c>
      <c r="T346" s="78">
        <v>0</v>
      </c>
      <c r="U346" s="78">
        <v>0</v>
      </c>
      <c r="V346" s="78">
        <v>0</v>
      </c>
      <c r="W346" s="78">
        <v>0</v>
      </c>
      <c r="X346" s="78">
        <v>0</v>
      </c>
      <c r="Y346" s="78">
        <v>0</v>
      </c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  <c r="BC346" s="56"/>
      <c r="BD346" s="56"/>
      <c r="BE346" s="56"/>
      <c r="BF346" s="56"/>
      <c r="BG346" s="56"/>
      <c r="BH346" s="56"/>
      <c r="BI346" s="56"/>
      <c r="BJ346" s="56"/>
      <c r="BK346" s="56"/>
      <c r="BL346" s="56"/>
      <c r="BM346" s="56"/>
      <c r="BN346" s="56"/>
      <c r="BO346" s="56"/>
      <c r="BP346" s="56"/>
      <c r="BQ346" s="56"/>
      <c r="BR346" s="56"/>
      <c r="BS346" s="56"/>
      <c r="BT346" s="56"/>
      <c r="BU346" s="56"/>
      <c r="BV346" s="56"/>
      <c r="BW346" s="56"/>
      <c r="BX346" s="56"/>
      <c r="BY346" s="56"/>
      <c r="BZ346" s="56"/>
      <c r="CA346" s="56"/>
      <c r="CB346" s="56"/>
      <c r="CC346" s="56"/>
      <c r="CD346" s="56"/>
      <c r="CE346" s="56"/>
      <c r="CF346" s="56"/>
      <c r="CG346" s="56"/>
      <c r="CH346" s="56"/>
      <c r="CI346" s="56"/>
      <c r="CJ346" s="56"/>
      <c r="CK346" s="56"/>
      <c r="CL346" s="56"/>
      <c r="CM346" s="56"/>
      <c r="CN346" s="56"/>
      <c r="CO346" s="56"/>
      <c r="CP346" s="56"/>
      <c r="CQ346" s="49"/>
      <c r="CR346" s="48"/>
    </row>
    <row r="347" spans="1:96" hidden="1" outlineLevel="1" x14ac:dyDescent="0.25">
      <c r="A347" s="50" t="s">
        <v>86</v>
      </c>
      <c r="B347" s="51" t="s">
        <v>85</v>
      </c>
      <c r="C347" s="52">
        <f>+[1]Genanskaffelsespriser!$E$176</f>
        <v>25</v>
      </c>
      <c r="D347" s="78">
        <v>0</v>
      </c>
      <c r="E347" s="78">
        <v>0</v>
      </c>
      <c r="F347" s="78">
        <v>0</v>
      </c>
      <c r="G347" s="78">
        <v>0</v>
      </c>
      <c r="H347" s="78">
        <v>0</v>
      </c>
      <c r="I347" s="78">
        <v>0</v>
      </c>
      <c r="J347" s="78">
        <v>0</v>
      </c>
      <c r="K347" s="78">
        <v>0</v>
      </c>
      <c r="L347" s="78">
        <v>0</v>
      </c>
      <c r="M347" s="78">
        <v>0</v>
      </c>
      <c r="N347" s="78">
        <v>0</v>
      </c>
      <c r="O347" s="78">
        <v>0</v>
      </c>
      <c r="P347" s="78">
        <v>0</v>
      </c>
      <c r="Q347" s="78">
        <v>0</v>
      </c>
      <c r="R347" s="78">
        <v>0</v>
      </c>
      <c r="S347" s="78">
        <v>0</v>
      </c>
      <c r="T347" s="78">
        <v>0</v>
      </c>
      <c r="U347" s="78">
        <v>0</v>
      </c>
      <c r="V347" s="78">
        <v>0</v>
      </c>
      <c r="W347" s="78">
        <v>0</v>
      </c>
      <c r="X347" s="78">
        <v>0</v>
      </c>
      <c r="Y347" s="78">
        <v>0</v>
      </c>
      <c r="Z347" s="87">
        <f>IF(COUNTIF(D347:Y347,"&lt;&gt;0")&lt;=1,IF((SUM(D347:Y347))&gt;0,((+HLOOKUP((SUM(D347:Y347)),[1]Priser!$E$342:$H$344,2)+((SUM(D347:Y347))-HLOOKUP((SUM(D347:Y347)),[1]Priser!$E$342:$H$344,1))*HLOOKUP((SUM(D347:Y347)),[1]Priser!$E$342:$H$344,3))*[1]Priser!$Q$341)/(SUM(D347:Y347)),0)*(1+[1]Genanskaffelsespriser!$D$196),$A$400)</f>
        <v>0</v>
      </c>
      <c r="AA347" s="57">
        <f t="shared" ref="AA347:AP348" si="278">IF((D347*$Z347-(2009-D$3)/$C347*$Z347*D347)&lt;0,0,(D347*$Z347-(2009-D$3)/$C347*$Z347*D347))</f>
        <v>0</v>
      </c>
      <c r="AB347" s="58">
        <f t="shared" si="278"/>
        <v>0</v>
      </c>
      <c r="AC347" s="58">
        <f t="shared" si="278"/>
        <v>0</v>
      </c>
      <c r="AD347" s="58">
        <f t="shared" si="278"/>
        <v>0</v>
      </c>
      <c r="AE347" s="58">
        <f t="shared" si="278"/>
        <v>0</v>
      </c>
      <c r="AF347" s="58">
        <f t="shared" si="278"/>
        <v>0</v>
      </c>
      <c r="AG347" s="58">
        <f t="shared" si="278"/>
        <v>0</v>
      </c>
      <c r="AH347" s="58">
        <f t="shared" si="278"/>
        <v>0</v>
      </c>
      <c r="AI347" s="58">
        <f t="shared" si="278"/>
        <v>0</v>
      </c>
      <c r="AJ347" s="58">
        <f t="shared" si="278"/>
        <v>0</v>
      </c>
      <c r="AK347" s="58">
        <f t="shared" si="278"/>
        <v>0</v>
      </c>
      <c r="AL347" s="58">
        <f t="shared" si="278"/>
        <v>0</v>
      </c>
      <c r="AM347" s="58">
        <f t="shared" si="278"/>
        <v>0</v>
      </c>
      <c r="AN347" s="58">
        <f t="shared" si="278"/>
        <v>0</v>
      </c>
      <c r="AO347" s="58">
        <f t="shared" si="278"/>
        <v>0</v>
      </c>
      <c r="AP347" s="58">
        <f t="shared" si="278"/>
        <v>0</v>
      </c>
      <c r="AQ347" s="58">
        <f t="shared" ref="AK347:AT348" si="279">IF((T347*$Z347-(2009-T$3)/$C347*$Z347*T347)&lt;0,0,(T347*$Z347-(2009-T$3)/$C347*$Z347*T347))</f>
        <v>0</v>
      </c>
      <c r="AR347" s="58">
        <f t="shared" si="279"/>
        <v>0</v>
      </c>
      <c r="AS347" s="58">
        <f t="shared" si="279"/>
        <v>0</v>
      </c>
      <c r="AT347" s="58">
        <f t="shared" si="279"/>
        <v>0</v>
      </c>
      <c r="AU347" s="58">
        <f>IF((X347*$Z347-(2009-X$3)/$C347*$Z347*X347)&lt;0,0,(X347*$Z347-(2009-X$3)/$C347*$Z347*X347))</f>
        <v>0</v>
      </c>
      <c r="AV347" s="58">
        <f>IF((Y347*$Z347-(2009-Y$3)/$C347*$Z347*Y347)&lt;0,0,(Y347*$Z347-(2009-Y$3)/$C347*$Z347*Y347))</f>
        <v>0</v>
      </c>
      <c r="AW347" s="59">
        <f>+SUM(AA347:AV347)</f>
        <v>0</v>
      </c>
      <c r="AX347" s="58">
        <f>VLOOKUP(D$3,[1]Prisindeks!$A$1:$B$111,2,FALSE)/100*AA347</f>
        <v>0</v>
      </c>
      <c r="AY347" s="58">
        <f>VLOOKUP(E$3,[1]Prisindeks!$A$1:$B$111,2,FALSE)/100*AB347</f>
        <v>0</v>
      </c>
      <c r="AZ347" s="58">
        <f>VLOOKUP(F$3,[1]Prisindeks!$A$1:$B$111,2,FALSE)/100*AC347</f>
        <v>0</v>
      </c>
      <c r="BA347" s="58">
        <f>VLOOKUP(G$3,[1]Prisindeks!$A$1:$B$111,2,FALSE)/100*AD347</f>
        <v>0</v>
      </c>
      <c r="BB347" s="58">
        <f>VLOOKUP(H$3,[1]Prisindeks!$A$1:$B$111,2,FALSE)/100*AE347</f>
        <v>0</v>
      </c>
      <c r="BC347" s="58">
        <f>VLOOKUP(I$3,[1]Prisindeks!$A$1:$B$111,2,FALSE)/100*AF347</f>
        <v>0</v>
      </c>
      <c r="BD347" s="58">
        <f>VLOOKUP(J$3,[1]Prisindeks!$A$1:$B$111,2,FALSE)/100*AG347</f>
        <v>0</v>
      </c>
      <c r="BE347" s="58">
        <f>VLOOKUP(K$3,[1]Prisindeks!$A$1:$B$111,2,FALSE)/100*AH347</f>
        <v>0</v>
      </c>
      <c r="BF347" s="58">
        <f>VLOOKUP(L$3,[1]Prisindeks!$A$1:$B$111,2,FALSE)/100*AI347</f>
        <v>0</v>
      </c>
      <c r="BG347" s="58">
        <f>VLOOKUP(M$3,[1]Prisindeks!$A$1:$B$111,2,FALSE)/100*AJ347</f>
        <v>0</v>
      </c>
      <c r="BH347" s="58">
        <f>VLOOKUP(N$3,[1]Prisindeks!$A$1:$B$111,2,FALSE)/100*AK347</f>
        <v>0</v>
      </c>
      <c r="BI347" s="58">
        <f>VLOOKUP(O$3,[1]Prisindeks!$A$1:$B$111,2,FALSE)/100*AL347</f>
        <v>0</v>
      </c>
      <c r="BJ347" s="58">
        <f>VLOOKUP(P$3,[1]Prisindeks!$A$1:$B$111,2,FALSE)/100*AM347</f>
        <v>0</v>
      </c>
      <c r="BK347" s="58">
        <f>VLOOKUP(Q$3,[1]Prisindeks!$A$1:$B$111,2,FALSE)/100*AN347</f>
        <v>0</v>
      </c>
      <c r="BL347" s="58">
        <f>VLOOKUP(R$3,[1]Prisindeks!$A$1:$B$111,2,FALSE)/100*AO347</f>
        <v>0</v>
      </c>
      <c r="BM347" s="58">
        <f>VLOOKUP(S$3,[1]Prisindeks!$A$1:$B$111,2,FALSE)/100*AP347</f>
        <v>0</v>
      </c>
      <c r="BN347" s="58">
        <f>VLOOKUP(T$3,[1]Prisindeks!$A$1:$B$111,2,FALSE)/100*AQ347</f>
        <v>0</v>
      </c>
      <c r="BO347" s="58">
        <f>VLOOKUP(U$3,[1]Prisindeks!$A$1:$B$111,2,FALSE)/100*AR347</f>
        <v>0</v>
      </c>
      <c r="BP347" s="58">
        <f>VLOOKUP(V$3,[1]Prisindeks!$A$1:$B$111,2,FALSE)/100*AS347</f>
        <v>0</v>
      </c>
      <c r="BQ347" s="58">
        <f>VLOOKUP(W$3,[1]Prisindeks!$A$1:$B$111,2,FALSE)/100*AT347</f>
        <v>0</v>
      </c>
      <c r="BR347" s="58">
        <f>VLOOKUP(X$3,[1]Prisindeks!$A$1:$B$111,2,FALSE)/100*AU347</f>
        <v>0</v>
      </c>
      <c r="BS347" s="58">
        <f>VLOOKUP(Y$3,[1]Prisindeks!$A$1:$B$111,2,FALSE)/100*AV347</f>
        <v>0</v>
      </c>
      <c r="BT347" s="59">
        <f>+SUM(AX347:BS347)</f>
        <v>0</v>
      </c>
      <c r="BU347" s="48">
        <f t="shared" ref="BU347:CJ349" si="280">(AX347+AA347)/2</f>
        <v>0</v>
      </c>
      <c r="BV347" s="48">
        <f t="shared" si="280"/>
        <v>0</v>
      </c>
      <c r="BW347" s="48">
        <f t="shared" si="280"/>
        <v>0</v>
      </c>
      <c r="BX347" s="48">
        <f t="shared" si="280"/>
        <v>0</v>
      </c>
      <c r="BY347" s="48">
        <f t="shared" si="280"/>
        <v>0</v>
      </c>
      <c r="BZ347" s="48">
        <f t="shared" si="280"/>
        <v>0</v>
      </c>
      <c r="CA347" s="48">
        <f t="shared" si="280"/>
        <v>0</v>
      </c>
      <c r="CB347" s="48">
        <f t="shared" si="280"/>
        <v>0</v>
      </c>
      <c r="CC347" s="48">
        <f t="shared" si="280"/>
        <v>0</v>
      </c>
      <c r="CD347" s="48">
        <f t="shared" si="280"/>
        <v>0</v>
      </c>
      <c r="CE347" s="48">
        <f t="shared" si="280"/>
        <v>0</v>
      </c>
      <c r="CF347" s="48">
        <f t="shared" si="280"/>
        <v>0</v>
      </c>
      <c r="CG347" s="48">
        <f t="shared" si="280"/>
        <v>0</v>
      </c>
      <c r="CH347" s="48">
        <f t="shared" si="280"/>
        <v>0</v>
      </c>
      <c r="CI347" s="48">
        <f t="shared" si="280"/>
        <v>0</v>
      </c>
      <c r="CJ347" s="48">
        <f t="shared" si="280"/>
        <v>0</v>
      </c>
      <c r="CK347" s="48">
        <f t="shared" ref="CE347:CP349" si="281">(BN347+AQ347)/2</f>
        <v>0</v>
      </c>
      <c r="CL347" s="48">
        <f t="shared" si="281"/>
        <v>0</v>
      </c>
      <c r="CM347" s="48">
        <f t="shared" si="281"/>
        <v>0</v>
      </c>
      <c r="CN347" s="48">
        <f t="shared" si="281"/>
        <v>0</v>
      </c>
      <c r="CO347" s="48">
        <f t="shared" si="281"/>
        <v>0</v>
      </c>
      <c r="CP347" s="48">
        <f t="shared" si="281"/>
        <v>0</v>
      </c>
      <c r="CQ347" s="49">
        <f>+AVERAGE(AW347,BT347)</f>
        <v>0</v>
      </c>
      <c r="CR347" s="48">
        <f>SUM(D347:Y347)</f>
        <v>0</v>
      </c>
    </row>
    <row r="348" spans="1:96" hidden="1" outlineLevel="1" x14ac:dyDescent="0.25">
      <c r="A348" s="50" t="s">
        <v>87</v>
      </c>
      <c r="B348" s="51" t="s">
        <v>85</v>
      </c>
      <c r="C348" s="52">
        <f>+[1]Genanskaffelsespriser!$E$177</f>
        <v>10</v>
      </c>
      <c r="D348" s="78">
        <v>0</v>
      </c>
      <c r="E348" s="78">
        <v>0</v>
      </c>
      <c r="F348" s="78">
        <v>0</v>
      </c>
      <c r="G348" s="78">
        <v>0</v>
      </c>
      <c r="H348" s="78">
        <v>0</v>
      </c>
      <c r="I348" s="78">
        <v>0</v>
      </c>
      <c r="J348" s="78">
        <v>0</v>
      </c>
      <c r="K348" s="78">
        <v>0</v>
      </c>
      <c r="L348" s="78">
        <v>0</v>
      </c>
      <c r="M348" s="78">
        <v>0</v>
      </c>
      <c r="N348" s="78">
        <v>0</v>
      </c>
      <c r="O348" s="78">
        <v>0</v>
      </c>
      <c r="P348" s="78">
        <v>0</v>
      </c>
      <c r="Q348" s="78">
        <v>0</v>
      </c>
      <c r="R348" s="78">
        <v>0</v>
      </c>
      <c r="S348" s="78">
        <v>0</v>
      </c>
      <c r="T348" s="78">
        <v>0</v>
      </c>
      <c r="U348" s="78">
        <v>0</v>
      </c>
      <c r="V348" s="78">
        <v>0</v>
      </c>
      <c r="W348" s="78">
        <v>0</v>
      </c>
      <c r="X348" s="78">
        <v>0</v>
      </c>
      <c r="Y348" s="78">
        <v>0</v>
      </c>
      <c r="Z348" s="87">
        <f>IF(COUNTIF(D348:Y348,"&lt;&gt;0")&lt;=1,IF((SUM(D348:Y348))&gt;0,((+HLOOKUP((SUM(D348:Y348)),[1]Priser!$E$342:$H$344,2)+((SUM(D348:Y348))-HLOOKUP((SUM(D348:Y348)),[1]Priser!$E$342:$H$344,1))*HLOOKUP((SUM(D348:Y348)),[1]Priser!$E$342:$H$344,3))*[1]Priser!$R$341)/(SUM(D348:Y348)),0)*(1+[1]Genanskaffelsespriser!$D$196),$A$400)</f>
        <v>0</v>
      </c>
      <c r="AA348" s="57">
        <f t="shared" si="278"/>
        <v>0</v>
      </c>
      <c r="AB348" s="58">
        <f t="shared" si="278"/>
        <v>0</v>
      </c>
      <c r="AC348" s="58">
        <f t="shared" si="278"/>
        <v>0</v>
      </c>
      <c r="AD348" s="58">
        <f t="shared" si="278"/>
        <v>0</v>
      </c>
      <c r="AE348" s="58">
        <f t="shared" si="278"/>
        <v>0</v>
      </c>
      <c r="AF348" s="58">
        <f t="shared" si="278"/>
        <v>0</v>
      </c>
      <c r="AG348" s="58">
        <f t="shared" si="278"/>
        <v>0</v>
      </c>
      <c r="AH348" s="58">
        <f t="shared" si="278"/>
        <v>0</v>
      </c>
      <c r="AI348" s="58">
        <f t="shared" si="278"/>
        <v>0</v>
      </c>
      <c r="AJ348" s="58">
        <f t="shared" si="278"/>
        <v>0</v>
      </c>
      <c r="AK348" s="58">
        <f t="shared" si="279"/>
        <v>0</v>
      </c>
      <c r="AL348" s="58">
        <f t="shared" si="279"/>
        <v>0</v>
      </c>
      <c r="AM348" s="58">
        <f t="shared" si="279"/>
        <v>0</v>
      </c>
      <c r="AN348" s="58">
        <f t="shared" si="279"/>
        <v>0</v>
      </c>
      <c r="AO348" s="58">
        <f t="shared" si="279"/>
        <v>0</v>
      </c>
      <c r="AP348" s="58">
        <f t="shared" si="279"/>
        <v>0</v>
      </c>
      <c r="AQ348" s="58">
        <f t="shared" si="279"/>
        <v>0</v>
      </c>
      <c r="AR348" s="58">
        <f t="shared" si="279"/>
        <v>0</v>
      </c>
      <c r="AS348" s="58">
        <f t="shared" si="279"/>
        <v>0</v>
      </c>
      <c r="AT348" s="58">
        <f t="shared" si="279"/>
        <v>0</v>
      </c>
      <c r="AU348" s="58">
        <f>IF((X348*$Z348-(2009-X$3)/$C348*$Z348*X348)&lt;0,0,(X348*$Z348-(2009-X$3)/$C348*$Z348*X348))</f>
        <v>0</v>
      </c>
      <c r="AV348" s="58">
        <f>IF((Y348*$Z348-(2009-Y$3)/$C348*$Z348*Y348)&lt;0,0,(Y348*$Z348-(2009-Y$3)/$C348*$Z348*Y348))</f>
        <v>0</v>
      </c>
      <c r="AW348" s="59">
        <f>+SUM(AA348:AV348)</f>
        <v>0</v>
      </c>
      <c r="AX348" s="58">
        <f>VLOOKUP(D$3,[1]Prisindeks!$A$1:$B$111,2,FALSE)/100*AA348</f>
        <v>0</v>
      </c>
      <c r="AY348" s="58">
        <f>VLOOKUP(E$3,[1]Prisindeks!$A$1:$B$111,2,FALSE)/100*AB348</f>
        <v>0</v>
      </c>
      <c r="AZ348" s="58">
        <f>VLOOKUP(F$3,[1]Prisindeks!$A$1:$B$111,2,FALSE)/100*AC348</f>
        <v>0</v>
      </c>
      <c r="BA348" s="58">
        <f>VLOOKUP(G$3,[1]Prisindeks!$A$1:$B$111,2,FALSE)/100*AD348</f>
        <v>0</v>
      </c>
      <c r="BB348" s="58">
        <f>VLOOKUP(H$3,[1]Prisindeks!$A$1:$B$111,2,FALSE)/100*AE348</f>
        <v>0</v>
      </c>
      <c r="BC348" s="58">
        <f>VLOOKUP(I$3,[1]Prisindeks!$A$1:$B$111,2,FALSE)/100*AF348</f>
        <v>0</v>
      </c>
      <c r="BD348" s="58">
        <f>VLOOKUP(J$3,[1]Prisindeks!$A$1:$B$111,2,FALSE)/100*AG348</f>
        <v>0</v>
      </c>
      <c r="BE348" s="58">
        <f>VLOOKUP(K$3,[1]Prisindeks!$A$1:$B$111,2,FALSE)/100*AH348</f>
        <v>0</v>
      </c>
      <c r="BF348" s="58">
        <f>VLOOKUP(L$3,[1]Prisindeks!$A$1:$B$111,2,FALSE)/100*AI348</f>
        <v>0</v>
      </c>
      <c r="BG348" s="58">
        <f>VLOOKUP(M$3,[1]Prisindeks!$A$1:$B$111,2,FALSE)/100*AJ348</f>
        <v>0</v>
      </c>
      <c r="BH348" s="58">
        <f>VLOOKUP(N$3,[1]Prisindeks!$A$1:$B$111,2,FALSE)/100*AK348</f>
        <v>0</v>
      </c>
      <c r="BI348" s="58">
        <f>VLOOKUP(O$3,[1]Prisindeks!$A$1:$B$111,2,FALSE)/100*AL348</f>
        <v>0</v>
      </c>
      <c r="BJ348" s="58">
        <f>VLOOKUP(P$3,[1]Prisindeks!$A$1:$B$111,2,FALSE)/100*AM348</f>
        <v>0</v>
      </c>
      <c r="BK348" s="58">
        <f>VLOOKUP(Q$3,[1]Prisindeks!$A$1:$B$111,2,FALSE)/100*AN348</f>
        <v>0</v>
      </c>
      <c r="BL348" s="58">
        <f>VLOOKUP(R$3,[1]Prisindeks!$A$1:$B$111,2,FALSE)/100*AO348</f>
        <v>0</v>
      </c>
      <c r="BM348" s="58">
        <f>VLOOKUP(S$3,[1]Prisindeks!$A$1:$B$111,2,FALSE)/100*AP348</f>
        <v>0</v>
      </c>
      <c r="BN348" s="58">
        <f>VLOOKUP(T$3,[1]Prisindeks!$A$1:$B$111,2,FALSE)/100*AQ348</f>
        <v>0</v>
      </c>
      <c r="BO348" s="58">
        <f>VLOOKUP(U$3,[1]Prisindeks!$A$1:$B$111,2,FALSE)/100*AR348</f>
        <v>0</v>
      </c>
      <c r="BP348" s="58">
        <f>VLOOKUP(V$3,[1]Prisindeks!$A$1:$B$111,2,FALSE)/100*AS348</f>
        <v>0</v>
      </c>
      <c r="BQ348" s="58">
        <f>VLOOKUP(W$3,[1]Prisindeks!$A$1:$B$111,2,FALSE)/100*AT348</f>
        <v>0</v>
      </c>
      <c r="BR348" s="58">
        <f>VLOOKUP(X$3,[1]Prisindeks!$A$1:$B$111,2,FALSE)/100*AU348</f>
        <v>0</v>
      </c>
      <c r="BS348" s="58">
        <f>VLOOKUP(Y$3,[1]Prisindeks!$A$1:$B$111,2,FALSE)/100*AV348</f>
        <v>0</v>
      </c>
      <c r="BT348" s="59">
        <f>+SUM(AX348:BS348)</f>
        <v>0</v>
      </c>
      <c r="BU348" s="48">
        <f t="shared" si="280"/>
        <v>0</v>
      </c>
      <c r="BV348" s="48">
        <f t="shared" si="280"/>
        <v>0</v>
      </c>
      <c r="BW348" s="48">
        <f t="shared" si="280"/>
        <v>0</v>
      </c>
      <c r="BX348" s="48">
        <f t="shared" si="280"/>
        <v>0</v>
      </c>
      <c r="BY348" s="48">
        <f t="shared" si="280"/>
        <v>0</v>
      </c>
      <c r="BZ348" s="48">
        <f t="shared" si="280"/>
        <v>0</v>
      </c>
      <c r="CA348" s="48">
        <f t="shared" si="280"/>
        <v>0</v>
      </c>
      <c r="CB348" s="48">
        <f t="shared" si="280"/>
        <v>0</v>
      </c>
      <c r="CC348" s="48">
        <f t="shared" si="280"/>
        <v>0</v>
      </c>
      <c r="CD348" s="48">
        <f t="shared" si="280"/>
        <v>0</v>
      </c>
      <c r="CE348" s="48">
        <f t="shared" si="281"/>
        <v>0</v>
      </c>
      <c r="CF348" s="48">
        <f t="shared" si="281"/>
        <v>0</v>
      </c>
      <c r="CG348" s="48">
        <f t="shared" si="281"/>
        <v>0</v>
      </c>
      <c r="CH348" s="48">
        <f t="shared" si="281"/>
        <v>0</v>
      </c>
      <c r="CI348" s="48">
        <f t="shared" si="281"/>
        <v>0</v>
      </c>
      <c r="CJ348" s="48">
        <f t="shared" si="281"/>
        <v>0</v>
      </c>
      <c r="CK348" s="48">
        <f t="shared" si="281"/>
        <v>0</v>
      </c>
      <c r="CL348" s="48">
        <f t="shared" si="281"/>
        <v>0</v>
      </c>
      <c r="CM348" s="48">
        <f t="shared" si="281"/>
        <v>0</v>
      </c>
      <c r="CN348" s="48">
        <f t="shared" si="281"/>
        <v>0</v>
      </c>
      <c r="CO348" s="48">
        <f t="shared" si="281"/>
        <v>0</v>
      </c>
      <c r="CP348" s="48">
        <f t="shared" si="281"/>
        <v>0</v>
      </c>
      <c r="CQ348" s="49">
        <f>+AVERAGE(AW348,BT348)</f>
        <v>0</v>
      </c>
      <c r="CR348" s="48">
        <f>SUM(D348:Y348)</f>
        <v>0</v>
      </c>
    </row>
    <row r="349" spans="1:96" hidden="1" outlineLevel="1" x14ac:dyDescent="0.25">
      <c r="A349" s="50" t="s">
        <v>88</v>
      </c>
      <c r="B349" s="51" t="s">
        <v>89</v>
      </c>
      <c r="C349" s="52">
        <f>+[1]Genanskaffelsespriser!$E$178</f>
        <v>50</v>
      </c>
      <c r="D349" s="78">
        <v>0</v>
      </c>
      <c r="E349" s="78">
        <v>0</v>
      </c>
      <c r="F349" s="78">
        <v>0</v>
      </c>
      <c r="G349" s="78">
        <v>0</v>
      </c>
      <c r="H349" s="78">
        <v>0</v>
      </c>
      <c r="I349" s="78">
        <v>0</v>
      </c>
      <c r="J349" s="78">
        <v>0</v>
      </c>
      <c r="K349" s="78">
        <v>0</v>
      </c>
      <c r="L349" s="78">
        <v>0</v>
      </c>
      <c r="M349" s="78">
        <v>0</v>
      </c>
      <c r="N349" s="78">
        <v>0</v>
      </c>
      <c r="O349" s="78">
        <v>0</v>
      </c>
      <c r="P349" s="78">
        <v>0</v>
      </c>
      <c r="Q349" s="78">
        <v>0</v>
      </c>
      <c r="R349" s="78">
        <v>0</v>
      </c>
      <c r="S349" s="78">
        <v>0</v>
      </c>
      <c r="T349" s="78">
        <v>0</v>
      </c>
      <c r="U349" s="78">
        <v>0</v>
      </c>
      <c r="V349" s="78">
        <v>0</v>
      </c>
      <c r="W349" s="78">
        <v>0</v>
      </c>
      <c r="X349" s="78">
        <v>0</v>
      </c>
      <c r="Y349" s="78">
        <v>0</v>
      </c>
      <c r="Z349" s="87">
        <f>IF(COUNTIF(D349:Y349,"&lt;&gt;0")&lt;=1,IF((SUM(D349:Y349))&gt;0,(+HLOOKUP((SUM(D349:Y349)),[1]Priser!$E$168:$J$170,2)+((SUM(D349:Y349))-HLOOKUP((SUM(D349:Y349)),[1]Priser!$E$168:$J$170,1))*HLOOKUP((SUM(D349:Y349)),[1]Priser!$E$168:$J$170,3))/(SUM(D349:Y349)),0)*(1+[1]Genanskaffelsespriser!$D$196),$A$400)</f>
        <v>0</v>
      </c>
      <c r="AA349" s="57">
        <f t="shared" ref="AA349:AV349" si="282">IF((D349*$Z349-(2009-D$3)/($C349+D350)*$Z349*D349)&lt;0,0,(D349*$Z349-(2009-D$3)/($C349+D350)*$Z349*D349))</f>
        <v>0</v>
      </c>
      <c r="AB349" s="58">
        <f t="shared" si="282"/>
        <v>0</v>
      </c>
      <c r="AC349" s="58">
        <f t="shared" si="282"/>
        <v>0</v>
      </c>
      <c r="AD349" s="58">
        <f t="shared" si="282"/>
        <v>0</v>
      </c>
      <c r="AE349" s="58">
        <f t="shared" si="282"/>
        <v>0</v>
      </c>
      <c r="AF349" s="58">
        <f t="shared" si="282"/>
        <v>0</v>
      </c>
      <c r="AG349" s="58">
        <f t="shared" si="282"/>
        <v>0</v>
      </c>
      <c r="AH349" s="58">
        <f t="shared" si="282"/>
        <v>0</v>
      </c>
      <c r="AI349" s="58">
        <f t="shared" si="282"/>
        <v>0</v>
      </c>
      <c r="AJ349" s="58">
        <f t="shared" si="282"/>
        <v>0</v>
      </c>
      <c r="AK349" s="58">
        <f t="shared" si="282"/>
        <v>0</v>
      </c>
      <c r="AL349" s="58">
        <f t="shared" si="282"/>
        <v>0</v>
      </c>
      <c r="AM349" s="58">
        <f t="shared" si="282"/>
        <v>0</v>
      </c>
      <c r="AN349" s="58">
        <f t="shared" si="282"/>
        <v>0</v>
      </c>
      <c r="AO349" s="58">
        <f t="shared" si="282"/>
        <v>0</v>
      </c>
      <c r="AP349" s="58">
        <f t="shared" si="282"/>
        <v>0</v>
      </c>
      <c r="AQ349" s="58">
        <f t="shared" si="282"/>
        <v>0</v>
      </c>
      <c r="AR349" s="58">
        <f t="shared" si="282"/>
        <v>0</v>
      </c>
      <c r="AS349" s="58">
        <f t="shared" si="282"/>
        <v>0</v>
      </c>
      <c r="AT349" s="58">
        <f t="shared" si="282"/>
        <v>0</v>
      </c>
      <c r="AU349" s="58">
        <f t="shared" si="282"/>
        <v>0</v>
      </c>
      <c r="AV349" s="58">
        <f t="shared" si="282"/>
        <v>0</v>
      </c>
      <c r="AW349" s="59">
        <f>+SUM(AA349:AV349)</f>
        <v>0</v>
      </c>
      <c r="AX349" s="58">
        <f>VLOOKUP(D$3,[1]Prisindeks!$A$1:$B$111,2,FALSE)/100*AA349</f>
        <v>0</v>
      </c>
      <c r="AY349" s="58">
        <f>VLOOKUP(E$3,[1]Prisindeks!$A$1:$B$111,2,FALSE)/100*AB349</f>
        <v>0</v>
      </c>
      <c r="AZ349" s="58">
        <f>VLOOKUP(F$3,[1]Prisindeks!$A$1:$B$111,2,FALSE)/100*AC349</f>
        <v>0</v>
      </c>
      <c r="BA349" s="58">
        <f>VLOOKUP(G$3,[1]Prisindeks!$A$1:$B$111,2,FALSE)/100*AD349</f>
        <v>0</v>
      </c>
      <c r="BB349" s="58">
        <f>VLOOKUP(H$3,[1]Prisindeks!$A$1:$B$111,2,FALSE)/100*AE349</f>
        <v>0</v>
      </c>
      <c r="BC349" s="58">
        <f>VLOOKUP(I$3,[1]Prisindeks!$A$1:$B$111,2,FALSE)/100*AF349</f>
        <v>0</v>
      </c>
      <c r="BD349" s="58">
        <f>VLOOKUP(J$3,[1]Prisindeks!$A$1:$B$111,2,FALSE)/100*AG349</f>
        <v>0</v>
      </c>
      <c r="BE349" s="58">
        <f>VLOOKUP(K$3,[1]Prisindeks!$A$1:$B$111,2,FALSE)/100*AH349</f>
        <v>0</v>
      </c>
      <c r="BF349" s="58">
        <f>VLOOKUP(L$3,[1]Prisindeks!$A$1:$B$111,2,FALSE)/100*AI349</f>
        <v>0</v>
      </c>
      <c r="BG349" s="58">
        <f>VLOOKUP(M$3,[1]Prisindeks!$A$1:$B$111,2,FALSE)/100*AJ349</f>
        <v>0</v>
      </c>
      <c r="BH349" s="58">
        <f>VLOOKUP(N$3,[1]Prisindeks!$A$1:$B$111,2,FALSE)/100*AK349</f>
        <v>0</v>
      </c>
      <c r="BI349" s="58">
        <f>VLOOKUP(O$3,[1]Prisindeks!$A$1:$B$111,2,FALSE)/100*AL349</f>
        <v>0</v>
      </c>
      <c r="BJ349" s="58">
        <f>VLOOKUP(P$3,[1]Prisindeks!$A$1:$B$111,2,FALSE)/100*AM349</f>
        <v>0</v>
      </c>
      <c r="BK349" s="58">
        <f>VLOOKUP(Q$3,[1]Prisindeks!$A$1:$B$111,2,FALSE)/100*AN349</f>
        <v>0</v>
      </c>
      <c r="BL349" s="58">
        <f>VLOOKUP(R$3,[1]Prisindeks!$A$1:$B$111,2,FALSE)/100*AO349</f>
        <v>0</v>
      </c>
      <c r="BM349" s="58">
        <f>VLOOKUP(S$3,[1]Prisindeks!$A$1:$B$111,2,FALSE)/100*AP349</f>
        <v>0</v>
      </c>
      <c r="BN349" s="58">
        <f>VLOOKUP(T$3,[1]Prisindeks!$A$1:$B$111,2,FALSE)/100*AQ349</f>
        <v>0</v>
      </c>
      <c r="BO349" s="58">
        <f>VLOOKUP(U$3,[1]Prisindeks!$A$1:$B$111,2,FALSE)/100*AR349</f>
        <v>0</v>
      </c>
      <c r="BP349" s="58">
        <f>VLOOKUP(V$3,[1]Prisindeks!$A$1:$B$111,2,FALSE)/100*AS349</f>
        <v>0</v>
      </c>
      <c r="BQ349" s="58">
        <f>VLOOKUP(W$3,[1]Prisindeks!$A$1:$B$111,2,FALSE)/100*AT349</f>
        <v>0</v>
      </c>
      <c r="BR349" s="58">
        <f>VLOOKUP(X$3,[1]Prisindeks!$A$1:$B$111,2,FALSE)/100*AU349</f>
        <v>0</v>
      </c>
      <c r="BS349" s="58">
        <f>VLOOKUP(Y$3,[1]Prisindeks!$A$1:$B$111,2,FALSE)/100*AV349</f>
        <v>0</v>
      </c>
      <c r="BT349" s="59">
        <f>+SUM(AX349:BS349)</f>
        <v>0</v>
      </c>
      <c r="BU349" s="48">
        <f t="shared" si="280"/>
        <v>0</v>
      </c>
      <c r="BV349" s="48">
        <f t="shared" si="280"/>
        <v>0</v>
      </c>
      <c r="BW349" s="48">
        <f t="shared" si="280"/>
        <v>0</v>
      </c>
      <c r="BX349" s="48">
        <f t="shared" si="280"/>
        <v>0</v>
      </c>
      <c r="BY349" s="48">
        <f t="shared" si="280"/>
        <v>0</v>
      </c>
      <c r="BZ349" s="48">
        <f t="shared" si="280"/>
        <v>0</v>
      </c>
      <c r="CA349" s="48">
        <f t="shared" si="280"/>
        <v>0</v>
      </c>
      <c r="CB349" s="48">
        <f t="shared" si="280"/>
        <v>0</v>
      </c>
      <c r="CC349" s="48">
        <f t="shared" si="280"/>
        <v>0</v>
      </c>
      <c r="CD349" s="48">
        <f t="shared" si="280"/>
        <v>0</v>
      </c>
      <c r="CE349" s="48">
        <f t="shared" si="281"/>
        <v>0</v>
      </c>
      <c r="CF349" s="48">
        <f t="shared" si="281"/>
        <v>0</v>
      </c>
      <c r="CG349" s="48">
        <f t="shared" si="281"/>
        <v>0</v>
      </c>
      <c r="CH349" s="48">
        <f t="shared" si="281"/>
        <v>0</v>
      </c>
      <c r="CI349" s="48">
        <f t="shared" si="281"/>
        <v>0</v>
      </c>
      <c r="CJ349" s="48">
        <f t="shared" si="281"/>
        <v>0</v>
      </c>
      <c r="CK349" s="48">
        <f t="shared" si="281"/>
        <v>0</v>
      </c>
      <c r="CL349" s="48">
        <f t="shared" si="281"/>
        <v>0</v>
      </c>
      <c r="CM349" s="48">
        <f t="shared" si="281"/>
        <v>0</v>
      </c>
      <c r="CN349" s="48">
        <f t="shared" si="281"/>
        <v>0</v>
      </c>
      <c r="CO349" s="48">
        <f t="shared" si="281"/>
        <v>0</v>
      </c>
      <c r="CP349" s="48">
        <f t="shared" si="281"/>
        <v>0</v>
      </c>
      <c r="CQ349" s="49">
        <f>+AVERAGE(AW349,BT349)</f>
        <v>0</v>
      </c>
      <c r="CR349" s="48">
        <f>SUM(D349:Y349)</f>
        <v>0</v>
      </c>
    </row>
    <row r="350" spans="1:96" hidden="1" outlineLevel="1" x14ac:dyDescent="0.25">
      <c r="A350" s="60" t="s">
        <v>66</v>
      </c>
      <c r="B350" s="51" t="s">
        <v>67</v>
      </c>
      <c r="C350" s="61" t="s">
        <v>68</v>
      </c>
      <c r="D350" s="78">
        <v>0</v>
      </c>
      <c r="E350" s="78">
        <v>0</v>
      </c>
      <c r="F350" s="78">
        <v>0</v>
      </c>
      <c r="G350" s="78">
        <v>0</v>
      </c>
      <c r="H350" s="78">
        <v>0</v>
      </c>
      <c r="I350" s="78">
        <v>0</v>
      </c>
      <c r="J350" s="78">
        <v>0</v>
      </c>
      <c r="K350" s="78">
        <v>0</v>
      </c>
      <c r="L350" s="78">
        <v>0</v>
      </c>
      <c r="M350" s="78">
        <v>0</v>
      </c>
      <c r="N350" s="78">
        <v>0</v>
      </c>
      <c r="O350" s="78">
        <v>0</v>
      </c>
      <c r="P350" s="78">
        <v>0</v>
      </c>
      <c r="Q350" s="78">
        <v>0</v>
      </c>
      <c r="R350" s="78">
        <v>0</v>
      </c>
      <c r="S350" s="78">
        <v>0</v>
      </c>
      <c r="T350" s="78">
        <v>0</v>
      </c>
      <c r="U350" s="78">
        <v>0</v>
      </c>
      <c r="V350" s="78">
        <v>0</v>
      </c>
      <c r="W350" s="78">
        <v>0</v>
      </c>
      <c r="X350" s="78">
        <v>0</v>
      </c>
      <c r="Y350" s="78">
        <v>0</v>
      </c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56"/>
      <c r="AW350" s="56"/>
      <c r="AX350" s="56"/>
      <c r="AY350" s="56"/>
      <c r="AZ350" s="56"/>
      <c r="BA350" s="56"/>
      <c r="BB350" s="56"/>
      <c r="BC350" s="56"/>
      <c r="BD350" s="56"/>
      <c r="BE350" s="56"/>
      <c r="BF350" s="56"/>
      <c r="BG350" s="56"/>
      <c r="BH350" s="56"/>
      <c r="BI350" s="56"/>
      <c r="BJ350" s="56"/>
      <c r="BK350" s="56"/>
      <c r="BL350" s="56"/>
      <c r="BM350" s="56"/>
      <c r="BN350" s="56"/>
      <c r="BO350" s="56"/>
      <c r="BP350" s="56"/>
      <c r="BQ350" s="56"/>
      <c r="BR350" s="56"/>
      <c r="BS350" s="56"/>
      <c r="BT350" s="56"/>
      <c r="BU350" s="56"/>
      <c r="BV350" s="56"/>
      <c r="BW350" s="56"/>
      <c r="BX350" s="56"/>
      <c r="BY350" s="56"/>
      <c r="BZ350" s="56"/>
      <c r="CA350" s="56"/>
      <c r="CB350" s="56"/>
      <c r="CC350" s="56"/>
      <c r="CD350" s="56"/>
      <c r="CE350" s="56"/>
      <c r="CF350" s="56"/>
      <c r="CG350" s="56"/>
      <c r="CH350" s="56"/>
      <c r="CI350" s="56"/>
      <c r="CJ350" s="56"/>
      <c r="CK350" s="56"/>
      <c r="CL350" s="56"/>
      <c r="CM350" s="56"/>
      <c r="CN350" s="56"/>
      <c r="CO350" s="56"/>
      <c r="CP350" s="56"/>
      <c r="CQ350" s="49"/>
      <c r="CR350" s="48"/>
    </row>
    <row r="351" spans="1:96" hidden="1" outlineLevel="1" x14ac:dyDescent="0.25">
      <c r="A351" s="50" t="s">
        <v>90</v>
      </c>
      <c r="B351" s="51" t="s">
        <v>89</v>
      </c>
      <c r="C351" s="52">
        <f>+[1]Genanskaffelsespriser!$E$179</f>
        <v>50</v>
      </c>
      <c r="D351" s="78">
        <v>0</v>
      </c>
      <c r="E351" s="78">
        <v>0</v>
      </c>
      <c r="F351" s="78">
        <v>0</v>
      </c>
      <c r="G351" s="78">
        <v>0</v>
      </c>
      <c r="H351" s="78">
        <v>0</v>
      </c>
      <c r="I351" s="78">
        <v>0</v>
      </c>
      <c r="J351" s="78">
        <v>0</v>
      </c>
      <c r="K351" s="78">
        <v>0</v>
      </c>
      <c r="L351" s="78">
        <v>0</v>
      </c>
      <c r="M351" s="78">
        <v>0</v>
      </c>
      <c r="N351" s="78">
        <v>0</v>
      </c>
      <c r="O351" s="78">
        <v>0</v>
      </c>
      <c r="P351" s="78">
        <v>0</v>
      </c>
      <c r="Q351" s="78">
        <v>0</v>
      </c>
      <c r="R351" s="78">
        <v>0</v>
      </c>
      <c r="S351" s="78">
        <v>0</v>
      </c>
      <c r="T351" s="78">
        <v>0</v>
      </c>
      <c r="U351" s="78">
        <v>0</v>
      </c>
      <c r="V351" s="78">
        <v>0</v>
      </c>
      <c r="W351" s="78">
        <v>0</v>
      </c>
      <c r="X351" s="78">
        <v>0</v>
      </c>
      <c r="Y351" s="78">
        <v>0</v>
      </c>
      <c r="Z351" s="87">
        <f>IF(COUNTIF(D351:Y351,"&lt;&gt;0")&lt;=1,IF((SUM(D351:Y351))&gt;0,(+HLOOKUP((SUM(D351:Y351)),[1]Priser!$E$191:$J$193,2)+((SUM(D351:Y351))-HLOOKUP((SUM(D351:Y351)),[1]Priser!$E$191:$J$193,1))*HLOOKUP((SUM(D351:Y351)),[1]Priser!$E$191:$J$193,3))/(SUM(D351:Y351)),0)*(1+[1]Genanskaffelsespriser!$D$196),$A$400)</f>
        <v>0</v>
      </c>
      <c r="AA351" s="57">
        <f t="shared" ref="AA351:AV351" si="283">IF((D351*$Z351-(2009-D$3)/($C351+D352)*$Z351*D351)&lt;0,0,(D351*$Z351-(2009-D$3)/($C351+D352)*$Z351*D351))</f>
        <v>0</v>
      </c>
      <c r="AB351" s="58">
        <f t="shared" si="283"/>
        <v>0</v>
      </c>
      <c r="AC351" s="58">
        <f t="shared" si="283"/>
        <v>0</v>
      </c>
      <c r="AD351" s="58">
        <f t="shared" si="283"/>
        <v>0</v>
      </c>
      <c r="AE351" s="58">
        <f t="shared" si="283"/>
        <v>0</v>
      </c>
      <c r="AF351" s="58">
        <f t="shared" si="283"/>
        <v>0</v>
      </c>
      <c r="AG351" s="58">
        <f t="shared" si="283"/>
        <v>0</v>
      </c>
      <c r="AH351" s="58">
        <f t="shared" si="283"/>
        <v>0</v>
      </c>
      <c r="AI351" s="58">
        <f t="shared" si="283"/>
        <v>0</v>
      </c>
      <c r="AJ351" s="58">
        <f t="shared" si="283"/>
        <v>0</v>
      </c>
      <c r="AK351" s="58">
        <f t="shared" si="283"/>
        <v>0</v>
      </c>
      <c r="AL351" s="58">
        <f t="shared" si="283"/>
        <v>0</v>
      </c>
      <c r="AM351" s="58">
        <f t="shared" si="283"/>
        <v>0</v>
      </c>
      <c r="AN351" s="58">
        <f t="shared" si="283"/>
        <v>0</v>
      </c>
      <c r="AO351" s="58">
        <f t="shared" si="283"/>
        <v>0</v>
      </c>
      <c r="AP351" s="58">
        <f t="shared" si="283"/>
        <v>0</v>
      </c>
      <c r="AQ351" s="58">
        <f t="shared" si="283"/>
        <v>0</v>
      </c>
      <c r="AR351" s="58">
        <f t="shared" si="283"/>
        <v>0</v>
      </c>
      <c r="AS351" s="58">
        <f t="shared" si="283"/>
        <v>0</v>
      </c>
      <c r="AT351" s="58">
        <f t="shared" si="283"/>
        <v>0</v>
      </c>
      <c r="AU351" s="58">
        <f t="shared" si="283"/>
        <v>0</v>
      </c>
      <c r="AV351" s="58">
        <f t="shared" si="283"/>
        <v>0</v>
      </c>
      <c r="AW351" s="59">
        <f>+SUM(AA351:AV351)</f>
        <v>0</v>
      </c>
      <c r="AX351" s="58">
        <f>VLOOKUP(D$3,[1]Prisindeks!$A$1:$B$111,2,FALSE)/100*AA351</f>
        <v>0</v>
      </c>
      <c r="AY351" s="58">
        <f>VLOOKUP(E$3,[1]Prisindeks!$A$1:$B$111,2,FALSE)/100*AB351</f>
        <v>0</v>
      </c>
      <c r="AZ351" s="58">
        <f>VLOOKUP(F$3,[1]Prisindeks!$A$1:$B$111,2,FALSE)/100*AC351</f>
        <v>0</v>
      </c>
      <c r="BA351" s="58">
        <f>VLOOKUP(G$3,[1]Prisindeks!$A$1:$B$111,2,FALSE)/100*AD351</f>
        <v>0</v>
      </c>
      <c r="BB351" s="58">
        <f>VLOOKUP(H$3,[1]Prisindeks!$A$1:$B$111,2,FALSE)/100*AE351</f>
        <v>0</v>
      </c>
      <c r="BC351" s="58">
        <f>VLOOKUP(I$3,[1]Prisindeks!$A$1:$B$111,2,FALSE)/100*AF351</f>
        <v>0</v>
      </c>
      <c r="BD351" s="58">
        <f>VLOOKUP(J$3,[1]Prisindeks!$A$1:$B$111,2,FALSE)/100*AG351</f>
        <v>0</v>
      </c>
      <c r="BE351" s="58">
        <f>VLOOKUP(K$3,[1]Prisindeks!$A$1:$B$111,2,FALSE)/100*AH351</f>
        <v>0</v>
      </c>
      <c r="BF351" s="58">
        <f>VLOOKUP(L$3,[1]Prisindeks!$A$1:$B$111,2,FALSE)/100*AI351</f>
        <v>0</v>
      </c>
      <c r="BG351" s="58">
        <f>VLOOKUP(M$3,[1]Prisindeks!$A$1:$B$111,2,FALSE)/100*AJ351</f>
        <v>0</v>
      </c>
      <c r="BH351" s="58">
        <f>VLOOKUP(N$3,[1]Prisindeks!$A$1:$B$111,2,FALSE)/100*AK351</f>
        <v>0</v>
      </c>
      <c r="BI351" s="58">
        <f>VLOOKUP(O$3,[1]Prisindeks!$A$1:$B$111,2,FALSE)/100*AL351</f>
        <v>0</v>
      </c>
      <c r="BJ351" s="58">
        <f>VLOOKUP(P$3,[1]Prisindeks!$A$1:$B$111,2,FALSE)/100*AM351</f>
        <v>0</v>
      </c>
      <c r="BK351" s="58">
        <f>VLOOKUP(Q$3,[1]Prisindeks!$A$1:$B$111,2,FALSE)/100*AN351</f>
        <v>0</v>
      </c>
      <c r="BL351" s="58">
        <f>VLOOKUP(R$3,[1]Prisindeks!$A$1:$B$111,2,FALSE)/100*AO351</f>
        <v>0</v>
      </c>
      <c r="BM351" s="58">
        <f>VLOOKUP(S$3,[1]Prisindeks!$A$1:$B$111,2,FALSE)/100*AP351</f>
        <v>0</v>
      </c>
      <c r="BN351" s="58">
        <f>VLOOKUP(T$3,[1]Prisindeks!$A$1:$B$111,2,FALSE)/100*AQ351</f>
        <v>0</v>
      </c>
      <c r="BO351" s="58">
        <f>VLOOKUP(U$3,[1]Prisindeks!$A$1:$B$111,2,FALSE)/100*AR351</f>
        <v>0</v>
      </c>
      <c r="BP351" s="58">
        <f>VLOOKUP(V$3,[1]Prisindeks!$A$1:$B$111,2,FALSE)/100*AS351</f>
        <v>0</v>
      </c>
      <c r="BQ351" s="58">
        <f>VLOOKUP(W$3,[1]Prisindeks!$A$1:$B$111,2,FALSE)/100*AT351</f>
        <v>0</v>
      </c>
      <c r="BR351" s="58">
        <f>VLOOKUP(X$3,[1]Prisindeks!$A$1:$B$111,2,FALSE)/100*AU351</f>
        <v>0</v>
      </c>
      <c r="BS351" s="58">
        <f>VLOOKUP(Y$3,[1]Prisindeks!$A$1:$B$111,2,FALSE)/100*AV351</f>
        <v>0</v>
      </c>
      <c r="BT351" s="59">
        <f>+SUM(AX351:BS351)</f>
        <v>0</v>
      </c>
      <c r="BU351" s="48">
        <f t="shared" ref="BU351:CP351" si="284">(AX351+AA351)/2</f>
        <v>0</v>
      </c>
      <c r="BV351" s="48">
        <f t="shared" si="284"/>
        <v>0</v>
      </c>
      <c r="BW351" s="48">
        <f t="shared" si="284"/>
        <v>0</v>
      </c>
      <c r="BX351" s="48">
        <f t="shared" si="284"/>
        <v>0</v>
      </c>
      <c r="BY351" s="48">
        <f t="shared" si="284"/>
        <v>0</v>
      </c>
      <c r="BZ351" s="48">
        <f t="shared" si="284"/>
        <v>0</v>
      </c>
      <c r="CA351" s="48">
        <f t="shared" si="284"/>
        <v>0</v>
      </c>
      <c r="CB351" s="48">
        <f t="shared" si="284"/>
        <v>0</v>
      </c>
      <c r="CC351" s="48">
        <f t="shared" si="284"/>
        <v>0</v>
      </c>
      <c r="CD351" s="48">
        <f t="shared" si="284"/>
        <v>0</v>
      </c>
      <c r="CE351" s="48">
        <f t="shared" si="284"/>
        <v>0</v>
      </c>
      <c r="CF351" s="48">
        <f t="shared" si="284"/>
        <v>0</v>
      </c>
      <c r="CG351" s="48">
        <f t="shared" si="284"/>
        <v>0</v>
      </c>
      <c r="CH351" s="48">
        <f t="shared" si="284"/>
        <v>0</v>
      </c>
      <c r="CI351" s="48">
        <f t="shared" si="284"/>
        <v>0</v>
      </c>
      <c r="CJ351" s="48">
        <f t="shared" si="284"/>
        <v>0</v>
      </c>
      <c r="CK351" s="48">
        <f t="shared" si="284"/>
        <v>0</v>
      </c>
      <c r="CL351" s="48">
        <f t="shared" si="284"/>
        <v>0</v>
      </c>
      <c r="CM351" s="48">
        <f t="shared" si="284"/>
        <v>0</v>
      </c>
      <c r="CN351" s="48">
        <f t="shared" si="284"/>
        <v>0</v>
      </c>
      <c r="CO351" s="48">
        <f t="shared" si="284"/>
        <v>0</v>
      </c>
      <c r="CP351" s="48">
        <f t="shared" si="284"/>
        <v>0</v>
      </c>
      <c r="CQ351" s="49">
        <f>+AVERAGE(AW351,BT351)</f>
        <v>0</v>
      </c>
      <c r="CR351" s="48">
        <f>SUM(D351:Y351)</f>
        <v>0</v>
      </c>
    </row>
    <row r="352" spans="1:96" hidden="1" outlineLevel="1" x14ac:dyDescent="0.25">
      <c r="A352" s="60" t="s">
        <v>66</v>
      </c>
      <c r="B352" s="51" t="s">
        <v>67</v>
      </c>
      <c r="C352" s="61" t="s">
        <v>68</v>
      </c>
      <c r="D352" s="78">
        <v>0</v>
      </c>
      <c r="E352" s="78">
        <v>0</v>
      </c>
      <c r="F352" s="78">
        <v>0</v>
      </c>
      <c r="G352" s="78">
        <v>0</v>
      </c>
      <c r="H352" s="78">
        <v>0</v>
      </c>
      <c r="I352" s="78">
        <v>0</v>
      </c>
      <c r="J352" s="78">
        <v>0</v>
      </c>
      <c r="K352" s="78">
        <v>0</v>
      </c>
      <c r="L352" s="78">
        <v>0</v>
      </c>
      <c r="M352" s="78">
        <v>0</v>
      </c>
      <c r="N352" s="78">
        <v>0</v>
      </c>
      <c r="O352" s="78">
        <v>0</v>
      </c>
      <c r="P352" s="78">
        <v>0</v>
      </c>
      <c r="Q352" s="78">
        <v>0</v>
      </c>
      <c r="R352" s="78">
        <v>0</v>
      </c>
      <c r="S352" s="78">
        <v>0</v>
      </c>
      <c r="T352" s="78">
        <v>0</v>
      </c>
      <c r="U352" s="78">
        <v>0</v>
      </c>
      <c r="V352" s="78">
        <v>0</v>
      </c>
      <c r="W352" s="78">
        <v>0</v>
      </c>
      <c r="X352" s="78">
        <v>0</v>
      </c>
      <c r="Y352" s="78">
        <v>0</v>
      </c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/>
      <c r="BA352" s="56"/>
      <c r="BB352" s="56"/>
      <c r="BC352" s="56"/>
      <c r="BD352" s="56"/>
      <c r="BE352" s="56"/>
      <c r="BF352" s="56"/>
      <c r="BG352" s="56"/>
      <c r="BH352" s="56"/>
      <c r="BI352" s="56"/>
      <c r="BJ352" s="56"/>
      <c r="BK352" s="56"/>
      <c r="BL352" s="56"/>
      <c r="BM352" s="56"/>
      <c r="BN352" s="56"/>
      <c r="BO352" s="56"/>
      <c r="BP352" s="56"/>
      <c r="BQ352" s="56"/>
      <c r="BR352" s="56"/>
      <c r="BS352" s="56"/>
      <c r="BT352" s="56"/>
      <c r="BU352" s="56"/>
      <c r="BV352" s="56"/>
      <c r="BW352" s="56"/>
      <c r="BX352" s="56"/>
      <c r="BY352" s="56"/>
      <c r="BZ352" s="56"/>
      <c r="CA352" s="56"/>
      <c r="CB352" s="56"/>
      <c r="CC352" s="56"/>
      <c r="CD352" s="56"/>
      <c r="CE352" s="56"/>
      <c r="CF352" s="56"/>
      <c r="CG352" s="56"/>
      <c r="CH352" s="56"/>
      <c r="CI352" s="56"/>
      <c r="CJ352" s="56"/>
      <c r="CK352" s="56"/>
      <c r="CL352" s="56"/>
      <c r="CM352" s="56"/>
      <c r="CN352" s="56"/>
      <c r="CO352" s="56"/>
      <c r="CP352" s="56"/>
      <c r="CQ352" s="49"/>
      <c r="CR352" s="48"/>
    </row>
    <row r="353" spans="1:96" collapsed="1" x14ac:dyDescent="0.25">
      <c r="A353" s="30" t="s">
        <v>117</v>
      </c>
      <c r="B353" s="31"/>
      <c r="C353" s="7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74"/>
      <c r="AB353" s="75"/>
      <c r="AC353" s="75"/>
      <c r="AD353" s="75"/>
      <c r="AE353" s="75"/>
      <c r="AF353" s="75"/>
      <c r="AG353" s="75"/>
      <c r="AH353" s="75"/>
      <c r="AI353" s="75"/>
      <c r="AJ353" s="75"/>
      <c r="AK353" s="75"/>
      <c r="AL353" s="75"/>
      <c r="AM353" s="75"/>
      <c r="AN353" s="75"/>
      <c r="AO353" s="75"/>
      <c r="AP353" s="75"/>
      <c r="AQ353" s="75"/>
      <c r="AR353" s="75"/>
      <c r="AS353" s="75"/>
      <c r="AT353" s="75"/>
      <c r="AU353" s="75"/>
      <c r="AV353" s="49"/>
      <c r="AW353" s="36">
        <f>SUM(AW354:AW361)</f>
        <v>0</v>
      </c>
      <c r="AX353" s="76"/>
      <c r="AY353" s="76"/>
      <c r="AZ353" s="76"/>
      <c r="BA353" s="76"/>
      <c r="BB353" s="76"/>
      <c r="BC353" s="76"/>
      <c r="BD353" s="76"/>
      <c r="BE353" s="76"/>
      <c r="BF353" s="76"/>
      <c r="BG353" s="76"/>
      <c r="BH353" s="76"/>
      <c r="BI353" s="76"/>
      <c r="BJ353" s="76"/>
      <c r="BK353" s="76"/>
      <c r="BL353" s="76"/>
      <c r="BM353" s="76"/>
      <c r="BN353" s="76"/>
      <c r="BO353" s="76"/>
      <c r="BP353" s="76"/>
      <c r="BQ353" s="76"/>
      <c r="BR353" s="76"/>
      <c r="BS353" s="76"/>
      <c r="BT353" s="36">
        <f>SUM(BT354:BT361)</f>
        <v>0</v>
      </c>
      <c r="BU353" s="76"/>
      <c r="BV353" s="76"/>
      <c r="BW353" s="76"/>
      <c r="BX353" s="76"/>
      <c r="BY353" s="76"/>
      <c r="BZ353" s="76"/>
      <c r="CA353" s="76"/>
      <c r="CB353" s="76"/>
      <c r="CC353" s="76"/>
      <c r="CD353" s="76"/>
      <c r="CE353" s="76"/>
      <c r="CF353" s="76"/>
      <c r="CG353" s="76"/>
      <c r="CH353" s="76"/>
      <c r="CI353" s="76"/>
      <c r="CJ353" s="76"/>
      <c r="CK353" s="76"/>
      <c r="CL353" s="76"/>
      <c r="CM353" s="76"/>
      <c r="CN353" s="76"/>
      <c r="CO353" s="76"/>
      <c r="CP353" s="76"/>
      <c r="CQ353" s="36">
        <f>SUM(CQ354:CQ361)</f>
        <v>0</v>
      </c>
      <c r="CR353" s="48">
        <f>SUM(D353:Y353)</f>
        <v>0</v>
      </c>
    </row>
    <row r="354" spans="1:96" hidden="1" outlineLevel="1" x14ac:dyDescent="0.25">
      <c r="A354" s="85" t="s">
        <v>84</v>
      </c>
      <c r="B354" s="39" t="s">
        <v>85</v>
      </c>
      <c r="C354" s="40">
        <f>+[1]Genanskaffelsespriser!$E$175</f>
        <v>50</v>
      </c>
      <c r="D354" s="77">
        <v>0</v>
      </c>
      <c r="E354" s="77">
        <v>0</v>
      </c>
      <c r="F354" s="77">
        <v>0</v>
      </c>
      <c r="G354" s="77">
        <v>0</v>
      </c>
      <c r="H354" s="77">
        <v>0</v>
      </c>
      <c r="I354" s="77">
        <v>0</v>
      </c>
      <c r="J354" s="77">
        <v>0</v>
      </c>
      <c r="K354" s="77">
        <v>0</v>
      </c>
      <c r="L354" s="77">
        <v>0</v>
      </c>
      <c r="M354" s="77">
        <v>0</v>
      </c>
      <c r="N354" s="77">
        <v>0</v>
      </c>
      <c r="O354" s="77">
        <v>0</v>
      </c>
      <c r="P354" s="77">
        <v>0</v>
      </c>
      <c r="Q354" s="77">
        <v>0</v>
      </c>
      <c r="R354" s="77">
        <v>0</v>
      </c>
      <c r="S354" s="77">
        <v>0</v>
      </c>
      <c r="T354" s="77">
        <v>0</v>
      </c>
      <c r="U354" s="77">
        <v>0</v>
      </c>
      <c r="V354" s="77">
        <v>0</v>
      </c>
      <c r="W354" s="77">
        <v>0</v>
      </c>
      <c r="X354" s="77">
        <v>0</v>
      </c>
      <c r="Y354" s="77">
        <v>0</v>
      </c>
      <c r="Z354" s="86">
        <f>IF(COUNTIF(D354:Y354,"&lt;&gt;0")&lt;=1,IF((SUM(D354:Y354))&gt;0,((+HLOOKUP((SUM(D354:Y354)),[1]Priser!$E$342:$H$344,2)+((SUM(D354:Y354))-HLOOKUP((SUM(D354:Y354)),[1]Priser!$E$342:$H$344,1))*HLOOKUP((SUM(D354:Y354)),[1]Priser!$E$342:$H$344,3))*[1]Priser!$P$341)/(SUM(D354:Y354)),0)*(1+[1]Genanskaffelsespriser!$D$196),$A$400)</f>
        <v>0</v>
      </c>
      <c r="AA354" s="45">
        <f t="shared" ref="AA354:AV354" si="285">IF((D354*$Z354-(2009-D$3)/($C354+D355)*$Z354*D354)&lt;0,0,(D354*$Z354-(2009-D$3)/($C354+D355)*$Z354*D354))</f>
        <v>0</v>
      </c>
      <c r="AB354" s="46">
        <f t="shared" si="285"/>
        <v>0</v>
      </c>
      <c r="AC354" s="46">
        <f t="shared" si="285"/>
        <v>0</v>
      </c>
      <c r="AD354" s="46">
        <f t="shared" si="285"/>
        <v>0</v>
      </c>
      <c r="AE354" s="46">
        <f t="shared" si="285"/>
        <v>0</v>
      </c>
      <c r="AF354" s="46">
        <f t="shared" si="285"/>
        <v>0</v>
      </c>
      <c r="AG354" s="46">
        <f t="shared" si="285"/>
        <v>0</v>
      </c>
      <c r="AH354" s="46">
        <f t="shared" si="285"/>
        <v>0</v>
      </c>
      <c r="AI354" s="46">
        <f t="shared" si="285"/>
        <v>0</v>
      </c>
      <c r="AJ354" s="46">
        <f t="shared" si="285"/>
        <v>0</v>
      </c>
      <c r="AK354" s="46">
        <f t="shared" si="285"/>
        <v>0</v>
      </c>
      <c r="AL354" s="46">
        <f t="shared" si="285"/>
        <v>0</v>
      </c>
      <c r="AM354" s="46">
        <f t="shared" si="285"/>
        <v>0</v>
      </c>
      <c r="AN354" s="46">
        <f t="shared" si="285"/>
        <v>0</v>
      </c>
      <c r="AO354" s="46">
        <f t="shared" si="285"/>
        <v>0</v>
      </c>
      <c r="AP354" s="46">
        <f t="shared" si="285"/>
        <v>0</v>
      </c>
      <c r="AQ354" s="46">
        <f t="shared" si="285"/>
        <v>0</v>
      </c>
      <c r="AR354" s="46">
        <f t="shared" si="285"/>
        <v>0</v>
      </c>
      <c r="AS354" s="46">
        <f t="shared" si="285"/>
        <v>0</v>
      </c>
      <c r="AT354" s="46">
        <f t="shared" si="285"/>
        <v>0</v>
      </c>
      <c r="AU354" s="46">
        <f t="shared" si="285"/>
        <v>0</v>
      </c>
      <c r="AV354" s="46">
        <f t="shared" si="285"/>
        <v>0</v>
      </c>
      <c r="AW354" s="47">
        <f>+SUM(AA354:AV354)</f>
        <v>0</v>
      </c>
      <c r="AX354" s="46">
        <f>VLOOKUP(D$3,[1]Prisindeks!$A$1:$B$111,2,FALSE)/100*AA354</f>
        <v>0</v>
      </c>
      <c r="AY354" s="46">
        <f>VLOOKUP(E$3,[1]Prisindeks!$A$1:$B$111,2,FALSE)/100*AB354</f>
        <v>0</v>
      </c>
      <c r="AZ354" s="46">
        <f>VLOOKUP(F$3,[1]Prisindeks!$A$1:$B$111,2,FALSE)/100*AC354</f>
        <v>0</v>
      </c>
      <c r="BA354" s="46">
        <f>VLOOKUP(G$3,[1]Prisindeks!$A$1:$B$111,2,FALSE)/100*AD354</f>
        <v>0</v>
      </c>
      <c r="BB354" s="46">
        <f>VLOOKUP(H$3,[1]Prisindeks!$A$1:$B$111,2,FALSE)/100*AE354</f>
        <v>0</v>
      </c>
      <c r="BC354" s="46">
        <f>VLOOKUP(I$3,[1]Prisindeks!$A$1:$B$111,2,FALSE)/100*AF354</f>
        <v>0</v>
      </c>
      <c r="BD354" s="46">
        <f>VLOOKUP(J$3,[1]Prisindeks!$A$1:$B$111,2,FALSE)/100*AG354</f>
        <v>0</v>
      </c>
      <c r="BE354" s="46">
        <f>VLOOKUP(K$3,[1]Prisindeks!$A$1:$B$111,2,FALSE)/100*AH354</f>
        <v>0</v>
      </c>
      <c r="BF354" s="46">
        <f>VLOOKUP(L$3,[1]Prisindeks!$A$1:$B$111,2,FALSE)/100*AI354</f>
        <v>0</v>
      </c>
      <c r="BG354" s="46">
        <f>VLOOKUP(M$3,[1]Prisindeks!$A$1:$B$111,2,FALSE)/100*AJ354</f>
        <v>0</v>
      </c>
      <c r="BH354" s="46">
        <f>VLOOKUP(N$3,[1]Prisindeks!$A$1:$B$111,2,FALSE)/100*AK354</f>
        <v>0</v>
      </c>
      <c r="BI354" s="46">
        <f>VLOOKUP(O$3,[1]Prisindeks!$A$1:$B$111,2,FALSE)/100*AL354</f>
        <v>0</v>
      </c>
      <c r="BJ354" s="46">
        <f>VLOOKUP(P$3,[1]Prisindeks!$A$1:$B$111,2,FALSE)/100*AM354</f>
        <v>0</v>
      </c>
      <c r="BK354" s="46">
        <f>VLOOKUP(Q$3,[1]Prisindeks!$A$1:$B$111,2,FALSE)/100*AN354</f>
        <v>0</v>
      </c>
      <c r="BL354" s="46">
        <f>VLOOKUP(R$3,[1]Prisindeks!$A$1:$B$111,2,FALSE)/100*AO354</f>
        <v>0</v>
      </c>
      <c r="BM354" s="46">
        <f>VLOOKUP(S$3,[1]Prisindeks!$A$1:$B$111,2,FALSE)/100*AP354</f>
        <v>0</v>
      </c>
      <c r="BN354" s="46">
        <f>VLOOKUP(T$3,[1]Prisindeks!$A$1:$B$111,2,FALSE)/100*AQ354</f>
        <v>0</v>
      </c>
      <c r="BO354" s="46">
        <f>VLOOKUP(U$3,[1]Prisindeks!$A$1:$B$111,2,FALSE)/100*AR354</f>
        <v>0</v>
      </c>
      <c r="BP354" s="46">
        <f>VLOOKUP(V$3,[1]Prisindeks!$A$1:$B$111,2,FALSE)/100*AS354</f>
        <v>0</v>
      </c>
      <c r="BQ354" s="46">
        <f>VLOOKUP(W$3,[1]Prisindeks!$A$1:$B$111,2,FALSE)/100*AT354</f>
        <v>0</v>
      </c>
      <c r="BR354" s="46">
        <f>VLOOKUP(X$3,[1]Prisindeks!$A$1:$B$111,2,FALSE)/100*AU354</f>
        <v>0</v>
      </c>
      <c r="BS354" s="46">
        <f>VLOOKUP(Y$3,[1]Prisindeks!$A$1:$B$111,2,FALSE)/100*AV354</f>
        <v>0</v>
      </c>
      <c r="BT354" s="47">
        <f>+SUM(AX354:BS354)</f>
        <v>0</v>
      </c>
      <c r="BU354" s="48">
        <f t="shared" ref="BU354:CP354" si="286">(AX354+AA354)/2</f>
        <v>0</v>
      </c>
      <c r="BV354" s="48">
        <f t="shared" si="286"/>
        <v>0</v>
      </c>
      <c r="BW354" s="48">
        <f t="shared" si="286"/>
        <v>0</v>
      </c>
      <c r="BX354" s="48">
        <f t="shared" si="286"/>
        <v>0</v>
      </c>
      <c r="BY354" s="48">
        <f t="shared" si="286"/>
        <v>0</v>
      </c>
      <c r="BZ354" s="48">
        <f t="shared" si="286"/>
        <v>0</v>
      </c>
      <c r="CA354" s="48">
        <f t="shared" si="286"/>
        <v>0</v>
      </c>
      <c r="CB354" s="48">
        <f t="shared" si="286"/>
        <v>0</v>
      </c>
      <c r="CC354" s="48">
        <f t="shared" si="286"/>
        <v>0</v>
      </c>
      <c r="CD354" s="48">
        <f t="shared" si="286"/>
        <v>0</v>
      </c>
      <c r="CE354" s="48">
        <f t="shared" si="286"/>
        <v>0</v>
      </c>
      <c r="CF354" s="48">
        <f t="shared" si="286"/>
        <v>0</v>
      </c>
      <c r="CG354" s="48">
        <f t="shared" si="286"/>
        <v>0</v>
      </c>
      <c r="CH354" s="48">
        <f t="shared" si="286"/>
        <v>0</v>
      </c>
      <c r="CI354" s="48">
        <f t="shared" si="286"/>
        <v>0</v>
      </c>
      <c r="CJ354" s="48">
        <f t="shared" si="286"/>
        <v>0</v>
      </c>
      <c r="CK354" s="48">
        <f t="shared" si="286"/>
        <v>0</v>
      </c>
      <c r="CL354" s="48">
        <f t="shared" si="286"/>
        <v>0</v>
      </c>
      <c r="CM354" s="48">
        <f t="shared" si="286"/>
        <v>0</v>
      </c>
      <c r="CN354" s="48">
        <f t="shared" si="286"/>
        <v>0</v>
      </c>
      <c r="CO354" s="48">
        <f t="shared" si="286"/>
        <v>0</v>
      </c>
      <c r="CP354" s="48">
        <f t="shared" si="286"/>
        <v>0</v>
      </c>
      <c r="CQ354" s="49">
        <f>+AVERAGE(AW354,BT354)</f>
        <v>0</v>
      </c>
      <c r="CR354" s="48">
        <f>SUM(D354:Y354)</f>
        <v>0</v>
      </c>
    </row>
    <row r="355" spans="1:96" hidden="1" outlineLevel="1" x14ac:dyDescent="0.25">
      <c r="A355" s="60" t="s">
        <v>66</v>
      </c>
      <c r="B355" s="51" t="s">
        <v>67</v>
      </c>
      <c r="C355" s="61" t="s">
        <v>68</v>
      </c>
      <c r="D355" s="78">
        <v>0</v>
      </c>
      <c r="E355" s="78">
        <v>0</v>
      </c>
      <c r="F355" s="78">
        <v>0</v>
      </c>
      <c r="G355" s="78">
        <v>0</v>
      </c>
      <c r="H355" s="78">
        <v>0</v>
      </c>
      <c r="I355" s="78">
        <v>0</v>
      </c>
      <c r="J355" s="78">
        <v>0</v>
      </c>
      <c r="K355" s="78">
        <v>0</v>
      </c>
      <c r="L355" s="78">
        <v>0</v>
      </c>
      <c r="M355" s="78">
        <v>0</v>
      </c>
      <c r="N355" s="78">
        <v>0</v>
      </c>
      <c r="O355" s="78">
        <v>0</v>
      </c>
      <c r="P355" s="78">
        <v>0</v>
      </c>
      <c r="Q355" s="78">
        <v>0</v>
      </c>
      <c r="R355" s="78">
        <v>0</v>
      </c>
      <c r="S355" s="78">
        <v>0</v>
      </c>
      <c r="T355" s="78">
        <v>0</v>
      </c>
      <c r="U355" s="78">
        <v>0</v>
      </c>
      <c r="V355" s="78">
        <v>0</v>
      </c>
      <c r="W355" s="78">
        <v>0</v>
      </c>
      <c r="X355" s="78">
        <v>0</v>
      </c>
      <c r="Y355" s="78">
        <v>0</v>
      </c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6"/>
      <c r="AW355" s="56"/>
      <c r="AX355" s="56"/>
      <c r="AY355" s="56"/>
      <c r="AZ355" s="56"/>
      <c r="BA355" s="56"/>
      <c r="BB355" s="56"/>
      <c r="BC355" s="56"/>
      <c r="BD355" s="56"/>
      <c r="BE355" s="56"/>
      <c r="BF355" s="56"/>
      <c r="BG355" s="56"/>
      <c r="BH355" s="56"/>
      <c r="BI355" s="56"/>
      <c r="BJ355" s="56"/>
      <c r="BK355" s="56"/>
      <c r="BL355" s="56"/>
      <c r="BM355" s="56"/>
      <c r="BN355" s="56"/>
      <c r="BO355" s="56"/>
      <c r="BP355" s="56"/>
      <c r="BQ355" s="56"/>
      <c r="BR355" s="56"/>
      <c r="BS355" s="56"/>
      <c r="BT355" s="56"/>
      <c r="BU355" s="56"/>
      <c r="BV355" s="56"/>
      <c r="BW355" s="56"/>
      <c r="BX355" s="56"/>
      <c r="BY355" s="56"/>
      <c r="BZ355" s="56"/>
      <c r="CA355" s="56"/>
      <c r="CB355" s="56"/>
      <c r="CC355" s="56"/>
      <c r="CD355" s="56"/>
      <c r="CE355" s="56"/>
      <c r="CF355" s="56"/>
      <c r="CG355" s="56"/>
      <c r="CH355" s="56"/>
      <c r="CI355" s="56"/>
      <c r="CJ355" s="56"/>
      <c r="CK355" s="56"/>
      <c r="CL355" s="56"/>
      <c r="CM355" s="56"/>
      <c r="CN355" s="56"/>
      <c r="CO355" s="56"/>
      <c r="CP355" s="56"/>
      <c r="CQ355" s="49"/>
      <c r="CR355" s="48"/>
    </row>
    <row r="356" spans="1:96" hidden="1" outlineLevel="1" x14ac:dyDescent="0.25">
      <c r="A356" s="50" t="s">
        <v>86</v>
      </c>
      <c r="B356" s="51" t="s">
        <v>85</v>
      </c>
      <c r="C356" s="52">
        <f>+[1]Genanskaffelsespriser!$E$176</f>
        <v>25</v>
      </c>
      <c r="D356" s="78">
        <v>0</v>
      </c>
      <c r="E356" s="78">
        <v>0</v>
      </c>
      <c r="F356" s="78">
        <v>0</v>
      </c>
      <c r="G356" s="78">
        <v>0</v>
      </c>
      <c r="H356" s="78">
        <v>0</v>
      </c>
      <c r="I356" s="78">
        <v>0</v>
      </c>
      <c r="J356" s="78">
        <v>0</v>
      </c>
      <c r="K356" s="78">
        <v>0</v>
      </c>
      <c r="L356" s="78">
        <v>0</v>
      </c>
      <c r="M356" s="78">
        <v>0</v>
      </c>
      <c r="N356" s="78">
        <v>0</v>
      </c>
      <c r="O356" s="78">
        <v>0</v>
      </c>
      <c r="P356" s="78">
        <v>0</v>
      </c>
      <c r="Q356" s="78">
        <v>0</v>
      </c>
      <c r="R356" s="78">
        <v>0</v>
      </c>
      <c r="S356" s="78">
        <v>0</v>
      </c>
      <c r="T356" s="78">
        <v>0</v>
      </c>
      <c r="U356" s="78">
        <v>0</v>
      </c>
      <c r="V356" s="78">
        <v>0</v>
      </c>
      <c r="W356" s="78">
        <v>0</v>
      </c>
      <c r="X356" s="78">
        <v>0</v>
      </c>
      <c r="Y356" s="78">
        <v>0</v>
      </c>
      <c r="Z356" s="87">
        <f>IF(COUNTIF(D356:Y356,"&lt;&gt;0")&lt;=1,IF((SUM(D356:Y356))&gt;0,((+HLOOKUP((SUM(D356:Y356)),[1]Priser!$E$342:$H$344,2)+((SUM(D356:Y356))-HLOOKUP((SUM(D356:Y356)),[1]Priser!$E$342:$H$344,1))*HLOOKUP((SUM(D356:Y356)),[1]Priser!$E$342:$H$344,3))*[1]Priser!$Q$341)/(SUM(D356:Y356)),0)*(1+[1]Genanskaffelsespriser!$D$196),$A$400)</f>
        <v>0</v>
      </c>
      <c r="AA356" s="57">
        <f t="shared" ref="AA356:AP357" si="287">IF((D356*$Z356-(2009-D$3)/$C356*$Z356*D356)&lt;0,0,(D356*$Z356-(2009-D$3)/$C356*$Z356*D356))</f>
        <v>0</v>
      </c>
      <c r="AB356" s="58">
        <f t="shared" si="287"/>
        <v>0</v>
      </c>
      <c r="AC356" s="58">
        <f t="shared" si="287"/>
        <v>0</v>
      </c>
      <c r="AD356" s="58">
        <f t="shared" si="287"/>
        <v>0</v>
      </c>
      <c r="AE356" s="58">
        <f t="shared" si="287"/>
        <v>0</v>
      </c>
      <c r="AF356" s="58">
        <f t="shared" si="287"/>
        <v>0</v>
      </c>
      <c r="AG356" s="58">
        <f t="shared" si="287"/>
        <v>0</v>
      </c>
      <c r="AH356" s="58">
        <f t="shared" si="287"/>
        <v>0</v>
      </c>
      <c r="AI356" s="58">
        <f t="shared" si="287"/>
        <v>0</v>
      </c>
      <c r="AJ356" s="58">
        <f t="shared" si="287"/>
        <v>0</v>
      </c>
      <c r="AK356" s="58">
        <f t="shared" si="287"/>
        <v>0</v>
      </c>
      <c r="AL356" s="58">
        <f t="shared" si="287"/>
        <v>0</v>
      </c>
      <c r="AM356" s="58">
        <f t="shared" si="287"/>
        <v>0</v>
      </c>
      <c r="AN356" s="58">
        <f t="shared" si="287"/>
        <v>0</v>
      </c>
      <c r="AO356" s="58">
        <f t="shared" si="287"/>
        <v>0</v>
      </c>
      <c r="AP356" s="58">
        <f t="shared" si="287"/>
        <v>0</v>
      </c>
      <c r="AQ356" s="58">
        <f t="shared" ref="AK356:AT357" si="288">IF((T356*$Z356-(2009-T$3)/$C356*$Z356*T356)&lt;0,0,(T356*$Z356-(2009-T$3)/$C356*$Z356*T356))</f>
        <v>0</v>
      </c>
      <c r="AR356" s="58">
        <f t="shared" si="288"/>
        <v>0</v>
      </c>
      <c r="AS356" s="58">
        <f t="shared" si="288"/>
        <v>0</v>
      </c>
      <c r="AT356" s="58">
        <f t="shared" si="288"/>
        <v>0</v>
      </c>
      <c r="AU356" s="58">
        <f>IF((X356*$Z356-(2009-X$3)/$C356*$Z356*X356)&lt;0,0,(X356*$Z356-(2009-X$3)/$C356*$Z356*X356))</f>
        <v>0</v>
      </c>
      <c r="AV356" s="58">
        <f>IF((Y356*$Z356-(2009-Y$3)/$C356*$Z356*Y356)&lt;0,0,(Y356*$Z356-(2009-Y$3)/$C356*$Z356*Y356))</f>
        <v>0</v>
      </c>
      <c r="AW356" s="59">
        <f>+SUM(AA356:AV356)</f>
        <v>0</v>
      </c>
      <c r="AX356" s="58">
        <f>VLOOKUP(D$3,[1]Prisindeks!$A$1:$B$111,2,FALSE)/100*AA356</f>
        <v>0</v>
      </c>
      <c r="AY356" s="58">
        <f>VLOOKUP(E$3,[1]Prisindeks!$A$1:$B$111,2,FALSE)/100*AB356</f>
        <v>0</v>
      </c>
      <c r="AZ356" s="58">
        <f>VLOOKUP(F$3,[1]Prisindeks!$A$1:$B$111,2,FALSE)/100*AC356</f>
        <v>0</v>
      </c>
      <c r="BA356" s="58">
        <f>VLOOKUP(G$3,[1]Prisindeks!$A$1:$B$111,2,FALSE)/100*AD356</f>
        <v>0</v>
      </c>
      <c r="BB356" s="58">
        <f>VLOOKUP(H$3,[1]Prisindeks!$A$1:$B$111,2,FALSE)/100*AE356</f>
        <v>0</v>
      </c>
      <c r="BC356" s="58">
        <f>VLOOKUP(I$3,[1]Prisindeks!$A$1:$B$111,2,FALSE)/100*AF356</f>
        <v>0</v>
      </c>
      <c r="BD356" s="58">
        <f>VLOOKUP(J$3,[1]Prisindeks!$A$1:$B$111,2,FALSE)/100*AG356</f>
        <v>0</v>
      </c>
      <c r="BE356" s="58">
        <f>VLOOKUP(K$3,[1]Prisindeks!$A$1:$B$111,2,FALSE)/100*AH356</f>
        <v>0</v>
      </c>
      <c r="BF356" s="58">
        <f>VLOOKUP(L$3,[1]Prisindeks!$A$1:$B$111,2,FALSE)/100*AI356</f>
        <v>0</v>
      </c>
      <c r="BG356" s="58">
        <f>VLOOKUP(M$3,[1]Prisindeks!$A$1:$B$111,2,FALSE)/100*AJ356</f>
        <v>0</v>
      </c>
      <c r="BH356" s="58">
        <f>VLOOKUP(N$3,[1]Prisindeks!$A$1:$B$111,2,FALSE)/100*AK356</f>
        <v>0</v>
      </c>
      <c r="BI356" s="58">
        <f>VLOOKUP(O$3,[1]Prisindeks!$A$1:$B$111,2,FALSE)/100*AL356</f>
        <v>0</v>
      </c>
      <c r="BJ356" s="58">
        <f>VLOOKUP(P$3,[1]Prisindeks!$A$1:$B$111,2,FALSE)/100*AM356</f>
        <v>0</v>
      </c>
      <c r="BK356" s="58">
        <f>VLOOKUP(Q$3,[1]Prisindeks!$A$1:$B$111,2,FALSE)/100*AN356</f>
        <v>0</v>
      </c>
      <c r="BL356" s="58">
        <f>VLOOKUP(R$3,[1]Prisindeks!$A$1:$B$111,2,FALSE)/100*AO356</f>
        <v>0</v>
      </c>
      <c r="BM356" s="58">
        <f>VLOOKUP(S$3,[1]Prisindeks!$A$1:$B$111,2,FALSE)/100*AP356</f>
        <v>0</v>
      </c>
      <c r="BN356" s="58">
        <f>VLOOKUP(T$3,[1]Prisindeks!$A$1:$B$111,2,FALSE)/100*AQ356</f>
        <v>0</v>
      </c>
      <c r="BO356" s="58">
        <f>VLOOKUP(U$3,[1]Prisindeks!$A$1:$B$111,2,FALSE)/100*AR356</f>
        <v>0</v>
      </c>
      <c r="BP356" s="58">
        <f>VLOOKUP(V$3,[1]Prisindeks!$A$1:$B$111,2,FALSE)/100*AS356</f>
        <v>0</v>
      </c>
      <c r="BQ356" s="58">
        <f>VLOOKUP(W$3,[1]Prisindeks!$A$1:$B$111,2,FALSE)/100*AT356</f>
        <v>0</v>
      </c>
      <c r="BR356" s="58">
        <f>VLOOKUP(X$3,[1]Prisindeks!$A$1:$B$111,2,FALSE)/100*AU356</f>
        <v>0</v>
      </c>
      <c r="BS356" s="58">
        <f>VLOOKUP(Y$3,[1]Prisindeks!$A$1:$B$111,2,FALSE)/100*AV356</f>
        <v>0</v>
      </c>
      <c r="BT356" s="59">
        <f>+SUM(AX356:BS356)</f>
        <v>0</v>
      </c>
      <c r="BU356" s="48">
        <f t="shared" ref="BU356:CJ358" si="289">(AX356+AA356)/2</f>
        <v>0</v>
      </c>
      <c r="BV356" s="48">
        <f t="shared" si="289"/>
        <v>0</v>
      </c>
      <c r="BW356" s="48">
        <f t="shared" si="289"/>
        <v>0</v>
      </c>
      <c r="BX356" s="48">
        <f t="shared" si="289"/>
        <v>0</v>
      </c>
      <c r="BY356" s="48">
        <f t="shared" si="289"/>
        <v>0</v>
      </c>
      <c r="BZ356" s="48">
        <f t="shared" si="289"/>
        <v>0</v>
      </c>
      <c r="CA356" s="48">
        <f t="shared" si="289"/>
        <v>0</v>
      </c>
      <c r="CB356" s="48">
        <f t="shared" si="289"/>
        <v>0</v>
      </c>
      <c r="CC356" s="48">
        <f t="shared" si="289"/>
        <v>0</v>
      </c>
      <c r="CD356" s="48">
        <f t="shared" si="289"/>
        <v>0</v>
      </c>
      <c r="CE356" s="48">
        <f t="shared" si="289"/>
        <v>0</v>
      </c>
      <c r="CF356" s="48">
        <f t="shared" si="289"/>
        <v>0</v>
      </c>
      <c r="CG356" s="48">
        <f t="shared" si="289"/>
        <v>0</v>
      </c>
      <c r="CH356" s="48">
        <f t="shared" si="289"/>
        <v>0</v>
      </c>
      <c r="CI356" s="48">
        <f t="shared" si="289"/>
        <v>0</v>
      </c>
      <c r="CJ356" s="48">
        <f t="shared" si="289"/>
        <v>0</v>
      </c>
      <c r="CK356" s="48">
        <f t="shared" ref="CE356:CP358" si="290">(BN356+AQ356)/2</f>
        <v>0</v>
      </c>
      <c r="CL356" s="48">
        <f t="shared" si="290"/>
        <v>0</v>
      </c>
      <c r="CM356" s="48">
        <f t="shared" si="290"/>
        <v>0</v>
      </c>
      <c r="CN356" s="48">
        <f t="shared" si="290"/>
        <v>0</v>
      </c>
      <c r="CO356" s="48">
        <f t="shared" si="290"/>
        <v>0</v>
      </c>
      <c r="CP356" s="48">
        <f t="shared" si="290"/>
        <v>0</v>
      </c>
      <c r="CQ356" s="49">
        <f>+AVERAGE(AW356,BT356)</f>
        <v>0</v>
      </c>
      <c r="CR356" s="48">
        <f>SUM(D356:Y356)</f>
        <v>0</v>
      </c>
    </row>
    <row r="357" spans="1:96" hidden="1" outlineLevel="1" x14ac:dyDescent="0.25">
      <c r="A357" s="50" t="s">
        <v>87</v>
      </c>
      <c r="B357" s="51" t="s">
        <v>85</v>
      </c>
      <c r="C357" s="52">
        <f>+[1]Genanskaffelsespriser!$E$177</f>
        <v>10</v>
      </c>
      <c r="D357" s="78">
        <v>0</v>
      </c>
      <c r="E357" s="78">
        <v>0</v>
      </c>
      <c r="F357" s="78">
        <v>0</v>
      </c>
      <c r="G357" s="78">
        <v>0</v>
      </c>
      <c r="H357" s="78">
        <v>0</v>
      </c>
      <c r="I357" s="78">
        <v>0</v>
      </c>
      <c r="J357" s="78">
        <v>0</v>
      </c>
      <c r="K357" s="78">
        <v>0</v>
      </c>
      <c r="L357" s="78">
        <v>0</v>
      </c>
      <c r="M357" s="78">
        <v>0</v>
      </c>
      <c r="N357" s="78">
        <v>0</v>
      </c>
      <c r="O357" s="78">
        <v>0</v>
      </c>
      <c r="P357" s="78">
        <v>0</v>
      </c>
      <c r="Q357" s="78">
        <v>0</v>
      </c>
      <c r="R357" s="78">
        <v>0</v>
      </c>
      <c r="S357" s="78">
        <v>0</v>
      </c>
      <c r="T357" s="78">
        <v>0</v>
      </c>
      <c r="U357" s="78">
        <v>0</v>
      </c>
      <c r="V357" s="78">
        <v>0</v>
      </c>
      <c r="W357" s="78">
        <v>0</v>
      </c>
      <c r="X357" s="78">
        <v>0</v>
      </c>
      <c r="Y357" s="78">
        <v>0</v>
      </c>
      <c r="Z357" s="87">
        <f>IF(COUNTIF(D357:Y357,"&lt;&gt;0")&lt;=1,IF((SUM(D357:Y357))&gt;0,((+HLOOKUP((SUM(D357:Y357)),[1]Priser!$E$342:$H$344,2)+((SUM(D357:Y357))-HLOOKUP((SUM(D357:Y357)),[1]Priser!$E$342:$H$344,1))*HLOOKUP((SUM(D357:Y357)),[1]Priser!$E$342:$H$344,3))*[1]Priser!$R$341)/(SUM(D357:Y357)),0)*(1+[1]Genanskaffelsespriser!$D$196),$A$400)</f>
        <v>0</v>
      </c>
      <c r="AA357" s="57">
        <f t="shared" si="287"/>
        <v>0</v>
      </c>
      <c r="AB357" s="58">
        <f t="shared" si="287"/>
        <v>0</v>
      </c>
      <c r="AC357" s="58">
        <f t="shared" si="287"/>
        <v>0</v>
      </c>
      <c r="AD357" s="58">
        <f t="shared" si="287"/>
        <v>0</v>
      </c>
      <c r="AE357" s="58">
        <f t="shared" si="287"/>
        <v>0</v>
      </c>
      <c r="AF357" s="58">
        <f t="shared" si="287"/>
        <v>0</v>
      </c>
      <c r="AG357" s="58">
        <f t="shared" si="287"/>
        <v>0</v>
      </c>
      <c r="AH357" s="58">
        <f t="shared" si="287"/>
        <v>0</v>
      </c>
      <c r="AI357" s="58">
        <f t="shared" si="287"/>
        <v>0</v>
      </c>
      <c r="AJ357" s="58">
        <f t="shared" si="287"/>
        <v>0</v>
      </c>
      <c r="AK357" s="58">
        <f t="shared" si="288"/>
        <v>0</v>
      </c>
      <c r="AL357" s="58">
        <f t="shared" si="288"/>
        <v>0</v>
      </c>
      <c r="AM357" s="58">
        <f t="shared" si="288"/>
        <v>0</v>
      </c>
      <c r="AN357" s="58">
        <f t="shared" si="288"/>
        <v>0</v>
      </c>
      <c r="AO357" s="58">
        <f t="shared" si="288"/>
        <v>0</v>
      </c>
      <c r="AP357" s="58">
        <f t="shared" si="288"/>
        <v>0</v>
      </c>
      <c r="AQ357" s="58">
        <f t="shared" si="288"/>
        <v>0</v>
      </c>
      <c r="AR357" s="58">
        <f t="shared" si="288"/>
        <v>0</v>
      </c>
      <c r="AS357" s="58">
        <f t="shared" si="288"/>
        <v>0</v>
      </c>
      <c r="AT357" s="58">
        <f t="shared" si="288"/>
        <v>0</v>
      </c>
      <c r="AU357" s="58">
        <f>IF((X357*$Z357-(2009-X$3)/$C357*$Z357*X357)&lt;0,0,(X357*$Z357-(2009-X$3)/$C357*$Z357*X357))</f>
        <v>0</v>
      </c>
      <c r="AV357" s="58">
        <f>IF((Y357*$Z357-(2009-Y$3)/$C357*$Z357*Y357)&lt;0,0,(Y357*$Z357-(2009-Y$3)/$C357*$Z357*Y357))</f>
        <v>0</v>
      </c>
      <c r="AW357" s="59">
        <f>+SUM(AA357:AV357)</f>
        <v>0</v>
      </c>
      <c r="AX357" s="58">
        <f>VLOOKUP(D$3,[1]Prisindeks!$A$1:$B$111,2,FALSE)/100*AA357</f>
        <v>0</v>
      </c>
      <c r="AY357" s="58">
        <f>VLOOKUP(E$3,[1]Prisindeks!$A$1:$B$111,2,FALSE)/100*AB357</f>
        <v>0</v>
      </c>
      <c r="AZ357" s="58">
        <f>VLOOKUP(F$3,[1]Prisindeks!$A$1:$B$111,2,FALSE)/100*AC357</f>
        <v>0</v>
      </c>
      <c r="BA357" s="58">
        <f>VLOOKUP(G$3,[1]Prisindeks!$A$1:$B$111,2,FALSE)/100*AD357</f>
        <v>0</v>
      </c>
      <c r="BB357" s="58">
        <f>VLOOKUP(H$3,[1]Prisindeks!$A$1:$B$111,2,FALSE)/100*AE357</f>
        <v>0</v>
      </c>
      <c r="BC357" s="58">
        <f>VLOOKUP(I$3,[1]Prisindeks!$A$1:$B$111,2,FALSE)/100*AF357</f>
        <v>0</v>
      </c>
      <c r="BD357" s="58">
        <f>VLOOKUP(J$3,[1]Prisindeks!$A$1:$B$111,2,FALSE)/100*AG357</f>
        <v>0</v>
      </c>
      <c r="BE357" s="58">
        <f>VLOOKUP(K$3,[1]Prisindeks!$A$1:$B$111,2,FALSE)/100*AH357</f>
        <v>0</v>
      </c>
      <c r="BF357" s="58">
        <f>VLOOKUP(L$3,[1]Prisindeks!$A$1:$B$111,2,FALSE)/100*AI357</f>
        <v>0</v>
      </c>
      <c r="BG357" s="58">
        <f>VLOOKUP(M$3,[1]Prisindeks!$A$1:$B$111,2,FALSE)/100*AJ357</f>
        <v>0</v>
      </c>
      <c r="BH357" s="58">
        <f>VLOOKUP(N$3,[1]Prisindeks!$A$1:$B$111,2,FALSE)/100*AK357</f>
        <v>0</v>
      </c>
      <c r="BI357" s="58">
        <f>VLOOKUP(O$3,[1]Prisindeks!$A$1:$B$111,2,FALSE)/100*AL357</f>
        <v>0</v>
      </c>
      <c r="BJ357" s="58">
        <f>VLOOKUP(P$3,[1]Prisindeks!$A$1:$B$111,2,FALSE)/100*AM357</f>
        <v>0</v>
      </c>
      <c r="BK357" s="58">
        <f>VLOOKUP(Q$3,[1]Prisindeks!$A$1:$B$111,2,FALSE)/100*AN357</f>
        <v>0</v>
      </c>
      <c r="BL357" s="58">
        <f>VLOOKUP(R$3,[1]Prisindeks!$A$1:$B$111,2,FALSE)/100*AO357</f>
        <v>0</v>
      </c>
      <c r="BM357" s="58">
        <f>VLOOKUP(S$3,[1]Prisindeks!$A$1:$B$111,2,FALSE)/100*AP357</f>
        <v>0</v>
      </c>
      <c r="BN357" s="58">
        <f>VLOOKUP(T$3,[1]Prisindeks!$A$1:$B$111,2,FALSE)/100*AQ357</f>
        <v>0</v>
      </c>
      <c r="BO357" s="58">
        <f>VLOOKUP(U$3,[1]Prisindeks!$A$1:$B$111,2,FALSE)/100*AR357</f>
        <v>0</v>
      </c>
      <c r="BP357" s="58">
        <f>VLOOKUP(V$3,[1]Prisindeks!$A$1:$B$111,2,FALSE)/100*AS357</f>
        <v>0</v>
      </c>
      <c r="BQ357" s="58">
        <f>VLOOKUP(W$3,[1]Prisindeks!$A$1:$B$111,2,FALSE)/100*AT357</f>
        <v>0</v>
      </c>
      <c r="BR357" s="58">
        <f>VLOOKUP(X$3,[1]Prisindeks!$A$1:$B$111,2,FALSE)/100*AU357</f>
        <v>0</v>
      </c>
      <c r="BS357" s="58">
        <f>VLOOKUP(Y$3,[1]Prisindeks!$A$1:$B$111,2,FALSE)/100*AV357</f>
        <v>0</v>
      </c>
      <c r="BT357" s="59">
        <f>+SUM(AX357:BS357)</f>
        <v>0</v>
      </c>
      <c r="BU357" s="48">
        <f t="shared" si="289"/>
        <v>0</v>
      </c>
      <c r="BV357" s="48">
        <f t="shared" si="289"/>
        <v>0</v>
      </c>
      <c r="BW357" s="48">
        <f t="shared" si="289"/>
        <v>0</v>
      </c>
      <c r="BX357" s="48">
        <f t="shared" si="289"/>
        <v>0</v>
      </c>
      <c r="BY357" s="48">
        <f t="shared" si="289"/>
        <v>0</v>
      </c>
      <c r="BZ357" s="48">
        <f t="shared" si="289"/>
        <v>0</v>
      </c>
      <c r="CA357" s="48">
        <f t="shared" si="289"/>
        <v>0</v>
      </c>
      <c r="CB357" s="48">
        <f t="shared" si="289"/>
        <v>0</v>
      </c>
      <c r="CC357" s="48">
        <f t="shared" si="289"/>
        <v>0</v>
      </c>
      <c r="CD357" s="48">
        <f t="shared" si="289"/>
        <v>0</v>
      </c>
      <c r="CE357" s="48">
        <f t="shared" si="290"/>
        <v>0</v>
      </c>
      <c r="CF357" s="48">
        <f t="shared" si="290"/>
        <v>0</v>
      </c>
      <c r="CG357" s="48">
        <f t="shared" si="290"/>
        <v>0</v>
      </c>
      <c r="CH357" s="48">
        <f t="shared" si="290"/>
        <v>0</v>
      </c>
      <c r="CI357" s="48">
        <f t="shared" si="290"/>
        <v>0</v>
      </c>
      <c r="CJ357" s="48">
        <f t="shared" si="290"/>
        <v>0</v>
      </c>
      <c r="CK357" s="48">
        <f t="shared" si="290"/>
        <v>0</v>
      </c>
      <c r="CL357" s="48">
        <f t="shared" si="290"/>
        <v>0</v>
      </c>
      <c r="CM357" s="48">
        <f t="shared" si="290"/>
        <v>0</v>
      </c>
      <c r="CN357" s="48">
        <f t="shared" si="290"/>
        <v>0</v>
      </c>
      <c r="CO357" s="48">
        <f t="shared" si="290"/>
        <v>0</v>
      </c>
      <c r="CP357" s="48">
        <f t="shared" si="290"/>
        <v>0</v>
      </c>
      <c r="CQ357" s="49">
        <f>+AVERAGE(AW357,BT357)</f>
        <v>0</v>
      </c>
      <c r="CR357" s="48">
        <f>SUM(D357:Y357)</f>
        <v>0</v>
      </c>
    </row>
    <row r="358" spans="1:96" hidden="1" outlineLevel="1" x14ac:dyDescent="0.25">
      <c r="A358" s="50" t="s">
        <v>88</v>
      </c>
      <c r="B358" s="51" t="s">
        <v>89</v>
      </c>
      <c r="C358" s="52">
        <f>+[1]Genanskaffelsespriser!$E$178</f>
        <v>50</v>
      </c>
      <c r="D358" s="78">
        <v>0</v>
      </c>
      <c r="E358" s="78">
        <v>0</v>
      </c>
      <c r="F358" s="78">
        <v>0</v>
      </c>
      <c r="G358" s="78">
        <v>0</v>
      </c>
      <c r="H358" s="78">
        <v>0</v>
      </c>
      <c r="I358" s="78">
        <v>0</v>
      </c>
      <c r="J358" s="78">
        <v>0</v>
      </c>
      <c r="K358" s="78">
        <v>0</v>
      </c>
      <c r="L358" s="78">
        <v>0</v>
      </c>
      <c r="M358" s="78">
        <v>0</v>
      </c>
      <c r="N358" s="78">
        <v>0</v>
      </c>
      <c r="O358" s="78">
        <v>0</v>
      </c>
      <c r="P358" s="78">
        <v>0</v>
      </c>
      <c r="Q358" s="78">
        <v>0</v>
      </c>
      <c r="R358" s="78">
        <v>0</v>
      </c>
      <c r="S358" s="78">
        <v>0</v>
      </c>
      <c r="T358" s="78">
        <v>0</v>
      </c>
      <c r="U358" s="78">
        <v>0</v>
      </c>
      <c r="V358" s="78">
        <v>0</v>
      </c>
      <c r="W358" s="78">
        <v>0</v>
      </c>
      <c r="X358" s="78">
        <v>0</v>
      </c>
      <c r="Y358" s="78">
        <v>0</v>
      </c>
      <c r="Z358" s="87">
        <f>IF(COUNTIF(D358:Y358,"&lt;&gt;0")&lt;=1,IF((SUM(D358:Y358))&gt;0,(+HLOOKUP((SUM(D358:Y358)),[1]Priser!$E$168:$J$170,2)+((SUM(D358:Y358))-HLOOKUP((SUM(D358:Y358)),[1]Priser!$E$168:$J$170,1))*HLOOKUP((SUM(D358:Y358)),[1]Priser!$E$168:$J$170,3))/(SUM(D358:Y358)),0)*(1+[1]Genanskaffelsespriser!$D$196),$A$400)</f>
        <v>0</v>
      </c>
      <c r="AA358" s="57">
        <f t="shared" ref="AA358:AV358" si="291">IF((D358*$Z358-(2009-D$3)/($C358+D359)*$Z358*D358)&lt;0,0,(D358*$Z358-(2009-D$3)/($C358+D359)*$Z358*D358))</f>
        <v>0</v>
      </c>
      <c r="AB358" s="58">
        <f t="shared" si="291"/>
        <v>0</v>
      </c>
      <c r="AC358" s="58">
        <f t="shared" si="291"/>
        <v>0</v>
      </c>
      <c r="AD358" s="58">
        <f t="shared" si="291"/>
        <v>0</v>
      </c>
      <c r="AE358" s="58">
        <f t="shared" si="291"/>
        <v>0</v>
      </c>
      <c r="AF358" s="58">
        <f t="shared" si="291"/>
        <v>0</v>
      </c>
      <c r="AG358" s="58">
        <f t="shared" si="291"/>
        <v>0</v>
      </c>
      <c r="AH358" s="58">
        <f t="shared" si="291"/>
        <v>0</v>
      </c>
      <c r="AI358" s="58">
        <f t="shared" si="291"/>
        <v>0</v>
      </c>
      <c r="AJ358" s="58">
        <f t="shared" si="291"/>
        <v>0</v>
      </c>
      <c r="AK358" s="58">
        <f t="shared" si="291"/>
        <v>0</v>
      </c>
      <c r="AL358" s="58">
        <f t="shared" si="291"/>
        <v>0</v>
      </c>
      <c r="AM358" s="58">
        <f t="shared" si="291"/>
        <v>0</v>
      </c>
      <c r="AN358" s="58">
        <f t="shared" si="291"/>
        <v>0</v>
      </c>
      <c r="AO358" s="58">
        <f t="shared" si="291"/>
        <v>0</v>
      </c>
      <c r="AP358" s="58">
        <f t="shared" si="291"/>
        <v>0</v>
      </c>
      <c r="AQ358" s="58">
        <f t="shared" si="291"/>
        <v>0</v>
      </c>
      <c r="AR358" s="58">
        <f t="shared" si="291"/>
        <v>0</v>
      </c>
      <c r="AS358" s="58">
        <f t="shared" si="291"/>
        <v>0</v>
      </c>
      <c r="AT358" s="58">
        <f t="shared" si="291"/>
        <v>0</v>
      </c>
      <c r="AU358" s="58">
        <f t="shared" si="291"/>
        <v>0</v>
      </c>
      <c r="AV358" s="58">
        <f t="shared" si="291"/>
        <v>0</v>
      </c>
      <c r="AW358" s="59">
        <f>+SUM(AA358:AV358)</f>
        <v>0</v>
      </c>
      <c r="AX358" s="58">
        <f>VLOOKUP(D$3,[1]Prisindeks!$A$1:$B$111,2,FALSE)/100*AA358</f>
        <v>0</v>
      </c>
      <c r="AY358" s="58">
        <f>VLOOKUP(E$3,[1]Prisindeks!$A$1:$B$111,2,FALSE)/100*AB358</f>
        <v>0</v>
      </c>
      <c r="AZ358" s="58">
        <f>VLOOKUP(F$3,[1]Prisindeks!$A$1:$B$111,2,FALSE)/100*AC358</f>
        <v>0</v>
      </c>
      <c r="BA358" s="58">
        <f>VLOOKUP(G$3,[1]Prisindeks!$A$1:$B$111,2,FALSE)/100*AD358</f>
        <v>0</v>
      </c>
      <c r="BB358" s="58">
        <f>VLOOKUP(H$3,[1]Prisindeks!$A$1:$B$111,2,FALSE)/100*AE358</f>
        <v>0</v>
      </c>
      <c r="BC358" s="58">
        <f>VLOOKUP(I$3,[1]Prisindeks!$A$1:$B$111,2,FALSE)/100*AF358</f>
        <v>0</v>
      </c>
      <c r="BD358" s="58">
        <f>VLOOKUP(J$3,[1]Prisindeks!$A$1:$B$111,2,FALSE)/100*AG358</f>
        <v>0</v>
      </c>
      <c r="BE358" s="58">
        <f>VLOOKUP(K$3,[1]Prisindeks!$A$1:$B$111,2,FALSE)/100*AH358</f>
        <v>0</v>
      </c>
      <c r="BF358" s="58">
        <f>VLOOKUP(L$3,[1]Prisindeks!$A$1:$B$111,2,FALSE)/100*AI358</f>
        <v>0</v>
      </c>
      <c r="BG358" s="58">
        <f>VLOOKUP(M$3,[1]Prisindeks!$A$1:$B$111,2,FALSE)/100*AJ358</f>
        <v>0</v>
      </c>
      <c r="BH358" s="58">
        <f>VLOOKUP(N$3,[1]Prisindeks!$A$1:$B$111,2,FALSE)/100*AK358</f>
        <v>0</v>
      </c>
      <c r="BI358" s="58">
        <f>VLOOKUP(O$3,[1]Prisindeks!$A$1:$B$111,2,FALSE)/100*AL358</f>
        <v>0</v>
      </c>
      <c r="BJ358" s="58">
        <f>VLOOKUP(P$3,[1]Prisindeks!$A$1:$B$111,2,FALSE)/100*AM358</f>
        <v>0</v>
      </c>
      <c r="BK358" s="58">
        <f>VLOOKUP(Q$3,[1]Prisindeks!$A$1:$B$111,2,FALSE)/100*AN358</f>
        <v>0</v>
      </c>
      <c r="BL358" s="58">
        <f>VLOOKUP(R$3,[1]Prisindeks!$A$1:$B$111,2,FALSE)/100*AO358</f>
        <v>0</v>
      </c>
      <c r="BM358" s="58">
        <f>VLOOKUP(S$3,[1]Prisindeks!$A$1:$B$111,2,FALSE)/100*AP358</f>
        <v>0</v>
      </c>
      <c r="BN358" s="58">
        <f>VLOOKUP(T$3,[1]Prisindeks!$A$1:$B$111,2,FALSE)/100*AQ358</f>
        <v>0</v>
      </c>
      <c r="BO358" s="58">
        <f>VLOOKUP(U$3,[1]Prisindeks!$A$1:$B$111,2,FALSE)/100*AR358</f>
        <v>0</v>
      </c>
      <c r="BP358" s="58">
        <f>VLOOKUP(V$3,[1]Prisindeks!$A$1:$B$111,2,FALSE)/100*AS358</f>
        <v>0</v>
      </c>
      <c r="BQ358" s="58">
        <f>VLOOKUP(W$3,[1]Prisindeks!$A$1:$B$111,2,FALSE)/100*AT358</f>
        <v>0</v>
      </c>
      <c r="BR358" s="58">
        <f>VLOOKUP(X$3,[1]Prisindeks!$A$1:$B$111,2,FALSE)/100*AU358</f>
        <v>0</v>
      </c>
      <c r="BS358" s="58">
        <f>VLOOKUP(Y$3,[1]Prisindeks!$A$1:$B$111,2,FALSE)/100*AV358</f>
        <v>0</v>
      </c>
      <c r="BT358" s="59">
        <f>+SUM(AX358:BS358)</f>
        <v>0</v>
      </c>
      <c r="BU358" s="48">
        <f t="shared" si="289"/>
        <v>0</v>
      </c>
      <c r="BV358" s="48">
        <f t="shared" si="289"/>
        <v>0</v>
      </c>
      <c r="BW358" s="48">
        <f t="shared" si="289"/>
        <v>0</v>
      </c>
      <c r="BX358" s="48">
        <f t="shared" si="289"/>
        <v>0</v>
      </c>
      <c r="BY358" s="48">
        <f t="shared" si="289"/>
        <v>0</v>
      </c>
      <c r="BZ358" s="48">
        <f t="shared" si="289"/>
        <v>0</v>
      </c>
      <c r="CA358" s="48">
        <f t="shared" si="289"/>
        <v>0</v>
      </c>
      <c r="CB358" s="48">
        <f t="shared" si="289"/>
        <v>0</v>
      </c>
      <c r="CC358" s="48">
        <f t="shared" si="289"/>
        <v>0</v>
      </c>
      <c r="CD358" s="48">
        <f t="shared" si="289"/>
        <v>0</v>
      </c>
      <c r="CE358" s="48">
        <f t="shared" si="290"/>
        <v>0</v>
      </c>
      <c r="CF358" s="48">
        <f t="shared" si="290"/>
        <v>0</v>
      </c>
      <c r="CG358" s="48">
        <f t="shared" si="290"/>
        <v>0</v>
      </c>
      <c r="CH358" s="48">
        <f t="shared" si="290"/>
        <v>0</v>
      </c>
      <c r="CI358" s="48">
        <f t="shared" si="290"/>
        <v>0</v>
      </c>
      <c r="CJ358" s="48">
        <f t="shared" si="290"/>
        <v>0</v>
      </c>
      <c r="CK358" s="48">
        <f t="shared" si="290"/>
        <v>0</v>
      </c>
      <c r="CL358" s="48">
        <f t="shared" si="290"/>
        <v>0</v>
      </c>
      <c r="CM358" s="48">
        <f t="shared" si="290"/>
        <v>0</v>
      </c>
      <c r="CN358" s="48">
        <f t="shared" si="290"/>
        <v>0</v>
      </c>
      <c r="CO358" s="48">
        <f t="shared" si="290"/>
        <v>0</v>
      </c>
      <c r="CP358" s="48">
        <f t="shared" si="290"/>
        <v>0</v>
      </c>
      <c r="CQ358" s="49">
        <f>+AVERAGE(AW358,BT358)</f>
        <v>0</v>
      </c>
      <c r="CR358" s="48">
        <f>SUM(D358:Y358)</f>
        <v>0</v>
      </c>
    </row>
    <row r="359" spans="1:96" hidden="1" outlineLevel="1" x14ac:dyDescent="0.25">
      <c r="A359" s="60" t="s">
        <v>66</v>
      </c>
      <c r="B359" s="51" t="s">
        <v>67</v>
      </c>
      <c r="C359" s="61" t="s">
        <v>68</v>
      </c>
      <c r="D359" s="78">
        <v>0</v>
      </c>
      <c r="E359" s="78">
        <v>0</v>
      </c>
      <c r="F359" s="78">
        <v>0</v>
      </c>
      <c r="G359" s="78">
        <v>0</v>
      </c>
      <c r="H359" s="78">
        <v>0</v>
      </c>
      <c r="I359" s="78">
        <v>0</v>
      </c>
      <c r="J359" s="78">
        <v>0</v>
      </c>
      <c r="K359" s="78">
        <v>0</v>
      </c>
      <c r="L359" s="78">
        <v>0</v>
      </c>
      <c r="M359" s="78">
        <v>0</v>
      </c>
      <c r="N359" s="78">
        <v>0</v>
      </c>
      <c r="O359" s="78">
        <v>0</v>
      </c>
      <c r="P359" s="78">
        <v>0</v>
      </c>
      <c r="Q359" s="78">
        <v>0</v>
      </c>
      <c r="R359" s="78">
        <v>0</v>
      </c>
      <c r="S359" s="78">
        <v>0</v>
      </c>
      <c r="T359" s="78">
        <v>0</v>
      </c>
      <c r="U359" s="78">
        <v>0</v>
      </c>
      <c r="V359" s="78">
        <v>0</v>
      </c>
      <c r="W359" s="78">
        <v>0</v>
      </c>
      <c r="X359" s="78">
        <v>0</v>
      </c>
      <c r="Y359" s="78">
        <v>0</v>
      </c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6"/>
      <c r="AW359" s="56"/>
      <c r="AX359" s="56"/>
      <c r="AY359" s="56"/>
      <c r="AZ359" s="56"/>
      <c r="BA359" s="56"/>
      <c r="BB359" s="56"/>
      <c r="BC359" s="56"/>
      <c r="BD359" s="56"/>
      <c r="BE359" s="56"/>
      <c r="BF359" s="56"/>
      <c r="BG359" s="56"/>
      <c r="BH359" s="56"/>
      <c r="BI359" s="56"/>
      <c r="BJ359" s="56"/>
      <c r="BK359" s="56"/>
      <c r="BL359" s="56"/>
      <c r="BM359" s="56"/>
      <c r="BN359" s="56"/>
      <c r="BO359" s="56"/>
      <c r="BP359" s="56"/>
      <c r="BQ359" s="56"/>
      <c r="BR359" s="56"/>
      <c r="BS359" s="56"/>
      <c r="BT359" s="56"/>
      <c r="BU359" s="56"/>
      <c r="BV359" s="56"/>
      <c r="BW359" s="56"/>
      <c r="BX359" s="56"/>
      <c r="BY359" s="56"/>
      <c r="BZ359" s="56"/>
      <c r="CA359" s="56"/>
      <c r="CB359" s="56"/>
      <c r="CC359" s="56"/>
      <c r="CD359" s="56"/>
      <c r="CE359" s="56"/>
      <c r="CF359" s="56"/>
      <c r="CG359" s="56"/>
      <c r="CH359" s="56"/>
      <c r="CI359" s="56"/>
      <c r="CJ359" s="56"/>
      <c r="CK359" s="56"/>
      <c r="CL359" s="56"/>
      <c r="CM359" s="56"/>
      <c r="CN359" s="56"/>
      <c r="CO359" s="56"/>
      <c r="CP359" s="56"/>
      <c r="CQ359" s="49"/>
      <c r="CR359" s="48"/>
    </row>
    <row r="360" spans="1:96" hidden="1" outlineLevel="1" x14ac:dyDescent="0.25">
      <c r="A360" s="50" t="s">
        <v>90</v>
      </c>
      <c r="B360" s="51" t="s">
        <v>89</v>
      </c>
      <c r="C360" s="52">
        <f>+[1]Genanskaffelsespriser!$E$179</f>
        <v>50</v>
      </c>
      <c r="D360" s="78">
        <v>0</v>
      </c>
      <c r="E360" s="78">
        <v>0</v>
      </c>
      <c r="F360" s="78">
        <v>0</v>
      </c>
      <c r="G360" s="78">
        <v>0</v>
      </c>
      <c r="H360" s="78">
        <v>0</v>
      </c>
      <c r="I360" s="78">
        <v>0</v>
      </c>
      <c r="J360" s="78">
        <v>0</v>
      </c>
      <c r="K360" s="78">
        <v>0</v>
      </c>
      <c r="L360" s="78">
        <v>0</v>
      </c>
      <c r="M360" s="78">
        <v>0</v>
      </c>
      <c r="N360" s="78">
        <v>0</v>
      </c>
      <c r="O360" s="78">
        <v>0</v>
      </c>
      <c r="P360" s="78">
        <v>0</v>
      </c>
      <c r="Q360" s="78">
        <v>0</v>
      </c>
      <c r="R360" s="78">
        <v>0</v>
      </c>
      <c r="S360" s="78">
        <v>0</v>
      </c>
      <c r="T360" s="78">
        <v>0</v>
      </c>
      <c r="U360" s="78">
        <v>0</v>
      </c>
      <c r="V360" s="78">
        <v>0</v>
      </c>
      <c r="W360" s="78">
        <v>0</v>
      </c>
      <c r="X360" s="78">
        <v>0</v>
      </c>
      <c r="Y360" s="78">
        <v>0</v>
      </c>
      <c r="Z360" s="87">
        <f>IF(COUNTIF(D360:Y360,"&lt;&gt;0")&lt;=1,IF((SUM(D360:Y360))&gt;0,(+HLOOKUP((SUM(D360:Y360)),[1]Priser!$E$191:$J$193,2)+((SUM(D360:Y360))-HLOOKUP((SUM(D360:Y360)),[1]Priser!$E$191:$J$193,1))*HLOOKUP((SUM(D360:Y360)),[1]Priser!$E$191:$J$193,3))/(SUM(D360:Y360)),0)*(1+[1]Genanskaffelsespriser!$D$196),$A$400)</f>
        <v>0</v>
      </c>
      <c r="AA360" s="57">
        <f t="shared" ref="AA360:AV360" si="292">IF((D360*$Z360-(2009-D$3)/($C360+D361)*$Z360*D360)&lt;0,0,(D360*$Z360-(2009-D$3)/($C360+D361)*$Z360*D360))</f>
        <v>0</v>
      </c>
      <c r="AB360" s="58">
        <f t="shared" si="292"/>
        <v>0</v>
      </c>
      <c r="AC360" s="58">
        <f t="shared" si="292"/>
        <v>0</v>
      </c>
      <c r="AD360" s="58">
        <f t="shared" si="292"/>
        <v>0</v>
      </c>
      <c r="AE360" s="58">
        <f t="shared" si="292"/>
        <v>0</v>
      </c>
      <c r="AF360" s="58">
        <f t="shared" si="292"/>
        <v>0</v>
      </c>
      <c r="AG360" s="58">
        <f t="shared" si="292"/>
        <v>0</v>
      </c>
      <c r="AH360" s="58">
        <f t="shared" si="292"/>
        <v>0</v>
      </c>
      <c r="AI360" s="58">
        <f t="shared" si="292"/>
        <v>0</v>
      </c>
      <c r="AJ360" s="58">
        <f t="shared" si="292"/>
        <v>0</v>
      </c>
      <c r="AK360" s="58">
        <f t="shared" si="292"/>
        <v>0</v>
      </c>
      <c r="AL360" s="58">
        <f t="shared" si="292"/>
        <v>0</v>
      </c>
      <c r="AM360" s="58">
        <f t="shared" si="292"/>
        <v>0</v>
      </c>
      <c r="AN360" s="58">
        <f t="shared" si="292"/>
        <v>0</v>
      </c>
      <c r="AO360" s="58">
        <f t="shared" si="292"/>
        <v>0</v>
      </c>
      <c r="AP360" s="58">
        <f t="shared" si="292"/>
        <v>0</v>
      </c>
      <c r="AQ360" s="58">
        <f t="shared" si="292"/>
        <v>0</v>
      </c>
      <c r="AR360" s="58">
        <f t="shared" si="292"/>
        <v>0</v>
      </c>
      <c r="AS360" s="58">
        <f t="shared" si="292"/>
        <v>0</v>
      </c>
      <c r="AT360" s="58">
        <f t="shared" si="292"/>
        <v>0</v>
      </c>
      <c r="AU360" s="58">
        <f t="shared" si="292"/>
        <v>0</v>
      </c>
      <c r="AV360" s="58">
        <f t="shared" si="292"/>
        <v>0</v>
      </c>
      <c r="AW360" s="59">
        <f>+SUM(AA360:AV360)</f>
        <v>0</v>
      </c>
      <c r="AX360" s="58">
        <f>VLOOKUP(D$3,[1]Prisindeks!$A$1:$B$111,2,FALSE)/100*AA360</f>
        <v>0</v>
      </c>
      <c r="AY360" s="58">
        <f>VLOOKUP(E$3,[1]Prisindeks!$A$1:$B$111,2,FALSE)/100*AB360</f>
        <v>0</v>
      </c>
      <c r="AZ360" s="58">
        <f>VLOOKUP(F$3,[1]Prisindeks!$A$1:$B$111,2,FALSE)/100*AC360</f>
        <v>0</v>
      </c>
      <c r="BA360" s="58">
        <f>VLOOKUP(G$3,[1]Prisindeks!$A$1:$B$111,2,FALSE)/100*AD360</f>
        <v>0</v>
      </c>
      <c r="BB360" s="58">
        <f>VLOOKUP(H$3,[1]Prisindeks!$A$1:$B$111,2,FALSE)/100*AE360</f>
        <v>0</v>
      </c>
      <c r="BC360" s="58">
        <f>VLOOKUP(I$3,[1]Prisindeks!$A$1:$B$111,2,FALSE)/100*AF360</f>
        <v>0</v>
      </c>
      <c r="BD360" s="58">
        <f>VLOOKUP(J$3,[1]Prisindeks!$A$1:$B$111,2,FALSE)/100*AG360</f>
        <v>0</v>
      </c>
      <c r="BE360" s="58">
        <f>VLOOKUP(K$3,[1]Prisindeks!$A$1:$B$111,2,FALSE)/100*AH360</f>
        <v>0</v>
      </c>
      <c r="BF360" s="58">
        <f>VLOOKUP(L$3,[1]Prisindeks!$A$1:$B$111,2,FALSE)/100*AI360</f>
        <v>0</v>
      </c>
      <c r="BG360" s="58">
        <f>VLOOKUP(M$3,[1]Prisindeks!$A$1:$B$111,2,FALSE)/100*AJ360</f>
        <v>0</v>
      </c>
      <c r="BH360" s="58">
        <f>VLOOKUP(N$3,[1]Prisindeks!$A$1:$B$111,2,FALSE)/100*AK360</f>
        <v>0</v>
      </c>
      <c r="BI360" s="58">
        <f>VLOOKUP(O$3,[1]Prisindeks!$A$1:$B$111,2,FALSE)/100*AL360</f>
        <v>0</v>
      </c>
      <c r="BJ360" s="58">
        <f>VLOOKUP(P$3,[1]Prisindeks!$A$1:$B$111,2,FALSE)/100*AM360</f>
        <v>0</v>
      </c>
      <c r="BK360" s="58">
        <f>VLOOKUP(Q$3,[1]Prisindeks!$A$1:$B$111,2,FALSE)/100*AN360</f>
        <v>0</v>
      </c>
      <c r="BL360" s="58">
        <f>VLOOKUP(R$3,[1]Prisindeks!$A$1:$B$111,2,FALSE)/100*AO360</f>
        <v>0</v>
      </c>
      <c r="BM360" s="58">
        <f>VLOOKUP(S$3,[1]Prisindeks!$A$1:$B$111,2,FALSE)/100*AP360</f>
        <v>0</v>
      </c>
      <c r="BN360" s="58">
        <f>VLOOKUP(T$3,[1]Prisindeks!$A$1:$B$111,2,FALSE)/100*AQ360</f>
        <v>0</v>
      </c>
      <c r="BO360" s="58">
        <f>VLOOKUP(U$3,[1]Prisindeks!$A$1:$B$111,2,FALSE)/100*AR360</f>
        <v>0</v>
      </c>
      <c r="BP360" s="58">
        <f>VLOOKUP(V$3,[1]Prisindeks!$A$1:$B$111,2,FALSE)/100*AS360</f>
        <v>0</v>
      </c>
      <c r="BQ360" s="58">
        <f>VLOOKUP(W$3,[1]Prisindeks!$A$1:$B$111,2,FALSE)/100*AT360</f>
        <v>0</v>
      </c>
      <c r="BR360" s="58">
        <f>VLOOKUP(X$3,[1]Prisindeks!$A$1:$B$111,2,FALSE)/100*AU360</f>
        <v>0</v>
      </c>
      <c r="BS360" s="58">
        <f>VLOOKUP(Y$3,[1]Prisindeks!$A$1:$B$111,2,FALSE)/100*AV360</f>
        <v>0</v>
      </c>
      <c r="BT360" s="59">
        <f>+SUM(AX360:BS360)</f>
        <v>0</v>
      </c>
      <c r="BU360" s="48">
        <f t="shared" ref="BU360:CP360" si="293">(AX360+AA360)/2</f>
        <v>0</v>
      </c>
      <c r="BV360" s="48">
        <f t="shared" si="293"/>
        <v>0</v>
      </c>
      <c r="BW360" s="48">
        <f t="shared" si="293"/>
        <v>0</v>
      </c>
      <c r="BX360" s="48">
        <f t="shared" si="293"/>
        <v>0</v>
      </c>
      <c r="BY360" s="48">
        <f t="shared" si="293"/>
        <v>0</v>
      </c>
      <c r="BZ360" s="48">
        <f t="shared" si="293"/>
        <v>0</v>
      </c>
      <c r="CA360" s="48">
        <f t="shared" si="293"/>
        <v>0</v>
      </c>
      <c r="CB360" s="48">
        <f t="shared" si="293"/>
        <v>0</v>
      </c>
      <c r="CC360" s="48">
        <f t="shared" si="293"/>
        <v>0</v>
      </c>
      <c r="CD360" s="48">
        <f t="shared" si="293"/>
        <v>0</v>
      </c>
      <c r="CE360" s="48">
        <f t="shared" si="293"/>
        <v>0</v>
      </c>
      <c r="CF360" s="48">
        <f t="shared" si="293"/>
        <v>0</v>
      </c>
      <c r="CG360" s="48">
        <f t="shared" si="293"/>
        <v>0</v>
      </c>
      <c r="CH360" s="48">
        <f t="shared" si="293"/>
        <v>0</v>
      </c>
      <c r="CI360" s="48">
        <f t="shared" si="293"/>
        <v>0</v>
      </c>
      <c r="CJ360" s="48">
        <f t="shared" si="293"/>
        <v>0</v>
      </c>
      <c r="CK360" s="48">
        <f t="shared" si="293"/>
        <v>0</v>
      </c>
      <c r="CL360" s="48">
        <f t="shared" si="293"/>
        <v>0</v>
      </c>
      <c r="CM360" s="48">
        <f t="shared" si="293"/>
        <v>0</v>
      </c>
      <c r="CN360" s="48">
        <f t="shared" si="293"/>
        <v>0</v>
      </c>
      <c r="CO360" s="48">
        <f t="shared" si="293"/>
        <v>0</v>
      </c>
      <c r="CP360" s="48">
        <f t="shared" si="293"/>
        <v>0</v>
      </c>
      <c r="CQ360" s="49">
        <f>+AVERAGE(AW360,BT360)</f>
        <v>0</v>
      </c>
      <c r="CR360" s="48">
        <f>SUM(D360:Y360)</f>
        <v>0</v>
      </c>
    </row>
    <row r="361" spans="1:96" hidden="1" outlineLevel="1" x14ac:dyDescent="0.25">
      <c r="A361" s="60" t="s">
        <v>66</v>
      </c>
      <c r="B361" s="51" t="s">
        <v>67</v>
      </c>
      <c r="C361" s="61" t="s">
        <v>68</v>
      </c>
      <c r="D361" s="78">
        <v>0</v>
      </c>
      <c r="E361" s="78">
        <v>0</v>
      </c>
      <c r="F361" s="78">
        <v>0</v>
      </c>
      <c r="G361" s="78">
        <v>0</v>
      </c>
      <c r="H361" s="78">
        <v>0</v>
      </c>
      <c r="I361" s="78">
        <v>0</v>
      </c>
      <c r="J361" s="78">
        <v>0</v>
      </c>
      <c r="K361" s="78">
        <v>0</v>
      </c>
      <c r="L361" s="78">
        <v>0</v>
      </c>
      <c r="M361" s="78">
        <v>0</v>
      </c>
      <c r="N361" s="78">
        <v>0</v>
      </c>
      <c r="O361" s="78">
        <v>0</v>
      </c>
      <c r="P361" s="78">
        <v>0</v>
      </c>
      <c r="Q361" s="78">
        <v>0</v>
      </c>
      <c r="R361" s="78">
        <v>0</v>
      </c>
      <c r="S361" s="78">
        <v>0</v>
      </c>
      <c r="T361" s="78">
        <v>0</v>
      </c>
      <c r="U361" s="78">
        <v>0</v>
      </c>
      <c r="V361" s="78">
        <v>0</v>
      </c>
      <c r="W361" s="78">
        <v>0</v>
      </c>
      <c r="X361" s="78">
        <v>0</v>
      </c>
      <c r="Y361" s="78">
        <v>0</v>
      </c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6"/>
      <c r="AW361" s="56"/>
      <c r="AX361" s="56"/>
      <c r="AY361" s="56"/>
      <c r="AZ361" s="56"/>
      <c r="BA361" s="56"/>
      <c r="BB361" s="56"/>
      <c r="BC361" s="56"/>
      <c r="BD361" s="56"/>
      <c r="BE361" s="56"/>
      <c r="BF361" s="56"/>
      <c r="BG361" s="56"/>
      <c r="BH361" s="56"/>
      <c r="BI361" s="56"/>
      <c r="BJ361" s="56"/>
      <c r="BK361" s="56"/>
      <c r="BL361" s="56"/>
      <c r="BM361" s="56"/>
      <c r="BN361" s="56"/>
      <c r="BO361" s="56"/>
      <c r="BP361" s="56"/>
      <c r="BQ361" s="56"/>
      <c r="BR361" s="56"/>
      <c r="BS361" s="56"/>
      <c r="BT361" s="56"/>
      <c r="BU361" s="56"/>
      <c r="BV361" s="56"/>
      <c r="BW361" s="56"/>
      <c r="BX361" s="56"/>
      <c r="BY361" s="56"/>
      <c r="BZ361" s="56"/>
      <c r="CA361" s="56"/>
      <c r="CB361" s="56"/>
      <c r="CC361" s="56"/>
      <c r="CD361" s="56"/>
      <c r="CE361" s="56"/>
      <c r="CF361" s="56"/>
      <c r="CG361" s="56"/>
      <c r="CH361" s="56"/>
      <c r="CI361" s="56"/>
      <c r="CJ361" s="56"/>
      <c r="CK361" s="56"/>
      <c r="CL361" s="56"/>
      <c r="CM361" s="56"/>
      <c r="CN361" s="56"/>
      <c r="CO361" s="56"/>
      <c r="CP361" s="56"/>
      <c r="CQ361" s="49"/>
      <c r="CR361" s="48"/>
    </row>
    <row r="362" spans="1:96" collapsed="1" x14ac:dyDescent="0.25">
      <c r="A362" s="30" t="s">
        <v>118</v>
      </c>
      <c r="B362" s="31"/>
      <c r="C362" s="7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74"/>
      <c r="AB362" s="75"/>
      <c r="AC362" s="75"/>
      <c r="AD362" s="75"/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75"/>
      <c r="AR362" s="75"/>
      <c r="AS362" s="75"/>
      <c r="AT362" s="75"/>
      <c r="AU362" s="75"/>
      <c r="AV362" s="49"/>
      <c r="AW362" s="36">
        <f>SUM(AW363:AW370)</f>
        <v>0</v>
      </c>
      <c r="AX362" s="76"/>
      <c r="AY362" s="76"/>
      <c r="AZ362" s="76"/>
      <c r="BA362" s="76"/>
      <c r="BB362" s="76"/>
      <c r="BC362" s="76"/>
      <c r="BD362" s="76"/>
      <c r="BE362" s="76"/>
      <c r="BF362" s="76"/>
      <c r="BG362" s="76"/>
      <c r="BH362" s="76"/>
      <c r="BI362" s="76"/>
      <c r="BJ362" s="76"/>
      <c r="BK362" s="76"/>
      <c r="BL362" s="76"/>
      <c r="BM362" s="76"/>
      <c r="BN362" s="76"/>
      <c r="BO362" s="76"/>
      <c r="BP362" s="76"/>
      <c r="BQ362" s="76"/>
      <c r="BR362" s="76"/>
      <c r="BS362" s="76"/>
      <c r="BT362" s="36">
        <f>SUM(BT363:BT370)</f>
        <v>0</v>
      </c>
      <c r="BU362" s="76"/>
      <c r="BV362" s="76"/>
      <c r="BW362" s="76"/>
      <c r="BX362" s="76"/>
      <c r="BY362" s="76"/>
      <c r="BZ362" s="76"/>
      <c r="CA362" s="76"/>
      <c r="CB362" s="76"/>
      <c r="CC362" s="76"/>
      <c r="CD362" s="76"/>
      <c r="CE362" s="76"/>
      <c r="CF362" s="76"/>
      <c r="CG362" s="76"/>
      <c r="CH362" s="76"/>
      <c r="CI362" s="76"/>
      <c r="CJ362" s="76"/>
      <c r="CK362" s="76"/>
      <c r="CL362" s="76"/>
      <c r="CM362" s="76"/>
      <c r="CN362" s="76"/>
      <c r="CO362" s="76"/>
      <c r="CP362" s="76"/>
      <c r="CQ362" s="36">
        <f>SUM(CQ363:CQ370)</f>
        <v>0</v>
      </c>
      <c r="CR362" s="48">
        <f>SUM(D362:Y362)</f>
        <v>0</v>
      </c>
    </row>
    <row r="363" spans="1:96" hidden="1" outlineLevel="1" x14ac:dyDescent="0.25">
      <c r="A363" s="85" t="s">
        <v>84</v>
      </c>
      <c r="B363" s="39" t="s">
        <v>85</v>
      </c>
      <c r="C363" s="40">
        <f>+[1]Genanskaffelsespriser!$E$175</f>
        <v>50</v>
      </c>
      <c r="D363" s="77">
        <v>0</v>
      </c>
      <c r="E363" s="77">
        <v>0</v>
      </c>
      <c r="F363" s="77">
        <v>0</v>
      </c>
      <c r="G363" s="77">
        <v>0</v>
      </c>
      <c r="H363" s="77">
        <v>0</v>
      </c>
      <c r="I363" s="77">
        <v>0</v>
      </c>
      <c r="J363" s="77">
        <v>0</v>
      </c>
      <c r="K363" s="77">
        <v>0</v>
      </c>
      <c r="L363" s="77">
        <v>0</v>
      </c>
      <c r="M363" s="77">
        <v>0</v>
      </c>
      <c r="N363" s="77">
        <v>0</v>
      </c>
      <c r="O363" s="77">
        <v>0</v>
      </c>
      <c r="P363" s="77">
        <v>0</v>
      </c>
      <c r="Q363" s="77">
        <v>0</v>
      </c>
      <c r="R363" s="77">
        <v>0</v>
      </c>
      <c r="S363" s="77">
        <v>0</v>
      </c>
      <c r="T363" s="77">
        <v>0</v>
      </c>
      <c r="U363" s="77">
        <v>0</v>
      </c>
      <c r="V363" s="77">
        <v>0</v>
      </c>
      <c r="W363" s="77">
        <v>0</v>
      </c>
      <c r="X363" s="77">
        <v>0</v>
      </c>
      <c r="Y363" s="77">
        <v>0</v>
      </c>
      <c r="Z363" s="86">
        <f>IF(COUNTIF(D363:Y363,"&lt;&gt;0")&lt;=1,IF((SUM(D363:Y363))&gt;0,((+HLOOKUP((SUM(D363:Y363)),[1]Priser!$E$342:$H$344,2)+((SUM(D363:Y363))-HLOOKUP((SUM(D363:Y363)),[1]Priser!$E$342:$H$344,1))*HLOOKUP((SUM(D363:Y363)),[1]Priser!$E$342:$H$344,3))*[1]Priser!$P$341)/(SUM(D363:Y363)),0)*(1+[1]Genanskaffelsespriser!$D$196),$A$400)</f>
        <v>0</v>
      </c>
      <c r="AA363" s="45">
        <f t="shared" ref="AA363:AV363" si="294">IF((D363*$Z363-(2009-D$3)/($C363+D364)*$Z363*D363)&lt;0,0,(D363*$Z363-(2009-D$3)/($C363+D364)*$Z363*D363))</f>
        <v>0</v>
      </c>
      <c r="AB363" s="46">
        <f t="shared" si="294"/>
        <v>0</v>
      </c>
      <c r="AC363" s="46">
        <f t="shared" si="294"/>
        <v>0</v>
      </c>
      <c r="AD363" s="46">
        <f t="shared" si="294"/>
        <v>0</v>
      </c>
      <c r="AE363" s="46">
        <f t="shared" si="294"/>
        <v>0</v>
      </c>
      <c r="AF363" s="46">
        <f t="shared" si="294"/>
        <v>0</v>
      </c>
      <c r="AG363" s="46">
        <f t="shared" si="294"/>
        <v>0</v>
      </c>
      <c r="AH363" s="46">
        <f t="shared" si="294"/>
        <v>0</v>
      </c>
      <c r="AI363" s="46">
        <f t="shared" si="294"/>
        <v>0</v>
      </c>
      <c r="AJ363" s="46">
        <f t="shared" si="294"/>
        <v>0</v>
      </c>
      <c r="AK363" s="46">
        <f t="shared" si="294"/>
        <v>0</v>
      </c>
      <c r="AL363" s="46">
        <f t="shared" si="294"/>
        <v>0</v>
      </c>
      <c r="AM363" s="46">
        <f t="shared" si="294"/>
        <v>0</v>
      </c>
      <c r="AN363" s="46">
        <f t="shared" si="294"/>
        <v>0</v>
      </c>
      <c r="AO363" s="46">
        <f t="shared" si="294"/>
        <v>0</v>
      </c>
      <c r="AP363" s="46">
        <f t="shared" si="294"/>
        <v>0</v>
      </c>
      <c r="AQ363" s="46">
        <f t="shared" si="294"/>
        <v>0</v>
      </c>
      <c r="AR363" s="46">
        <f t="shared" si="294"/>
        <v>0</v>
      </c>
      <c r="AS363" s="46">
        <f t="shared" si="294"/>
        <v>0</v>
      </c>
      <c r="AT363" s="46">
        <f t="shared" si="294"/>
        <v>0</v>
      </c>
      <c r="AU363" s="46">
        <f t="shared" si="294"/>
        <v>0</v>
      </c>
      <c r="AV363" s="46">
        <f t="shared" si="294"/>
        <v>0</v>
      </c>
      <c r="AW363" s="47">
        <f>+SUM(AA363:AV363)</f>
        <v>0</v>
      </c>
      <c r="AX363" s="46">
        <f>VLOOKUP(D$3,[1]Prisindeks!$A$1:$B$111,2,FALSE)/100*AA363</f>
        <v>0</v>
      </c>
      <c r="AY363" s="46">
        <f>VLOOKUP(E$3,[1]Prisindeks!$A$1:$B$111,2,FALSE)/100*AB363</f>
        <v>0</v>
      </c>
      <c r="AZ363" s="46">
        <f>VLOOKUP(F$3,[1]Prisindeks!$A$1:$B$111,2,FALSE)/100*AC363</f>
        <v>0</v>
      </c>
      <c r="BA363" s="46">
        <f>VLOOKUP(G$3,[1]Prisindeks!$A$1:$B$111,2,FALSE)/100*AD363</f>
        <v>0</v>
      </c>
      <c r="BB363" s="46">
        <f>VLOOKUP(H$3,[1]Prisindeks!$A$1:$B$111,2,FALSE)/100*AE363</f>
        <v>0</v>
      </c>
      <c r="BC363" s="46">
        <f>VLOOKUP(I$3,[1]Prisindeks!$A$1:$B$111,2,FALSE)/100*AF363</f>
        <v>0</v>
      </c>
      <c r="BD363" s="46">
        <f>VLOOKUP(J$3,[1]Prisindeks!$A$1:$B$111,2,FALSE)/100*AG363</f>
        <v>0</v>
      </c>
      <c r="BE363" s="46">
        <f>VLOOKUP(K$3,[1]Prisindeks!$A$1:$B$111,2,FALSE)/100*AH363</f>
        <v>0</v>
      </c>
      <c r="BF363" s="46">
        <f>VLOOKUP(L$3,[1]Prisindeks!$A$1:$B$111,2,FALSE)/100*AI363</f>
        <v>0</v>
      </c>
      <c r="BG363" s="46">
        <f>VLOOKUP(M$3,[1]Prisindeks!$A$1:$B$111,2,FALSE)/100*AJ363</f>
        <v>0</v>
      </c>
      <c r="BH363" s="46">
        <f>VLOOKUP(N$3,[1]Prisindeks!$A$1:$B$111,2,FALSE)/100*AK363</f>
        <v>0</v>
      </c>
      <c r="BI363" s="46">
        <f>VLOOKUP(O$3,[1]Prisindeks!$A$1:$B$111,2,FALSE)/100*AL363</f>
        <v>0</v>
      </c>
      <c r="BJ363" s="46">
        <f>VLOOKUP(P$3,[1]Prisindeks!$A$1:$B$111,2,FALSE)/100*AM363</f>
        <v>0</v>
      </c>
      <c r="BK363" s="46">
        <f>VLOOKUP(Q$3,[1]Prisindeks!$A$1:$B$111,2,FALSE)/100*AN363</f>
        <v>0</v>
      </c>
      <c r="BL363" s="46">
        <f>VLOOKUP(R$3,[1]Prisindeks!$A$1:$B$111,2,FALSE)/100*AO363</f>
        <v>0</v>
      </c>
      <c r="BM363" s="46">
        <f>VLOOKUP(S$3,[1]Prisindeks!$A$1:$B$111,2,FALSE)/100*AP363</f>
        <v>0</v>
      </c>
      <c r="BN363" s="46">
        <f>VLOOKUP(T$3,[1]Prisindeks!$A$1:$B$111,2,FALSE)/100*AQ363</f>
        <v>0</v>
      </c>
      <c r="BO363" s="46">
        <f>VLOOKUP(U$3,[1]Prisindeks!$A$1:$B$111,2,FALSE)/100*AR363</f>
        <v>0</v>
      </c>
      <c r="BP363" s="46">
        <f>VLOOKUP(V$3,[1]Prisindeks!$A$1:$B$111,2,FALSE)/100*AS363</f>
        <v>0</v>
      </c>
      <c r="BQ363" s="46">
        <f>VLOOKUP(W$3,[1]Prisindeks!$A$1:$B$111,2,FALSE)/100*AT363</f>
        <v>0</v>
      </c>
      <c r="BR363" s="46">
        <f>VLOOKUP(X$3,[1]Prisindeks!$A$1:$B$111,2,FALSE)/100*AU363</f>
        <v>0</v>
      </c>
      <c r="BS363" s="46">
        <f>VLOOKUP(Y$3,[1]Prisindeks!$A$1:$B$111,2,FALSE)/100*AV363</f>
        <v>0</v>
      </c>
      <c r="BT363" s="47">
        <f>+SUM(AX363:BS363)</f>
        <v>0</v>
      </c>
      <c r="BU363" s="48">
        <f t="shared" ref="BU363:CP363" si="295">(AX363+AA363)/2</f>
        <v>0</v>
      </c>
      <c r="BV363" s="48">
        <f t="shared" si="295"/>
        <v>0</v>
      </c>
      <c r="BW363" s="48">
        <f t="shared" si="295"/>
        <v>0</v>
      </c>
      <c r="BX363" s="48">
        <f t="shared" si="295"/>
        <v>0</v>
      </c>
      <c r="BY363" s="48">
        <f t="shared" si="295"/>
        <v>0</v>
      </c>
      <c r="BZ363" s="48">
        <f t="shared" si="295"/>
        <v>0</v>
      </c>
      <c r="CA363" s="48">
        <f t="shared" si="295"/>
        <v>0</v>
      </c>
      <c r="CB363" s="48">
        <f t="shared" si="295"/>
        <v>0</v>
      </c>
      <c r="CC363" s="48">
        <f t="shared" si="295"/>
        <v>0</v>
      </c>
      <c r="CD363" s="48">
        <f t="shared" si="295"/>
        <v>0</v>
      </c>
      <c r="CE363" s="48">
        <f t="shared" si="295"/>
        <v>0</v>
      </c>
      <c r="CF363" s="48">
        <f t="shared" si="295"/>
        <v>0</v>
      </c>
      <c r="CG363" s="48">
        <f t="shared" si="295"/>
        <v>0</v>
      </c>
      <c r="CH363" s="48">
        <f t="shared" si="295"/>
        <v>0</v>
      </c>
      <c r="CI363" s="48">
        <f t="shared" si="295"/>
        <v>0</v>
      </c>
      <c r="CJ363" s="48">
        <f t="shared" si="295"/>
        <v>0</v>
      </c>
      <c r="CK363" s="48">
        <f t="shared" si="295"/>
        <v>0</v>
      </c>
      <c r="CL363" s="48">
        <f t="shared" si="295"/>
        <v>0</v>
      </c>
      <c r="CM363" s="48">
        <f t="shared" si="295"/>
        <v>0</v>
      </c>
      <c r="CN363" s="48">
        <f t="shared" si="295"/>
        <v>0</v>
      </c>
      <c r="CO363" s="48">
        <f t="shared" si="295"/>
        <v>0</v>
      </c>
      <c r="CP363" s="48">
        <f t="shared" si="295"/>
        <v>0</v>
      </c>
      <c r="CQ363" s="49">
        <f>+AVERAGE(AW363,BT363)</f>
        <v>0</v>
      </c>
      <c r="CR363" s="48">
        <f>SUM(D363:Y363)</f>
        <v>0</v>
      </c>
    </row>
    <row r="364" spans="1:96" hidden="1" outlineLevel="1" x14ac:dyDescent="0.25">
      <c r="A364" s="60" t="s">
        <v>66</v>
      </c>
      <c r="B364" s="51" t="s">
        <v>67</v>
      </c>
      <c r="C364" s="61" t="s">
        <v>68</v>
      </c>
      <c r="D364" s="78">
        <v>0</v>
      </c>
      <c r="E364" s="78">
        <v>0</v>
      </c>
      <c r="F364" s="78">
        <v>0</v>
      </c>
      <c r="G364" s="78">
        <v>0</v>
      </c>
      <c r="H364" s="78">
        <v>0</v>
      </c>
      <c r="I364" s="78">
        <v>0</v>
      </c>
      <c r="J364" s="78">
        <v>0</v>
      </c>
      <c r="K364" s="78">
        <v>0</v>
      </c>
      <c r="L364" s="78">
        <v>0</v>
      </c>
      <c r="M364" s="78">
        <v>0</v>
      </c>
      <c r="N364" s="78">
        <v>0</v>
      </c>
      <c r="O364" s="78">
        <v>0</v>
      </c>
      <c r="P364" s="78">
        <v>0</v>
      </c>
      <c r="Q364" s="78">
        <v>0</v>
      </c>
      <c r="R364" s="78">
        <v>0</v>
      </c>
      <c r="S364" s="78">
        <v>0</v>
      </c>
      <c r="T364" s="78">
        <v>0</v>
      </c>
      <c r="U364" s="78">
        <v>0</v>
      </c>
      <c r="V364" s="78">
        <v>0</v>
      </c>
      <c r="W364" s="78">
        <v>0</v>
      </c>
      <c r="X364" s="78">
        <v>0</v>
      </c>
      <c r="Y364" s="78">
        <v>0</v>
      </c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  <c r="BC364" s="56"/>
      <c r="BD364" s="56"/>
      <c r="BE364" s="56"/>
      <c r="BF364" s="56"/>
      <c r="BG364" s="56"/>
      <c r="BH364" s="56"/>
      <c r="BI364" s="56"/>
      <c r="BJ364" s="56"/>
      <c r="BK364" s="56"/>
      <c r="BL364" s="56"/>
      <c r="BM364" s="56"/>
      <c r="BN364" s="56"/>
      <c r="BO364" s="56"/>
      <c r="BP364" s="56"/>
      <c r="BQ364" s="56"/>
      <c r="BR364" s="56"/>
      <c r="BS364" s="56"/>
      <c r="BT364" s="56"/>
      <c r="BU364" s="56"/>
      <c r="BV364" s="56"/>
      <c r="BW364" s="56"/>
      <c r="BX364" s="56"/>
      <c r="BY364" s="56"/>
      <c r="BZ364" s="56"/>
      <c r="CA364" s="56"/>
      <c r="CB364" s="56"/>
      <c r="CC364" s="56"/>
      <c r="CD364" s="56"/>
      <c r="CE364" s="56"/>
      <c r="CF364" s="56"/>
      <c r="CG364" s="56"/>
      <c r="CH364" s="56"/>
      <c r="CI364" s="56"/>
      <c r="CJ364" s="56"/>
      <c r="CK364" s="56"/>
      <c r="CL364" s="56"/>
      <c r="CM364" s="56"/>
      <c r="CN364" s="56"/>
      <c r="CO364" s="56"/>
      <c r="CP364" s="56"/>
      <c r="CQ364" s="49"/>
      <c r="CR364" s="48"/>
    </row>
    <row r="365" spans="1:96" hidden="1" outlineLevel="1" x14ac:dyDescent="0.25">
      <c r="A365" s="50" t="s">
        <v>86</v>
      </c>
      <c r="B365" s="51" t="s">
        <v>85</v>
      </c>
      <c r="C365" s="52">
        <f>+[1]Genanskaffelsespriser!$E$176</f>
        <v>25</v>
      </c>
      <c r="D365" s="78">
        <v>0</v>
      </c>
      <c r="E365" s="78">
        <v>0</v>
      </c>
      <c r="F365" s="78">
        <v>0</v>
      </c>
      <c r="G365" s="78">
        <v>0</v>
      </c>
      <c r="H365" s="78">
        <v>0</v>
      </c>
      <c r="I365" s="78">
        <v>0</v>
      </c>
      <c r="J365" s="78">
        <v>0</v>
      </c>
      <c r="K365" s="78">
        <v>0</v>
      </c>
      <c r="L365" s="78">
        <v>0</v>
      </c>
      <c r="M365" s="78">
        <v>0</v>
      </c>
      <c r="N365" s="78">
        <v>0</v>
      </c>
      <c r="O365" s="78">
        <v>0</v>
      </c>
      <c r="P365" s="78">
        <v>0</v>
      </c>
      <c r="Q365" s="78">
        <v>0</v>
      </c>
      <c r="R365" s="78">
        <v>0</v>
      </c>
      <c r="S365" s="78">
        <v>0</v>
      </c>
      <c r="T365" s="78">
        <v>0</v>
      </c>
      <c r="U365" s="78">
        <v>0</v>
      </c>
      <c r="V365" s="78">
        <v>0</v>
      </c>
      <c r="W365" s="78">
        <v>0</v>
      </c>
      <c r="X365" s="78">
        <v>0</v>
      </c>
      <c r="Y365" s="78">
        <v>0</v>
      </c>
      <c r="Z365" s="87">
        <f>IF(COUNTIF(D365:Y365,"&lt;&gt;0")&lt;=1,IF((SUM(D365:Y365))&gt;0,((+HLOOKUP((SUM(D365:Y365)),[1]Priser!$E$342:$H$344,2)+((SUM(D365:Y365))-HLOOKUP((SUM(D365:Y365)),[1]Priser!$E$342:$H$344,1))*HLOOKUP((SUM(D365:Y365)),[1]Priser!$E$342:$H$344,3))*[1]Priser!$Q$341)/(SUM(D365:Y365)),0)*(1+[1]Genanskaffelsespriser!$D$196),$A$400)</f>
        <v>0</v>
      </c>
      <c r="AA365" s="57">
        <f t="shared" ref="AA365:AP366" si="296">IF((D365*$Z365-(2009-D$3)/$C365*$Z365*D365)&lt;0,0,(D365*$Z365-(2009-D$3)/$C365*$Z365*D365))</f>
        <v>0</v>
      </c>
      <c r="AB365" s="58">
        <f t="shared" si="296"/>
        <v>0</v>
      </c>
      <c r="AC365" s="58">
        <f t="shared" si="296"/>
        <v>0</v>
      </c>
      <c r="AD365" s="58">
        <f t="shared" si="296"/>
        <v>0</v>
      </c>
      <c r="AE365" s="58">
        <f t="shared" si="296"/>
        <v>0</v>
      </c>
      <c r="AF365" s="58">
        <f t="shared" si="296"/>
        <v>0</v>
      </c>
      <c r="AG365" s="58">
        <f t="shared" si="296"/>
        <v>0</v>
      </c>
      <c r="AH365" s="58">
        <f t="shared" si="296"/>
        <v>0</v>
      </c>
      <c r="AI365" s="58">
        <f t="shared" si="296"/>
        <v>0</v>
      </c>
      <c r="AJ365" s="58">
        <f t="shared" si="296"/>
        <v>0</v>
      </c>
      <c r="AK365" s="58">
        <f t="shared" si="296"/>
        <v>0</v>
      </c>
      <c r="AL365" s="58">
        <f t="shared" si="296"/>
        <v>0</v>
      </c>
      <c r="AM365" s="58">
        <f t="shared" si="296"/>
        <v>0</v>
      </c>
      <c r="AN365" s="58">
        <f t="shared" si="296"/>
        <v>0</v>
      </c>
      <c r="AO365" s="58">
        <f t="shared" si="296"/>
        <v>0</v>
      </c>
      <c r="AP365" s="58">
        <f t="shared" si="296"/>
        <v>0</v>
      </c>
      <c r="AQ365" s="58">
        <f t="shared" ref="AK365:AT366" si="297">IF((T365*$Z365-(2009-T$3)/$C365*$Z365*T365)&lt;0,0,(T365*$Z365-(2009-T$3)/$C365*$Z365*T365))</f>
        <v>0</v>
      </c>
      <c r="AR365" s="58">
        <f t="shared" si="297"/>
        <v>0</v>
      </c>
      <c r="AS365" s="58">
        <f t="shared" si="297"/>
        <v>0</v>
      </c>
      <c r="AT365" s="58">
        <f t="shared" si="297"/>
        <v>0</v>
      </c>
      <c r="AU365" s="58">
        <f>IF((X365*$Z365-(2009-X$3)/$C365*$Z365*X365)&lt;0,0,(X365*$Z365-(2009-X$3)/$C365*$Z365*X365))</f>
        <v>0</v>
      </c>
      <c r="AV365" s="58">
        <f>IF((Y365*$Z365-(2009-Y$3)/$C365*$Z365*Y365)&lt;0,0,(Y365*$Z365-(2009-Y$3)/$C365*$Z365*Y365))</f>
        <v>0</v>
      </c>
      <c r="AW365" s="59">
        <f>+SUM(AA365:AV365)</f>
        <v>0</v>
      </c>
      <c r="AX365" s="58">
        <f>VLOOKUP(D$3,[1]Prisindeks!$A$1:$B$111,2,FALSE)/100*AA365</f>
        <v>0</v>
      </c>
      <c r="AY365" s="58">
        <f>VLOOKUP(E$3,[1]Prisindeks!$A$1:$B$111,2,FALSE)/100*AB365</f>
        <v>0</v>
      </c>
      <c r="AZ365" s="58">
        <f>VLOOKUP(F$3,[1]Prisindeks!$A$1:$B$111,2,FALSE)/100*AC365</f>
        <v>0</v>
      </c>
      <c r="BA365" s="58">
        <f>VLOOKUP(G$3,[1]Prisindeks!$A$1:$B$111,2,FALSE)/100*AD365</f>
        <v>0</v>
      </c>
      <c r="BB365" s="58">
        <f>VLOOKUP(H$3,[1]Prisindeks!$A$1:$B$111,2,FALSE)/100*AE365</f>
        <v>0</v>
      </c>
      <c r="BC365" s="58">
        <f>VLOOKUP(I$3,[1]Prisindeks!$A$1:$B$111,2,FALSE)/100*AF365</f>
        <v>0</v>
      </c>
      <c r="BD365" s="58">
        <f>VLOOKUP(J$3,[1]Prisindeks!$A$1:$B$111,2,FALSE)/100*AG365</f>
        <v>0</v>
      </c>
      <c r="BE365" s="58">
        <f>VLOOKUP(K$3,[1]Prisindeks!$A$1:$B$111,2,FALSE)/100*AH365</f>
        <v>0</v>
      </c>
      <c r="BF365" s="58">
        <f>VLOOKUP(L$3,[1]Prisindeks!$A$1:$B$111,2,FALSE)/100*AI365</f>
        <v>0</v>
      </c>
      <c r="BG365" s="58">
        <f>VLOOKUP(M$3,[1]Prisindeks!$A$1:$B$111,2,FALSE)/100*AJ365</f>
        <v>0</v>
      </c>
      <c r="BH365" s="58">
        <f>VLOOKUP(N$3,[1]Prisindeks!$A$1:$B$111,2,FALSE)/100*AK365</f>
        <v>0</v>
      </c>
      <c r="BI365" s="58">
        <f>VLOOKUP(O$3,[1]Prisindeks!$A$1:$B$111,2,FALSE)/100*AL365</f>
        <v>0</v>
      </c>
      <c r="BJ365" s="58">
        <f>VLOOKUP(P$3,[1]Prisindeks!$A$1:$B$111,2,FALSE)/100*AM365</f>
        <v>0</v>
      </c>
      <c r="BK365" s="58">
        <f>VLOOKUP(Q$3,[1]Prisindeks!$A$1:$B$111,2,FALSE)/100*AN365</f>
        <v>0</v>
      </c>
      <c r="BL365" s="58">
        <f>VLOOKUP(R$3,[1]Prisindeks!$A$1:$B$111,2,FALSE)/100*AO365</f>
        <v>0</v>
      </c>
      <c r="BM365" s="58">
        <f>VLOOKUP(S$3,[1]Prisindeks!$A$1:$B$111,2,FALSE)/100*AP365</f>
        <v>0</v>
      </c>
      <c r="BN365" s="58">
        <f>VLOOKUP(T$3,[1]Prisindeks!$A$1:$B$111,2,FALSE)/100*AQ365</f>
        <v>0</v>
      </c>
      <c r="BO365" s="58">
        <f>VLOOKUP(U$3,[1]Prisindeks!$A$1:$B$111,2,FALSE)/100*AR365</f>
        <v>0</v>
      </c>
      <c r="BP365" s="58">
        <f>VLOOKUP(V$3,[1]Prisindeks!$A$1:$B$111,2,FALSE)/100*AS365</f>
        <v>0</v>
      </c>
      <c r="BQ365" s="58">
        <f>VLOOKUP(W$3,[1]Prisindeks!$A$1:$B$111,2,FALSE)/100*AT365</f>
        <v>0</v>
      </c>
      <c r="BR365" s="58">
        <f>VLOOKUP(X$3,[1]Prisindeks!$A$1:$B$111,2,FALSE)/100*AU365</f>
        <v>0</v>
      </c>
      <c r="BS365" s="58">
        <f>VLOOKUP(Y$3,[1]Prisindeks!$A$1:$B$111,2,FALSE)/100*AV365</f>
        <v>0</v>
      </c>
      <c r="BT365" s="59">
        <f>+SUM(AX365:BS365)</f>
        <v>0</v>
      </c>
      <c r="BU365" s="48">
        <f t="shared" ref="BU365:CJ367" si="298">(AX365+AA365)/2</f>
        <v>0</v>
      </c>
      <c r="BV365" s="48">
        <f t="shared" si="298"/>
        <v>0</v>
      </c>
      <c r="BW365" s="48">
        <f t="shared" si="298"/>
        <v>0</v>
      </c>
      <c r="BX365" s="48">
        <f t="shared" si="298"/>
        <v>0</v>
      </c>
      <c r="BY365" s="48">
        <f t="shared" si="298"/>
        <v>0</v>
      </c>
      <c r="BZ365" s="48">
        <f t="shared" si="298"/>
        <v>0</v>
      </c>
      <c r="CA365" s="48">
        <f t="shared" si="298"/>
        <v>0</v>
      </c>
      <c r="CB365" s="48">
        <f t="shared" si="298"/>
        <v>0</v>
      </c>
      <c r="CC365" s="48">
        <f t="shared" si="298"/>
        <v>0</v>
      </c>
      <c r="CD365" s="48">
        <f t="shared" si="298"/>
        <v>0</v>
      </c>
      <c r="CE365" s="48">
        <f t="shared" si="298"/>
        <v>0</v>
      </c>
      <c r="CF365" s="48">
        <f t="shared" si="298"/>
        <v>0</v>
      </c>
      <c r="CG365" s="48">
        <f t="shared" si="298"/>
        <v>0</v>
      </c>
      <c r="CH365" s="48">
        <f t="shared" si="298"/>
        <v>0</v>
      </c>
      <c r="CI365" s="48">
        <f t="shared" si="298"/>
        <v>0</v>
      </c>
      <c r="CJ365" s="48">
        <f t="shared" si="298"/>
        <v>0</v>
      </c>
      <c r="CK365" s="48">
        <f t="shared" ref="CE365:CP367" si="299">(BN365+AQ365)/2</f>
        <v>0</v>
      </c>
      <c r="CL365" s="48">
        <f t="shared" si="299"/>
        <v>0</v>
      </c>
      <c r="CM365" s="48">
        <f t="shared" si="299"/>
        <v>0</v>
      </c>
      <c r="CN365" s="48">
        <f t="shared" si="299"/>
        <v>0</v>
      </c>
      <c r="CO365" s="48">
        <f t="shared" si="299"/>
        <v>0</v>
      </c>
      <c r="CP365" s="48">
        <f t="shared" si="299"/>
        <v>0</v>
      </c>
      <c r="CQ365" s="49">
        <f>+AVERAGE(AW365,BT365)</f>
        <v>0</v>
      </c>
      <c r="CR365" s="48">
        <f>SUM(D365:Y365)</f>
        <v>0</v>
      </c>
    </row>
    <row r="366" spans="1:96" hidden="1" outlineLevel="1" x14ac:dyDescent="0.25">
      <c r="A366" s="50" t="s">
        <v>87</v>
      </c>
      <c r="B366" s="51" t="s">
        <v>85</v>
      </c>
      <c r="C366" s="52">
        <f>+[1]Genanskaffelsespriser!$E$177</f>
        <v>10</v>
      </c>
      <c r="D366" s="78">
        <v>0</v>
      </c>
      <c r="E366" s="78">
        <v>0</v>
      </c>
      <c r="F366" s="78">
        <v>0</v>
      </c>
      <c r="G366" s="78">
        <v>0</v>
      </c>
      <c r="H366" s="78">
        <v>0</v>
      </c>
      <c r="I366" s="78">
        <v>0</v>
      </c>
      <c r="J366" s="78">
        <v>0</v>
      </c>
      <c r="K366" s="78">
        <v>0</v>
      </c>
      <c r="L366" s="78">
        <v>0</v>
      </c>
      <c r="M366" s="78">
        <v>0</v>
      </c>
      <c r="N366" s="78">
        <v>0</v>
      </c>
      <c r="O366" s="78">
        <v>0</v>
      </c>
      <c r="P366" s="78">
        <v>0</v>
      </c>
      <c r="Q366" s="78">
        <v>0</v>
      </c>
      <c r="R366" s="78">
        <v>0</v>
      </c>
      <c r="S366" s="78">
        <v>0</v>
      </c>
      <c r="T366" s="78">
        <v>0</v>
      </c>
      <c r="U366" s="78">
        <v>0</v>
      </c>
      <c r="V366" s="78">
        <v>0</v>
      </c>
      <c r="W366" s="78">
        <v>0</v>
      </c>
      <c r="X366" s="78">
        <v>0</v>
      </c>
      <c r="Y366" s="78">
        <v>0</v>
      </c>
      <c r="Z366" s="87">
        <f>IF(COUNTIF(D366:Y366,"&lt;&gt;0")&lt;=1,IF((SUM(D366:Y366))&gt;0,((+HLOOKUP((SUM(D366:Y366)),[1]Priser!$E$342:$H$344,2)+((SUM(D366:Y366))-HLOOKUP((SUM(D366:Y366)),[1]Priser!$E$342:$H$344,1))*HLOOKUP((SUM(D366:Y366)),[1]Priser!$E$342:$H$344,3))*[1]Priser!$R$341)/(SUM(D366:Y366)),0)*(1+[1]Genanskaffelsespriser!$D$196),$A$400)</f>
        <v>0</v>
      </c>
      <c r="AA366" s="57">
        <f t="shared" si="296"/>
        <v>0</v>
      </c>
      <c r="AB366" s="58">
        <f t="shared" si="296"/>
        <v>0</v>
      </c>
      <c r="AC366" s="58">
        <f t="shared" si="296"/>
        <v>0</v>
      </c>
      <c r="AD366" s="58">
        <f t="shared" si="296"/>
        <v>0</v>
      </c>
      <c r="AE366" s="58">
        <f t="shared" si="296"/>
        <v>0</v>
      </c>
      <c r="AF366" s="58">
        <f t="shared" si="296"/>
        <v>0</v>
      </c>
      <c r="AG366" s="58">
        <f t="shared" si="296"/>
        <v>0</v>
      </c>
      <c r="AH366" s="58">
        <f t="shared" si="296"/>
        <v>0</v>
      </c>
      <c r="AI366" s="58">
        <f t="shared" si="296"/>
        <v>0</v>
      </c>
      <c r="AJ366" s="58">
        <f t="shared" si="296"/>
        <v>0</v>
      </c>
      <c r="AK366" s="58">
        <f t="shared" si="297"/>
        <v>0</v>
      </c>
      <c r="AL366" s="58">
        <f t="shared" si="297"/>
        <v>0</v>
      </c>
      <c r="AM366" s="58">
        <f t="shared" si="297"/>
        <v>0</v>
      </c>
      <c r="AN366" s="58">
        <f t="shared" si="297"/>
        <v>0</v>
      </c>
      <c r="AO366" s="58">
        <f t="shared" si="297"/>
        <v>0</v>
      </c>
      <c r="AP366" s="58">
        <f t="shared" si="297"/>
        <v>0</v>
      </c>
      <c r="AQ366" s="58">
        <f t="shared" si="297"/>
        <v>0</v>
      </c>
      <c r="AR366" s="58">
        <f t="shared" si="297"/>
        <v>0</v>
      </c>
      <c r="AS366" s="58">
        <f t="shared" si="297"/>
        <v>0</v>
      </c>
      <c r="AT366" s="58">
        <f t="shared" si="297"/>
        <v>0</v>
      </c>
      <c r="AU366" s="58">
        <f>IF((X366*$Z366-(2009-X$3)/$C366*$Z366*X366)&lt;0,0,(X366*$Z366-(2009-X$3)/$C366*$Z366*X366))</f>
        <v>0</v>
      </c>
      <c r="AV366" s="58">
        <f>IF((Y366*$Z366-(2009-Y$3)/$C366*$Z366*Y366)&lt;0,0,(Y366*$Z366-(2009-Y$3)/$C366*$Z366*Y366))</f>
        <v>0</v>
      </c>
      <c r="AW366" s="59">
        <f>+SUM(AA366:AV366)</f>
        <v>0</v>
      </c>
      <c r="AX366" s="58">
        <f>VLOOKUP(D$3,[1]Prisindeks!$A$1:$B$111,2,FALSE)/100*AA366</f>
        <v>0</v>
      </c>
      <c r="AY366" s="58">
        <f>VLOOKUP(E$3,[1]Prisindeks!$A$1:$B$111,2,FALSE)/100*AB366</f>
        <v>0</v>
      </c>
      <c r="AZ366" s="58">
        <f>VLOOKUP(F$3,[1]Prisindeks!$A$1:$B$111,2,FALSE)/100*AC366</f>
        <v>0</v>
      </c>
      <c r="BA366" s="58">
        <f>VLOOKUP(G$3,[1]Prisindeks!$A$1:$B$111,2,FALSE)/100*AD366</f>
        <v>0</v>
      </c>
      <c r="BB366" s="58">
        <f>VLOOKUP(H$3,[1]Prisindeks!$A$1:$B$111,2,FALSE)/100*AE366</f>
        <v>0</v>
      </c>
      <c r="BC366" s="58">
        <f>VLOOKUP(I$3,[1]Prisindeks!$A$1:$B$111,2,FALSE)/100*AF366</f>
        <v>0</v>
      </c>
      <c r="BD366" s="58">
        <f>VLOOKUP(J$3,[1]Prisindeks!$A$1:$B$111,2,FALSE)/100*AG366</f>
        <v>0</v>
      </c>
      <c r="BE366" s="58">
        <f>VLOOKUP(K$3,[1]Prisindeks!$A$1:$B$111,2,FALSE)/100*AH366</f>
        <v>0</v>
      </c>
      <c r="BF366" s="58">
        <f>VLOOKUP(L$3,[1]Prisindeks!$A$1:$B$111,2,FALSE)/100*AI366</f>
        <v>0</v>
      </c>
      <c r="BG366" s="58">
        <f>VLOOKUP(M$3,[1]Prisindeks!$A$1:$B$111,2,FALSE)/100*AJ366</f>
        <v>0</v>
      </c>
      <c r="BH366" s="58">
        <f>VLOOKUP(N$3,[1]Prisindeks!$A$1:$B$111,2,FALSE)/100*AK366</f>
        <v>0</v>
      </c>
      <c r="BI366" s="58">
        <f>VLOOKUP(O$3,[1]Prisindeks!$A$1:$B$111,2,FALSE)/100*AL366</f>
        <v>0</v>
      </c>
      <c r="BJ366" s="58">
        <f>VLOOKUP(P$3,[1]Prisindeks!$A$1:$B$111,2,FALSE)/100*AM366</f>
        <v>0</v>
      </c>
      <c r="BK366" s="58">
        <f>VLOOKUP(Q$3,[1]Prisindeks!$A$1:$B$111,2,FALSE)/100*AN366</f>
        <v>0</v>
      </c>
      <c r="BL366" s="58">
        <f>VLOOKUP(R$3,[1]Prisindeks!$A$1:$B$111,2,FALSE)/100*AO366</f>
        <v>0</v>
      </c>
      <c r="BM366" s="58">
        <f>VLOOKUP(S$3,[1]Prisindeks!$A$1:$B$111,2,FALSE)/100*AP366</f>
        <v>0</v>
      </c>
      <c r="BN366" s="58">
        <f>VLOOKUP(T$3,[1]Prisindeks!$A$1:$B$111,2,FALSE)/100*AQ366</f>
        <v>0</v>
      </c>
      <c r="BO366" s="58">
        <f>VLOOKUP(U$3,[1]Prisindeks!$A$1:$B$111,2,FALSE)/100*AR366</f>
        <v>0</v>
      </c>
      <c r="BP366" s="58">
        <f>VLOOKUP(V$3,[1]Prisindeks!$A$1:$B$111,2,FALSE)/100*AS366</f>
        <v>0</v>
      </c>
      <c r="BQ366" s="58">
        <f>VLOOKUP(W$3,[1]Prisindeks!$A$1:$B$111,2,FALSE)/100*AT366</f>
        <v>0</v>
      </c>
      <c r="BR366" s="58">
        <f>VLOOKUP(X$3,[1]Prisindeks!$A$1:$B$111,2,FALSE)/100*AU366</f>
        <v>0</v>
      </c>
      <c r="BS366" s="58">
        <f>VLOOKUP(Y$3,[1]Prisindeks!$A$1:$B$111,2,FALSE)/100*AV366</f>
        <v>0</v>
      </c>
      <c r="BT366" s="59">
        <f>+SUM(AX366:BS366)</f>
        <v>0</v>
      </c>
      <c r="BU366" s="48">
        <f t="shared" si="298"/>
        <v>0</v>
      </c>
      <c r="BV366" s="48">
        <f t="shared" si="298"/>
        <v>0</v>
      </c>
      <c r="BW366" s="48">
        <f t="shared" si="298"/>
        <v>0</v>
      </c>
      <c r="BX366" s="48">
        <f t="shared" si="298"/>
        <v>0</v>
      </c>
      <c r="BY366" s="48">
        <f t="shared" si="298"/>
        <v>0</v>
      </c>
      <c r="BZ366" s="48">
        <f t="shared" si="298"/>
        <v>0</v>
      </c>
      <c r="CA366" s="48">
        <f t="shared" si="298"/>
        <v>0</v>
      </c>
      <c r="CB366" s="48">
        <f t="shared" si="298"/>
        <v>0</v>
      </c>
      <c r="CC366" s="48">
        <f t="shared" si="298"/>
        <v>0</v>
      </c>
      <c r="CD366" s="48">
        <f t="shared" si="298"/>
        <v>0</v>
      </c>
      <c r="CE366" s="48">
        <f t="shared" si="299"/>
        <v>0</v>
      </c>
      <c r="CF366" s="48">
        <f t="shared" si="299"/>
        <v>0</v>
      </c>
      <c r="CG366" s="48">
        <f t="shared" si="299"/>
        <v>0</v>
      </c>
      <c r="CH366" s="48">
        <f t="shared" si="299"/>
        <v>0</v>
      </c>
      <c r="CI366" s="48">
        <f t="shared" si="299"/>
        <v>0</v>
      </c>
      <c r="CJ366" s="48">
        <f t="shared" si="299"/>
        <v>0</v>
      </c>
      <c r="CK366" s="48">
        <f t="shared" si="299"/>
        <v>0</v>
      </c>
      <c r="CL366" s="48">
        <f t="shared" si="299"/>
        <v>0</v>
      </c>
      <c r="CM366" s="48">
        <f t="shared" si="299"/>
        <v>0</v>
      </c>
      <c r="CN366" s="48">
        <f t="shared" si="299"/>
        <v>0</v>
      </c>
      <c r="CO366" s="48">
        <f t="shared" si="299"/>
        <v>0</v>
      </c>
      <c r="CP366" s="48">
        <f t="shared" si="299"/>
        <v>0</v>
      </c>
      <c r="CQ366" s="49">
        <f>+AVERAGE(AW366,BT366)</f>
        <v>0</v>
      </c>
      <c r="CR366" s="48">
        <f>SUM(D366:Y366)</f>
        <v>0</v>
      </c>
    </row>
    <row r="367" spans="1:96" hidden="1" outlineLevel="1" x14ac:dyDescent="0.25">
      <c r="A367" s="50" t="s">
        <v>88</v>
      </c>
      <c r="B367" s="51" t="s">
        <v>89</v>
      </c>
      <c r="C367" s="52">
        <f>+[1]Genanskaffelsespriser!$E$178</f>
        <v>50</v>
      </c>
      <c r="D367" s="78">
        <v>0</v>
      </c>
      <c r="E367" s="78">
        <v>0</v>
      </c>
      <c r="F367" s="78">
        <v>0</v>
      </c>
      <c r="G367" s="78">
        <v>0</v>
      </c>
      <c r="H367" s="78">
        <v>0</v>
      </c>
      <c r="I367" s="78">
        <v>0</v>
      </c>
      <c r="J367" s="78">
        <v>0</v>
      </c>
      <c r="K367" s="78">
        <v>0</v>
      </c>
      <c r="L367" s="78">
        <v>0</v>
      </c>
      <c r="M367" s="78">
        <v>0</v>
      </c>
      <c r="N367" s="78">
        <v>0</v>
      </c>
      <c r="O367" s="78">
        <v>0</v>
      </c>
      <c r="P367" s="78">
        <v>0</v>
      </c>
      <c r="Q367" s="78">
        <v>0</v>
      </c>
      <c r="R367" s="78">
        <v>0</v>
      </c>
      <c r="S367" s="78">
        <v>0</v>
      </c>
      <c r="T367" s="78">
        <v>0</v>
      </c>
      <c r="U367" s="78">
        <v>0</v>
      </c>
      <c r="V367" s="78">
        <v>0</v>
      </c>
      <c r="W367" s="78">
        <v>0</v>
      </c>
      <c r="X367" s="78">
        <v>0</v>
      </c>
      <c r="Y367" s="78">
        <v>0</v>
      </c>
      <c r="Z367" s="87">
        <f>IF(COUNTIF(D367:Y367,"&lt;&gt;0")&lt;=1,IF((SUM(D367:Y367))&gt;0,(+HLOOKUP((SUM(D367:Y367)),[1]Priser!$E$168:$J$170,2)+((SUM(D367:Y367))-HLOOKUP((SUM(D367:Y367)),[1]Priser!$E$168:$J$170,1))*HLOOKUP((SUM(D367:Y367)),[1]Priser!$E$168:$J$170,3))/(SUM(D367:Y367)),0)*(1+[1]Genanskaffelsespriser!$D$196),$A$400)</f>
        <v>0</v>
      </c>
      <c r="AA367" s="57">
        <f t="shared" ref="AA367:AV367" si="300">IF((D367*$Z367-(2009-D$3)/($C367+D368)*$Z367*D367)&lt;0,0,(D367*$Z367-(2009-D$3)/($C367+D368)*$Z367*D367))</f>
        <v>0</v>
      </c>
      <c r="AB367" s="58">
        <f t="shared" si="300"/>
        <v>0</v>
      </c>
      <c r="AC367" s="58">
        <f t="shared" si="300"/>
        <v>0</v>
      </c>
      <c r="AD367" s="58">
        <f t="shared" si="300"/>
        <v>0</v>
      </c>
      <c r="AE367" s="58">
        <f t="shared" si="300"/>
        <v>0</v>
      </c>
      <c r="AF367" s="58">
        <f t="shared" si="300"/>
        <v>0</v>
      </c>
      <c r="AG367" s="58">
        <f t="shared" si="300"/>
        <v>0</v>
      </c>
      <c r="AH367" s="58">
        <f t="shared" si="300"/>
        <v>0</v>
      </c>
      <c r="AI367" s="58">
        <f t="shared" si="300"/>
        <v>0</v>
      </c>
      <c r="AJ367" s="58">
        <f t="shared" si="300"/>
        <v>0</v>
      </c>
      <c r="AK367" s="58">
        <f t="shared" si="300"/>
        <v>0</v>
      </c>
      <c r="AL367" s="58">
        <f t="shared" si="300"/>
        <v>0</v>
      </c>
      <c r="AM367" s="58">
        <f t="shared" si="300"/>
        <v>0</v>
      </c>
      <c r="AN367" s="58">
        <f t="shared" si="300"/>
        <v>0</v>
      </c>
      <c r="AO367" s="58">
        <f t="shared" si="300"/>
        <v>0</v>
      </c>
      <c r="AP367" s="58">
        <f t="shared" si="300"/>
        <v>0</v>
      </c>
      <c r="AQ367" s="58">
        <f t="shared" si="300"/>
        <v>0</v>
      </c>
      <c r="AR367" s="58">
        <f t="shared" si="300"/>
        <v>0</v>
      </c>
      <c r="AS367" s="58">
        <f t="shared" si="300"/>
        <v>0</v>
      </c>
      <c r="AT367" s="58">
        <f t="shared" si="300"/>
        <v>0</v>
      </c>
      <c r="AU367" s="58">
        <f t="shared" si="300"/>
        <v>0</v>
      </c>
      <c r="AV367" s="58">
        <f t="shared" si="300"/>
        <v>0</v>
      </c>
      <c r="AW367" s="59">
        <f>+SUM(AA367:AV367)</f>
        <v>0</v>
      </c>
      <c r="AX367" s="58">
        <f>VLOOKUP(D$3,[1]Prisindeks!$A$1:$B$111,2,FALSE)/100*AA367</f>
        <v>0</v>
      </c>
      <c r="AY367" s="58">
        <f>VLOOKUP(E$3,[1]Prisindeks!$A$1:$B$111,2,FALSE)/100*AB367</f>
        <v>0</v>
      </c>
      <c r="AZ367" s="58">
        <f>VLOOKUP(F$3,[1]Prisindeks!$A$1:$B$111,2,FALSE)/100*AC367</f>
        <v>0</v>
      </c>
      <c r="BA367" s="58">
        <f>VLOOKUP(G$3,[1]Prisindeks!$A$1:$B$111,2,FALSE)/100*AD367</f>
        <v>0</v>
      </c>
      <c r="BB367" s="58">
        <f>VLOOKUP(H$3,[1]Prisindeks!$A$1:$B$111,2,FALSE)/100*AE367</f>
        <v>0</v>
      </c>
      <c r="BC367" s="58">
        <f>VLOOKUP(I$3,[1]Prisindeks!$A$1:$B$111,2,FALSE)/100*AF367</f>
        <v>0</v>
      </c>
      <c r="BD367" s="58">
        <f>VLOOKUP(J$3,[1]Prisindeks!$A$1:$B$111,2,FALSE)/100*AG367</f>
        <v>0</v>
      </c>
      <c r="BE367" s="58">
        <f>VLOOKUP(K$3,[1]Prisindeks!$A$1:$B$111,2,FALSE)/100*AH367</f>
        <v>0</v>
      </c>
      <c r="BF367" s="58">
        <f>VLOOKUP(L$3,[1]Prisindeks!$A$1:$B$111,2,FALSE)/100*AI367</f>
        <v>0</v>
      </c>
      <c r="BG367" s="58">
        <f>VLOOKUP(M$3,[1]Prisindeks!$A$1:$B$111,2,FALSE)/100*AJ367</f>
        <v>0</v>
      </c>
      <c r="BH367" s="58">
        <f>VLOOKUP(N$3,[1]Prisindeks!$A$1:$B$111,2,FALSE)/100*AK367</f>
        <v>0</v>
      </c>
      <c r="BI367" s="58">
        <f>VLOOKUP(O$3,[1]Prisindeks!$A$1:$B$111,2,FALSE)/100*AL367</f>
        <v>0</v>
      </c>
      <c r="BJ367" s="58">
        <f>VLOOKUP(P$3,[1]Prisindeks!$A$1:$B$111,2,FALSE)/100*AM367</f>
        <v>0</v>
      </c>
      <c r="BK367" s="58">
        <f>VLOOKUP(Q$3,[1]Prisindeks!$A$1:$B$111,2,FALSE)/100*AN367</f>
        <v>0</v>
      </c>
      <c r="BL367" s="58">
        <f>VLOOKUP(R$3,[1]Prisindeks!$A$1:$B$111,2,FALSE)/100*AO367</f>
        <v>0</v>
      </c>
      <c r="BM367" s="58">
        <f>VLOOKUP(S$3,[1]Prisindeks!$A$1:$B$111,2,FALSE)/100*AP367</f>
        <v>0</v>
      </c>
      <c r="BN367" s="58">
        <f>VLOOKUP(T$3,[1]Prisindeks!$A$1:$B$111,2,FALSE)/100*AQ367</f>
        <v>0</v>
      </c>
      <c r="BO367" s="58">
        <f>VLOOKUP(U$3,[1]Prisindeks!$A$1:$B$111,2,FALSE)/100*AR367</f>
        <v>0</v>
      </c>
      <c r="BP367" s="58">
        <f>VLOOKUP(V$3,[1]Prisindeks!$A$1:$B$111,2,FALSE)/100*AS367</f>
        <v>0</v>
      </c>
      <c r="BQ367" s="58">
        <f>VLOOKUP(W$3,[1]Prisindeks!$A$1:$B$111,2,FALSE)/100*AT367</f>
        <v>0</v>
      </c>
      <c r="BR367" s="58">
        <f>VLOOKUP(X$3,[1]Prisindeks!$A$1:$B$111,2,FALSE)/100*AU367</f>
        <v>0</v>
      </c>
      <c r="BS367" s="58">
        <f>VLOOKUP(Y$3,[1]Prisindeks!$A$1:$B$111,2,FALSE)/100*AV367</f>
        <v>0</v>
      </c>
      <c r="BT367" s="59">
        <f>+SUM(AX367:BS367)</f>
        <v>0</v>
      </c>
      <c r="BU367" s="48">
        <f t="shared" si="298"/>
        <v>0</v>
      </c>
      <c r="BV367" s="48">
        <f t="shared" si="298"/>
        <v>0</v>
      </c>
      <c r="BW367" s="48">
        <f t="shared" si="298"/>
        <v>0</v>
      </c>
      <c r="BX367" s="48">
        <f t="shared" si="298"/>
        <v>0</v>
      </c>
      <c r="BY367" s="48">
        <f t="shared" si="298"/>
        <v>0</v>
      </c>
      <c r="BZ367" s="48">
        <f t="shared" si="298"/>
        <v>0</v>
      </c>
      <c r="CA367" s="48">
        <f t="shared" si="298"/>
        <v>0</v>
      </c>
      <c r="CB367" s="48">
        <f t="shared" si="298"/>
        <v>0</v>
      </c>
      <c r="CC367" s="48">
        <f t="shared" si="298"/>
        <v>0</v>
      </c>
      <c r="CD367" s="48">
        <f t="shared" si="298"/>
        <v>0</v>
      </c>
      <c r="CE367" s="48">
        <f t="shared" si="299"/>
        <v>0</v>
      </c>
      <c r="CF367" s="48">
        <f t="shared" si="299"/>
        <v>0</v>
      </c>
      <c r="CG367" s="48">
        <f t="shared" si="299"/>
        <v>0</v>
      </c>
      <c r="CH367" s="48">
        <f t="shared" si="299"/>
        <v>0</v>
      </c>
      <c r="CI367" s="48">
        <f t="shared" si="299"/>
        <v>0</v>
      </c>
      <c r="CJ367" s="48">
        <f t="shared" si="299"/>
        <v>0</v>
      </c>
      <c r="CK367" s="48">
        <f t="shared" si="299"/>
        <v>0</v>
      </c>
      <c r="CL367" s="48">
        <f t="shared" si="299"/>
        <v>0</v>
      </c>
      <c r="CM367" s="48">
        <f t="shared" si="299"/>
        <v>0</v>
      </c>
      <c r="CN367" s="48">
        <f t="shared" si="299"/>
        <v>0</v>
      </c>
      <c r="CO367" s="48">
        <f t="shared" si="299"/>
        <v>0</v>
      </c>
      <c r="CP367" s="48">
        <f t="shared" si="299"/>
        <v>0</v>
      </c>
      <c r="CQ367" s="49">
        <f>+AVERAGE(AW367,BT367)</f>
        <v>0</v>
      </c>
      <c r="CR367" s="48">
        <f>SUM(D367:Y367)</f>
        <v>0</v>
      </c>
    </row>
    <row r="368" spans="1:96" hidden="1" outlineLevel="1" x14ac:dyDescent="0.25">
      <c r="A368" s="60" t="s">
        <v>66</v>
      </c>
      <c r="B368" s="51" t="s">
        <v>67</v>
      </c>
      <c r="C368" s="61" t="s">
        <v>68</v>
      </c>
      <c r="D368" s="78">
        <v>0</v>
      </c>
      <c r="E368" s="78">
        <v>0</v>
      </c>
      <c r="F368" s="78">
        <v>0</v>
      </c>
      <c r="G368" s="78">
        <v>0</v>
      </c>
      <c r="H368" s="78">
        <v>0</v>
      </c>
      <c r="I368" s="78">
        <v>0</v>
      </c>
      <c r="J368" s="78">
        <v>0</v>
      </c>
      <c r="K368" s="78">
        <v>0</v>
      </c>
      <c r="L368" s="78">
        <v>0</v>
      </c>
      <c r="M368" s="78">
        <v>0</v>
      </c>
      <c r="N368" s="78">
        <v>0</v>
      </c>
      <c r="O368" s="78">
        <v>0</v>
      </c>
      <c r="P368" s="78">
        <v>0</v>
      </c>
      <c r="Q368" s="78">
        <v>0</v>
      </c>
      <c r="R368" s="78">
        <v>0</v>
      </c>
      <c r="S368" s="78">
        <v>0</v>
      </c>
      <c r="T368" s="78">
        <v>0</v>
      </c>
      <c r="U368" s="78">
        <v>0</v>
      </c>
      <c r="V368" s="78">
        <v>0</v>
      </c>
      <c r="W368" s="78">
        <v>0</v>
      </c>
      <c r="X368" s="78">
        <v>0</v>
      </c>
      <c r="Y368" s="78">
        <v>0</v>
      </c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  <c r="BC368" s="56"/>
      <c r="BD368" s="56"/>
      <c r="BE368" s="56"/>
      <c r="BF368" s="56"/>
      <c r="BG368" s="56"/>
      <c r="BH368" s="56"/>
      <c r="BI368" s="56"/>
      <c r="BJ368" s="56"/>
      <c r="BK368" s="56"/>
      <c r="BL368" s="56"/>
      <c r="BM368" s="56"/>
      <c r="BN368" s="56"/>
      <c r="BO368" s="56"/>
      <c r="BP368" s="56"/>
      <c r="BQ368" s="56"/>
      <c r="BR368" s="56"/>
      <c r="BS368" s="56"/>
      <c r="BT368" s="56"/>
      <c r="BU368" s="56"/>
      <c r="BV368" s="56"/>
      <c r="BW368" s="56"/>
      <c r="BX368" s="56"/>
      <c r="BY368" s="56"/>
      <c r="BZ368" s="56"/>
      <c r="CA368" s="56"/>
      <c r="CB368" s="56"/>
      <c r="CC368" s="56"/>
      <c r="CD368" s="56"/>
      <c r="CE368" s="56"/>
      <c r="CF368" s="56"/>
      <c r="CG368" s="56"/>
      <c r="CH368" s="56"/>
      <c r="CI368" s="56"/>
      <c r="CJ368" s="56"/>
      <c r="CK368" s="56"/>
      <c r="CL368" s="56"/>
      <c r="CM368" s="56"/>
      <c r="CN368" s="56"/>
      <c r="CO368" s="56"/>
      <c r="CP368" s="56"/>
      <c r="CQ368" s="49"/>
      <c r="CR368" s="48"/>
    </row>
    <row r="369" spans="1:96" hidden="1" outlineLevel="1" x14ac:dyDescent="0.25">
      <c r="A369" s="50" t="s">
        <v>90</v>
      </c>
      <c r="B369" s="51" t="s">
        <v>89</v>
      </c>
      <c r="C369" s="52">
        <f>+[1]Genanskaffelsespriser!$E$179</f>
        <v>50</v>
      </c>
      <c r="D369" s="78">
        <v>0</v>
      </c>
      <c r="E369" s="78">
        <v>0</v>
      </c>
      <c r="F369" s="78">
        <v>0</v>
      </c>
      <c r="G369" s="78">
        <v>0</v>
      </c>
      <c r="H369" s="78">
        <v>0</v>
      </c>
      <c r="I369" s="78">
        <v>0</v>
      </c>
      <c r="J369" s="78">
        <v>0</v>
      </c>
      <c r="K369" s="78">
        <v>0</v>
      </c>
      <c r="L369" s="78">
        <v>0</v>
      </c>
      <c r="M369" s="78">
        <v>0</v>
      </c>
      <c r="N369" s="78">
        <v>0</v>
      </c>
      <c r="O369" s="78">
        <v>0</v>
      </c>
      <c r="P369" s="78">
        <v>0</v>
      </c>
      <c r="Q369" s="78">
        <v>0</v>
      </c>
      <c r="R369" s="78">
        <v>0</v>
      </c>
      <c r="S369" s="78">
        <v>0</v>
      </c>
      <c r="T369" s="78">
        <v>0</v>
      </c>
      <c r="U369" s="78">
        <v>0</v>
      </c>
      <c r="V369" s="78">
        <v>0</v>
      </c>
      <c r="W369" s="78">
        <v>0</v>
      </c>
      <c r="X369" s="78">
        <v>0</v>
      </c>
      <c r="Y369" s="78">
        <v>0</v>
      </c>
      <c r="Z369" s="87">
        <f>IF(COUNTIF(D369:Y369,"&lt;&gt;0")&lt;=1,IF((SUM(D369:Y369))&gt;0,(+HLOOKUP((SUM(D369:Y369)),[1]Priser!$E$191:$J$193,2)+((SUM(D369:Y369))-HLOOKUP((SUM(D369:Y369)),[1]Priser!$E$191:$J$193,1))*HLOOKUP((SUM(D369:Y369)),[1]Priser!$E$191:$J$193,3))/(SUM(D369:Y369)),0)*(1+[1]Genanskaffelsespriser!$D$196),$A$400)</f>
        <v>0</v>
      </c>
      <c r="AA369" s="57">
        <f t="shared" ref="AA369:AV369" si="301">IF((D369*$Z369-(2009-D$3)/($C369+D370)*$Z369*D369)&lt;0,0,(D369*$Z369-(2009-D$3)/($C369+D370)*$Z369*D369))</f>
        <v>0</v>
      </c>
      <c r="AB369" s="58">
        <f t="shared" si="301"/>
        <v>0</v>
      </c>
      <c r="AC369" s="58">
        <f t="shared" si="301"/>
        <v>0</v>
      </c>
      <c r="AD369" s="58">
        <f t="shared" si="301"/>
        <v>0</v>
      </c>
      <c r="AE369" s="58">
        <f t="shared" si="301"/>
        <v>0</v>
      </c>
      <c r="AF369" s="58">
        <f t="shared" si="301"/>
        <v>0</v>
      </c>
      <c r="AG369" s="58">
        <f t="shared" si="301"/>
        <v>0</v>
      </c>
      <c r="AH369" s="58">
        <f t="shared" si="301"/>
        <v>0</v>
      </c>
      <c r="AI369" s="58">
        <f t="shared" si="301"/>
        <v>0</v>
      </c>
      <c r="AJ369" s="58">
        <f t="shared" si="301"/>
        <v>0</v>
      </c>
      <c r="AK369" s="58">
        <f t="shared" si="301"/>
        <v>0</v>
      </c>
      <c r="AL369" s="58">
        <f t="shared" si="301"/>
        <v>0</v>
      </c>
      <c r="AM369" s="58">
        <f t="shared" si="301"/>
        <v>0</v>
      </c>
      <c r="AN369" s="58">
        <f t="shared" si="301"/>
        <v>0</v>
      </c>
      <c r="AO369" s="58">
        <f t="shared" si="301"/>
        <v>0</v>
      </c>
      <c r="AP369" s="58">
        <f t="shared" si="301"/>
        <v>0</v>
      </c>
      <c r="AQ369" s="58">
        <f t="shared" si="301"/>
        <v>0</v>
      </c>
      <c r="AR369" s="58">
        <f t="shared" si="301"/>
        <v>0</v>
      </c>
      <c r="AS369" s="58">
        <f t="shared" si="301"/>
        <v>0</v>
      </c>
      <c r="AT369" s="58">
        <f t="shared" si="301"/>
        <v>0</v>
      </c>
      <c r="AU369" s="58">
        <f t="shared" si="301"/>
        <v>0</v>
      </c>
      <c r="AV369" s="58">
        <f t="shared" si="301"/>
        <v>0</v>
      </c>
      <c r="AW369" s="59">
        <f>+SUM(AA369:AV369)</f>
        <v>0</v>
      </c>
      <c r="AX369" s="58">
        <f>VLOOKUP(D$3,[1]Prisindeks!$A$1:$B$111,2,FALSE)/100*AA369</f>
        <v>0</v>
      </c>
      <c r="AY369" s="58">
        <f>VLOOKUP(E$3,[1]Prisindeks!$A$1:$B$111,2,FALSE)/100*AB369</f>
        <v>0</v>
      </c>
      <c r="AZ369" s="58">
        <f>VLOOKUP(F$3,[1]Prisindeks!$A$1:$B$111,2,FALSE)/100*AC369</f>
        <v>0</v>
      </c>
      <c r="BA369" s="58">
        <f>VLOOKUP(G$3,[1]Prisindeks!$A$1:$B$111,2,FALSE)/100*AD369</f>
        <v>0</v>
      </c>
      <c r="BB369" s="58">
        <f>VLOOKUP(H$3,[1]Prisindeks!$A$1:$B$111,2,FALSE)/100*AE369</f>
        <v>0</v>
      </c>
      <c r="BC369" s="58">
        <f>VLOOKUP(I$3,[1]Prisindeks!$A$1:$B$111,2,FALSE)/100*AF369</f>
        <v>0</v>
      </c>
      <c r="BD369" s="58">
        <f>VLOOKUP(J$3,[1]Prisindeks!$A$1:$B$111,2,FALSE)/100*AG369</f>
        <v>0</v>
      </c>
      <c r="BE369" s="58">
        <f>VLOOKUP(K$3,[1]Prisindeks!$A$1:$B$111,2,FALSE)/100*AH369</f>
        <v>0</v>
      </c>
      <c r="BF369" s="58">
        <f>VLOOKUP(L$3,[1]Prisindeks!$A$1:$B$111,2,FALSE)/100*AI369</f>
        <v>0</v>
      </c>
      <c r="BG369" s="58">
        <f>VLOOKUP(M$3,[1]Prisindeks!$A$1:$B$111,2,FALSE)/100*AJ369</f>
        <v>0</v>
      </c>
      <c r="BH369" s="58">
        <f>VLOOKUP(N$3,[1]Prisindeks!$A$1:$B$111,2,FALSE)/100*AK369</f>
        <v>0</v>
      </c>
      <c r="BI369" s="58">
        <f>VLOOKUP(O$3,[1]Prisindeks!$A$1:$B$111,2,FALSE)/100*AL369</f>
        <v>0</v>
      </c>
      <c r="BJ369" s="58">
        <f>VLOOKUP(P$3,[1]Prisindeks!$A$1:$B$111,2,FALSE)/100*AM369</f>
        <v>0</v>
      </c>
      <c r="BK369" s="58">
        <f>VLOOKUP(Q$3,[1]Prisindeks!$A$1:$B$111,2,FALSE)/100*AN369</f>
        <v>0</v>
      </c>
      <c r="BL369" s="58">
        <f>VLOOKUP(R$3,[1]Prisindeks!$A$1:$B$111,2,FALSE)/100*AO369</f>
        <v>0</v>
      </c>
      <c r="BM369" s="58">
        <f>VLOOKUP(S$3,[1]Prisindeks!$A$1:$B$111,2,FALSE)/100*AP369</f>
        <v>0</v>
      </c>
      <c r="BN369" s="58">
        <f>VLOOKUP(T$3,[1]Prisindeks!$A$1:$B$111,2,FALSE)/100*AQ369</f>
        <v>0</v>
      </c>
      <c r="BO369" s="58">
        <f>VLOOKUP(U$3,[1]Prisindeks!$A$1:$B$111,2,FALSE)/100*AR369</f>
        <v>0</v>
      </c>
      <c r="BP369" s="58">
        <f>VLOOKUP(V$3,[1]Prisindeks!$A$1:$B$111,2,FALSE)/100*AS369</f>
        <v>0</v>
      </c>
      <c r="BQ369" s="58">
        <f>VLOOKUP(W$3,[1]Prisindeks!$A$1:$B$111,2,FALSE)/100*AT369</f>
        <v>0</v>
      </c>
      <c r="BR369" s="58">
        <f>VLOOKUP(X$3,[1]Prisindeks!$A$1:$B$111,2,FALSE)/100*AU369</f>
        <v>0</v>
      </c>
      <c r="BS369" s="58">
        <f>VLOOKUP(Y$3,[1]Prisindeks!$A$1:$B$111,2,FALSE)/100*AV369</f>
        <v>0</v>
      </c>
      <c r="BT369" s="59">
        <f>+SUM(AX369:BS369)</f>
        <v>0</v>
      </c>
      <c r="BU369" s="48">
        <f t="shared" ref="BU369:CP369" si="302">(AX369+AA369)/2</f>
        <v>0</v>
      </c>
      <c r="BV369" s="48">
        <f t="shared" si="302"/>
        <v>0</v>
      </c>
      <c r="BW369" s="48">
        <f t="shared" si="302"/>
        <v>0</v>
      </c>
      <c r="BX369" s="48">
        <f t="shared" si="302"/>
        <v>0</v>
      </c>
      <c r="BY369" s="48">
        <f t="shared" si="302"/>
        <v>0</v>
      </c>
      <c r="BZ369" s="48">
        <f t="shared" si="302"/>
        <v>0</v>
      </c>
      <c r="CA369" s="48">
        <f t="shared" si="302"/>
        <v>0</v>
      </c>
      <c r="CB369" s="48">
        <f t="shared" si="302"/>
        <v>0</v>
      </c>
      <c r="CC369" s="48">
        <f t="shared" si="302"/>
        <v>0</v>
      </c>
      <c r="CD369" s="48">
        <f t="shared" si="302"/>
        <v>0</v>
      </c>
      <c r="CE369" s="48">
        <f t="shared" si="302"/>
        <v>0</v>
      </c>
      <c r="CF369" s="48">
        <f t="shared" si="302"/>
        <v>0</v>
      </c>
      <c r="CG369" s="48">
        <f t="shared" si="302"/>
        <v>0</v>
      </c>
      <c r="CH369" s="48">
        <f t="shared" si="302"/>
        <v>0</v>
      </c>
      <c r="CI369" s="48">
        <f t="shared" si="302"/>
        <v>0</v>
      </c>
      <c r="CJ369" s="48">
        <f t="shared" si="302"/>
        <v>0</v>
      </c>
      <c r="CK369" s="48">
        <f t="shared" si="302"/>
        <v>0</v>
      </c>
      <c r="CL369" s="48">
        <f t="shared" si="302"/>
        <v>0</v>
      </c>
      <c r="CM369" s="48">
        <f t="shared" si="302"/>
        <v>0</v>
      </c>
      <c r="CN369" s="48">
        <f t="shared" si="302"/>
        <v>0</v>
      </c>
      <c r="CO369" s="48">
        <f t="shared" si="302"/>
        <v>0</v>
      </c>
      <c r="CP369" s="48">
        <f t="shared" si="302"/>
        <v>0</v>
      </c>
      <c r="CQ369" s="49">
        <f>+AVERAGE(AW369,BT369)</f>
        <v>0</v>
      </c>
      <c r="CR369" s="48">
        <f>SUM(D369:Y369)</f>
        <v>0</v>
      </c>
    </row>
    <row r="370" spans="1:96" hidden="1" outlineLevel="1" x14ac:dyDescent="0.25">
      <c r="A370" s="60" t="s">
        <v>66</v>
      </c>
      <c r="B370" s="51" t="s">
        <v>67</v>
      </c>
      <c r="C370" s="61" t="s">
        <v>68</v>
      </c>
      <c r="D370" s="78">
        <v>0</v>
      </c>
      <c r="E370" s="78">
        <v>0</v>
      </c>
      <c r="F370" s="78">
        <v>0</v>
      </c>
      <c r="G370" s="78">
        <v>0</v>
      </c>
      <c r="H370" s="78">
        <v>0</v>
      </c>
      <c r="I370" s="78">
        <v>0</v>
      </c>
      <c r="J370" s="78">
        <v>0</v>
      </c>
      <c r="K370" s="78">
        <v>0</v>
      </c>
      <c r="L370" s="78">
        <v>0</v>
      </c>
      <c r="M370" s="78">
        <v>0</v>
      </c>
      <c r="N370" s="78">
        <v>0</v>
      </c>
      <c r="O370" s="78">
        <v>0</v>
      </c>
      <c r="P370" s="78">
        <v>0</v>
      </c>
      <c r="Q370" s="78">
        <v>0</v>
      </c>
      <c r="R370" s="78">
        <v>0</v>
      </c>
      <c r="S370" s="78">
        <v>0</v>
      </c>
      <c r="T370" s="78">
        <v>0</v>
      </c>
      <c r="U370" s="78">
        <v>0</v>
      </c>
      <c r="V370" s="78">
        <v>0</v>
      </c>
      <c r="W370" s="78">
        <v>0</v>
      </c>
      <c r="X370" s="78">
        <v>0</v>
      </c>
      <c r="Y370" s="78">
        <v>0</v>
      </c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  <c r="BC370" s="56"/>
      <c r="BD370" s="56"/>
      <c r="BE370" s="56"/>
      <c r="BF370" s="56"/>
      <c r="BG370" s="56"/>
      <c r="BH370" s="56"/>
      <c r="BI370" s="56"/>
      <c r="BJ370" s="56"/>
      <c r="BK370" s="56"/>
      <c r="BL370" s="56"/>
      <c r="BM370" s="56"/>
      <c r="BN370" s="56"/>
      <c r="BO370" s="56"/>
      <c r="BP370" s="56"/>
      <c r="BQ370" s="56"/>
      <c r="BR370" s="56"/>
      <c r="BS370" s="56"/>
      <c r="BT370" s="56"/>
      <c r="BU370" s="56"/>
      <c r="BV370" s="56"/>
      <c r="BW370" s="56"/>
      <c r="BX370" s="56"/>
      <c r="BY370" s="56"/>
      <c r="BZ370" s="56"/>
      <c r="CA370" s="56"/>
      <c r="CB370" s="56"/>
      <c r="CC370" s="56"/>
      <c r="CD370" s="56"/>
      <c r="CE370" s="56"/>
      <c r="CF370" s="56"/>
      <c r="CG370" s="56"/>
      <c r="CH370" s="56"/>
      <c r="CI370" s="56"/>
      <c r="CJ370" s="56"/>
      <c r="CK370" s="56"/>
      <c r="CL370" s="56"/>
      <c r="CM370" s="56"/>
      <c r="CN370" s="56"/>
      <c r="CO370" s="56"/>
      <c r="CP370" s="56"/>
      <c r="CQ370" s="49"/>
      <c r="CR370" s="48"/>
    </row>
    <row r="371" spans="1:96" collapsed="1" x14ac:dyDescent="0.25">
      <c r="A371" s="30" t="s">
        <v>119</v>
      </c>
      <c r="B371" s="31"/>
      <c r="C371" s="7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74"/>
      <c r="AB371" s="75"/>
      <c r="AC371" s="75"/>
      <c r="AD371" s="75"/>
      <c r="AE371" s="75"/>
      <c r="AF371" s="75"/>
      <c r="AG371" s="75"/>
      <c r="AH371" s="75"/>
      <c r="AI371" s="75"/>
      <c r="AJ371" s="75"/>
      <c r="AK371" s="75"/>
      <c r="AL371" s="75"/>
      <c r="AM371" s="75"/>
      <c r="AN371" s="75"/>
      <c r="AO371" s="75"/>
      <c r="AP371" s="75"/>
      <c r="AQ371" s="75"/>
      <c r="AR371" s="75"/>
      <c r="AS371" s="75"/>
      <c r="AT371" s="75"/>
      <c r="AU371" s="75"/>
      <c r="AV371" s="49"/>
      <c r="AW371" s="36">
        <f>SUM(AW372:AW379)</f>
        <v>0</v>
      </c>
      <c r="AX371" s="76"/>
      <c r="AY371" s="76"/>
      <c r="AZ371" s="76"/>
      <c r="BA371" s="76"/>
      <c r="BB371" s="76"/>
      <c r="BC371" s="76"/>
      <c r="BD371" s="76"/>
      <c r="BE371" s="76"/>
      <c r="BF371" s="76"/>
      <c r="BG371" s="76"/>
      <c r="BH371" s="76"/>
      <c r="BI371" s="76"/>
      <c r="BJ371" s="76"/>
      <c r="BK371" s="76"/>
      <c r="BL371" s="76"/>
      <c r="BM371" s="76"/>
      <c r="BN371" s="76"/>
      <c r="BO371" s="76"/>
      <c r="BP371" s="76"/>
      <c r="BQ371" s="76"/>
      <c r="BR371" s="76"/>
      <c r="BS371" s="76"/>
      <c r="BT371" s="36">
        <f>SUM(BT372:BT379)</f>
        <v>0</v>
      </c>
      <c r="BU371" s="76"/>
      <c r="BV371" s="76"/>
      <c r="BW371" s="76"/>
      <c r="BX371" s="76"/>
      <c r="BY371" s="76"/>
      <c r="BZ371" s="76"/>
      <c r="CA371" s="76"/>
      <c r="CB371" s="76"/>
      <c r="CC371" s="76"/>
      <c r="CD371" s="76"/>
      <c r="CE371" s="76"/>
      <c r="CF371" s="76"/>
      <c r="CG371" s="76"/>
      <c r="CH371" s="76"/>
      <c r="CI371" s="76"/>
      <c r="CJ371" s="76"/>
      <c r="CK371" s="76"/>
      <c r="CL371" s="76"/>
      <c r="CM371" s="76"/>
      <c r="CN371" s="76"/>
      <c r="CO371" s="76"/>
      <c r="CP371" s="76"/>
      <c r="CQ371" s="36">
        <f>SUM(CQ372:CQ379)</f>
        <v>0</v>
      </c>
      <c r="CR371" s="48">
        <f>SUM(D371:Y371)</f>
        <v>0</v>
      </c>
    </row>
    <row r="372" spans="1:96" hidden="1" outlineLevel="1" x14ac:dyDescent="0.25">
      <c r="A372" s="85" t="s">
        <v>84</v>
      </c>
      <c r="B372" s="39" t="s">
        <v>85</v>
      </c>
      <c r="C372" s="40">
        <f>+[1]Genanskaffelsespriser!$E$175</f>
        <v>50</v>
      </c>
      <c r="D372" s="77">
        <v>0</v>
      </c>
      <c r="E372" s="77">
        <v>0</v>
      </c>
      <c r="F372" s="77">
        <v>0</v>
      </c>
      <c r="G372" s="77">
        <v>0</v>
      </c>
      <c r="H372" s="77">
        <v>0</v>
      </c>
      <c r="I372" s="77">
        <v>0</v>
      </c>
      <c r="J372" s="77">
        <v>0</v>
      </c>
      <c r="K372" s="77">
        <v>0</v>
      </c>
      <c r="L372" s="77">
        <v>0</v>
      </c>
      <c r="M372" s="77">
        <v>0</v>
      </c>
      <c r="N372" s="77">
        <v>0</v>
      </c>
      <c r="O372" s="77">
        <v>0</v>
      </c>
      <c r="P372" s="77">
        <v>0</v>
      </c>
      <c r="Q372" s="77">
        <v>0</v>
      </c>
      <c r="R372" s="77">
        <v>0</v>
      </c>
      <c r="S372" s="77">
        <v>0</v>
      </c>
      <c r="T372" s="77">
        <v>0</v>
      </c>
      <c r="U372" s="77">
        <v>0</v>
      </c>
      <c r="V372" s="77">
        <v>0</v>
      </c>
      <c r="W372" s="77">
        <v>0</v>
      </c>
      <c r="X372" s="77">
        <v>0</v>
      </c>
      <c r="Y372" s="77">
        <v>0</v>
      </c>
      <c r="Z372" s="86">
        <f>IF(COUNTIF(D372:Y372,"&lt;&gt;0")&lt;=1,IF((SUM(D372:Y372))&gt;0,((+HLOOKUP((SUM(D372:Y372)),[1]Priser!$E$342:$H$344,2)+((SUM(D372:Y372))-HLOOKUP((SUM(D372:Y372)),[1]Priser!$E$342:$H$344,1))*HLOOKUP((SUM(D372:Y372)),[1]Priser!$E$342:$H$344,3))*[1]Priser!$P$341)/(SUM(D372:Y372)),0)*(1+[1]Genanskaffelsespriser!$D$196),$A$400)</f>
        <v>0</v>
      </c>
      <c r="AA372" s="45">
        <f t="shared" ref="AA372:AV372" si="303">IF((D372*$Z372-(2009-D$3)/($C372+D373)*$Z372*D372)&lt;0,0,(D372*$Z372-(2009-D$3)/($C372+D373)*$Z372*D372))</f>
        <v>0</v>
      </c>
      <c r="AB372" s="46">
        <f t="shared" si="303"/>
        <v>0</v>
      </c>
      <c r="AC372" s="46">
        <f t="shared" si="303"/>
        <v>0</v>
      </c>
      <c r="AD372" s="46">
        <f t="shared" si="303"/>
        <v>0</v>
      </c>
      <c r="AE372" s="46">
        <f t="shared" si="303"/>
        <v>0</v>
      </c>
      <c r="AF372" s="46">
        <f t="shared" si="303"/>
        <v>0</v>
      </c>
      <c r="AG372" s="46">
        <f t="shared" si="303"/>
        <v>0</v>
      </c>
      <c r="AH372" s="46">
        <f t="shared" si="303"/>
        <v>0</v>
      </c>
      <c r="AI372" s="46">
        <f t="shared" si="303"/>
        <v>0</v>
      </c>
      <c r="AJ372" s="46">
        <f t="shared" si="303"/>
        <v>0</v>
      </c>
      <c r="AK372" s="46">
        <f t="shared" si="303"/>
        <v>0</v>
      </c>
      <c r="AL372" s="46">
        <f t="shared" si="303"/>
        <v>0</v>
      </c>
      <c r="AM372" s="46">
        <f t="shared" si="303"/>
        <v>0</v>
      </c>
      <c r="AN372" s="46">
        <f t="shared" si="303"/>
        <v>0</v>
      </c>
      <c r="AO372" s="46">
        <f t="shared" si="303"/>
        <v>0</v>
      </c>
      <c r="AP372" s="46">
        <f t="shared" si="303"/>
        <v>0</v>
      </c>
      <c r="AQ372" s="46">
        <f t="shared" si="303"/>
        <v>0</v>
      </c>
      <c r="AR372" s="46">
        <f t="shared" si="303"/>
        <v>0</v>
      </c>
      <c r="AS372" s="46">
        <f t="shared" si="303"/>
        <v>0</v>
      </c>
      <c r="AT372" s="46">
        <f t="shared" si="303"/>
        <v>0</v>
      </c>
      <c r="AU372" s="46">
        <f t="shared" si="303"/>
        <v>0</v>
      </c>
      <c r="AV372" s="46">
        <f t="shared" si="303"/>
        <v>0</v>
      </c>
      <c r="AW372" s="47">
        <f>+SUM(AA372:AV372)</f>
        <v>0</v>
      </c>
      <c r="AX372" s="46">
        <f>VLOOKUP(D$3,[1]Prisindeks!$A$1:$B$111,2,FALSE)/100*AA372</f>
        <v>0</v>
      </c>
      <c r="AY372" s="46">
        <f>VLOOKUP(E$3,[1]Prisindeks!$A$1:$B$111,2,FALSE)/100*AB372</f>
        <v>0</v>
      </c>
      <c r="AZ372" s="46">
        <f>VLOOKUP(F$3,[1]Prisindeks!$A$1:$B$111,2,FALSE)/100*AC372</f>
        <v>0</v>
      </c>
      <c r="BA372" s="46">
        <f>VLOOKUP(G$3,[1]Prisindeks!$A$1:$B$111,2,FALSE)/100*AD372</f>
        <v>0</v>
      </c>
      <c r="BB372" s="46">
        <f>VLOOKUP(H$3,[1]Prisindeks!$A$1:$B$111,2,FALSE)/100*AE372</f>
        <v>0</v>
      </c>
      <c r="BC372" s="46">
        <f>VLOOKUP(I$3,[1]Prisindeks!$A$1:$B$111,2,FALSE)/100*AF372</f>
        <v>0</v>
      </c>
      <c r="BD372" s="46">
        <f>VLOOKUP(J$3,[1]Prisindeks!$A$1:$B$111,2,FALSE)/100*AG372</f>
        <v>0</v>
      </c>
      <c r="BE372" s="46">
        <f>VLOOKUP(K$3,[1]Prisindeks!$A$1:$B$111,2,FALSE)/100*AH372</f>
        <v>0</v>
      </c>
      <c r="BF372" s="46">
        <f>VLOOKUP(L$3,[1]Prisindeks!$A$1:$B$111,2,FALSE)/100*AI372</f>
        <v>0</v>
      </c>
      <c r="BG372" s="46">
        <f>VLOOKUP(M$3,[1]Prisindeks!$A$1:$B$111,2,FALSE)/100*AJ372</f>
        <v>0</v>
      </c>
      <c r="BH372" s="46">
        <f>VLOOKUP(N$3,[1]Prisindeks!$A$1:$B$111,2,FALSE)/100*AK372</f>
        <v>0</v>
      </c>
      <c r="BI372" s="46">
        <f>VLOOKUP(O$3,[1]Prisindeks!$A$1:$B$111,2,FALSE)/100*AL372</f>
        <v>0</v>
      </c>
      <c r="BJ372" s="46">
        <f>VLOOKUP(P$3,[1]Prisindeks!$A$1:$B$111,2,FALSE)/100*AM372</f>
        <v>0</v>
      </c>
      <c r="BK372" s="46">
        <f>VLOOKUP(Q$3,[1]Prisindeks!$A$1:$B$111,2,FALSE)/100*AN372</f>
        <v>0</v>
      </c>
      <c r="BL372" s="46">
        <f>VLOOKUP(R$3,[1]Prisindeks!$A$1:$B$111,2,FALSE)/100*AO372</f>
        <v>0</v>
      </c>
      <c r="BM372" s="46">
        <f>VLOOKUP(S$3,[1]Prisindeks!$A$1:$B$111,2,FALSE)/100*AP372</f>
        <v>0</v>
      </c>
      <c r="BN372" s="46">
        <f>VLOOKUP(T$3,[1]Prisindeks!$A$1:$B$111,2,FALSE)/100*AQ372</f>
        <v>0</v>
      </c>
      <c r="BO372" s="46">
        <f>VLOOKUP(U$3,[1]Prisindeks!$A$1:$B$111,2,FALSE)/100*AR372</f>
        <v>0</v>
      </c>
      <c r="BP372" s="46">
        <f>VLOOKUP(V$3,[1]Prisindeks!$A$1:$B$111,2,FALSE)/100*AS372</f>
        <v>0</v>
      </c>
      <c r="BQ372" s="46">
        <f>VLOOKUP(W$3,[1]Prisindeks!$A$1:$B$111,2,FALSE)/100*AT372</f>
        <v>0</v>
      </c>
      <c r="BR372" s="46">
        <f>VLOOKUP(X$3,[1]Prisindeks!$A$1:$B$111,2,FALSE)/100*AU372</f>
        <v>0</v>
      </c>
      <c r="BS372" s="46">
        <f>VLOOKUP(Y$3,[1]Prisindeks!$A$1:$B$111,2,FALSE)/100*AV372</f>
        <v>0</v>
      </c>
      <c r="BT372" s="47">
        <f>+SUM(AX372:BS372)</f>
        <v>0</v>
      </c>
      <c r="BU372" s="48">
        <f t="shared" ref="BU372:CP372" si="304">(AX372+AA372)/2</f>
        <v>0</v>
      </c>
      <c r="BV372" s="48">
        <f t="shared" si="304"/>
        <v>0</v>
      </c>
      <c r="BW372" s="48">
        <f t="shared" si="304"/>
        <v>0</v>
      </c>
      <c r="BX372" s="48">
        <f t="shared" si="304"/>
        <v>0</v>
      </c>
      <c r="BY372" s="48">
        <f t="shared" si="304"/>
        <v>0</v>
      </c>
      <c r="BZ372" s="48">
        <f t="shared" si="304"/>
        <v>0</v>
      </c>
      <c r="CA372" s="48">
        <f t="shared" si="304"/>
        <v>0</v>
      </c>
      <c r="CB372" s="48">
        <f t="shared" si="304"/>
        <v>0</v>
      </c>
      <c r="CC372" s="48">
        <f t="shared" si="304"/>
        <v>0</v>
      </c>
      <c r="CD372" s="48">
        <f t="shared" si="304"/>
        <v>0</v>
      </c>
      <c r="CE372" s="48">
        <f t="shared" si="304"/>
        <v>0</v>
      </c>
      <c r="CF372" s="48">
        <f t="shared" si="304"/>
        <v>0</v>
      </c>
      <c r="CG372" s="48">
        <f t="shared" si="304"/>
        <v>0</v>
      </c>
      <c r="CH372" s="48">
        <f t="shared" si="304"/>
        <v>0</v>
      </c>
      <c r="CI372" s="48">
        <f t="shared" si="304"/>
        <v>0</v>
      </c>
      <c r="CJ372" s="48">
        <f t="shared" si="304"/>
        <v>0</v>
      </c>
      <c r="CK372" s="48">
        <f t="shared" si="304"/>
        <v>0</v>
      </c>
      <c r="CL372" s="48">
        <f t="shared" si="304"/>
        <v>0</v>
      </c>
      <c r="CM372" s="48">
        <f t="shared" si="304"/>
        <v>0</v>
      </c>
      <c r="CN372" s="48">
        <f t="shared" si="304"/>
        <v>0</v>
      </c>
      <c r="CO372" s="48">
        <f t="shared" si="304"/>
        <v>0</v>
      </c>
      <c r="CP372" s="48">
        <f t="shared" si="304"/>
        <v>0</v>
      </c>
      <c r="CQ372" s="49">
        <f>+AVERAGE(AW372,BT372)</f>
        <v>0</v>
      </c>
      <c r="CR372" s="48">
        <f>SUM(D372:Y372)</f>
        <v>0</v>
      </c>
    </row>
    <row r="373" spans="1:96" hidden="1" outlineLevel="1" x14ac:dyDescent="0.25">
      <c r="A373" s="60" t="s">
        <v>66</v>
      </c>
      <c r="B373" s="51" t="s">
        <v>67</v>
      </c>
      <c r="C373" s="61" t="s">
        <v>68</v>
      </c>
      <c r="D373" s="78">
        <v>0</v>
      </c>
      <c r="E373" s="78">
        <v>0</v>
      </c>
      <c r="F373" s="78">
        <v>0</v>
      </c>
      <c r="G373" s="78">
        <v>0</v>
      </c>
      <c r="H373" s="78">
        <v>0</v>
      </c>
      <c r="I373" s="78">
        <v>0</v>
      </c>
      <c r="J373" s="78">
        <v>0</v>
      </c>
      <c r="K373" s="78">
        <v>0</v>
      </c>
      <c r="L373" s="78">
        <v>0</v>
      </c>
      <c r="M373" s="78">
        <v>0</v>
      </c>
      <c r="N373" s="78">
        <v>0</v>
      </c>
      <c r="O373" s="78">
        <v>0</v>
      </c>
      <c r="P373" s="78">
        <v>0</v>
      </c>
      <c r="Q373" s="78">
        <v>0</v>
      </c>
      <c r="R373" s="78">
        <v>0</v>
      </c>
      <c r="S373" s="78">
        <v>0</v>
      </c>
      <c r="T373" s="78">
        <v>0</v>
      </c>
      <c r="U373" s="78">
        <v>0</v>
      </c>
      <c r="V373" s="78">
        <v>0</v>
      </c>
      <c r="W373" s="78">
        <v>0</v>
      </c>
      <c r="X373" s="78">
        <v>0</v>
      </c>
      <c r="Y373" s="78">
        <v>0</v>
      </c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56"/>
      <c r="AW373" s="56"/>
      <c r="AX373" s="56"/>
      <c r="AY373" s="56"/>
      <c r="AZ373" s="56"/>
      <c r="BA373" s="56"/>
      <c r="BB373" s="56"/>
      <c r="BC373" s="56"/>
      <c r="BD373" s="56"/>
      <c r="BE373" s="56"/>
      <c r="BF373" s="56"/>
      <c r="BG373" s="56"/>
      <c r="BH373" s="56"/>
      <c r="BI373" s="56"/>
      <c r="BJ373" s="56"/>
      <c r="BK373" s="56"/>
      <c r="BL373" s="56"/>
      <c r="BM373" s="56"/>
      <c r="BN373" s="56"/>
      <c r="BO373" s="56"/>
      <c r="BP373" s="56"/>
      <c r="BQ373" s="56"/>
      <c r="BR373" s="56"/>
      <c r="BS373" s="56"/>
      <c r="BT373" s="56"/>
      <c r="BU373" s="56"/>
      <c r="BV373" s="56"/>
      <c r="BW373" s="56"/>
      <c r="BX373" s="56"/>
      <c r="BY373" s="56"/>
      <c r="BZ373" s="56"/>
      <c r="CA373" s="56"/>
      <c r="CB373" s="56"/>
      <c r="CC373" s="56"/>
      <c r="CD373" s="56"/>
      <c r="CE373" s="56"/>
      <c r="CF373" s="56"/>
      <c r="CG373" s="56"/>
      <c r="CH373" s="56"/>
      <c r="CI373" s="56"/>
      <c r="CJ373" s="56"/>
      <c r="CK373" s="56"/>
      <c r="CL373" s="56"/>
      <c r="CM373" s="56"/>
      <c r="CN373" s="56"/>
      <c r="CO373" s="56"/>
      <c r="CP373" s="56"/>
      <c r="CQ373" s="49"/>
      <c r="CR373" s="48"/>
    </row>
    <row r="374" spans="1:96" hidden="1" outlineLevel="1" x14ac:dyDescent="0.25">
      <c r="A374" s="50" t="s">
        <v>86</v>
      </c>
      <c r="B374" s="51" t="s">
        <v>85</v>
      </c>
      <c r="C374" s="52">
        <f>+[1]Genanskaffelsespriser!$E$176</f>
        <v>25</v>
      </c>
      <c r="D374" s="78">
        <v>0</v>
      </c>
      <c r="E374" s="78">
        <v>0</v>
      </c>
      <c r="F374" s="78">
        <v>0</v>
      </c>
      <c r="G374" s="78">
        <v>0</v>
      </c>
      <c r="H374" s="78">
        <v>0</v>
      </c>
      <c r="I374" s="78">
        <v>0</v>
      </c>
      <c r="J374" s="78">
        <v>0</v>
      </c>
      <c r="K374" s="78">
        <v>0</v>
      </c>
      <c r="L374" s="78">
        <v>0</v>
      </c>
      <c r="M374" s="78">
        <v>0</v>
      </c>
      <c r="N374" s="78">
        <v>0</v>
      </c>
      <c r="O374" s="78">
        <v>0</v>
      </c>
      <c r="P374" s="78">
        <v>0</v>
      </c>
      <c r="Q374" s="78">
        <v>0</v>
      </c>
      <c r="R374" s="78">
        <v>0</v>
      </c>
      <c r="S374" s="78">
        <v>0</v>
      </c>
      <c r="T374" s="78">
        <v>0</v>
      </c>
      <c r="U374" s="78">
        <v>0</v>
      </c>
      <c r="V374" s="78">
        <v>0</v>
      </c>
      <c r="W374" s="78">
        <v>0</v>
      </c>
      <c r="X374" s="78">
        <v>0</v>
      </c>
      <c r="Y374" s="78">
        <v>0</v>
      </c>
      <c r="Z374" s="87">
        <f>IF(COUNTIF(D374:Y374,"&lt;&gt;0")&lt;=1,IF((SUM(D374:Y374))&gt;0,((+HLOOKUP((SUM(D374:Y374)),[1]Priser!$E$342:$H$344,2)+((SUM(D374:Y374))-HLOOKUP((SUM(D374:Y374)),[1]Priser!$E$342:$H$344,1))*HLOOKUP((SUM(D374:Y374)),[1]Priser!$E$342:$H$344,3))*[1]Priser!$Q$341)/(SUM(D374:Y374)),0)*(1+[1]Genanskaffelsespriser!$D$196),$A$400)</f>
        <v>0</v>
      </c>
      <c r="AA374" s="57">
        <f t="shared" ref="AA374:AP375" si="305">IF((D374*$Z374-(2009-D$3)/$C374*$Z374*D374)&lt;0,0,(D374*$Z374-(2009-D$3)/$C374*$Z374*D374))</f>
        <v>0</v>
      </c>
      <c r="AB374" s="58">
        <f t="shared" si="305"/>
        <v>0</v>
      </c>
      <c r="AC374" s="58">
        <f t="shared" si="305"/>
        <v>0</v>
      </c>
      <c r="AD374" s="58">
        <f t="shared" si="305"/>
        <v>0</v>
      </c>
      <c r="AE374" s="58">
        <f t="shared" si="305"/>
        <v>0</v>
      </c>
      <c r="AF374" s="58">
        <f t="shared" si="305"/>
        <v>0</v>
      </c>
      <c r="AG374" s="58">
        <f t="shared" si="305"/>
        <v>0</v>
      </c>
      <c r="AH374" s="58">
        <f t="shared" si="305"/>
        <v>0</v>
      </c>
      <c r="AI374" s="58">
        <f t="shared" si="305"/>
        <v>0</v>
      </c>
      <c r="AJ374" s="58">
        <f t="shared" si="305"/>
        <v>0</v>
      </c>
      <c r="AK374" s="58">
        <f t="shared" si="305"/>
        <v>0</v>
      </c>
      <c r="AL374" s="58">
        <f t="shared" si="305"/>
        <v>0</v>
      </c>
      <c r="AM374" s="58">
        <f t="shared" si="305"/>
        <v>0</v>
      </c>
      <c r="AN374" s="58">
        <f t="shared" si="305"/>
        <v>0</v>
      </c>
      <c r="AO374" s="58">
        <f t="shared" si="305"/>
        <v>0</v>
      </c>
      <c r="AP374" s="58">
        <f t="shared" si="305"/>
        <v>0</v>
      </c>
      <c r="AQ374" s="58">
        <f t="shared" ref="AK374:AT375" si="306">IF((T374*$Z374-(2009-T$3)/$C374*$Z374*T374)&lt;0,0,(T374*$Z374-(2009-T$3)/$C374*$Z374*T374))</f>
        <v>0</v>
      </c>
      <c r="AR374" s="58">
        <f t="shared" si="306"/>
        <v>0</v>
      </c>
      <c r="AS374" s="58">
        <f t="shared" si="306"/>
        <v>0</v>
      </c>
      <c r="AT374" s="58">
        <f t="shared" si="306"/>
        <v>0</v>
      </c>
      <c r="AU374" s="58">
        <f>IF((X374*$Z374-(2009-X$3)/$C374*$Z374*X374)&lt;0,0,(X374*$Z374-(2009-X$3)/$C374*$Z374*X374))</f>
        <v>0</v>
      </c>
      <c r="AV374" s="58">
        <f>IF((Y374*$Z374-(2009-Y$3)/$C374*$Z374*Y374)&lt;0,0,(Y374*$Z374-(2009-Y$3)/$C374*$Z374*Y374))</f>
        <v>0</v>
      </c>
      <c r="AW374" s="59">
        <f>+SUM(AA374:AV374)</f>
        <v>0</v>
      </c>
      <c r="AX374" s="58">
        <f>VLOOKUP(D$3,[1]Prisindeks!$A$1:$B$111,2,FALSE)/100*AA374</f>
        <v>0</v>
      </c>
      <c r="AY374" s="58">
        <f>VLOOKUP(E$3,[1]Prisindeks!$A$1:$B$111,2,FALSE)/100*AB374</f>
        <v>0</v>
      </c>
      <c r="AZ374" s="58">
        <f>VLOOKUP(F$3,[1]Prisindeks!$A$1:$B$111,2,FALSE)/100*AC374</f>
        <v>0</v>
      </c>
      <c r="BA374" s="58">
        <f>VLOOKUP(G$3,[1]Prisindeks!$A$1:$B$111,2,FALSE)/100*AD374</f>
        <v>0</v>
      </c>
      <c r="BB374" s="58">
        <f>VLOOKUP(H$3,[1]Prisindeks!$A$1:$B$111,2,FALSE)/100*AE374</f>
        <v>0</v>
      </c>
      <c r="BC374" s="58">
        <f>VLOOKUP(I$3,[1]Prisindeks!$A$1:$B$111,2,FALSE)/100*AF374</f>
        <v>0</v>
      </c>
      <c r="BD374" s="58">
        <f>VLOOKUP(J$3,[1]Prisindeks!$A$1:$B$111,2,FALSE)/100*AG374</f>
        <v>0</v>
      </c>
      <c r="BE374" s="58">
        <f>VLOOKUP(K$3,[1]Prisindeks!$A$1:$B$111,2,FALSE)/100*AH374</f>
        <v>0</v>
      </c>
      <c r="BF374" s="58">
        <f>VLOOKUP(L$3,[1]Prisindeks!$A$1:$B$111,2,FALSE)/100*AI374</f>
        <v>0</v>
      </c>
      <c r="BG374" s="58">
        <f>VLOOKUP(M$3,[1]Prisindeks!$A$1:$B$111,2,FALSE)/100*AJ374</f>
        <v>0</v>
      </c>
      <c r="BH374" s="58">
        <f>VLOOKUP(N$3,[1]Prisindeks!$A$1:$B$111,2,FALSE)/100*AK374</f>
        <v>0</v>
      </c>
      <c r="BI374" s="58">
        <f>VLOOKUP(O$3,[1]Prisindeks!$A$1:$B$111,2,FALSE)/100*AL374</f>
        <v>0</v>
      </c>
      <c r="BJ374" s="58">
        <f>VLOOKUP(P$3,[1]Prisindeks!$A$1:$B$111,2,FALSE)/100*AM374</f>
        <v>0</v>
      </c>
      <c r="BK374" s="58">
        <f>VLOOKUP(Q$3,[1]Prisindeks!$A$1:$B$111,2,FALSE)/100*AN374</f>
        <v>0</v>
      </c>
      <c r="BL374" s="58">
        <f>VLOOKUP(R$3,[1]Prisindeks!$A$1:$B$111,2,FALSE)/100*AO374</f>
        <v>0</v>
      </c>
      <c r="BM374" s="58">
        <f>VLOOKUP(S$3,[1]Prisindeks!$A$1:$B$111,2,FALSE)/100*AP374</f>
        <v>0</v>
      </c>
      <c r="BN374" s="58">
        <f>VLOOKUP(T$3,[1]Prisindeks!$A$1:$B$111,2,FALSE)/100*AQ374</f>
        <v>0</v>
      </c>
      <c r="BO374" s="58">
        <f>VLOOKUP(U$3,[1]Prisindeks!$A$1:$B$111,2,FALSE)/100*AR374</f>
        <v>0</v>
      </c>
      <c r="BP374" s="58">
        <f>VLOOKUP(V$3,[1]Prisindeks!$A$1:$B$111,2,FALSE)/100*AS374</f>
        <v>0</v>
      </c>
      <c r="BQ374" s="58">
        <f>VLOOKUP(W$3,[1]Prisindeks!$A$1:$B$111,2,FALSE)/100*AT374</f>
        <v>0</v>
      </c>
      <c r="BR374" s="58">
        <f>VLOOKUP(X$3,[1]Prisindeks!$A$1:$B$111,2,FALSE)/100*AU374</f>
        <v>0</v>
      </c>
      <c r="BS374" s="58">
        <f>VLOOKUP(Y$3,[1]Prisindeks!$A$1:$B$111,2,FALSE)/100*AV374</f>
        <v>0</v>
      </c>
      <c r="BT374" s="59">
        <f>+SUM(AX374:BS374)</f>
        <v>0</v>
      </c>
      <c r="BU374" s="48">
        <f t="shared" ref="BU374:CJ376" si="307">(AX374+AA374)/2</f>
        <v>0</v>
      </c>
      <c r="BV374" s="48">
        <f t="shared" si="307"/>
        <v>0</v>
      </c>
      <c r="BW374" s="48">
        <f t="shared" si="307"/>
        <v>0</v>
      </c>
      <c r="BX374" s="48">
        <f t="shared" si="307"/>
        <v>0</v>
      </c>
      <c r="BY374" s="48">
        <f t="shared" si="307"/>
        <v>0</v>
      </c>
      <c r="BZ374" s="48">
        <f t="shared" si="307"/>
        <v>0</v>
      </c>
      <c r="CA374" s="48">
        <f t="shared" si="307"/>
        <v>0</v>
      </c>
      <c r="CB374" s="48">
        <f t="shared" si="307"/>
        <v>0</v>
      </c>
      <c r="CC374" s="48">
        <f t="shared" si="307"/>
        <v>0</v>
      </c>
      <c r="CD374" s="48">
        <f t="shared" si="307"/>
        <v>0</v>
      </c>
      <c r="CE374" s="48">
        <f t="shared" si="307"/>
        <v>0</v>
      </c>
      <c r="CF374" s="48">
        <f t="shared" si="307"/>
        <v>0</v>
      </c>
      <c r="CG374" s="48">
        <f t="shared" si="307"/>
        <v>0</v>
      </c>
      <c r="CH374" s="48">
        <f t="shared" si="307"/>
        <v>0</v>
      </c>
      <c r="CI374" s="48">
        <f t="shared" si="307"/>
        <v>0</v>
      </c>
      <c r="CJ374" s="48">
        <f t="shared" si="307"/>
        <v>0</v>
      </c>
      <c r="CK374" s="48">
        <f t="shared" ref="CE374:CP376" si="308">(BN374+AQ374)/2</f>
        <v>0</v>
      </c>
      <c r="CL374" s="48">
        <f t="shared" si="308"/>
        <v>0</v>
      </c>
      <c r="CM374" s="48">
        <f t="shared" si="308"/>
        <v>0</v>
      </c>
      <c r="CN374" s="48">
        <f t="shared" si="308"/>
        <v>0</v>
      </c>
      <c r="CO374" s="48">
        <f t="shared" si="308"/>
        <v>0</v>
      </c>
      <c r="CP374" s="48">
        <f t="shared" si="308"/>
        <v>0</v>
      </c>
      <c r="CQ374" s="49">
        <f>+AVERAGE(AW374,BT374)</f>
        <v>0</v>
      </c>
      <c r="CR374" s="48">
        <f>SUM(D374:Y374)</f>
        <v>0</v>
      </c>
    </row>
    <row r="375" spans="1:96" hidden="1" outlineLevel="1" x14ac:dyDescent="0.25">
      <c r="A375" s="50" t="s">
        <v>87</v>
      </c>
      <c r="B375" s="51" t="s">
        <v>85</v>
      </c>
      <c r="C375" s="52">
        <f>+[1]Genanskaffelsespriser!$E$177</f>
        <v>10</v>
      </c>
      <c r="D375" s="78">
        <v>0</v>
      </c>
      <c r="E375" s="78">
        <v>0</v>
      </c>
      <c r="F375" s="78">
        <v>0</v>
      </c>
      <c r="G375" s="78">
        <v>0</v>
      </c>
      <c r="H375" s="78">
        <v>0</v>
      </c>
      <c r="I375" s="78">
        <v>0</v>
      </c>
      <c r="J375" s="78">
        <v>0</v>
      </c>
      <c r="K375" s="78">
        <v>0</v>
      </c>
      <c r="L375" s="78">
        <v>0</v>
      </c>
      <c r="M375" s="78">
        <v>0</v>
      </c>
      <c r="N375" s="78">
        <v>0</v>
      </c>
      <c r="O375" s="78">
        <v>0</v>
      </c>
      <c r="P375" s="78">
        <v>0</v>
      </c>
      <c r="Q375" s="78">
        <v>0</v>
      </c>
      <c r="R375" s="78">
        <v>0</v>
      </c>
      <c r="S375" s="78">
        <v>0</v>
      </c>
      <c r="T375" s="78">
        <v>0</v>
      </c>
      <c r="U375" s="78">
        <v>0</v>
      </c>
      <c r="V375" s="78">
        <v>0</v>
      </c>
      <c r="W375" s="78">
        <v>0</v>
      </c>
      <c r="X375" s="78">
        <v>0</v>
      </c>
      <c r="Y375" s="78">
        <v>0</v>
      </c>
      <c r="Z375" s="87">
        <f>IF(COUNTIF(D375:Y375,"&lt;&gt;0")&lt;=1,IF((SUM(D375:Y375))&gt;0,((+HLOOKUP((SUM(D375:Y375)),[1]Priser!$E$342:$H$344,2)+((SUM(D375:Y375))-HLOOKUP((SUM(D375:Y375)),[1]Priser!$E$342:$H$344,1))*HLOOKUP((SUM(D375:Y375)),[1]Priser!$E$342:$H$344,3))*[1]Priser!$R$341)/(SUM(D375:Y375)),0)*(1+[1]Genanskaffelsespriser!$D$196),$A$400)</f>
        <v>0</v>
      </c>
      <c r="AA375" s="57">
        <f t="shared" si="305"/>
        <v>0</v>
      </c>
      <c r="AB375" s="58">
        <f t="shared" si="305"/>
        <v>0</v>
      </c>
      <c r="AC375" s="58">
        <f t="shared" si="305"/>
        <v>0</v>
      </c>
      <c r="AD375" s="58">
        <f t="shared" si="305"/>
        <v>0</v>
      </c>
      <c r="AE375" s="58">
        <f t="shared" si="305"/>
        <v>0</v>
      </c>
      <c r="AF375" s="58">
        <f t="shared" si="305"/>
        <v>0</v>
      </c>
      <c r="AG375" s="58">
        <f t="shared" si="305"/>
        <v>0</v>
      </c>
      <c r="AH375" s="58">
        <f t="shared" si="305"/>
        <v>0</v>
      </c>
      <c r="AI375" s="58">
        <f t="shared" si="305"/>
        <v>0</v>
      </c>
      <c r="AJ375" s="58">
        <f t="shared" si="305"/>
        <v>0</v>
      </c>
      <c r="AK375" s="58">
        <f t="shared" si="306"/>
        <v>0</v>
      </c>
      <c r="AL375" s="58">
        <f t="shared" si="306"/>
        <v>0</v>
      </c>
      <c r="AM375" s="58">
        <f t="shared" si="306"/>
        <v>0</v>
      </c>
      <c r="AN375" s="58">
        <f t="shared" si="306"/>
        <v>0</v>
      </c>
      <c r="AO375" s="58">
        <f t="shared" si="306"/>
        <v>0</v>
      </c>
      <c r="AP375" s="58">
        <f t="shared" si="306"/>
        <v>0</v>
      </c>
      <c r="AQ375" s="58">
        <f t="shared" si="306"/>
        <v>0</v>
      </c>
      <c r="AR375" s="58">
        <f t="shared" si="306"/>
        <v>0</v>
      </c>
      <c r="AS375" s="58">
        <f t="shared" si="306"/>
        <v>0</v>
      </c>
      <c r="AT375" s="58">
        <f t="shared" si="306"/>
        <v>0</v>
      </c>
      <c r="AU375" s="58">
        <f>IF((X375*$Z375-(2009-X$3)/$C375*$Z375*X375)&lt;0,0,(X375*$Z375-(2009-X$3)/$C375*$Z375*X375))</f>
        <v>0</v>
      </c>
      <c r="AV375" s="58">
        <f>IF((Y375*$Z375-(2009-Y$3)/$C375*$Z375*Y375)&lt;0,0,(Y375*$Z375-(2009-Y$3)/$C375*$Z375*Y375))</f>
        <v>0</v>
      </c>
      <c r="AW375" s="59">
        <f>+SUM(AA375:AV375)</f>
        <v>0</v>
      </c>
      <c r="AX375" s="58">
        <f>VLOOKUP(D$3,[1]Prisindeks!$A$1:$B$111,2,FALSE)/100*AA375</f>
        <v>0</v>
      </c>
      <c r="AY375" s="58">
        <f>VLOOKUP(E$3,[1]Prisindeks!$A$1:$B$111,2,FALSE)/100*AB375</f>
        <v>0</v>
      </c>
      <c r="AZ375" s="58">
        <f>VLOOKUP(F$3,[1]Prisindeks!$A$1:$B$111,2,FALSE)/100*AC375</f>
        <v>0</v>
      </c>
      <c r="BA375" s="58">
        <f>VLOOKUP(G$3,[1]Prisindeks!$A$1:$B$111,2,FALSE)/100*AD375</f>
        <v>0</v>
      </c>
      <c r="BB375" s="58">
        <f>VLOOKUP(H$3,[1]Prisindeks!$A$1:$B$111,2,FALSE)/100*AE375</f>
        <v>0</v>
      </c>
      <c r="BC375" s="58">
        <f>VLOOKUP(I$3,[1]Prisindeks!$A$1:$B$111,2,FALSE)/100*AF375</f>
        <v>0</v>
      </c>
      <c r="BD375" s="58">
        <f>VLOOKUP(J$3,[1]Prisindeks!$A$1:$B$111,2,FALSE)/100*AG375</f>
        <v>0</v>
      </c>
      <c r="BE375" s="58">
        <f>VLOOKUP(K$3,[1]Prisindeks!$A$1:$B$111,2,FALSE)/100*AH375</f>
        <v>0</v>
      </c>
      <c r="BF375" s="58">
        <f>VLOOKUP(L$3,[1]Prisindeks!$A$1:$B$111,2,FALSE)/100*AI375</f>
        <v>0</v>
      </c>
      <c r="BG375" s="58">
        <f>VLOOKUP(M$3,[1]Prisindeks!$A$1:$B$111,2,FALSE)/100*AJ375</f>
        <v>0</v>
      </c>
      <c r="BH375" s="58">
        <f>VLOOKUP(N$3,[1]Prisindeks!$A$1:$B$111,2,FALSE)/100*AK375</f>
        <v>0</v>
      </c>
      <c r="BI375" s="58">
        <f>VLOOKUP(O$3,[1]Prisindeks!$A$1:$B$111,2,FALSE)/100*AL375</f>
        <v>0</v>
      </c>
      <c r="BJ375" s="58">
        <f>VLOOKUP(P$3,[1]Prisindeks!$A$1:$B$111,2,FALSE)/100*AM375</f>
        <v>0</v>
      </c>
      <c r="BK375" s="58">
        <f>VLOOKUP(Q$3,[1]Prisindeks!$A$1:$B$111,2,FALSE)/100*AN375</f>
        <v>0</v>
      </c>
      <c r="BL375" s="58">
        <f>VLOOKUP(R$3,[1]Prisindeks!$A$1:$B$111,2,FALSE)/100*AO375</f>
        <v>0</v>
      </c>
      <c r="BM375" s="58">
        <f>VLOOKUP(S$3,[1]Prisindeks!$A$1:$B$111,2,FALSE)/100*AP375</f>
        <v>0</v>
      </c>
      <c r="BN375" s="58">
        <f>VLOOKUP(T$3,[1]Prisindeks!$A$1:$B$111,2,FALSE)/100*AQ375</f>
        <v>0</v>
      </c>
      <c r="BO375" s="58">
        <f>VLOOKUP(U$3,[1]Prisindeks!$A$1:$B$111,2,FALSE)/100*AR375</f>
        <v>0</v>
      </c>
      <c r="BP375" s="58">
        <f>VLOOKUP(V$3,[1]Prisindeks!$A$1:$B$111,2,FALSE)/100*AS375</f>
        <v>0</v>
      </c>
      <c r="BQ375" s="58">
        <f>VLOOKUP(W$3,[1]Prisindeks!$A$1:$B$111,2,FALSE)/100*AT375</f>
        <v>0</v>
      </c>
      <c r="BR375" s="58">
        <f>VLOOKUP(X$3,[1]Prisindeks!$A$1:$B$111,2,FALSE)/100*AU375</f>
        <v>0</v>
      </c>
      <c r="BS375" s="58">
        <f>VLOOKUP(Y$3,[1]Prisindeks!$A$1:$B$111,2,FALSE)/100*AV375</f>
        <v>0</v>
      </c>
      <c r="BT375" s="59">
        <f>+SUM(AX375:BS375)</f>
        <v>0</v>
      </c>
      <c r="BU375" s="48">
        <f t="shared" si="307"/>
        <v>0</v>
      </c>
      <c r="BV375" s="48">
        <f t="shared" si="307"/>
        <v>0</v>
      </c>
      <c r="BW375" s="48">
        <f t="shared" si="307"/>
        <v>0</v>
      </c>
      <c r="BX375" s="48">
        <f t="shared" si="307"/>
        <v>0</v>
      </c>
      <c r="BY375" s="48">
        <f t="shared" si="307"/>
        <v>0</v>
      </c>
      <c r="BZ375" s="48">
        <f t="shared" si="307"/>
        <v>0</v>
      </c>
      <c r="CA375" s="48">
        <f t="shared" si="307"/>
        <v>0</v>
      </c>
      <c r="CB375" s="48">
        <f t="shared" si="307"/>
        <v>0</v>
      </c>
      <c r="CC375" s="48">
        <f t="shared" si="307"/>
        <v>0</v>
      </c>
      <c r="CD375" s="48">
        <f t="shared" si="307"/>
        <v>0</v>
      </c>
      <c r="CE375" s="48">
        <f t="shared" si="308"/>
        <v>0</v>
      </c>
      <c r="CF375" s="48">
        <f t="shared" si="308"/>
        <v>0</v>
      </c>
      <c r="CG375" s="48">
        <f t="shared" si="308"/>
        <v>0</v>
      </c>
      <c r="CH375" s="48">
        <f t="shared" si="308"/>
        <v>0</v>
      </c>
      <c r="CI375" s="48">
        <f t="shared" si="308"/>
        <v>0</v>
      </c>
      <c r="CJ375" s="48">
        <f t="shared" si="308"/>
        <v>0</v>
      </c>
      <c r="CK375" s="48">
        <f t="shared" si="308"/>
        <v>0</v>
      </c>
      <c r="CL375" s="48">
        <f t="shared" si="308"/>
        <v>0</v>
      </c>
      <c r="CM375" s="48">
        <f t="shared" si="308"/>
        <v>0</v>
      </c>
      <c r="CN375" s="48">
        <f t="shared" si="308"/>
        <v>0</v>
      </c>
      <c r="CO375" s="48">
        <f t="shared" si="308"/>
        <v>0</v>
      </c>
      <c r="CP375" s="48">
        <f t="shared" si="308"/>
        <v>0</v>
      </c>
      <c r="CQ375" s="49">
        <f>+AVERAGE(AW375,BT375)</f>
        <v>0</v>
      </c>
      <c r="CR375" s="48">
        <f>SUM(D375:Y375)</f>
        <v>0</v>
      </c>
    </row>
    <row r="376" spans="1:96" hidden="1" outlineLevel="1" x14ac:dyDescent="0.25">
      <c r="A376" s="50" t="s">
        <v>88</v>
      </c>
      <c r="B376" s="51" t="s">
        <v>89</v>
      </c>
      <c r="C376" s="52">
        <f>+[1]Genanskaffelsespriser!$E$178</f>
        <v>50</v>
      </c>
      <c r="D376" s="78">
        <v>0</v>
      </c>
      <c r="E376" s="78">
        <v>0</v>
      </c>
      <c r="F376" s="78">
        <v>0</v>
      </c>
      <c r="G376" s="78">
        <v>0</v>
      </c>
      <c r="H376" s="78">
        <v>0</v>
      </c>
      <c r="I376" s="78">
        <v>0</v>
      </c>
      <c r="J376" s="78">
        <v>0</v>
      </c>
      <c r="K376" s="78">
        <v>0</v>
      </c>
      <c r="L376" s="78">
        <v>0</v>
      </c>
      <c r="M376" s="78">
        <v>0</v>
      </c>
      <c r="N376" s="78">
        <v>0</v>
      </c>
      <c r="O376" s="78">
        <v>0</v>
      </c>
      <c r="P376" s="78">
        <v>0</v>
      </c>
      <c r="Q376" s="78">
        <v>0</v>
      </c>
      <c r="R376" s="78">
        <v>0</v>
      </c>
      <c r="S376" s="78">
        <v>0</v>
      </c>
      <c r="T376" s="78">
        <v>0</v>
      </c>
      <c r="U376" s="78">
        <v>0</v>
      </c>
      <c r="V376" s="78">
        <v>0</v>
      </c>
      <c r="W376" s="78">
        <v>0</v>
      </c>
      <c r="X376" s="78">
        <v>0</v>
      </c>
      <c r="Y376" s="78">
        <v>0</v>
      </c>
      <c r="Z376" s="87">
        <f>IF(COUNTIF(D376:Y376,"&lt;&gt;0")&lt;=1,IF((SUM(D376:Y376))&gt;0,(+HLOOKUP((SUM(D376:Y376)),[1]Priser!$E$168:$J$170,2)+((SUM(D376:Y376))-HLOOKUP((SUM(D376:Y376)),[1]Priser!$E$168:$J$170,1))*HLOOKUP((SUM(D376:Y376)),[1]Priser!$E$168:$J$170,3))/(SUM(D376:Y376)),0)*(1+[1]Genanskaffelsespriser!$D$196),$A$400)</f>
        <v>0</v>
      </c>
      <c r="AA376" s="57">
        <f t="shared" ref="AA376:AV376" si="309">IF((D376*$Z376-(2009-D$3)/($C376+D377)*$Z376*D376)&lt;0,0,(D376*$Z376-(2009-D$3)/($C376+D377)*$Z376*D376))</f>
        <v>0</v>
      </c>
      <c r="AB376" s="58">
        <f t="shared" si="309"/>
        <v>0</v>
      </c>
      <c r="AC376" s="58">
        <f t="shared" si="309"/>
        <v>0</v>
      </c>
      <c r="AD376" s="58">
        <f t="shared" si="309"/>
        <v>0</v>
      </c>
      <c r="AE376" s="58">
        <f t="shared" si="309"/>
        <v>0</v>
      </c>
      <c r="AF376" s="58">
        <f t="shared" si="309"/>
        <v>0</v>
      </c>
      <c r="AG376" s="58">
        <f t="shared" si="309"/>
        <v>0</v>
      </c>
      <c r="AH376" s="58">
        <f t="shared" si="309"/>
        <v>0</v>
      </c>
      <c r="AI376" s="58">
        <f t="shared" si="309"/>
        <v>0</v>
      </c>
      <c r="AJ376" s="58">
        <f t="shared" si="309"/>
        <v>0</v>
      </c>
      <c r="AK376" s="58">
        <f t="shared" si="309"/>
        <v>0</v>
      </c>
      <c r="AL376" s="58">
        <f t="shared" si="309"/>
        <v>0</v>
      </c>
      <c r="AM376" s="58">
        <f t="shared" si="309"/>
        <v>0</v>
      </c>
      <c r="AN376" s="58">
        <f t="shared" si="309"/>
        <v>0</v>
      </c>
      <c r="AO376" s="58">
        <f t="shared" si="309"/>
        <v>0</v>
      </c>
      <c r="AP376" s="58">
        <f t="shared" si="309"/>
        <v>0</v>
      </c>
      <c r="AQ376" s="58">
        <f t="shared" si="309"/>
        <v>0</v>
      </c>
      <c r="AR376" s="58">
        <f t="shared" si="309"/>
        <v>0</v>
      </c>
      <c r="AS376" s="58">
        <f t="shared" si="309"/>
        <v>0</v>
      </c>
      <c r="AT376" s="58">
        <f t="shared" si="309"/>
        <v>0</v>
      </c>
      <c r="AU376" s="58">
        <f t="shared" si="309"/>
        <v>0</v>
      </c>
      <c r="AV376" s="58">
        <f t="shared" si="309"/>
        <v>0</v>
      </c>
      <c r="AW376" s="59">
        <f>+SUM(AA376:AV376)</f>
        <v>0</v>
      </c>
      <c r="AX376" s="58">
        <f>VLOOKUP(D$3,[1]Prisindeks!$A$1:$B$111,2,FALSE)/100*AA376</f>
        <v>0</v>
      </c>
      <c r="AY376" s="58">
        <f>VLOOKUP(E$3,[1]Prisindeks!$A$1:$B$111,2,FALSE)/100*AB376</f>
        <v>0</v>
      </c>
      <c r="AZ376" s="58">
        <f>VLOOKUP(F$3,[1]Prisindeks!$A$1:$B$111,2,FALSE)/100*AC376</f>
        <v>0</v>
      </c>
      <c r="BA376" s="58">
        <f>VLOOKUP(G$3,[1]Prisindeks!$A$1:$B$111,2,FALSE)/100*AD376</f>
        <v>0</v>
      </c>
      <c r="BB376" s="58">
        <f>VLOOKUP(H$3,[1]Prisindeks!$A$1:$B$111,2,FALSE)/100*AE376</f>
        <v>0</v>
      </c>
      <c r="BC376" s="58">
        <f>VLOOKUP(I$3,[1]Prisindeks!$A$1:$B$111,2,FALSE)/100*AF376</f>
        <v>0</v>
      </c>
      <c r="BD376" s="58">
        <f>VLOOKUP(J$3,[1]Prisindeks!$A$1:$B$111,2,FALSE)/100*AG376</f>
        <v>0</v>
      </c>
      <c r="BE376" s="58">
        <f>VLOOKUP(K$3,[1]Prisindeks!$A$1:$B$111,2,FALSE)/100*AH376</f>
        <v>0</v>
      </c>
      <c r="BF376" s="58">
        <f>VLOOKUP(L$3,[1]Prisindeks!$A$1:$B$111,2,FALSE)/100*AI376</f>
        <v>0</v>
      </c>
      <c r="BG376" s="58">
        <f>VLOOKUP(M$3,[1]Prisindeks!$A$1:$B$111,2,FALSE)/100*AJ376</f>
        <v>0</v>
      </c>
      <c r="BH376" s="58">
        <f>VLOOKUP(N$3,[1]Prisindeks!$A$1:$B$111,2,FALSE)/100*AK376</f>
        <v>0</v>
      </c>
      <c r="BI376" s="58">
        <f>VLOOKUP(O$3,[1]Prisindeks!$A$1:$B$111,2,FALSE)/100*AL376</f>
        <v>0</v>
      </c>
      <c r="BJ376" s="58">
        <f>VLOOKUP(P$3,[1]Prisindeks!$A$1:$B$111,2,FALSE)/100*AM376</f>
        <v>0</v>
      </c>
      <c r="BK376" s="58">
        <f>VLOOKUP(Q$3,[1]Prisindeks!$A$1:$B$111,2,FALSE)/100*AN376</f>
        <v>0</v>
      </c>
      <c r="BL376" s="58">
        <f>VLOOKUP(R$3,[1]Prisindeks!$A$1:$B$111,2,FALSE)/100*AO376</f>
        <v>0</v>
      </c>
      <c r="BM376" s="58">
        <f>VLOOKUP(S$3,[1]Prisindeks!$A$1:$B$111,2,FALSE)/100*AP376</f>
        <v>0</v>
      </c>
      <c r="BN376" s="58">
        <f>VLOOKUP(T$3,[1]Prisindeks!$A$1:$B$111,2,FALSE)/100*AQ376</f>
        <v>0</v>
      </c>
      <c r="BO376" s="58">
        <f>VLOOKUP(U$3,[1]Prisindeks!$A$1:$B$111,2,FALSE)/100*AR376</f>
        <v>0</v>
      </c>
      <c r="BP376" s="58">
        <f>VLOOKUP(V$3,[1]Prisindeks!$A$1:$B$111,2,FALSE)/100*AS376</f>
        <v>0</v>
      </c>
      <c r="BQ376" s="58">
        <f>VLOOKUP(W$3,[1]Prisindeks!$A$1:$B$111,2,FALSE)/100*AT376</f>
        <v>0</v>
      </c>
      <c r="BR376" s="58">
        <f>VLOOKUP(X$3,[1]Prisindeks!$A$1:$B$111,2,FALSE)/100*AU376</f>
        <v>0</v>
      </c>
      <c r="BS376" s="58">
        <f>VLOOKUP(Y$3,[1]Prisindeks!$A$1:$B$111,2,FALSE)/100*AV376</f>
        <v>0</v>
      </c>
      <c r="BT376" s="59">
        <f>+SUM(AX376:BS376)</f>
        <v>0</v>
      </c>
      <c r="BU376" s="48">
        <f t="shared" si="307"/>
        <v>0</v>
      </c>
      <c r="BV376" s="48">
        <f t="shared" si="307"/>
        <v>0</v>
      </c>
      <c r="BW376" s="48">
        <f t="shared" si="307"/>
        <v>0</v>
      </c>
      <c r="BX376" s="48">
        <f t="shared" si="307"/>
        <v>0</v>
      </c>
      <c r="BY376" s="48">
        <f t="shared" si="307"/>
        <v>0</v>
      </c>
      <c r="BZ376" s="48">
        <f t="shared" si="307"/>
        <v>0</v>
      </c>
      <c r="CA376" s="48">
        <f t="shared" si="307"/>
        <v>0</v>
      </c>
      <c r="CB376" s="48">
        <f t="shared" si="307"/>
        <v>0</v>
      </c>
      <c r="CC376" s="48">
        <f t="shared" si="307"/>
        <v>0</v>
      </c>
      <c r="CD376" s="48">
        <f t="shared" si="307"/>
        <v>0</v>
      </c>
      <c r="CE376" s="48">
        <f t="shared" si="308"/>
        <v>0</v>
      </c>
      <c r="CF376" s="48">
        <f t="shared" si="308"/>
        <v>0</v>
      </c>
      <c r="CG376" s="48">
        <f t="shared" si="308"/>
        <v>0</v>
      </c>
      <c r="CH376" s="48">
        <f t="shared" si="308"/>
        <v>0</v>
      </c>
      <c r="CI376" s="48">
        <f t="shared" si="308"/>
        <v>0</v>
      </c>
      <c r="CJ376" s="48">
        <f t="shared" si="308"/>
        <v>0</v>
      </c>
      <c r="CK376" s="48">
        <f t="shared" si="308"/>
        <v>0</v>
      </c>
      <c r="CL376" s="48">
        <f t="shared" si="308"/>
        <v>0</v>
      </c>
      <c r="CM376" s="48">
        <f t="shared" si="308"/>
        <v>0</v>
      </c>
      <c r="CN376" s="48">
        <f t="shared" si="308"/>
        <v>0</v>
      </c>
      <c r="CO376" s="48">
        <f t="shared" si="308"/>
        <v>0</v>
      </c>
      <c r="CP376" s="48">
        <f t="shared" si="308"/>
        <v>0</v>
      </c>
      <c r="CQ376" s="49">
        <f>+AVERAGE(AW376,BT376)</f>
        <v>0</v>
      </c>
      <c r="CR376" s="48">
        <f>SUM(D376:Y376)</f>
        <v>0</v>
      </c>
    </row>
    <row r="377" spans="1:96" hidden="1" outlineLevel="1" x14ac:dyDescent="0.25">
      <c r="A377" s="60" t="s">
        <v>66</v>
      </c>
      <c r="B377" s="51" t="s">
        <v>67</v>
      </c>
      <c r="C377" s="61" t="s">
        <v>68</v>
      </c>
      <c r="D377" s="78">
        <v>0</v>
      </c>
      <c r="E377" s="78">
        <v>0</v>
      </c>
      <c r="F377" s="78">
        <v>0</v>
      </c>
      <c r="G377" s="78">
        <v>0</v>
      </c>
      <c r="H377" s="78">
        <v>0</v>
      </c>
      <c r="I377" s="78">
        <v>0</v>
      </c>
      <c r="J377" s="78">
        <v>0</v>
      </c>
      <c r="K377" s="78">
        <v>0</v>
      </c>
      <c r="L377" s="78">
        <v>0</v>
      </c>
      <c r="M377" s="78">
        <v>0</v>
      </c>
      <c r="N377" s="78">
        <v>0</v>
      </c>
      <c r="O377" s="78">
        <v>0</v>
      </c>
      <c r="P377" s="78">
        <v>0</v>
      </c>
      <c r="Q377" s="78">
        <v>0</v>
      </c>
      <c r="R377" s="78">
        <v>0</v>
      </c>
      <c r="S377" s="78">
        <v>0</v>
      </c>
      <c r="T377" s="78">
        <v>0</v>
      </c>
      <c r="U377" s="78">
        <v>0</v>
      </c>
      <c r="V377" s="78">
        <v>0</v>
      </c>
      <c r="W377" s="78">
        <v>0</v>
      </c>
      <c r="X377" s="78">
        <v>0</v>
      </c>
      <c r="Y377" s="78">
        <v>0</v>
      </c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  <c r="BC377" s="56"/>
      <c r="BD377" s="56"/>
      <c r="BE377" s="56"/>
      <c r="BF377" s="56"/>
      <c r="BG377" s="56"/>
      <c r="BH377" s="56"/>
      <c r="BI377" s="56"/>
      <c r="BJ377" s="56"/>
      <c r="BK377" s="56"/>
      <c r="BL377" s="56"/>
      <c r="BM377" s="56"/>
      <c r="BN377" s="56"/>
      <c r="BO377" s="56"/>
      <c r="BP377" s="56"/>
      <c r="BQ377" s="56"/>
      <c r="BR377" s="56"/>
      <c r="BS377" s="56"/>
      <c r="BT377" s="56"/>
      <c r="BU377" s="56"/>
      <c r="BV377" s="56"/>
      <c r="BW377" s="56"/>
      <c r="BX377" s="56"/>
      <c r="BY377" s="56"/>
      <c r="BZ377" s="56"/>
      <c r="CA377" s="56"/>
      <c r="CB377" s="56"/>
      <c r="CC377" s="56"/>
      <c r="CD377" s="56"/>
      <c r="CE377" s="56"/>
      <c r="CF377" s="56"/>
      <c r="CG377" s="56"/>
      <c r="CH377" s="56"/>
      <c r="CI377" s="56"/>
      <c r="CJ377" s="56"/>
      <c r="CK377" s="56"/>
      <c r="CL377" s="56"/>
      <c r="CM377" s="56"/>
      <c r="CN377" s="56"/>
      <c r="CO377" s="56"/>
      <c r="CP377" s="56"/>
      <c r="CQ377" s="49"/>
      <c r="CR377" s="48"/>
    </row>
    <row r="378" spans="1:96" hidden="1" outlineLevel="1" x14ac:dyDescent="0.25">
      <c r="A378" s="50" t="s">
        <v>90</v>
      </c>
      <c r="B378" s="51" t="s">
        <v>89</v>
      </c>
      <c r="C378" s="52">
        <f>+[1]Genanskaffelsespriser!$E$179</f>
        <v>50</v>
      </c>
      <c r="D378" s="78">
        <v>0</v>
      </c>
      <c r="E378" s="78">
        <v>0</v>
      </c>
      <c r="F378" s="78">
        <v>0</v>
      </c>
      <c r="G378" s="78">
        <v>0</v>
      </c>
      <c r="H378" s="78">
        <v>0</v>
      </c>
      <c r="I378" s="78">
        <v>0</v>
      </c>
      <c r="J378" s="78">
        <v>0</v>
      </c>
      <c r="K378" s="78">
        <v>0</v>
      </c>
      <c r="L378" s="78">
        <v>0</v>
      </c>
      <c r="M378" s="78">
        <v>0</v>
      </c>
      <c r="N378" s="78">
        <v>0</v>
      </c>
      <c r="O378" s="78">
        <v>0</v>
      </c>
      <c r="P378" s="78">
        <v>0</v>
      </c>
      <c r="Q378" s="78">
        <v>0</v>
      </c>
      <c r="R378" s="78">
        <v>0</v>
      </c>
      <c r="S378" s="78">
        <v>0</v>
      </c>
      <c r="T378" s="78">
        <v>0</v>
      </c>
      <c r="U378" s="78">
        <v>0</v>
      </c>
      <c r="V378" s="78">
        <v>0</v>
      </c>
      <c r="W378" s="78">
        <v>0</v>
      </c>
      <c r="X378" s="78">
        <v>0</v>
      </c>
      <c r="Y378" s="78">
        <v>0</v>
      </c>
      <c r="Z378" s="87">
        <f>IF(COUNTIF(D378:Y378,"&lt;&gt;0")&lt;=1,IF((SUM(D378:Y378))&gt;0,(+HLOOKUP((SUM(D378:Y378)),[1]Priser!$E$191:$J$193,2)+((SUM(D378:Y378))-HLOOKUP((SUM(D378:Y378)),[1]Priser!$E$191:$J$193,1))*HLOOKUP((SUM(D378:Y378)),[1]Priser!$E$191:$J$193,3))/(SUM(D378:Y378)),0)*(1+[1]Genanskaffelsespriser!$D$196),$A$400)</f>
        <v>0</v>
      </c>
      <c r="AA378" s="57">
        <f t="shared" ref="AA378:AV378" si="310">IF((D378*$Z378-(2009-D$3)/($C378+D379)*$Z378*D378)&lt;0,0,(D378*$Z378-(2009-D$3)/($C378+D379)*$Z378*D378))</f>
        <v>0</v>
      </c>
      <c r="AB378" s="58">
        <f t="shared" si="310"/>
        <v>0</v>
      </c>
      <c r="AC378" s="58">
        <f t="shared" si="310"/>
        <v>0</v>
      </c>
      <c r="AD378" s="58">
        <f t="shared" si="310"/>
        <v>0</v>
      </c>
      <c r="AE378" s="58">
        <f t="shared" si="310"/>
        <v>0</v>
      </c>
      <c r="AF378" s="58">
        <f t="shared" si="310"/>
        <v>0</v>
      </c>
      <c r="AG378" s="58">
        <f t="shared" si="310"/>
        <v>0</v>
      </c>
      <c r="AH378" s="58">
        <f t="shared" si="310"/>
        <v>0</v>
      </c>
      <c r="AI378" s="58">
        <f t="shared" si="310"/>
        <v>0</v>
      </c>
      <c r="AJ378" s="58">
        <f t="shared" si="310"/>
        <v>0</v>
      </c>
      <c r="AK378" s="58">
        <f t="shared" si="310"/>
        <v>0</v>
      </c>
      <c r="AL378" s="58">
        <f t="shared" si="310"/>
        <v>0</v>
      </c>
      <c r="AM378" s="58">
        <f t="shared" si="310"/>
        <v>0</v>
      </c>
      <c r="AN378" s="58">
        <f t="shared" si="310"/>
        <v>0</v>
      </c>
      <c r="AO378" s="58">
        <f t="shared" si="310"/>
        <v>0</v>
      </c>
      <c r="AP378" s="58">
        <f t="shared" si="310"/>
        <v>0</v>
      </c>
      <c r="AQ378" s="58">
        <f t="shared" si="310"/>
        <v>0</v>
      </c>
      <c r="AR378" s="58">
        <f t="shared" si="310"/>
        <v>0</v>
      </c>
      <c r="AS378" s="58">
        <f t="shared" si="310"/>
        <v>0</v>
      </c>
      <c r="AT378" s="58">
        <f t="shared" si="310"/>
        <v>0</v>
      </c>
      <c r="AU378" s="58">
        <f t="shared" si="310"/>
        <v>0</v>
      </c>
      <c r="AV378" s="58">
        <f t="shared" si="310"/>
        <v>0</v>
      </c>
      <c r="AW378" s="59">
        <f>+SUM(AA378:AV378)</f>
        <v>0</v>
      </c>
      <c r="AX378" s="58">
        <f>VLOOKUP(D$3,[1]Prisindeks!$A$1:$B$111,2,FALSE)/100*AA378</f>
        <v>0</v>
      </c>
      <c r="AY378" s="58">
        <f>VLOOKUP(E$3,[1]Prisindeks!$A$1:$B$111,2,FALSE)/100*AB378</f>
        <v>0</v>
      </c>
      <c r="AZ378" s="58">
        <f>VLOOKUP(F$3,[1]Prisindeks!$A$1:$B$111,2,FALSE)/100*AC378</f>
        <v>0</v>
      </c>
      <c r="BA378" s="58">
        <f>VLOOKUP(G$3,[1]Prisindeks!$A$1:$B$111,2,FALSE)/100*AD378</f>
        <v>0</v>
      </c>
      <c r="BB378" s="58">
        <f>VLOOKUP(H$3,[1]Prisindeks!$A$1:$B$111,2,FALSE)/100*AE378</f>
        <v>0</v>
      </c>
      <c r="BC378" s="58">
        <f>VLOOKUP(I$3,[1]Prisindeks!$A$1:$B$111,2,FALSE)/100*AF378</f>
        <v>0</v>
      </c>
      <c r="BD378" s="58">
        <f>VLOOKUP(J$3,[1]Prisindeks!$A$1:$B$111,2,FALSE)/100*AG378</f>
        <v>0</v>
      </c>
      <c r="BE378" s="58">
        <f>VLOOKUP(K$3,[1]Prisindeks!$A$1:$B$111,2,FALSE)/100*AH378</f>
        <v>0</v>
      </c>
      <c r="BF378" s="58">
        <f>VLOOKUP(L$3,[1]Prisindeks!$A$1:$B$111,2,FALSE)/100*AI378</f>
        <v>0</v>
      </c>
      <c r="BG378" s="58">
        <f>VLOOKUP(M$3,[1]Prisindeks!$A$1:$B$111,2,FALSE)/100*AJ378</f>
        <v>0</v>
      </c>
      <c r="BH378" s="58">
        <f>VLOOKUP(N$3,[1]Prisindeks!$A$1:$B$111,2,FALSE)/100*AK378</f>
        <v>0</v>
      </c>
      <c r="BI378" s="58">
        <f>VLOOKUP(O$3,[1]Prisindeks!$A$1:$B$111,2,FALSE)/100*AL378</f>
        <v>0</v>
      </c>
      <c r="BJ378" s="58">
        <f>VLOOKUP(P$3,[1]Prisindeks!$A$1:$B$111,2,FALSE)/100*AM378</f>
        <v>0</v>
      </c>
      <c r="BK378" s="58">
        <f>VLOOKUP(Q$3,[1]Prisindeks!$A$1:$B$111,2,FALSE)/100*AN378</f>
        <v>0</v>
      </c>
      <c r="BL378" s="58">
        <f>VLOOKUP(R$3,[1]Prisindeks!$A$1:$B$111,2,FALSE)/100*AO378</f>
        <v>0</v>
      </c>
      <c r="BM378" s="58">
        <f>VLOOKUP(S$3,[1]Prisindeks!$A$1:$B$111,2,FALSE)/100*AP378</f>
        <v>0</v>
      </c>
      <c r="BN378" s="58">
        <f>VLOOKUP(T$3,[1]Prisindeks!$A$1:$B$111,2,FALSE)/100*AQ378</f>
        <v>0</v>
      </c>
      <c r="BO378" s="58">
        <f>VLOOKUP(U$3,[1]Prisindeks!$A$1:$B$111,2,FALSE)/100*AR378</f>
        <v>0</v>
      </c>
      <c r="BP378" s="58">
        <f>VLOOKUP(V$3,[1]Prisindeks!$A$1:$B$111,2,FALSE)/100*AS378</f>
        <v>0</v>
      </c>
      <c r="BQ378" s="58">
        <f>VLOOKUP(W$3,[1]Prisindeks!$A$1:$B$111,2,FALSE)/100*AT378</f>
        <v>0</v>
      </c>
      <c r="BR378" s="58">
        <f>VLOOKUP(X$3,[1]Prisindeks!$A$1:$B$111,2,FALSE)/100*AU378</f>
        <v>0</v>
      </c>
      <c r="BS378" s="58">
        <f>VLOOKUP(Y$3,[1]Prisindeks!$A$1:$B$111,2,FALSE)/100*AV378</f>
        <v>0</v>
      </c>
      <c r="BT378" s="59">
        <f>+SUM(AX378:BS378)</f>
        <v>0</v>
      </c>
      <c r="BU378" s="48">
        <f t="shared" ref="BU378:CP378" si="311">(AX378+AA378)/2</f>
        <v>0</v>
      </c>
      <c r="BV378" s="48">
        <f t="shared" si="311"/>
        <v>0</v>
      </c>
      <c r="BW378" s="48">
        <f t="shared" si="311"/>
        <v>0</v>
      </c>
      <c r="BX378" s="48">
        <f t="shared" si="311"/>
        <v>0</v>
      </c>
      <c r="BY378" s="48">
        <f t="shared" si="311"/>
        <v>0</v>
      </c>
      <c r="BZ378" s="48">
        <f t="shared" si="311"/>
        <v>0</v>
      </c>
      <c r="CA378" s="48">
        <f t="shared" si="311"/>
        <v>0</v>
      </c>
      <c r="CB378" s="48">
        <f t="shared" si="311"/>
        <v>0</v>
      </c>
      <c r="CC378" s="48">
        <f t="shared" si="311"/>
        <v>0</v>
      </c>
      <c r="CD378" s="48">
        <f t="shared" si="311"/>
        <v>0</v>
      </c>
      <c r="CE378" s="48">
        <f t="shared" si="311"/>
        <v>0</v>
      </c>
      <c r="CF378" s="48">
        <f t="shared" si="311"/>
        <v>0</v>
      </c>
      <c r="CG378" s="48">
        <f t="shared" si="311"/>
        <v>0</v>
      </c>
      <c r="CH378" s="48">
        <f t="shared" si="311"/>
        <v>0</v>
      </c>
      <c r="CI378" s="48">
        <f t="shared" si="311"/>
        <v>0</v>
      </c>
      <c r="CJ378" s="48">
        <f t="shared" si="311"/>
        <v>0</v>
      </c>
      <c r="CK378" s="48">
        <f t="shared" si="311"/>
        <v>0</v>
      </c>
      <c r="CL378" s="48">
        <f t="shared" si="311"/>
        <v>0</v>
      </c>
      <c r="CM378" s="48">
        <f t="shared" si="311"/>
        <v>0</v>
      </c>
      <c r="CN378" s="48">
        <f t="shared" si="311"/>
        <v>0</v>
      </c>
      <c r="CO378" s="48">
        <f t="shared" si="311"/>
        <v>0</v>
      </c>
      <c r="CP378" s="48">
        <f t="shared" si="311"/>
        <v>0</v>
      </c>
      <c r="CQ378" s="49">
        <f>+AVERAGE(AW378,BT378)</f>
        <v>0</v>
      </c>
      <c r="CR378" s="48">
        <f>SUM(D378:Y378)</f>
        <v>0</v>
      </c>
    </row>
    <row r="379" spans="1:96" hidden="1" outlineLevel="1" x14ac:dyDescent="0.25">
      <c r="A379" s="60" t="s">
        <v>66</v>
      </c>
      <c r="B379" s="51" t="s">
        <v>67</v>
      </c>
      <c r="C379" s="61" t="s">
        <v>68</v>
      </c>
      <c r="D379" s="78">
        <v>0</v>
      </c>
      <c r="E379" s="78">
        <v>0</v>
      </c>
      <c r="F379" s="78">
        <v>0</v>
      </c>
      <c r="G379" s="78">
        <v>0</v>
      </c>
      <c r="H379" s="78">
        <v>0</v>
      </c>
      <c r="I379" s="78">
        <v>0</v>
      </c>
      <c r="J379" s="78">
        <v>0</v>
      </c>
      <c r="K379" s="78">
        <v>0</v>
      </c>
      <c r="L379" s="78">
        <v>0</v>
      </c>
      <c r="M379" s="78">
        <v>0</v>
      </c>
      <c r="N379" s="78">
        <v>0</v>
      </c>
      <c r="O379" s="78">
        <v>0</v>
      </c>
      <c r="P379" s="78">
        <v>0</v>
      </c>
      <c r="Q379" s="78">
        <v>0</v>
      </c>
      <c r="R379" s="78">
        <v>0</v>
      </c>
      <c r="S379" s="78">
        <v>0</v>
      </c>
      <c r="T379" s="78">
        <v>0</v>
      </c>
      <c r="U379" s="78">
        <v>0</v>
      </c>
      <c r="V379" s="78">
        <v>0</v>
      </c>
      <c r="W379" s="78">
        <v>0</v>
      </c>
      <c r="X379" s="78">
        <v>0</v>
      </c>
      <c r="Y379" s="78">
        <v>0</v>
      </c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  <c r="BC379" s="56"/>
      <c r="BD379" s="56"/>
      <c r="BE379" s="56"/>
      <c r="BF379" s="56"/>
      <c r="BG379" s="56"/>
      <c r="BH379" s="56"/>
      <c r="BI379" s="56"/>
      <c r="BJ379" s="56"/>
      <c r="BK379" s="56"/>
      <c r="BL379" s="56"/>
      <c r="BM379" s="56"/>
      <c r="BN379" s="56"/>
      <c r="BO379" s="56"/>
      <c r="BP379" s="56"/>
      <c r="BQ379" s="56"/>
      <c r="BR379" s="56"/>
      <c r="BS379" s="56"/>
      <c r="BT379" s="56"/>
      <c r="BU379" s="56"/>
      <c r="BV379" s="56"/>
      <c r="BW379" s="56"/>
      <c r="BX379" s="56"/>
      <c r="BY379" s="56"/>
      <c r="BZ379" s="56"/>
      <c r="CA379" s="56"/>
      <c r="CB379" s="56"/>
      <c r="CC379" s="56"/>
      <c r="CD379" s="56"/>
      <c r="CE379" s="56"/>
      <c r="CF379" s="56"/>
      <c r="CG379" s="56"/>
      <c r="CH379" s="56"/>
      <c r="CI379" s="56"/>
      <c r="CJ379" s="56"/>
      <c r="CK379" s="56"/>
      <c r="CL379" s="56"/>
      <c r="CM379" s="56"/>
      <c r="CN379" s="56"/>
      <c r="CO379" s="56"/>
      <c r="CP379" s="56"/>
      <c r="CQ379" s="49"/>
      <c r="CR379" s="48"/>
    </row>
    <row r="380" spans="1:96" collapsed="1" x14ac:dyDescent="0.25">
      <c r="A380" s="30" t="s">
        <v>120</v>
      </c>
      <c r="B380" s="31"/>
      <c r="C380" s="7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74"/>
      <c r="AB380" s="75"/>
      <c r="AC380" s="75"/>
      <c r="AD380" s="75"/>
      <c r="AE380" s="75"/>
      <c r="AF380" s="75"/>
      <c r="AG380" s="75"/>
      <c r="AH380" s="75"/>
      <c r="AI380" s="75"/>
      <c r="AJ380" s="75"/>
      <c r="AK380" s="75"/>
      <c r="AL380" s="75"/>
      <c r="AM380" s="75"/>
      <c r="AN380" s="75"/>
      <c r="AO380" s="75"/>
      <c r="AP380" s="75"/>
      <c r="AQ380" s="75"/>
      <c r="AR380" s="75"/>
      <c r="AS380" s="75"/>
      <c r="AT380" s="75"/>
      <c r="AU380" s="75"/>
      <c r="AV380" s="49"/>
      <c r="AW380" s="36">
        <f>SUM(AW381:AW386)</f>
        <v>12733597.5</v>
      </c>
      <c r="AX380" s="76"/>
      <c r="AY380" s="76"/>
      <c r="AZ380" s="76"/>
      <c r="BA380" s="76"/>
      <c r="BB380" s="76"/>
      <c r="BC380" s="76"/>
      <c r="BD380" s="76"/>
      <c r="BE380" s="76"/>
      <c r="BF380" s="76"/>
      <c r="BG380" s="76"/>
      <c r="BH380" s="76"/>
      <c r="BI380" s="76"/>
      <c r="BJ380" s="76"/>
      <c r="BK380" s="76"/>
      <c r="BL380" s="76"/>
      <c r="BM380" s="76"/>
      <c r="BN380" s="76"/>
      <c r="BO380" s="76"/>
      <c r="BP380" s="76"/>
      <c r="BQ380" s="76"/>
      <c r="BR380" s="76"/>
      <c r="BS380" s="76"/>
      <c r="BT380" s="36">
        <f>SUM(BT381:BT386)</f>
        <v>12981331.062947223</v>
      </c>
      <c r="BU380" s="76"/>
      <c r="BV380" s="76"/>
      <c r="BW380" s="76"/>
      <c r="BX380" s="76"/>
      <c r="BY380" s="76"/>
      <c r="BZ380" s="76"/>
      <c r="CA380" s="76"/>
      <c r="CB380" s="76"/>
      <c r="CC380" s="76"/>
      <c r="CD380" s="76"/>
      <c r="CE380" s="76"/>
      <c r="CF380" s="76"/>
      <c r="CG380" s="76"/>
      <c r="CH380" s="76"/>
      <c r="CI380" s="76"/>
      <c r="CJ380" s="76"/>
      <c r="CK380" s="76"/>
      <c r="CL380" s="76"/>
      <c r="CM380" s="76"/>
      <c r="CN380" s="76"/>
      <c r="CO380" s="76"/>
      <c r="CP380" s="76"/>
      <c r="CQ380" s="36">
        <f>SUM(CQ381:CQ386)</f>
        <v>12857464.281473611</v>
      </c>
      <c r="CR380" s="48">
        <f t="shared" ref="CR380:CR387" si="312">SUM(D380:Y380)</f>
        <v>0</v>
      </c>
    </row>
    <row r="381" spans="1:96" hidden="1" outlineLevel="1" x14ac:dyDescent="0.25">
      <c r="A381" s="38" t="s">
        <v>121</v>
      </c>
      <c r="B381" s="39" t="s">
        <v>65</v>
      </c>
      <c r="C381" s="40">
        <f>[1]Genanskaffelsespriser!E181</f>
        <v>8</v>
      </c>
      <c r="D381" s="77">
        <v>0</v>
      </c>
      <c r="E381" s="77">
        <v>0</v>
      </c>
      <c r="F381" s="77">
        <v>0</v>
      </c>
      <c r="G381" s="77">
        <v>0</v>
      </c>
      <c r="H381" s="77">
        <v>0</v>
      </c>
      <c r="I381" s="77">
        <v>0</v>
      </c>
      <c r="J381" s="77">
        <v>0</v>
      </c>
      <c r="K381" s="77">
        <v>0</v>
      </c>
      <c r="L381" s="77">
        <v>0</v>
      </c>
      <c r="M381" s="77">
        <v>0</v>
      </c>
      <c r="N381" s="77">
        <v>0</v>
      </c>
      <c r="O381" s="77">
        <v>0</v>
      </c>
      <c r="P381" s="77">
        <v>0</v>
      </c>
      <c r="Q381" s="77">
        <v>0</v>
      </c>
      <c r="R381" s="77">
        <v>0</v>
      </c>
      <c r="S381" s="77">
        <v>0</v>
      </c>
      <c r="T381" s="77">
        <v>330</v>
      </c>
      <c r="U381" s="77">
        <v>3925</v>
      </c>
      <c r="V381" s="77">
        <v>3203</v>
      </c>
      <c r="W381" s="77">
        <v>3100</v>
      </c>
      <c r="X381" s="77">
        <v>3200</v>
      </c>
      <c r="Y381" s="77">
        <v>400</v>
      </c>
      <c r="Z381" s="88"/>
      <c r="AA381" s="45">
        <f>IF((D381*[1]Genanskaffelsespriser!$D181-(2009-D$3)/$C381*[1]Genanskaffelsespriser!$D181*D381)&lt;0,0,(D381*[1]Genanskaffelsespriser!$D181-(2009-D$3)/$C381*[1]Genanskaffelsespriser!$D181*D381))</f>
        <v>0</v>
      </c>
      <c r="AB381" s="46">
        <f>IF((E381*[1]Genanskaffelsespriser!$D181-(2009-E$3)/$C381*[1]Genanskaffelsespriser!$D181*E381)&lt;0,0,(E381*[1]Genanskaffelsespriser!$D181-(2009-E$3)/$C381*[1]Genanskaffelsespriser!$D181*E381))</f>
        <v>0</v>
      </c>
      <c r="AC381" s="46">
        <f>IF((F381*[1]Genanskaffelsespriser!$D181-(2009-F$3)/$C381*[1]Genanskaffelsespriser!$D181*F381)&lt;0,0,(F381*[1]Genanskaffelsespriser!$D181-(2009-F$3)/$C381*[1]Genanskaffelsespriser!$D181*F381))</f>
        <v>0</v>
      </c>
      <c r="AD381" s="46">
        <f>IF((G381*[1]Genanskaffelsespriser!$D181-(2009-G$3)/$C381*[1]Genanskaffelsespriser!$D181*G381)&lt;0,0,(G381*[1]Genanskaffelsespriser!$D181-(2009-G$3)/$C381*[1]Genanskaffelsespriser!$D181*G381))</f>
        <v>0</v>
      </c>
      <c r="AE381" s="46">
        <f>IF((H381*[1]Genanskaffelsespriser!$D181-(2009-H$3)/$C381*[1]Genanskaffelsespriser!$D181*H381)&lt;0,0,(H381*[1]Genanskaffelsespriser!$D181-(2009-H$3)/$C381*[1]Genanskaffelsespriser!$D181*H381))</f>
        <v>0</v>
      </c>
      <c r="AF381" s="46">
        <f>IF((I381*[1]Genanskaffelsespriser!$D181-(2009-I$3)/$C381*[1]Genanskaffelsespriser!$D181*I381)&lt;0,0,(I381*[1]Genanskaffelsespriser!$D181-(2009-I$3)/$C381*[1]Genanskaffelsespriser!$D181*I381))</f>
        <v>0</v>
      </c>
      <c r="AG381" s="46">
        <f>IF((J381*[1]Genanskaffelsespriser!$D181-(2009-J$3)/$C381*[1]Genanskaffelsespriser!$D181*J381)&lt;0,0,(J381*[1]Genanskaffelsespriser!$D181-(2009-J$3)/$C381*[1]Genanskaffelsespriser!$D181*J381))</f>
        <v>0</v>
      </c>
      <c r="AH381" s="46">
        <f>IF((K381*[1]Genanskaffelsespriser!$D181-(2009-K$3)/$C381*[1]Genanskaffelsespriser!$D181*K381)&lt;0,0,(K381*[1]Genanskaffelsespriser!$D181-(2009-K$3)/$C381*[1]Genanskaffelsespriser!$D181*K381))</f>
        <v>0</v>
      </c>
      <c r="AI381" s="46">
        <f>IF((L381*[1]Genanskaffelsespriser!$D181-(2009-L$3)/$C381*[1]Genanskaffelsespriser!$D181*L381)&lt;0,0,(L381*[1]Genanskaffelsespriser!$D181-(2009-L$3)/$C381*[1]Genanskaffelsespriser!$D181*L381))</f>
        <v>0</v>
      </c>
      <c r="AJ381" s="46">
        <f>IF((M381*[1]Genanskaffelsespriser!$D181-(2009-M$3)/$C381*[1]Genanskaffelsespriser!$D181*M381)&lt;0,0,(M381*[1]Genanskaffelsespriser!$D181-(2009-M$3)/$C381*[1]Genanskaffelsespriser!$D181*M381))</f>
        <v>0</v>
      </c>
      <c r="AK381" s="46">
        <f>IF((N381*[1]Genanskaffelsespriser!$D181-(2009-N$3)/$C381*[1]Genanskaffelsespriser!$D181*N381)&lt;0,0,(N381*[1]Genanskaffelsespriser!$D181-(2009-N$3)/$C381*[1]Genanskaffelsespriser!$D181*N381))</f>
        <v>0</v>
      </c>
      <c r="AL381" s="46">
        <f>IF((O381*[1]Genanskaffelsespriser!$D181-(2009-O$3)/$C381*[1]Genanskaffelsespriser!$D181*O381)&lt;0,0,(O381*[1]Genanskaffelsespriser!$D181-(2009-O$3)/$C381*[1]Genanskaffelsespriser!$D181*O381))</f>
        <v>0</v>
      </c>
      <c r="AM381" s="46">
        <f>IF((P381*[1]Genanskaffelsespriser!$D181-(2009-P$3)/$C381*[1]Genanskaffelsespriser!$D181*P381)&lt;0,0,(P381*[1]Genanskaffelsespriser!$D181-(2009-P$3)/$C381*[1]Genanskaffelsespriser!$D181*P381))</f>
        <v>0</v>
      </c>
      <c r="AN381" s="46">
        <f>IF((Q381*[1]Genanskaffelsespriser!$D181-(2009-Q$3)/$C381*[1]Genanskaffelsespriser!$D181*Q381)&lt;0,0,(Q381*[1]Genanskaffelsespriser!$D181-(2009-Q$3)/$C381*[1]Genanskaffelsespriser!$D181*Q381))</f>
        <v>0</v>
      </c>
      <c r="AO381" s="46">
        <f>IF((R381*[1]Genanskaffelsespriser!$D181-(2009-R$3)/$C381*[1]Genanskaffelsespriser!$D181*R381)&lt;0,0,(R381*[1]Genanskaffelsespriser!$D181-(2009-R$3)/$C381*[1]Genanskaffelsespriser!$D181*R381))</f>
        <v>0</v>
      </c>
      <c r="AP381" s="46">
        <f>IF((S381*[1]Genanskaffelsespriser!$D181-(2009-S$3)/$C381*[1]Genanskaffelsespriser!$D181*S381)&lt;0,0,(S381*[1]Genanskaffelsespriser!$D181-(2009-S$3)/$C381*[1]Genanskaffelsespriser!$D181*S381))</f>
        <v>0</v>
      </c>
      <c r="AQ381" s="46">
        <f>IF((T381*[1]Genanskaffelsespriser!$D181-(2009-T$3)/$C381*[1]Genanskaffelsespriser!$D181*T381)&lt;0,0,(T381*[1]Genanskaffelsespriser!$D181-(2009-T$3)/$C381*[1]Genanskaffelsespriser!$D181*T381))</f>
        <v>160875</v>
      </c>
      <c r="AR381" s="46">
        <f>IF((U381*[1]Genanskaffelsespriser!$D181-(2009-U$3)/$C381*[1]Genanskaffelsespriser!$D181*U381)&lt;0,0,(U381*[1]Genanskaffelsespriser!$D181-(2009-U$3)/$C381*[1]Genanskaffelsespriser!$D181*U381))</f>
        <v>2551250</v>
      </c>
      <c r="AS381" s="46">
        <f>IF((V381*[1]Genanskaffelsespriser!$D181-(2009-V$3)/$C381*[1]Genanskaffelsespriser!$D181*V381)&lt;0,0,(V381*[1]Genanskaffelsespriser!$D181-(2009-V$3)/$C381*[1]Genanskaffelsespriser!$D181*V381))</f>
        <v>2602437.5</v>
      </c>
      <c r="AT381" s="46">
        <f>IF((W381*[1]Genanskaffelsespriser!$D181-(2009-W$3)/$C381*[1]Genanskaffelsespriser!$D181*W381)&lt;0,0,(W381*[1]Genanskaffelsespriser!$D181-(2009-W$3)/$C381*[1]Genanskaffelsespriser!$D181*W381))</f>
        <v>3022500</v>
      </c>
      <c r="AU381" s="46">
        <f>IF((X381*[1]Genanskaffelsespriser!$D181-(2009-X$3)/$C381*[1]Genanskaffelsespriser!$D181*X381)&lt;0,0,(X381*[1]Genanskaffelsespriser!$D181-(2009-X$3)/$C381*[1]Genanskaffelsespriser!$D181*X381))</f>
        <v>3640000</v>
      </c>
      <c r="AV381" s="46">
        <f>IF((Y381*[1]Genanskaffelsespriser!$D181-(2009-Y$3)/$C381*[1]Genanskaffelsespriser!$D181*Y381)&lt;0,0,(Y381*[1]Genanskaffelsespriser!$D181-(2009-Y$3)/$C381*[1]Genanskaffelsespriser!$D181*Y381))</f>
        <v>520000</v>
      </c>
      <c r="AW381" s="47">
        <f t="shared" ref="AW381:AW386" si="313">+SUM(AA381:AV381)</f>
        <v>12497062.5</v>
      </c>
      <c r="AX381" s="46">
        <f>VLOOKUP(D$3,[1]Prisindeks!$A$1:$B$111,2,FALSE)/100*AA381</f>
        <v>0</v>
      </c>
      <c r="AY381" s="46">
        <f>VLOOKUP(E$3,[1]Prisindeks!$A$1:$B$111,2,FALSE)/100*AB381</f>
        <v>0</v>
      </c>
      <c r="AZ381" s="46">
        <f>VLOOKUP(F$3,[1]Prisindeks!$A$1:$B$111,2,FALSE)/100*AC381</f>
        <v>0</v>
      </c>
      <c r="BA381" s="46">
        <f>VLOOKUP(G$3,[1]Prisindeks!$A$1:$B$111,2,FALSE)/100*AD381</f>
        <v>0</v>
      </c>
      <c r="BB381" s="46">
        <f>VLOOKUP(H$3,[1]Prisindeks!$A$1:$B$111,2,FALSE)/100*AE381</f>
        <v>0</v>
      </c>
      <c r="BC381" s="46">
        <f>VLOOKUP(I$3,[1]Prisindeks!$A$1:$B$111,2,FALSE)/100*AF381</f>
        <v>0</v>
      </c>
      <c r="BD381" s="46">
        <f>VLOOKUP(J$3,[1]Prisindeks!$A$1:$B$111,2,FALSE)/100*AG381</f>
        <v>0</v>
      </c>
      <c r="BE381" s="46">
        <f>VLOOKUP(K$3,[1]Prisindeks!$A$1:$B$111,2,FALSE)/100*AH381</f>
        <v>0</v>
      </c>
      <c r="BF381" s="46">
        <f>VLOOKUP(L$3,[1]Prisindeks!$A$1:$B$111,2,FALSE)/100*AI381</f>
        <v>0</v>
      </c>
      <c r="BG381" s="46">
        <f>VLOOKUP(M$3,[1]Prisindeks!$A$1:$B$111,2,FALSE)/100*AJ381</f>
        <v>0</v>
      </c>
      <c r="BH381" s="46">
        <f>VLOOKUP(N$3,[1]Prisindeks!$A$1:$B$111,2,FALSE)/100*AK381</f>
        <v>0</v>
      </c>
      <c r="BI381" s="46">
        <f>VLOOKUP(O$3,[1]Prisindeks!$A$1:$B$111,2,FALSE)/100*AL381</f>
        <v>0</v>
      </c>
      <c r="BJ381" s="46">
        <f>VLOOKUP(P$3,[1]Prisindeks!$A$1:$B$111,2,FALSE)/100*AM381</f>
        <v>0</v>
      </c>
      <c r="BK381" s="46">
        <f>VLOOKUP(Q$3,[1]Prisindeks!$A$1:$B$111,2,FALSE)/100*AN381</f>
        <v>0</v>
      </c>
      <c r="BL381" s="46">
        <f>VLOOKUP(R$3,[1]Prisindeks!$A$1:$B$111,2,FALSE)/100*AO381</f>
        <v>0</v>
      </c>
      <c r="BM381" s="46">
        <f>VLOOKUP(S$3,[1]Prisindeks!$A$1:$B$111,2,FALSE)/100*AP381</f>
        <v>0</v>
      </c>
      <c r="BN381" s="46">
        <f>VLOOKUP(T$3,[1]Prisindeks!$A$1:$B$111,2,FALSE)/100*AQ381</f>
        <v>150466.05472141827</v>
      </c>
      <c r="BO381" s="46">
        <f>VLOOKUP(U$3,[1]Prisindeks!$A$1:$B$111,2,FALSE)/100*AR381</f>
        <v>2468494.9130865675</v>
      </c>
      <c r="BP381" s="46">
        <f>VLOOKUP(V$3,[1]Prisindeks!$A$1:$B$111,2,FALSE)/100*AS381</f>
        <v>2586001.6639613565</v>
      </c>
      <c r="BQ381" s="46">
        <f>VLOOKUP(W$3,[1]Prisindeks!$A$1:$B$111,2,FALSE)/100*AT381</f>
        <v>3116682.906212735</v>
      </c>
      <c r="BR381" s="46">
        <f>VLOOKUP(X$3,[1]Prisindeks!$A$1:$B$111,2,FALSE)/100*AU381</f>
        <v>3903150.5249651452</v>
      </c>
      <c r="BS381" s="46">
        <f>VLOOKUP(Y$3,[1]Prisindeks!$A$1:$B$111,2,FALSE)/100*AV381</f>
        <v>520000</v>
      </c>
      <c r="BT381" s="47">
        <f t="shared" ref="BT381:BT386" si="314">+SUM(AX381:BS381)</f>
        <v>12744796.062947223</v>
      </c>
      <c r="BU381" s="46">
        <f t="shared" ref="BU381:CJ386" si="315">(AX381+AA381)/2</f>
        <v>0</v>
      </c>
      <c r="BV381" s="46">
        <f t="shared" si="315"/>
        <v>0</v>
      </c>
      <c r="BW381" s="46">
        <f t="shared" si="315"/>
        <v>0</v>
      </c>
      <c r="BX381" s="46">
        <f t="shared" si="315"/>
        <v>0</v>
      </c>
      <c r="BY381" s="46">
        <f t="shared" si="315"/>
        <v>0</v>
      </c>
      <c r="BZ381" s="46">
        <f t="shared" si="315"/>
        <v>0</v>
      </c>
      <c r="CA381" s="46">
        <f t="shared" si="315"/>
        <v>0</v>
      </c>
      <c r="CB381" s="46">
        <f t="shared" si="315"/>
        <v>0</v>
      </c>
      <c r="CC381" s="46">
        <f t="shared" si="315"/>
        <v>0</v>
      </c>
      <c r="CD381" s="46">
        <f t="shared" si="315"/>
        <v>0</v>
      </c>
      <c r="CE381" s="46">
        <f t="shared" si="315"/>
        <v>0</v>
      </c>
      <c r="CF381" s="46">
        <f t="shared" si="315"/>
        <v>0</v>
      </c>
      <c r="CG381" s="46">
        <f t="shared" si="315"/>
        <v>0</v>
      </c>
      <c r="CH381" s="46">
        <f t="shared" si="315"/>
        <v>0</v>
      </c>
      <c r="CI381" s="46">
        <f t="shared" si="315"/>
        <v>0</v>
      </c>
      <c r="CJ381" s="46">
        <f t="shared" si="315"/>
        <v>0</v>
      </c>
      <c r="CK381" s="46">
        <f t="shared" ref="CE381:CP386" si="316">(BN381+AQ381)/2</f>
        <v>155670.52736070915</v>
      </c>
      <c r="CL381" s="46">
        <f t="shared" si="316"/>
        <v>2509872.4565432835</v>
      </c>
      <c r="CM381" s="46">
        <f t="shared" si="316"/>
        <v>2594219.5819806783</v>
      </c>
      <c r="CN381" s="46">
        <f t="shared" si="316"/>
        <v>3069591.4531063675</v>
      </c>
      <c r="CO381" s="46">
        <f t="shared" si="316"/>
        <v>3771575.2624825723</v>
      </c>
      <c r="CP381" s="46">
        <f t="shared" si="316"/>
        <v>520000</v>
      </c>
      <c r="CQ381" s="89">
        <f t="shared" ref="CQ381:CQ386" si="317">+AVERAGE(AW381,BT381)</f>
        <v>12620929.281473611</v>
      </c>
      <c r="CR381" s="48">
        <f t="shared" si="312"/>
        <v>14158</v>
      </c>
    </row>
    <row r="382" spans="1:96" hidden="1" outlineLevel="1" x14ac:dyDescent="0.25">
      <c r="A382" s="50" t="s">
        <v>122</v>
      </c>
      <c r="B382" s="51" t="s">
        <v>65</v>
      </c>
      <c r="C382" s="52">
        <f>[1]Genanskaffelsespriser!E182</f>
        <v>10</v>
      </c>
      <c r="D382" s="78">
        <v>0</v>
      </c>
      <c r="E382" s="78">
        <v>0</v>
      </c>
      <c r="F382" s="78">
        <v>0</v>
      </c>
      <c r="G382" s="78">
        <v>0</v>
      </c>
      <c r="H382" s="78">
        <v>0</v>
      </c>
      <c r="I382" s="78">
        <v>0</v>
      </c>
      <c r="J382" s="78">
        <v>0</v>
      </c>
      <c r="K382" s="78">
        <v>0</v>
      </c>
      <c r="L382" s="78">
        <v>0</v>
      </c>
      <c r="M382" s="78">
        <v>0</v>
      </c>
      <c r="N382" s="78">
        <v>0</v>
      </c>
      <c r="O382" s="78">
        <v>0</v>
      </c>
      <c r="P382" s="78">
        <v>0</v>
      </c>
      <c r="Q382" s="78">
        <v>0</v>
      </c>
      <c r="R382" s="78">
        <v>0</v>
      </c>
      <c r="S382" s="78">
        <v>0</v>
      </c>
      <c r="T382" s="78">
        <v>0</v>
      </c>
      <c r="U382" s="78">
        <v>0</v>
      </c>
      <c r="V382" s="78">
        <v>0</v>
      </c>
      <c r="W382" s="78">
        <v>0</v>
      </c>
      <c r="X382" s="78">
        <v>0</v>
      </c>
      <c r="Y382" s="78">
        <v>0</v>
      </c>
      <c r="Z382" s="90"/>
      <c r="AA382" s="57">
        <f>IF((D382*[1]Genanskaffelsespriser!$D182-(2009-D$3)/$C382*[1]Genanskaffelsespriser!$D182*D382)&lt;0,0,(D382*[1]Genanskaffelsespriser!$D182-(2009-D$3)/$C382*[1]Genanskaffelsespriser!$D182*D382))</f>
        <v>0</v>
      </c>
      <c r="AB382" s="58">
        <f>IF((E382*[1]Genanskaffelsespriser!$D182-(2009-E$3)/$C382*[1]Genanskaffelsespriser!$D182*E382)&lt;0,0,(E382*[1]Genanskaffelsespriser!$D182-(2009-E$3)/$C382*[1]Genanskaffelsespriser!$D182*E382))</f>
        <v>0</v>
      </c>
      <c r="AC382" s="58">
        <f>IF((F382*[1]Genanskaffelsespriser!$D182-(2009-F$3)/$C382*[1]Genanskaffelsespriser!$D182*F382)&lt;0,0,(F382*[1]Genanskaffelsespriser!$D182-(2009-F$3)/$C382*[1]Genanskaffelsespriser!$D182*F382))</f>
        <v>0</v>
      </c>
      <c r="AD382" s="58">
        <f>IF((G382*[1]Genanskaffelsespriser!$D182-(2009-G$3)/$C382*[1]Genanskaffelsespriser!$D182*G382)&lt;0,0,(G382*[1]Genanskaffelsespriser!$D182-(2009-G$3)/$C382*[1]Genanskaffelsespriser!$D182*G382))</f>
        <v>0</v>
      </c>
      <c r="AE382" s="58">
        <f>IF((H382*[1]Genanskaffelsespriser!$D182-(2009-H$3)/$C382*[1]Genanskaffelsespriser!$D182*H382)&lt;0,0,(H382*[1]Genanskaffelsespriser!$D182-(2009-H$3)/$C382*[1]Genanskaffelsespriser!$D182*H382))</f>
        <v>0</v>
      </c>
      <c r="AF382" s="58">
        <f>IF((I382*[1]Genanskaffelsespriser!$D182-(2009-I$3)/$C382*[1]Genanskaffelsespriser!$D182*I382)&lt;0,0,(I382*[1]Genanskaffelsespriser!$D182-(2009-I$3)/$C382*[1]Genanskaffelsespriser!$D182*I382))</f>
        <v>0</v>
      </c>
      <c r="AG382" s="58">
        <f>IF((J382*[1]Genanskaffelsespriser!$D182-(2009-J$3)/$C382*[1]Genanskaffelsespriser!$D182*J382)&lt;0,0,(J382*[1]Genanskaffelsespriser!$D182-(2009-J$3)/$C382*[1]Genanskaffelsespriser!$D182*J382))</f>
        <v>0</v>
      </c>
      <c r="AH382" s="58">
        <f>IF((K382*[1]Genanskaffelsespriser!$D182-(2009-K$3)/$C382*[1]Genanskaffelsespriser!$D182*K382)&lt;0,0,(K382*[1]Genanskaffelsespriser!$D182-(2009-K$3)/$C382*[1]Genanskaffelsespriser!$D182*K382))</f>
        <v>0</v>
      </c>
      <c r="AI382" s="58">
        <f>IF((L382*[1]Genanskaffelsespriser!$D182-(2009-L$3)/$C382*[1]Genanskaffelsespriser!$D182*L382)&lt;0,0,(L382*[1]Genanskaffelsespriser!$D182-(2009-L$3)/$C382*[1]Genanskaffelsespriser!$D182*L382))</f>
        <v>0</v>
      </c>
      <c r="AJ382" s="58">
        <f>IF((M382*[1]Genanskaffelsespriser!$D182-(2009-M$3)/$C382*[1]Genanskaffelsespriser!$D182*M382)&lt;0,0,(M382*[1]Genanskaffelsespriser!$D182-(2009-M$3)/$C382*[1]Genanskaffelsespriser!$D182*M382))</f>
        <v>0</v>
      </c>
      <c r="AK382" s="58">
        <f>IF((N382*[1]Genanskaffelsespriser!$D182-(2009-N$3)/$C382*[1]Genanskaffelsespriser!$D182*N382)&lt;0,0,(N382*[1]Genanskaffelsespriser!$D182-(2009-N$3)/$C382*[1]Genanskaffelsespriser!$D182*N382))</f>
        <v>0</v>
      </c>
      <c r="AL382" s="58">
        <f>IF((O382*[1]Genanskaffelsespriser!$D182-(2009-O$3)/$C382*[1]Genanskaffelsespriser!$D182*O382)&lt;0,0,(O382*[1]Genanskaffelsespriser!$D182-(2009-O$3)/$C382*[1]Genanskaffelsespriser!$D182*O382))</f>
        <v>0</v>
      </c>
      <c r="AM382" s="58">
        <f>IF((P382*[1]Genanskaffelsespriser!$D182-(2009-P$3)/$C382*[1]Genanskaffelsespriser!$D182*P382)&lt;0,0,(P382*[1]Genanskaffelsespriser!$D182-(2009-P$3)/$C382*[1]Genanskaffelsespriser!$D182*P382))</f>
        <v>0</v>
      </c>
      <c r="AN382" s="58">
        <f>IF((Q382*[1]Genanskaffelsespriser!$D182-(2009-Q$3)/$C382*[1]Genanskaffelsespriser!$D182*Q382)&lt;0,0,(Q382*[1]Genanskaffelsespriser!$D182-(2009-Q$3)/$C382*[1]Genanskaffelsespriser!$D182*Q382))</f>
        <v>0</v>
      </c>
      <c r="AO382" s="58">
        <f>IF((R382*[1]Genanskaffelsespriser!$D182-(2009-R$3)/$C382*[1]Genanskaffelsespriser!$D182*R382)&lt;0,0,(R382*[1]Genanskaffelsespriser!$D182-(2009-R$3)/$C382*[1]Genanskaffelsespriser!$D182*R382))</f>
        <v>0</v>
      </c>
      <c r="AP382" s="58">
        <f>IF((S382*[1]Genanskaffelsespriser!$D182-(2009-S$3)/$C382*[1]Genanskaffelsespriser!$D182*S382)&lt;0,0,(S382*[1]Genanskaffelsespriser!$D182-(2009-S$3)/$C382*[1]Genanskaffelsespriser!$D182*S382))</f>
        <v>0</v>
      </c>
      <c r="AQ382" s="58">
        <f>IF((T382*[1]Genanskaffelsespriser!$D182-(2009-T$3)/$C382*[1]Genanskaffelsespriser!$D182*T382)&lt;0,0,(T382*[1]Genanskaffelsespriser!$D182-(2009-T$3)/$C382*[1]Genanskaffelsespriser!$D182*T382))</f>
        <v>0</v>
      </c>
      <c r="AR382" s="58">
        <f>IF((U382*[1]Genanskaffelsespriser!$D182-(2009-U$3)/$C382*[1]Genanskaffelsespriser!$D182*U382)&lt;0,0,(U382*[1]Genanskaffelsespriser!$D182-(2009-U$3)/$C382*[1]Genanskaffelsespriser!$D182*U382))</f>
        <v>0</v>
      </c>
      <c r="AS382" s="58">
        <f>IF((V382*[1]Genanskaffelsespriser!$D182-(2009-V$3)/$C382*[1]Genanskaffelsespriser!$D182*V382)&lt;0,0,(V382*[1]Genanskaffelsespriser!$D182-(2009-V$3)/$C382*[1]Genanskaffelsespriser!$D182*V382))</f>
        <v>0</v>
      </c>
      <c r="AT382" s="58">
        <f>IF((W382*[1]Genanskaffelsespriser!$D182-(2009-W$3)/$C382*[1]Genanskaffelsespriser!$D182*W382)&lt;0,0,(W382*[1]Genanskaffelsespriser!$D182-(2009-W$3)/$C382*[1]Genanskaffelsespriser!$D182*W382))</f>
        <v>0</v>
      </c>
      <c r="AU382" s="58">
        <f>IF((X382*[1]Genanskaffelsespriser!$D182-(2009-X$3)/$C382*[1]Genanskaffelsespriser!$D182*X382)&lt;0,0,(X382*[1]Genanskaffelsespriser!$D182-(2009-X$3)/$C382*[1]Genanskaffelsespriser!$D182*X382))</f>
        <v>0</v>
      </c>
      <c r="AV382" s="58">
        <f>IF((Y382*[1]Genanskaffelsespriser!$D182-(2009-Y$3)/$C382*[1]Genanskaffelsespriser!$D182*Y382)&lt;0,0,(Y382*[1]Genanskaffelsespriser!$D182-(2009-Y$3)/$C382*[1]Genanskaffelsespriser!$D182*Y382))</f>
        <v>0</v>
      </c>
      <c r="AW382" s="59">
        <f t="shared" si="313"/>
        <v>0</v>
      </c>
      <c r="AX382" s="58">
        <f>VLOOKUP(D$3,[1]Prisindeks!$A$1:$B$111,2,FALSE)/100*AA382</f>
        <v>0</v>
      </c>
      <c r="AY382" s="58">
        <f>VLOOKUP(E$3,[1]Prisindeks!$A$1:$B$111,2,FALSE)/100*AB382</f>
        <v>0</v>
      </c>
      <c r="AZ382" s="58">
        <f>VLOOKUP(F$3,[1]Prisindeks!$A$1:$B$111,2,FALSE)/100*AC382</f>
        <v>0</v>
      </c>
      <c r="BA382" s="58">
        <f>VLOOKUP(G$3,[1]Prisindeks!$A$1:$B$111,2,FALSE)/100*AD382</f>
        <v>0</v>
      </c>
      <c r="BB382" s="58">
        <f>VLOOKUP(H$3,[1]Prisindeks!$A$1:$B$111,2,FALSE)/100*AE382</f>
        <v>0</v>
      </c>
      <c r="BC382" s="58">
        <f>VLOOKUP(I$3,[1]Prisindeks!$A$1:$B$111,2,FALSE)/100*AF382</f>
        <v>0</v>
      </c>
      <c r="BD382" s="58">
        <f>VLOOKUP(J$3,[1]Prisindeks!$A$1:$B$111,2,FALSE)/100*AG382</f>
        <v>0</v>
      </c>
      <c r="BE382" s="58">
        <f>VLOOKUP(K$3,[1]Prisindeks!$A$1:$B$111,2,FALSE)/100*AH382</f>
        <v>0</v>
      </c>
      <c r="BF382" s="58">
        <f>VLOOKUP(L$3,[1]Prisindeks!$A$1:$B$111,2,FALSE)/100*AI382</f>
        <v>0</v>
      </c>
      <c r="BG382" s="58">
        <f>VLOOKUP(M$3,[1]Prisindeks!$A$1:$B$111,2,FALSE)/100*AJ382</f>
        <v>0</v>
      </c>
      <c r="BH382" s="58">
        <f>VLOOKUP(N$3,[1]Prisindeks!$A$1:$B$111,2,FALSE)/100*AK382</f>
        <v>0</v>
      </c>
      <c r="BI382" s="58">
        <f>VLOOKUP(O$3,[1]Prisindeks!$A$1:$B$111,2,FALSE)/100*AL382</f>
        <v>0</v>
      </c>
      <c r="BJ382" s="58">
        <f>VLOOKUP(P$3,[1]Prisindeks!$A$1:$B$111,2,FALSE)/100*AM382</f>
        <v>0</v>
      </c>
      <c r="BK382" s="58">
        <f>VLOOKUP(Q$3,[1]Prisindeks!$A$1:$B$111,2,FALSE)/100*AN382</f>
        <v>0</v>
      </c>
      <c r="BL382" s="58">
        <f>VLOOKUP(R$3,[1]Prisindeks!$A$1:$B$111,2,FALSE)/100*AO382</f>
        <v>0</v>
      </c>
      <c r="BM382" s="58">
        <f>VLOOKUP(S$3,[1]Prisindeks!$A$1:$B$111,2,FALSE)/100*AP382</f>
        <v>0</v>
      </c>
      <c r="BN382" s="58">
        <f>VLOOKUP(T$3,[1]Prisindeks!$A$1:$B$111,2,FALSE)/100*AQ382</f>
        <v>0</v>
      </c>
      <c r="BO382" s="58">
        <f>VLOOKUP(U$3,[1]Prisindeks!$A$1:$B$111,2,FALSE)/100*AR382</f>
        <v>0</v>
      </c>
      <c r="BP382" s="58">
        <f>VLOOKUP(V$3,[1]Prisindeks!$A$1:$B$111,2,FALSE)/100*AS382</f>
        <v>0</v>
      </c>
      <c r="BQ382" s="58">
        <f>VLOOKUP(W$3,[1]Prisindeks!$A$1:$B$111,2,FALSE)/100*AT382</f>
        <v>0</v>
      </c>
      <c r="BR382" s="58">
        <f>VLOOKUP(X$3,[1]Prisindeks!$A$1:$B$111,2,FALSE)/100*AU382</f>
        <v>0</v>
      </c>
      <c r="BS382" s="58">
        <f>VLOOKUP(Y$3,[1]Prisindeks!$A$1:$B$111,2,FALSE)/100*AV382</f>
        <v>0</v>
      </c>
      <c r="BT382" s="59">
        <f t="shared" si="314"/>
        <v>0</v>
      </c>
      <c r="BU382" s="58">
        <f t="shared" si="315"/>
        <v>0</v>
      </c>
      <c r="BV382" s="58">
        <f t="shared" si="315"/>
        <v>0</v>
      </c>
      <c r="BW382" s="58">
        <f t="shared" si="315"/>
        <v>0</v>
      </c>
      <c r="BX382" s="58">
        <f t="shared" si="315"/>
        <v>0</v>
      </c>
      <c r="BY382" s="58">
        <f t="shared" si="315"/>
        <v>0</v>
      </c>
      <c r="BZ382" s="58">
        <f t="shared" si="315"/>
        <v>0</v>
      </c>
      <c r="CA382" s="58">
        <f t="shared" si="315"/>
        <v>0</v>
      </c>
      <c r="CB382" s="58">
        <f t="shared" si="315"/>
        <v>0</v>
      </c>
      <c r="CC382" s="58">
        <f t="shared" si="315"/>
        <v>0</v>
      </c>
      <c r="CD382" s="58">
        <f t="shared" si="315"/>
        <v>0</v>
      </c>
      <c r="CE382" s="58">
        <f t="shared" si="316"/>
        <v>0</v>
      </c>
      <c r="CF382" s="58">
        <f t="shared" si="316"/>
        <v>0</v>
      </c>
      <c r="CG382" s="58">
        <f t="shared" si="316"/>
        <v>0</v>
      </c>
      <c r="CH382" s="58">
        <f t="shared" si="316"/>
        <v>0</v>
      </c>
      <c r="CI382" s="58">
        <f t="shared" si="316"/>
        <v>0</v>
      </c>
      <c r="CJ382" s="58">
        <f t="shared" si="316"/>
        <v>0</v>
      </c>
      <c r="CK382" s="58">
        <f t="shared" si="316"/>
        <v>0</v>
      </c>
      <c r="CL382" s="58">
        <f t="shared" si="316"/>
        <v>0</v>
      </c>
      <c r="CM382" s="58">
        <f t="shared" si="316"/>
        <v>0</v>
      </c>
      <c r="CN382" s="58">
        <f t="shared" si="316"/>
        <v>0</v>
      </c>
      <c r="CO382" s="58">
        <f t="shared" si="316"/>
        <v>0</v>
      </c>
      <c r="CP382" s="58">
        <f t="shared" si="316"/>
        <v>0</v>
      </c>
      <c r="CQ382" s="91">
        <f t="shared" si="317"/>
        <v>0</v>
      </c>
      <c r="CR382" s="48">
        <f t="shared" si="312"/>
        <v>0</v>
      </c>
    </row>
    <row r="383" spans="1:96" hidden="1" outlineLevel="1" x14ac:dyDescent="0.25">
      <c r="A383" s="50" t="s">
        <v>123</v>
      </c>
      <c r="B383" s="51" t="s">
        <v>65</v>
      </c>
      <c r="C383" s="52">
        <f>[1]Genanskaffelsespriser!E183</f>
        <v>10</v>
      </c>
      <c r="D383" s="78">
        <v>0</v>
      </c>
      <c r="E383" s="78">
        <v>0</v>
      </c>
      <c r="F383" s="78">
        <v>0</v>
      </c>
      <c r="G383" s="78">
        <v>0</v>
      </c>
      <c r="H383" s="78">
        <v>0</v>
      </c>
      <c r="I383" s="78">
        <v>0</v>
      </c>
      <c r="J383" s="78">
        <v>0</v>
      </c>
      <c r="K383" s="78">
        <v>0</v>
      </c>
      <c r="L383" s="78">
        <v>0</v>
      </c>
      <c r="M383" s="78">
        <v>0</v>
      </c>
      <c r="N383" s="78">
        <v>0</v>
      </c>
      <c r="O383" s="78">
        <v>0</v>
      </c>
      <c r="P383" s="78">
        <v>0</v>
      </c>
      <c r="Q383" s="78">
        <v>0</v>
      </c>
      <c r="R383" s="78">
        <v>0</v>
      </c>
      <c r="S383" s="78">
        <v>0</v>
      </c>
      <c r="T383" s="78">
        <v>0</v>
      </c>
      <c r="U383" s="78">
        <v>0</v>
      </c>
      <c r="V383" s="78">
        <v>0</v>
      </c>
      <c r="W383" s="78">
        <v>0</v>
      </c>
      <c r="X383" s="78">
        <v>0</v>
      </c>
      <c r="Y383" s="78">
        <v>0</v>
      </c>
      <c r="Z383" s="90"/>
      <c r="AA383" s="57">
        <f>IF((D383*[1]Genanskaffelsespriser!$D183-(2009-D$3)/$C383*[1]Genanskaffelsespriser!$D183*D383)&lt;0,0,(D383*[1]Genanskaffelsespriser!$D183-(2009-D$3)/$C383*[1]Genanskaffelsespriser!$D183*D383))</f>
        <v>0</v>
      </c>
      <c r="AB383" s="58">
        <f>IF((E383*[1]Genanskaffelsespriser!$D183-(2009-E$3)/$C383*[1]Genanskaffelsespriser!$D183*E383)&lt;0,0,(E383*[1]Genanskaffelsespriser!$D183-(2009-E$3)/$C383*[1]Genanskaffelsespriser!$D183*E383))</f>
        <v>0</v>
      </c>
      <c r="AC383" s="58">
        <f>IF((F383*[1]Genanskaffelsespriser!$D183-(2009-F$3)/$C383*[1]Genanskaffelsespriser!$D183*F383)&lt;0,0,(F383*[1]Genanskaffelsespriser!$D183-(2009-F$3)/$C383*[1]Genanskaffelsespriser!$D183*F383))</f>
        <v>0</v>
      </c>
      <c r="AD383" s="58">
        <f>IF((G383*[1]Genanskaffelsespriser!$D183-(2009-G$3)/$C383*[1]Genanskaffelsespriser!$D183*G383)&lt;0,0,(G383*[1]Genanskaffelsespriser!$D183-(2009-G$3)/$C383*[1]Genanskaffelsespriser!$D183*G383))</f>
        <v>0</v>
      </c>
      <c r="AE383" s="58">
        <f>IF((H383*[1]Genanskaffelsespriser!$D183-(2009-H$3)/$C383*[1]Genanskaffelsespriser!$D183*H383)&lt;0,0,(H383*[1]Genanskaffelsespriser!$D183-(2009-H$3)/$C383*[1]Genanskaffelsespriser!$D183*H383))</f>
        <v>0</v>
      </c>
      <c r="AF383" s="58">
        <f>IF((I383*[1]Genanskaffelsespriser!$D183-(2009-I$3)/$C383*[1]Genanskaffelsespriser!$D183*I383)&lt;0,0,(I383*[1]Genanskaffelsespriser!$D183-(2009-I$3)/$C383*[1]Genanskaffelsespriser!$D183*I383))</f>
        <v>0</v>
      </c>
      <c r="AG383" s="58">
        <f>IF((J383*[1]Genanskaffelsespriser!$D183-(2009-J$3)/$C383*[1]Genanskaffelsespriser!$D183*J383)&lt;0,0,(J383*[1]Genanskaffelsespriser!$D183-(2009-J$3)/$C383*[1]Genanskaffelsespriser!$D183*J383))</f>
        <v>0</v>
      </c>
      <c r="AH383" s="58">
        <f>IF((K383*[1]Genanskaffelsespriser!$D183-(2009-K$3)/$C383*[1]Genanskaffelsespriser!$D183*K383)&lt;0,0,(K383*[1]Genanskaffelsespriser!$D183-(2009-K$3)/$C383*[1]Genanskaffelsespriser!$D183*K383))</f>
        <v>0</v>
      </c>
      <c r="AI383" s="58">
        <f>IF((L383*[1]Genanskaffelsespriser!$D183-(2009-L$3)/$C383*[1]Genanskaffelsespriser!$D183*L383)&lt;0,0,(L383*[1]Genanskaffelsespriser!$D183-(2009-L$3)/$C383*[1]Genanskaffelsespriser!$D183*L383))</f>
        <v>0</v>
      </c>
      <c r="AJ383" s="58">
        <f>IF((M383*[1]Genanskaffelsespriser!$D183-(2009-M$3)/$C383*[1]Genanskaffelsespriser!$D183*M383)&lt;0,0,(M383*[1]Genanskaffelsespriser!$D183-(2009-M$3)/$C383*[1]Genanskaffelsespriser!$D183*M383))</f>
        <v>0</v>
      </c>
      <c r="AK383" s="58">
        <f>IF((N383*[1]Genanskaffelsespriser!$D183-(2009-N$3)/$C383*[1]Genanskaffelsespriser!$D183*N383)&lt;0,0,(N383*[1]Genanskaffelsespriser!$D183-(2009-N$3)/$C383*[1]Genanskaffelsespriser!$D183*N383))</f>
        <v>0</v>
      </c>
      <c r="AL383" s="58">
        <f>IF((O383*[1]Genanskaffelsespriser!$D183-(2009-O$3)/$C383*[1]Genanskaffelsespriser!$D183*O383)&lt;0,0,(O383*[1]Genanskaffelsespriser!$D183-(2009-O$3)/$C383*[1]Genanskaffelsespriser!$D183*O383))</f>
        <v>0</v>
      </c>
      <c r="AM383" s="58">
        <f>IF((P383*[1]Genanskaffelsespriser!$D183-(2009-P$3)/$C383*[1]Genanskaffelsespriser!$D183*P383)&lt;0,0,(P383*[1]Genanskaffelsespriser!$D183-(2009-P$3)/$C383*[1]Genanskaffelsespriser!$D183*P383))</f>
        <v>0</v>
      </c>
      <c r="AN383" s="58">
        <f>IF((Q383*[1]Genanskaffelsespriser!$D183-(2009-Q$3)/$C383*[1]Genanskaffelsespriser!$D183*Q383)&lt;0,0,(Q383*[1]Genanskaffelsespriser!$D183-(2009-Q$3)/$C383*[1]Genanskaffelsespriser!$D183*Q383))</f>
        <v>0</v>
      </c>
      <c r="AO383" s="58">
        <f>IF((R383*[1]Genanskaffelsespriser!$D183-(2009-R$3)/$C383*[1]Genanskaffelsespriser!$D183*R383)&lt;0,0,(R383*[1]Genanskaffelsespriser!$D183-(2009-R$3)/$C383*[1]Genanskaffelsespriser!$D183*R383))</f>
        <v>0</v>
      </c>
      <c r="AP383" s="58">
        <f>IF((S383*[1]Genanskaffelsespriser!$D183-(2009-S$3)/$C383*[1]Genanskaffelsespriser!$D183*S383)&lt;0,0,(S383*[1]Genanskaffelsespriser!$D183-(2009-S$3)/$C383*[1]Genanskaffelsespriser!$D183*S383))</f>
        <v>0</v>
      </c>
      <c r="AQ383" s="58">
        <f>IF((T383*[1]Genanskaffelsespriser!$D183-(2009-T$3)/$C383*[1]Genanskaffelsespriser!$D183*T383)&lt;0,0,(T383*[1]Genanskaffelsespriser!$D183-(2009-T$3)/$C383*[1]Genanskaffelsespriser!$D183*T383))</f>
        <v>0</v>
      </c>
      <c r="AR383" s="58">
        <f>IF((U383*[1]Genanskaffelsespriser!$D183-(2009-U$3)/$C383*[1]Genanskaffelsespriser!$D183*U383)&lt;0,0,(U383*[1]Genanskaffelsespriser!$D183-(2009-U$3)/$C383*[1]Genanskaffelsespriser!$D183*U383))</f>
        <v>0</v>
      </c>
      <c r="AS383" s="58">
        <f>IF((V383*[1]Genanskaffelsespriser!$D183-(2009-V$3)/$C383*[1]Genanskaffelsespriser!$D183*V383)&lt;0,0,(V383*[1]Genanskaffelsespriser!$D183-(2009-V$3)/$C383*[1]Genanskaffelsespriser!$D183*V383))</f>
        <v>0</v>
      </c>
      <c r="AT383" s="58">
        <f>IF((W383*[1]Genanskaffelsespriser!$D183-(2009-W$3)/$C383*[1]Genanskaffelsespriser!$D183*W383)&lt;0,0,(W383*[1]Genanskaffelsespriser!$D183-(2009-W$3)/$C383*[1]Genanskaffelsespriser!$D183*W383))</f>
        <v>0</v>
      </c>
      <c r="AU383" s="58">
        <f>IF((X383*[1]Genanskaffelsespriser!$D183-(2009-X$3)/$C383*[1]Genanskaffelsespriser!$D183*X383)&lt;0,0,(X383*[1]Genanskaffelsespriser!$D183-(2009-X$3)/$C383*[1]Genanskaffelsespriser!$D183*X383))</f>
        <v>0</v>
      </c>
      <c r="AV383" s="58">
        <f>IF((Y383*[1]Genanskaffelsespriser!$D183-(2009-Y$3)/$C383*[1]Genanskaffelsespriser!$D183*Y383)&lt;0,0,(Y383*[1]Genanskaffelsespriser!$D183-(2009-Y$3)/$C383*[1]Genanskaffelsespriser!$D183*Y383))</f>
        <v>0</v>
      </c>
      <c r="AW383" s="59">
        <f t="shared" si="313"/>
        <v>0</v>
      </c>
      <c r="AX383" s="58">
        <f>VLOOKUP(D$3,[1]Prisindeks!$A$1:$B$111,2,FALSE)/100*AA383</f>
        <v>0</v>
      </c>
      <c r="AY383" s="58">
        <f>VLOOKUP(E$3,[1]Prisindeks!$A$1:$B$111,2,FALSE)/100*AB383</f>
        <v>0</v>
      </c>
      <c r="AZ383" s="58">
        <f>VLOOKUP(F$3,[1]Prisindeks!$A$1:$B$111,2,FALSE)/100*AC383</f>
        <v>0</v>
      </c>
      <c r="BA383" s="58">
        <f>VLOOKUP(G$3,[1]Prisindeks!$A$1:$B$111,2,FALSE)/100*AD383</f>
        <v>0</v>
      </c>
      <c r="BB383" s="58">
        <f>VLOOKUP(H$3,[1]Prisindeks!$A$1:$B$111,2,FALSE)/100*AE383</f>
        <v>0</v>
      </c>
      <c r="BC383" s="58">
        <f>VLOOKUP(I$3,[1]Prisindeks!$A$1:$B$111,2,FALSE)/100*AF383</f>
        <v>0</v>
      </c>
      <c r="BD383" s="58">
        <f>VLOOKUP(J$3,[1]Prisindeks!$A$1:$B$111,2,FALSE)/100*AG383</f>
        <v>0</v>
      </c>
      <c r="BE383" s="58">
        <f>VLOOKUP(K$3,[1]Prisindeks!$A$1:$B$111,2,FALSE)/100*AH383</f>
        <v>0</v>
      </c>
      <c r="BF383" s="58">
        <f>VLOOKUP(L$3,[1]Prisindeks!$A$1:$B$111,2,FALSE)/100*AI383</f>
        <v>0</v>
      </c>
      <c r="BG383" s="58">
        <f>VLOOKUP(M$3,[1]Prisindeks!$A$1:$B$111,2,FALSE)/100*AJ383</f>
        <v>0</v>
      </c>
      <c r="BH383" s="58">
        <f>VLOOKUP(N$3,[1]Prisindeks!$A$1:$B$111,2,FALSE)/100*AK383</f>
        <v>0</v>
      </c>
      <c r="BI383" s="58">
        <f>VLOOKUP(O$3,[1]Prisindeks!$A$1:$B$111,2,FALSE)/100*AL383</f>
        <v>0</v>
      </c>
      <c r="BJ383" s="58">
        <f>VLOOKUP(P$3,[1]Prisindeks!$A$1:$B$111,2,FALSE)/100*AM383</f>
        <v>0</v>
      </c>
      <c r="BK383" s="58">
        <f>VLOOKUP(Q$3,[1]Prisindeks!$A$1:$B$111,2,FALSE)/100*AN383</f>
        <v>0</v>
      </c>
      <c r="BL383" s="58">
        <f>VLOOKUP(R$3,[1]Prisindeks!$A$1:$B$111,2,FALSE)/100*AO383</f>
        <v>0</v>
      </c>
      <c r="BM383" s="58">
        <f>VLOOKUP(S$3,[1]Prisindeks!$A$1:$B$111,2,FALSE)/100*AP383</f>
        <v>0</v>
      </c>
      <c r="BN383" s="58">
        <f>VLOOKUP(T$3,[1]Prisindeks!$A$1:$B$111,2,FALSE)/100*AQ383</f>
        <v>0</v>
      </c>
      <c r="BO383" s="58">
        <f>VLOOKUP(U$3,[1]Prisindeks!$A$1:$B$111,2,FALSE)/100*AR383</f>
        <v>0</v>
      </c>
      <c r="BP383" s="58">
        <f>VLOOKUP(V$3,[1]Prisindeks!$A$1:$B$111,2,FALSE)/100*AS383</f>
        <v>0</v>
      </c>
      <c r="BQ383" s="58">
        <f>VLOOKUP(W$3,[1]Prisindeks!$A$1:$B$111,2,FALSE)/100*AT383</f>
        <v>0</v>
      </c>
      <c r="BR383" s="58">
        <f>VLOOKUP(X$3,[1]Prisindeks!$A$1:$B$111,2,FALSE)/100*AU383</f>
        <v>0</v>
      </c>
      <c r="BS383" s="58">
        <f>VLOOKUP(Y$3,[1]Prisindeks!$A$1:$B$111,2,FALSE)/100*AV383</f>
        <v>0</v>
      </c>
      <c r="BT383" s="59">
        <f t="shared" si="314"/>
        <v>0</v>
      </c>
      <c r="BU383" s="58">
        <f t="shared" si="315"/>
        <v>0</v>
      </c>
      <c r="BV383" s="58">
        <f t="shared" si="315"/>
        <v>0</v>
      </c>
      <c r="BW383" s="58">
        <f t="shared" si="315"/>
        <v>0</v>
      </c>
      <c r="BX383" s="58">
        <f t="shared" si="315"/>
        <v>0</v>
      </c>
      <c r="BY383" s="58">
        <f t="shared" si="315"/>
        <v>0</v>
      </c>
      <c r="BZ383" s="58">
        <f t="shared" si="315"/>
        <v>0</v>
      </c>
      <c r="CA383" s="58">
        <f t="shared" si="315"/>
        <v>0</v>
      </c>
      <c r="CB383" s="58">
        <f t="shared" si="315"/>
        <v>0</v>
      </c>
      <c r="CC383" s="58">
        <f t="shared" si="315"/>
        <v>0</v>
      </c>
      <c r="CD383" s="58">
        <f t="shared" si="315"/>
        <v>0</v>
      </c>
      <c r="CE383" s="58">
        <f t="shared" si="316"/>
        <v>0</v>
      </c>
      <c r="CF383" s="58">
        <f t="shared" si="316"/>
        <v>0</v>
      </c>
      <c r="CG383" s="58">
        <f t="shared" si="316"/>
        <v>0</v>
      </c>
      <c r="CH383" s="58">
        <f t="shared" si="316"/>
        <v>0</v>
      </c>
      <c r="CI383" s="58">
        <f t="shared" si="316"/>
        <v>0</v>
      </c>
      <c r="CJ383" s="58">
        <f t="shared" si="316"/>
        <v>0</v>
      </c>
      <c r="CK383" s="58">
        <f t="shared" si="316"/>
        <v>0</v>
      </c>
      <c r="CL383" s="58">
        <f t="shared" si="316"/>
        <v>0</v>
      </c>
      <c r="CM383" s="58">
        <f t="shared" si="316"/>
        <v>0</v>
      </c>
      <c r="CN383" s="58">
        <f t="shared" si="316"/>
        <v>0</v>
      </c>
      <c r="CO383" s="58">
        <f t="shared" si="316"/>
        <v>0</v>
      </c>
      <c r="CP383" s="58">
        <f t="shared" si="316"/>
        <v>0</v>
      </c>
      <c r="CQ383" s="91">
        <f t="shared" si="317"/>
        <v>0</v>
      </c>
      <c r="CR383" s="48">
        <f t="shared" si="312"/>
        <v>0</v>
      </c>
    </row>
    <row r="384" spans="1:96" hidden="1" outlineLevel="1" x14ac:dyDescent="0.25">
      <c r="A384" s="92" t="s">
        <v>124</v>
      </c>
      <c r="B384" s="51" t="s">
        <v>65</v>
      </c>
      <c r="C384" s="52">
        <f>[1]Genanskaffelsespriser!E184</f>
        <v>50</v>
      </c>
      <c r="D384" s="78">
        <v>0</v>
      </c>
      <c r="E384" s="78">
        <v>0</v>
      </c>
      <c r="F384" s="78">
        <v>0</v>
      </c>
      <c r="G384" s="78">
        <v>0</v>
      </c>
      <c r="H384" s="78">
        <v>0</v>
      </c>
      <c r="I384" s="78">
        <v>0</v>
      </c>
      <c r="J384" s="78">
        <v>0</v>
      </c>
      <c r="K384" s="78">
        <v>0</v>
      </c>
      <c r="L384" s="78">
        <v>0</v>
      </c>
      <c r="M384" s="78">
        <v>0</v>
      </c>
      <c r="N384" s="78">
        <v>0</v>
      </c>
      <c r="O384" s="78">
        <v>0</v>
      </c>
      <c r="P384" s="78">
        <v>0</v>
      </c>
      <c r="Q384" s="78">
        <v>0</v>
      </c>
      <c r="R384" s="78">
        <v>0</v>
      </c>
      <c r="S384" s="78">
        <v>0</v>
      </c>
      <c r="T384" s="78">
        <v>0</v>
      </c>
      <c r="U384" s="78">
        <v>0</v>
      </c>
      <c r="V384" s="78">
        <v>0</v>
      </c>
      <c r="W384" s="78">
        <v>0</v>
      </c>
      <c r="X384" s="78">
        <v>0</v>
      </c>
      <c r="Y384" s="78">
        <v>3</v>
      </c>
      <c r="Z384" s="90"/>
      <c r="AA384" s="57">
        <f>IF((D384*[1]Genanskaffelsespriser!$D184-(2009-D$3)/$C384*[1]Genanskaffelsespriser!$D184*D384)&lt;0,0,(D384*[1]Genanskaffelsespriser!$D184-(2009-D$3)/$C384*[1]Genanskaffelsespriser!$D184*D384))</f>
        <v>0</v>
      </c>
      <c r="AB384" s="58">
        <f>IF((E384*[1]Genanskaffelsespriser!$D184-(2009-E$3)/$C384*[1]Genanskaffelsespriser!$D184*E384)&lt;0,0,(E384*[1]Genanskaffelsespriser!$D184-(2009-E$3)/$C384*[1]Genanskaffelsespriser!$D184*E384))</f>
        <v>0</v>
      </c>
      <c r="AC384" s="58">
        <f>IF((F384*[1]Genanskaffelsespriser!$D184-(2009-F$3)/$C384*[1]Genanskaffelsespriser!$D184*F384)&lt;0,0,(F384*[1]Genanskaffelsespriser!$D184-(2009-F$3)/$C384*[1]Genanskaffelsespriser!$D184*F384))</f>
        <v>0</v>
      </c>
      <c r="AD384" s="58">
        <f>IF((G384*[1]Genanskaffelsespriser!$D184-(2009-G$3)/$C384*[1]Genanskaffelsespriser!$D184*G384)&lt;0,0,(G384*[1]Genanskaffelsespriser!$D184-(2009-G$3)/$C384*[1]Genanskaffelsespriser!$D184*G384))</f>
        <v>0</v>
      </c>
      <c r="AE384" s="58">
        <f>IF((H384*[1]Genanskaffelsespriser!$D184-(2009-H$3)/$C384*[1]Genanskaffelsespriser!$D184*H384)&lt;0,0,(H384*[1]Genanskaffelsespriser!$D184-(2009-H$3)/$C384*[1]Genanskaffelsespriser!$D184*H384))</f>
        <v>0</v>
      </c>
      <c r="AF384" s="58">
        <f>IF((I384*[1]Genanskaffelsespriser!$D184-(2009-I$3)/$C384*[1]Genanskaffelsespriser!$D184*I384)&lt;0,0,(I384*[1]Genanskaffelsespriser!$D184-(2009-I$3)/$C384*[1]Genanskaffelsespriser!$D184*I384))</f>
        <v>0</v>
      </c>
      <c r="AG384" s="58">
        <f>IF((J384*[1]Genanskaffelsespriser!$D184-(2009-J$3)/$C384*[1]Genanskaffelsespriser!$D184*J384)&lt;0,0,(J384*[1]Genanskaffelsespriser!$D184-(2009-J$3)/$C384*[1]Genanskaffelsespriser!$D184*J384))</f>
        <v>0</v>
      </c>
      <c r="AH384" s="58">
        <f>IF((K384*[1]Genanskaffelsespriser!$D184-(2009-K$3)/$C384*[1]Genanskaffelsespriser!$D184*K384)&lt;0,0,(K384*[1]Genanskaffelsespriser!$D184-(2009-K$3)/$C384*[1]Genanskaffelsespriser!$D184*K384))</f>
        <v>0</v>
      </c>
      <c r="AI384" s="58">
        <f>IF((L384*[1]Genanskaffelsespriser!$D184-(2009-L$3)/$C384*[1]Genanskaffelsespriser!$D184*L384)&lt;0,0,(L384*[1]Genanskaffelsespriser!$D184-(2009-L$3)/$C384*[1]Genanskaffelsespriser!$D184*L384))</f>
        <v>0</v>
      </c>
      <c r="AJ384" s="58">
        <f>IF((M384*[1]Genanskaffelsespriser!$D184-(2009-M$3)/$C384*[1]Genanskaffelsespriser!$D184*M384)&lt;0,0,(M384*[1]Genanskaffelsespriser!$D184-(2009-M$3)/$C384*[1]Genanskaffelsespriser!$D184*M384))</f>
        <v>0</v>
      </c>
      <c r="AK384" s="58">
        <f>IF((N384*[1]Genanskaffelsespriser!$D184-(2009-N$3)/$C384*[1]Genanskaffelsespriser!$D184*N384)&lt;0,0,(N384*[1]Genanskaffelsespriser!$D184-(2009-N$3)/$C384*[1]Genanskaffelsespriser!$D184*N384))</f>
        <v>0</v>
      </c>
      <c r="AL384" s="58">
        <f>IF((O384*[1]Genanskaffelsespriser!$D184-(2009-O$3)/$C384*[1]Genanskaffelsespriser!$D184*O384)&lt;0,0,(O384*[1]Genanskaffelsespriser!$D184-(2009-O$3)/$C384*[1]Genanskaffelsespriser!$D184*O384))</f>
        <v>0</v>
      </c>
      <c r="AM384" s="58">
        <f>IF((P384*[1]Genanskaffelsespriser!$D184-(2009-P$3)/$C384*[1]Genanskaffelsespriser!$D184*P384)&lt;0,0,(P384*[1]Genanskaffelsespriser!$D184-(2009-P$3)/$C384*[1]Genanskaffelsespriser!$D184*P384))</f>
        <v>0</v>
      </c>
      <c r="AN384" s="58">
        <f>IF((Q384*[1]Genanskaffelsespriser!$D184-(2009-Q$3)/$C384*[1]Genanskaffelsespriser!$D184*Q384)&lt;0,0,(Q384*[1]Genanskaffelsespriser!$D184-(2009-Q$3)/$C384*[1]Genanskaffelsespriser!$D184*Q384))</f>
        <v>0</v>
      </c>
      <c r="AO384" s="58">
        <f>IF((R384*[1]Genanskaffelsespriser!$D184-(2009-R$3)/$C384*[1]Genanskaffelsespriser!$D184*R384)&lt;0,0,(R384*[1]Genanskaffelsespriser!$D184-(2009-R$3)/$C384*[1]Genanskaffelsespriser!$D184*R384))</f>
        <v>0</v>
      </c>
      <c r="AP384" s="58">
        <f>IF((S384*[1]Genanskaffelsespriser!$D184-(2009-S$3)/$C384*[1]Genanskaffelsespriser!$D184*S384)&lt;0,0,(S384*[1]Genanskaffelsespriser!$D184-(2009-S$3)/$C384*[1]Genanskaffelsespriser!$D184*S384))</f>
        <v>0</v>
      </c>
      <c r="AQ384" s="58">
        <f>IF((T384*[1]Genanskaffelsespriser!$D184-(2009-T$3)/$C384*[1]Genanskaffelsespriser!$D184*T384)&lt;0,0,(T384*[1]Genanskaffelsespriser!$D184-(2009-T$3)/$C384*[1]Genanskaffelsespriser!$D184*T384))</f>
        <v>0</v>
      </c>
      <c r="AR384" s="58">
        <f>IF((U384*[1]Genanskaffelsespriser!$D184-(2009-U$3)/$C384*[1]Genanskaffelsespriser!$D184*U384)&lt;0,0,(U384*[1]Genanskaffelsespriser!$D184-(2009-U$3)/$C384*[1]Genanskaffelsespriser!$D184*U384))</f>
        <v>0</v>
      </c>
      <c r="AS384" s="58">
        <f>IF((V384*[1]Genanskaffelsespriser!$D184-(2009-V$3)/$C384*[1]Genanskaffelsespriser!$D184*V384)&lt;0,0,(V384*[1]Genanskaffelsespriser!$D184-(2009-V$3)/$C384*[1]Genanskaffelsespriser!$D184*V384))</f>
        <v>0</v>
      </c>
      <c r="AT384" s="58">
        <f>IF((W384*[1]Genanskaffelsespriser!$D184-(2009-W$3)/$C384*[1]Genanskaffelsespriser!$D184*W384)&lt;0,0,(W384*[1]Genanskaffelsespriser!$D184-(2009-W$3)/$C384*[1]Genanskaffelsespriser!$D184*W384))</f>
        <v>0</v>
      </c>
      <c r="AU384" s="58">
        <f>IF((X384*[1]Genanskaffelsespriser!$D184-(2009-X$3)/$C384*[1]Genanskaffelsespriser!$D184*X384)&lt;0,0,(X384*[1]Genanskaffelsespriser!$D184-(2009-X$3)/$C384*[1]Genanskaffelsespriser!$D184*X384))</f>
        <v>0</v>
      </c>
      <c r="AV384" s="58">
        <f>IF((Y384*[1]Genanskaffelsespriser!$D184-(2009-Y$3)/$C384*[1]Genanskaffelsespriser!$D184*Y384)&lt;0,0,(Y384*[1]Genanskaffelsespriser!$D184-(2009-Y$3)/$C384*[1]Genanskaffelsespriser!$D184*Y384))</f>
        <v>236535</v>
      </c>
      <c r="AW384" s="59">
        <f t="shared" si="313"/>
        <v>236535</v>
      </c>
      <c r="AX384" s="58">
        <f>VLOOKUP(D$3,[1]Prisindeks!$A$1:$B$111,2,FALSE)/100*AA384</f>
        <v>0</v>
      </c>
      <c r="AY384" s="58">
        <f>VLOOKUP(E$3,[1]Prisindeks!$A$1:$B$111,2,FALSE)/100*AB384</f>
        <v>0</v>
      </c>
      <c r="AZ384" s="58">
        <f>VLOOKUP(F$3,[1]Prisindeks!$A$1:$B$111,2,FALSE)/100*AC384</f>
        <v>0</v>
      </c>
      <c r="BA384" s="58">
        <f>VLOOKUP(G$3,[1]Prisindeks!$A$1:$B$111,2,FALSE)/100*AD384</f>
        <v>0</v>
      </c>
      <c r="BB384" s="58">
        <f>VLOOKUP(H$3,[1]Prisindeks!$A$1:$B$111,2,FALSE)/100*AE384</f>
        <v>0</v>
      </c>
      <c r="BC384" s="58">
        <f>VLOOKUP(I$3,[1]Prisindeks!$A$1:$B$111,2,FALSE)/100*AF384</f>
        <v>0</v>
      </c>
      <c r="BD384" s="58">
        <f>VLOOKUP(J$3,[1]Prisindeks!$A$1:$B$111,2,FALSE)/100*AG384</f>
        <v>0</v>
      </c>
      <c r="BE384" s="58">
        <f>VLOOKUP(K$3,[1]Prisindeks!$A$1:$B$111,2,FALSE)/100*AH384</f>
        <v>0</v>
      </c>
      <c r="BF384" s="58">
        <f>VLOOKUP(L$3,[1]Prisindeks!$A$1:$B$111,2,FALSE)/100*AI384</f>
        <v>0</v>
      </c>
      <c r="BG384" s="58">
        <f>VLOOKUP(M$3,[1]Prisindeks!$A$1:$B$111,2,FALSE)/100*AJ384</f>
        <v>0</v>
      </c>
      <c r="BH384" s="58">
        <f>VLOOKUP(N$3,[1]Prisindeks!$A$1:$B$111,2,FALSE)/100*AK384</f>
        <v>0</v>
      </c>
      <c r="BI384" s="58">
        <f>VLOOKUP(O$3,[1]Prisindeks!$A$1:$B$111,2,FALSE)/100*AL384</f>
        <v>0</v>
      </c>
      <c r="BJ384" s="58">
        <f>VLOOKUP(P$3,[1]Prisindeks!$A$1:$B$111,2,FALSE)/100*AM384</f>
        <v>0</v>
      </c>
      <c r="BK384" s="58">
        <f>VLOOKUP(Q$3,[1]Prisindeks!$A$1:$B$111,2,FALSE)/100*AN384</f>
        <v>0</v>
      </c>
      <c r="BL384" s="58">
        <f>VLOOKUP(R$3,[1]Prisindeks!$A$1:$B$111,2,FALSE)/100*AO384</f>
        <v>0</v>
      </c>
      <c r="BM384" s="58">
        <f>VLOOKUP(S$3,[1]Prisindeks!$A$1:$B$111,2,FALSE)/100*AP384</f>
        <v>0</v>
      </c>
      <c r="BN384" s="58">
        <f>VLOOKUP(T$3,[1]Prisindeks!$A$1:$B$111,2,FALSE)/100*AQ384</f>
        <v>0</v>
      </c>
      <c r="BO384" s="58">
        <f>VLOOKUP(U$3,[1]Prisindeks!$A$1:$B$111,2,FALSE)/100*AR384</f>
        <v>0</v>
      </c>
      <c r="BP384" s="58">
        <f>VLOOKUP(V$3,[1]Prisindeks!$A$1:$B$111,2,FALSE)/100*AS384</f>
        <v>0</v>
      </c>
      <c r="BQ384" s="58">
        <f>VLOOKUP(W$3,[1]Prisindeks!$A$1:$B$111,2,FALSE)/100*AT384</f>
        <v>0</v>
      </c>
      <c r="BR384" s="58">
        <f>VLOOKUP(X$3,[1]Prisindeks!$A$1:$B$111,2,FALSE)/100*AU384</f>
        <v>0</v>
      </c>
      <c r="BS384" s="58">
        <f>VLOOKUP(Y$3,[1]Prisindeks!$A$1:$B$111,2,FALSE)/100*AV384</f>
        <v>236535</v>
      </c>
      <c r="BT384" s="59">
        <f t="shared" si="314"/>
        <v>236535</v>
      </c>
      <c r="BU384" s="58">
        <f t="shared" si="315"/>
        <v>0</v>
      </c>
      <c r="BV384" s="58">
        <f t="shared" si="315"/>
        <v>0</v>
      </c>
      <c r="BW384" s="58">
        <f t="shared" si="315"/>
        <v>0</v>
      </c>
      <c r="BX384" s="58">
        <f t="shared" si="315"/>
        <v>0</v>
      </c>
      <c r="BY384" s="58">
        <f t="shared" si="315"/>
        <v>0</v>
      </c>
      <c r="BZ384" s="58">
        <f t="shared" si="315"/>
        <v>0</v>
      </c>
      <c r="CA384" s="58">
        <f t="shared" si="315"/>
        <v>0</v>
      </c>
      <c r="CB384" s="58">
        <f t="shared" si="315"/>
        <v>0</v>
      </c>
      <c r="CC384" s="58">
        <f t="shared" si="315"/>
        <v>0</v>
      </c>
      <c r="CD384" s="58">
        <f t="shared" si="315"/>
        <v>0</v>
      </c>
      <c r="CE384" s="58">
        <f t="shared" si="316"/>
        <v>0</v>
      </c>
      <c r="CF384" s="58">
        <f t="shared" si="316"/>
        <v>0</v>
      </c>
      <c r="CG384" s="58">
        <f t="shared" si="316"/>
        <v>0</v>
      </c>
      <c r="CH384" s="58">
        <f t="shared" si="316"/>
        <v>0</v>
      </c>
      <c r="CI384" s="58">
        <f t="shared" si="316"/>
        <v>0</v>
      </c>
      <c r="CJ384" s="58">
        <f t="shared" si="316"/>
        <v>0</v>
      </c>
      <c r="CK384" s="58">
        <f t="shared" si="316"/>
        <v>0</v>
      </c>
      <c r="CL384" s="58">
        <f t="shared" si="316"/>
        <v>0</v>
      </c>
      <c r="CM384" s="58">
        <f t="shared" si="316"/>
        <v>0</v>
      </c>
      <c r="CN384" s="58">
        <f t="shared" si="316"/>
        <v>0</v>
      </c>
      <c r="CO384" s="58">
        <f t="shared" si="316"/>
        <v>0</v>
      </c>
      <c r="CP384" s="58">
        <f t="shared" si="316"/>
        <v>236535</v>
      </c>
      <c r="CQ384" s="91">
        <f t="shared" si="317"/>
        <v>236535</v>
      </c>
      <c r="CR384" s="48">
        <f t="shared" si="312"/>
        <v>3</v>
      </c>
    </row>
    <row r="385" spans="1:96" hidden="1" outlineLevel="1" x14ac:dyDescent="0.25">
      <c r="A385" s="92" t="s">
        <v>125</v>
      </c>
      <c r="B385" s="51" t="s">
        <v>65</v>
      </c>
      <c r="C385" s="52">
        <f>[1]Genanskaffelsespriser!E185</f>
        <v>15</v>
      </c>
      <c r="D385" s="78">
        <v>0</v>
      </c>
      <c r="E385" s="78">
        <v>0</v>
      </c>
      <c r="F385" s="78">
        <v>0</v>
      </c>
      <c r="G385" s="78">
        <v>0</v>
      </c>
      <c r="H385" s="78">
        <v>0</v>
      </c>
      <c r="I385" s="78">
        <v>0</v>
      </c>
      <c r="J385" s="78">
        <v>0</v>
      </c>
      <c r="K385" s="78">
        <v>0</v>
      </c>
      <c r="L385" s="78">
        <v>0</v>
      </c>
      <c r="M385" s="78">
        <v>0</v>
      </c>
      <c r="N385" s="78">
        <v>0</v>
      </c>
      <c r="O385" s="78">
        <v>0</v>
      </c>
      <c r="P385" s="78">
        <v>0</v>
      </c>
      <c r="Q385" s="78">
        <v>0</v>
      </c>
      <c r="R385" s="78">
        <v>0</v>
      </c>
      <c r="S385" s="78">
        <v>0</v>
      </c>
      <c r="T385" s="78">
        <v>0</v>
      </c>
      <c r="U385" s="78">
        <v>0</v>
      </c>
      <c r="V385" s="78">
        <v>0</v>
      </c>
      <c r="W385" s="78">
        <v>0</v>
      </c>
      <c r="X385" s="78">
        <v>0</v>
      </c>
      <c r="Y385" s="78">
        <v>0</v>
      </c>
      <c r="Z385" s="90"/>
      <c r="AA385" s="57">
        <f>IF((D385*[1]Genanskaffelsespriser!$D185-(2009-D$3)/$C385*[1]Genanskaffelsespriser!$D185*D385)&lt;0,0,(D385*[1]Genanskaffelsespriser!$D185-(2009-D$3)/$C385*[1]Genanskaffelsespriser!$D185*D385))</f>
        <v>0</v>
      </c>
      <c r="AB385" s="58">
        <f>IF((E385*[1]Genanskaffelsespriser!$D185-(2009-E$3)/$C385*[1]Genanskaffelsespriser!$D185*E385)&lt;0,0,(E385*[1]Genanskaffelsespriser!$D185-(2009-E$3)/$C385*[1]Genanskaffelsespriser!$D185*E385))</f>
        <v>0</v>
      </c>
      <c r="AC385" s="58">
        <f>IF((F385*[1]Genanskaffelsespriser!$D185-(2009-F$3)/$C385*[1]Genanskaffelsespriser!$D185*F385)&lt;0,0,(F385*[1]Genanskaffelsespriser!$D185-(2009-F$3)/$C385*[1]Genanskaffelsespriser!$D185*F385))</f>
        <v>0</v>
      </c>
      <c r="AD385" s="58">
        <f>IF((G385*[1]Genanskaffelsespriser!$D185-(2009-G$3)/$C385*[1]Genanskaffelsespriser!$D185*G385)&lt;0,0,(G385*[1]Genanskaffelsespriser!$D185-(2009-G$3)/$C385*[1]Genanskaffelsespriser!$D185*G385))</f>
        <v>0</v>
      </c>
      <c r="AE385" s="58">
        <f>IF((H385*[1]Genanskaffelsespriser!$D185-(2009-H$3)/$C385*[1]Genanskaffelsespriser!$D185*H385)&lt;0,0,(H385*[1]Genanskaffelsespriser!$D185-(2009-H$3)/$C385*[1]Genanskaffelsespriser!$D185*H385))</f>
        <v>0</v>
      </c>
      <c r="AF385" s="58">
        <f>IF((I385*[1]Genanskaffelsespriser!$D185-(2009-I$3)/$C385*[1]Genanskaffelsespriser!$D185*I385)&lt;0,0,(I385*[1]Genanskaffelsespriser!$D185-(2009-I$3)/$C385*[1]Genanskaffelsespriser!$D185*I385))</f>
        <v>0</v>
      </c>
      <c r="AG385" s="58">
        <f>IF((J385*[1]Genanskaffelsespriser!$D185-(2009-J$3)/$C385*[1]Genanskaffelsespriser!$D185*J385)&lt;0,0,(J385*[1]Genanskaffelsespriser!$D185-(2009-J$3)/$C385*[1]Genanskaffelsespriser!$D185*J385))</f>
        <v>0</v>
      </c>
      <c r="AH385" s="58">
        <f>IF((K385*[1]Genanskaffelsespriser!$D185-(2009-K$3)/$C385*[1]Genanskaffelsespriser!$D185*K385)&lt;0,0,(K385*[1]Genanskaffelsespriser!$D185-(2009-K$3)/$C385*[1]Genanskaffelsespriser!$D185*K385))</f>
        <v>0</v>
      </c>
      <c r="AI385" s="58">
        <f>IF((L385*[1]Genanskaffelsespriser!$D185-(2009-L$3)/$C385*[1]Genanskaffelsespriser!$D185*L385)&lt;0,0,(L385*[1]Genanskaffelsespriser!$D185-(2009-L$3)/$C385*[1]Genanskaffelsespriser!$D185*L385))</f>
        <v>0</v>
      </c>
      <c r="AJ385" s="58">
        <f>IF((M385*[1]Genanskaffelsespriser!$D185-(2009-M$3)/$C385*[1]Genanskaffelsespriser!$D185*M385)&lt;0,0,(M385*[1]Genanskaffelsespriser!$D185-(2009-M$3)/$C385*[1]Genanskaffelsespriser!$D185*M385))</f>
        <v>0</v>
      </c>
      <c r="AK385" s="58">
        <f>IF((N385*[1]Genanskaffelsespriser!$D185-(2009-N$3)/$C385*[1]Genanskaffelsespriser!$D185*N385)&lt;0,0,(N385*[1]Genanskaffelsespriser!$D185-(2009-N$3)/$C385*[1]Genanskaffelsespriser!$D185*N385))</f>
        <v>0</v>
      </c>
      <c r="AL385" s="58">
        <f>IF((O385*[1]Genanskaffelsespriser!$D185-(2009-O$3)/$C385*[1]Genanskaffelsespriser!$D185*O385)&lt;0,0,(O385*[1]Genanskaffelsespriser!$D185-(2009-O$3)/$C385*[1]Genanskaffelsespriser!$D185*O385))</f>
        <v>0</v>
      </c>
      <c r="AM385" s="58">
        <f>IF((P385*[1]Genanskaffelsespriser!$D185-(2009-P$3)/$C385*[1]Genanskaffelsespriser!$D185*P385)&lt;0,0,(P385*[1]Genanskaffelsespriser!$D185-(2009-P$3)/$C385*[1]Genanskaffelsespriser!$D185*P385))</f>
        <v>0</v>
      </c>
      <c r="AN385" s="58">
        <f>IF((Q385*[1]Genanskaffelsespriser!$D185-(2009-Q$3)/$C385*[1]Genanskaffelsespriser!$D185*Q385)&lt;0,0,(Q385*[1]Genanskaffelsespriser!$D185-(2009-Q$3)/$C385*[1]Genanskaffelsespriser!$D185*Q385))</f>
        <v>0</v>
      </c>
      <c r="AO385" s="58">
        <f>IF((R385*[1]Genanskaffelsespriser!$D185-(2009-R$3)/$C385*[1]Genanskaffelsespriser!$D185*R385)&lt;0,0,(R385*[1]Genanskaffelsespriser!$D185-(2009-R$3)/$C385*[1]Genanskaffelsespriser!$D185*R385))</f>
        <v>0</v>
      </c>
      <c r="AP385" s="58">
        <f>IF((S385*[1]Genanskaffelsespriser!$D185-(2009-S$3)/$C385*[1]Genanskaffelsespriser!$D185*S385)&lt;0,0,(S385*[1]Genanskaffelsespriser!$D185-(2009-S$3)/$C385*[1]Genanskaffelsespriser!$D185*S385))</f>
        <v>0</v>
      </c>
      <c r="AQ385" s="58">
        <f>IF((T385*[1]Genanskaffelsespriser!$D185-(2009-T$3)/$C385*[1]Genanskaffelsespriser!$D185*T385)&lt;0,0,(T385*[1]Genanskaffelsespriser!$D185-(2009-T$3)/$C385*[1]Genanskaffelsespriser!$D185*T385))</f>
        <v>0</v>
      </c>
      <c r="AR385" s="58">
        <f>IF((U385*[1]Genanskaffelsespriser!$D185-(2009-U$3)/$C385*[1]Genanskaffelsespriser!$D185*U385)&lt;0,0,(U385*[1]Genanskaffelsespriser!$D185-(2009-U$3)/$C385*[1]Genanskaffelsespriser!$D185*U385))</f>
        <v>0</v>
      </c>
      <c r="AS385" s="58">
        <f>IF((V385*[1]Genanskaffelsespriser!$D185-(2009-V$3)/$C385*[1]Genanskaffelsespriser!$D185*V385)&lt;0,0,(V385*[1]Genanskaffelsespriser!$D185-(2009-V$3)/$C385*[1]Genanskaffelsespriser!$D185*V385))</f>
        <v>0</v>
      </c>
      <c r="AT385" s="58">
        <f>IF((W385*[1]Genanskaffelsespriser!$D185-(2009-W$3)/$C385*[1]Genanskaffelsespriser!$D185*W385)&lt;0,0,(W385*[1]Genanskaffelsespriser!$D185-(2009-W$3)/$C385*[1]Genanskaffelsespriser!$D185*W385))</f>
        <v>0</v>
      </c>
      <c r="AU385" s="58">
        <f>IF((X385*[1]Genanskaffelsespriser!$D185-(2009-X$3)/$C385*[1]Genanskaffelsespriser!$D185*X385)&lt;0,0,(X385*[1]Genanskaffelsespriser!$D185-(2009-X$3)/$C385*[1]Genanskaffelsespriser!$D185*X385))</f>
        <v>0</v>
      </c>
      <c r="AV385" s="58">
        <f>IF((Y385*[1]Genanskaffelsespriser!$D185-(2009-Y$3)/$C385*[1]Genanskaffelsespriser!$D185*Y385)&lt;0,0,(Y385*[1]Genanskaffelsespriser!$D185-(2009-Y$3)/$C385*[1]Genanskaffelsespriser!$D185*Y385))</f>
        <v>0</v>
      </c>
      <c r="AW385" s="59">
        <f t="shared" si="313"/>
        <v>0</v>
      </c>
      <c r="AX385" s="58">
        <f>VLOOKUP(D$3,[1]Prisindeks!$A$1:$B$111,2,FALSE)/100*AA385</f>
        <v>0</v>
      </c>
      <c r="AY385" s="58">
        <f>VLOOKUP(E$3,[1]Prisindeks!$A$1:$B$111,2,FALSE)/100*AB385</f>
        <v>0</v>
      </c>
      <c r="AZ385" s="58">
        <f>VLOOKUP(F$3,[1]Prisindeks!$A$1:$B$111,2,FALSE)/100*AC385</f>
        <v>0</v>
      </c>
      <c r="BA385" s="58">
        <f>VLOOKUP(G$3,[1]Prisindeks!$A$1:$B$111,2,FALSE)/100*AD385</f>
        <v>0</v>
      </c>
      <c r="BB385" s="58">
        <f>VLOOKUP(H$3,[1]Prisindeks!$A$1:$B$111,2,FALSE)/100*AE385</f>
        <v>0</v>
      </c>
      <c r="BC385" s="58">
        <f>VLOOKUP(I$3,[1]Prisindeks!$A$1:$B$111,2,FALSE)/100*AF385</f>
        <v>0</v>
      </c>
      <c r="BD385" s="58">
        <f>VLOOKUP(J$3,[1]Prisindeks!$A$1:$B$111,2,FALSE)/100*AG385</f>
        <v>0</v>
      </c>
      <c r="BE385" s="58">
        <f>VLOOKUP(K$3,[1]Prisindeks!$A$1:$B$111,2,FALSE)/100*AH385</f>
        <v>0</v>
      </c>
      <c r="BF385" s="58">
        <f>VLOOKUP(L$3,[1]Prisindeks!$A$1:$B$111,2,FALSE)/100*AI385</f>
        <v>0</v>
      </c>
      <c r="BG385" s="58">
        <f>VLOOKUP(M$3,[1]Prisindeks!$A$1:$B$111,2,FALSE)/100*AJ385</f>
        <v>0</v>
      </c>
      <c r="BH385" s="58">
        <f>VLOOKUP(N$3,[1]Prisindeks!$A$1:$B$111,2,FALSE)/100*AK385</f>
        <v>0</v>
      </c>
      <c r="BI385" s="58">
        <f>VLOOKUP(O$3,[1]Prisindeks!$A$1:$B$111,2,FALSE)/100*AL385</f>
        <v>0</v>
      </c>
      <c r="BJ385" s="58">
        <f>VLOOKUP(P$3,[1]Prisindeks!$A$1:$B$111,2,FALSE)/100*AM385</f>
        <v>0</v>
      </c>
      <c r="BK385" s="58">
        <f>VLOOKUP(Q$3,[1]Prisindeks!$A$1:$B$111,2,FALSE)/100*AN385</f>
        <v>0</v>
      </c>
      <c r="BL385" s="58">
        <f>VLOOKUP(R$3,[1]Prisindeks!$A$1:$B$111,2,FALSE)/100*AO385</f>
        <v>0</v>
      </c>
      <c r="BM385" s="58">
        <f>VLOOKUP(S$3,[1]Prisindeks!$A$1:$B$111,2,FALSE)/100*AP385</f>
        <v>0</v>
      </c>
      <c r="BN385" s="58">
        <f>VLOOKUP(T$3,[1]Prisindeks!$A$1:$B$111,2,FALSE)/100*AQ385</f>
        <v>0</v>
      </c>
      <c r="BO385" s="58">
        <f>VLOOKUP(U$3,[1]Prisindeks!$A$1:$B$111,2,FALSE)/100*AR385</f>
        <v>0</v>
      </c>
      <c r="BP385" s="58">
        <f>VLOOKUP(V$3,[1]Prisindeks!$A$1:$B$111,2,FALSE)/100*AS385</f>
        <v>0</v>
      </c>
      <c r="BQ385" s="58">
        <f>VLOOKUP(W$3,[1]Prisindeks!$A$1:$B$111,2,FALSE)/100*AT385</f>
        <v>0</v>
      </c>
      <c r="BR385" s="58">
        <f>VLOOKUP(X$3,[1]Prisindeks!$A$1:$B$111,2,FALSE)/100*AU385</f>
        <v>0</v>
      </c>
      <c r="BS385" s="58">
        <f>VLOOKUP(Y$3,[1]Prisindeks!$A$1:$B$111,2,FALSE)/100*AV385</f>
        <v>0</v>
      </c>
      <c r="BT385" s="59">
        <f t="shared" si="314"/>
        <v>0</v>
      </c>
      <c r="BU385" s="58">
        <f t="shared" si="315"/>
        <v>0</v>
      </c>
      <c r="BV385" s="58">
        <f t="shared" si="315"/>
        <v>0</v>
      </c>
      <c r="BW385" s="58">
        <f t="shared" si="315"/>
        <v>0</v>
      </c>
      <c r="BX385" s="58">
        <f t="shared" si="315"/>
        <v>0</v>
      </c>
      <c r="BY385" s="58">
        <f t="shared" si="315"/>
        <v>0</v>
      </c>
      <c r="BZ385" s="58">
        <f t="shared" si="315"/>
        <v>0</v>
      </c>
      <c r="CA385" s="58">
        <f t="shared" si="315"/>
        <v>0</v>
      </c>
      <c r="CB385" s="58">
        <f t="shared" si="315"/>
        <v>0</v>
      </c>
      <c r="CC385" s="58">
        <f t="shared" si="315"/>
        <v>0</v>
      </c>
      <c r="CD385" s="58">
        <f t="shared" si="315"/>
        <v>0</v>
      </c>
      <c r="CE385" s="58">
        <f t="shared" si="316"/>
        <v>0</v>
      </c>
      <c r="CF385" s="58">
        <f t="shared" si="316"/>
        <v>0</v>
      </c>
      <c r="CG385" s="58">
        <f t="shared" si="316"/>
        <v>0</v>
      </c>
      <c r="CH385" s="58">
        <f t="shared" si="316"/>
        <v>0</v>
      </c>
      <c r="CI385" s="58">
        <f t="shared" si="316"/>
        <v>0</v>
      </c>
      <c r="CJ385" s="58">
        <f t="shared" si="316"/>
        <v>0</v>
      </c>
      <c r="CK385" s="58">
        <f t="shared" si="316"/>
        <v>0</v>
      </c>
      <c r="CL385" s="58">
        <f t="shared" si="316"/>
        <v>0</v>
      </c>
      <c r="CM385" s="58">
        <f t="shared" si="316"/>
        <v>0</v>
      </c>
      <c r="CN385" s="58">
        <f t="shared" si="316"/>
        <v>0</v>
      </c>
      <c r="CO385" s="58">
        <f t="shared" si="316"/>
        <v>0</v>
      </c>
      <c r="CP385" s="58">
        <f t="shared" si="316"/>
        <v>0</v>
      </c>
      <c r="CQ385" s="91">
        <f t="shared" si="317"/>
        <v>0</v>
      </c>
      <c r="CR385" s="48">
        <f t="shared" si="312"/>
        <v>0</v>
      </c>
    </row>
    <row r="386" spans="1:96" ht="15.75" hidden="1" outlineLevel="1" thickBot="1" x14ac:dyDescent="0.3">
      <c r="A386" s="93" t="s">
        <v>126</v>
      </c>
      <c r="B386" s="64" t="s">
        <v>65</v>
      </c>
      <c r="C386" s="65">
        <f>[1]Genanskaffelsespriser!E186</f>
        <v>10</v>
      </c>
      <c r="D386" s="79">
        <v>0</v>
      </c>
      <c r="E386" s="79">
        <v>0</v>
      </c>
      <c r="F386" s="79">
        <v>0</v>
      </c>
      <c r="G386" s="79">
        <v>0</v>
      </c>
      <c r="H386" s="79">
        <v>0</v>
      </c>
      <c r="I386" s="79">
        <v>0</v>
      </c>
      <c r="J386" s="79">
        <v>0</v>
      </c>
      <c r="K386" s="79">
        <v>0</v>
      </c>
      <c r="L386" s="79">
        <v>0</v>
      </c>
      <c r="M386" s="79">
        <v>0</v>
      </c>
      <c r="N386" s="79">
        <v>0</v>
      </c>
      <c r="O386" s="79">
        <v>0</v>
      </c>
      <c r="P386" s="79">
        <v>0</v>
      </c>
      <c r="Q386" s="79">
        <v>0</v>
      </c>
      <c r="R386" s="79">
        <v>0</v>
      </c>
      <c r="S386" s="79">
        <v>0</v>
      </c>
      <c r="T386" s="79">
        <v>0</v>
      </c>
      <c r="U386" s="79">
        <v>0</v>
      </c>
      <c r="V386" s="79">
        <v>0</v>
      </c>
      <c r="W386" s="79">
        <v>0</v>
      </c>
      <c r="X386" s="79">
        <v>0</v>
      </c>
      <c r="Y386" s="79">
        <v>0</v>
      </c>
      <c r="Z386" s="94"/>
      <c r="AA386" s="70">
        <f>IF((D386*[1]Genanskaffelsespriser!$D186-(2009-D$3)/$C386*[1]Genanskaffelsespriser!$D186*D386)&lt;0,0,(D386*[1]Genanskaffelsespriser!$D186-(2009-D$3)/$C386*[1]Genanskaffelsespriser!$D186*D386))</f>
        <v>0</v>
      </c>
      <c r="AB386" s="71">
        <f>IF((E386*[1]Genanskaffelsespriser!$D186-(2009-E$3)/$C386*[1]Genanskaffelsespriser!$D186*E386)&lt;0,0,(E386*[1]Genanskaffelsespriser!$D186-(2009-E$3)/$C386*[1]Genanskaffelsespriser!$D186*E386))</f>
        <v>0</v>
      </c>
      <c r="AC386" s="71">
        <f>IF((F386*[1]Genanskaffelsespriser!$D186-(2009-F$3)/$C386*[1]Genanskaffelsespriser!$D186*F386)&lt;0,0,(F386*[1]Genanskaffelsespriser!$D186-(2009-F$3)/$C386*[1]Genanskaffelsespriser!$D186*F386))</f>
        <v>0</v>
      </c>
      <c r="AD386" s="71">
        <f>IF((G386*[1]Genanskaffelsespriser!$D186-(2009-G$3)/$C386*[1]Genanskaffelsespriser!$D186*G386)&lt;0,0,(G386*[1]Genanskaffelsespriser!$D186-(2009-G$3)/$C386*[1]Genanskaffelsespriser!$D186*G386))</f>
        <v>0</v>
      </c>
      <c r="AE386" s="71">
        <f>IF((H386*[1]Genanskaffelsespriser!$D186-(2009-H$3)/$C386*[1]Genanskaffelsespriser!$D186*H386)&lt;0,0,(H386*[1]Genanskaffelsespriser!$D186-(2009-H$3)/$C386*[1]Genanskaffelsespriser!$D186*H386))</f>
        <v>0</v>
      </c>
      <c r="AF386" s="71">
        <f>IF((I386*[1]Genanskaffelsespriser!$D186-(2009-I$3)/$C386*[1]Genanskaffelsespriser!$D186*I386)&lt;0,0,(I386*[1]Genanskaffelsespriser!$D186-(2009-I$3)/$C386*[1]Genanskaffelsespriser!$D186*I386))</f>
        <v>0</v>
      </c>
      <c r="AG386" s="71">
        <f>IF((J386*[1]Genanskaffelsespriser!$D186-(2009-J$3)/$C386*[1]Genanskaffelsespriser!$D186*J386)&lt;0,0,(J386*[1]Genanskaffelsespriser!$D186-(2009-J$3)/$C386*[1]Genanskaffelsespriser!$D186*J386))</f>
        <v>0</v>
      </c>
      <c r="AH386" s="71">
        <f>IF((K386*[1]Genanskaffelsespriser!$D186-(2009-K$3)/$C386*[1]Genanskaffelsespriser!$D186*K386)&lt;0,0,(K386*[1]Genanskaffelsespriser!$D186-(2009-K$3)/$C386*[1]Genanskaffelsespriser!$D186*K386))</f>
        <v>0</v>
      </c>
      <c r="AI386" s="71">
        <f>IF((L386*[1]Genanskaffelsespriser!$D186-(2009-L$3)/$C386*[1]Genanskaffelsespriser!$D186*L386)&lt;0,0,(L386*[1]Genanskaffelsespriser!$D186-(2009-L$3)/$C386*[1]Genanskaffelsespriser!$D186*L386))</f>
        <v>0</v>
      </c>
      <c r="AJ386" s="71">
        <f>IF((M386*[1]Genanskaffelsespriser!$D186-(2009-M$3)/$C386*[1]Genanskaffelsespriser!$D186*M386)&lt;0,0,(M386*[1]Genanskaffelsespriser!$D186-(2009-M$3)/$C386*[1]Genanskaffelsespriser!$D186*M386))</f>
        <v>0</v>
      </c>
      <c r="AK386" s="71">
        <f>IF((N386*[1]Genanskaffelsespriser!$D186-(2009-N$3)/$C386*[1]Genanskaffelsespriser!$D186*N386)&lt;0,0,(N386*[1]Genanskaffelsespriser!$D186-(2009-N$3)/$C386*[1]Genanskaffelsespriser!$D186*N386))</f>
        <v>0</v>
      </c>
      <c r="AL386" s="71">
        <f>IF((O386*[1]Genanskaffelsespriser!$D186-(2009-O$3)/$C386*[1]Genanskaffelsespriser!$D186*O386)&lt;0,0,(O386*[1]Genanskaffelsespriser!$D186-(2009-O$3)/$C386*[1]Genanskaffelsespriser!$D186*O386))</f>
        <v>0</v>
      </c>
      <c r="AM386" s="71">
        <f>IF((P386*[1]Genanskaffelsespriser!$D186-(2009-P$3)/$C386*[1]Genanskaffelsespriser!$D186*P386)&lt;0,0,(P386*[1]Genanskaffelsespriser!$D186-(2009-P$3)/$C386*[1]Genanskaffelsespriser!$D186*P386))</f>
        <v>0</v>
      </c>
      <c r="AN386" s="71">
        <f>IF((Q386*[1]Genanskaffelsespriser!$D186-(2009-Q$3)/$C386*[1]Genanskaffelsespriser!$D186*Q386)&lt;0,0,(Q386*[1]Genanskaffelsespriser!$D186-(2009-Q$3)/$C386*[1]Genanskaffelsespriser!$D186*Q386))</f>
        <v>0</v>
      </c>
      <c r="AO386" s="71">
        <f>IF((R386*[1]Genanskaffelsespriser!$D186-(2009-R$3)/$C386*[1]Genanskaffelsespriser!$D186*R386)&lt;0,0,(R386*[1]Genanskaffelsespriser!$D186-(2009-R$3)/$C386*[1]Genanskaffelsespriser!$D186*R386))</f>
        <v>0</v>
      </c>
      <c r="AP386" s="71">
        <f>IF((S386*[1]Genanskaffelsespriser!$D186-(2009-S$3)/$C386*[1]Genanskaffelsespriser!$D186*S386)&lt;0,0,(S386*[1]Genanskaffelsespriser!$D186-(2009-S$3)/$C386*[1]Genanskaffelsespriser!$D186*S386))</f>
        <v>0</v>
      </c>
      <c r="AQ386" s="71">
        <f>IF((T386*[1]Genanskaffelsespriser!$D186-(2009-T$3)/$C386*[1]Genanskaffelsespriser!$D186*T386)&lt;0,0,(T386*[1]Genanskaffelsespriser!$D186-(2009-T$3)/$C386*[1]Genanskaffelsespriser!$D186*T386))</f>
        <v>0</v>
      </c>
      <c r="AR386" s="71">
        <f>IF((U386*[1]Genanskaffelsespriser!$D186-(2009-U$3)/$C386*[1]Genanskaffelsespriser!$D186*U386)&lt;0,0,(U386*[1]Genanskaffelsespriser!$D186-(2009-U$3)/$C386*[1]Genanskaffelsespriser!$D186*U386))</f>
        <v>0</v>
      </c>
      <c r="AS386" s="71">
        <f>IF((V386*[1]Genanskaffelsespriser!$D186-(2009-V$3)/$C386*[1]Genanskaffelsespriser!$D186*V386)&lt;0,0,(V386*[1]Genanskaffelsespriser!$D186-(2009-V$3)/$C386*[1]Genanskaffelsespriser!$D186*V386))</f>
        <v>0</v>
      </c>
      <c r="AT386" s="71">
        <f>IF((W386*[1]Genanskaffelsespriser!$D186-(2009-W$3)/$C386*[1]Genanskaffelsespriser!$D186*W386)&lt;0,0,(W386*[1]Genanskaffelsespriser!$D186-(2009-W$3)/$C386*[1]Genanskaffelsespriser!$D186*W386))</f>
        <v>0</v>
      </c>
      <c r="AU386" s="71">
        <f>IF((X386*[1]Genanskaffelsespriser!$D186-(2009-X$3)/$C386*[1]Genanskaffelsespriser!$D186*X386)&lt;0,0,(X386*[1]Genanskaffelsespriser!$D186-(2009-X$3)/$C386*[1]Genanskaffelsespriser!$D186*X386))</f>
        <v>0</v>
      </c>
      <c r="AV386" s="71">
        <f>IF((Y386*[1]Genanskaffelsespriser!$D186-(2009-Y$3)/$C386*[1]Genanskaffelsespriser!$D186*Y386)&lt;0,0,(Y386*[1]Genanskaffelsespriser!$D186-(2009-Y$3)/$C386*[1]Genanskaffelsespriser!$D186*Y386))</f>
        <v>0</v>
      </c>
      <c r="AW386" s="72">
        <f t="shared" si="313"/>
        <v>0</v>
      </c>
      <c r="AX386" s="71">
        <f>VLOOKUP(D$3,[1]Prisindeks!$A$1:$B$111,2,FALSE)/100*AA386</f>
        <v>0</v>
      </c>
      <c r="AY386" s="71">
        <f>VLOOKUP(E$3,[1]Prisindeks!$A$1:$B$111,2,FALSE)/100*AB386</f>
        <v>0</v>
      </c>
      <c r="AZ386" s="71">
        <f>VLOOKUP(F$3,[1]Prisindeks!$A$1:$B$111,2,FALSE)/100*AC386</f>
        <v>0</v>
      </c>
      <c r="BA386" s="71">
        <f>VLOOKUP(G$3,[1]Prisindeks!$A$1:$B$111,2,FALSE)/100*AD386</f>
        <v>0</v>
      </c>
      <c r="BB386" s="71">
        <f>VLOOKUP(H$3,[1]Prisindeks!$A$1:$B$111,2,FALSE)/100*AE386</f>
        <v>0</v>
      </c>
      <c r="BC386" s="71">
        <f>VLOOKUP(I$3,[1]Prisindeks!$A$1:$B$111,2,FALSE)/100*AF386</f>
        <v>0</v>
      </c>
      <c r="BD386" s="71">
        <f>VLOOKUP(J$3,[1]Prisindeks!$A$1:$B$111,2,FALSE)/100*AG386</f>
        <v>0</v>
      </c>
      <c r="BE386" s="71">
        <f>VLOOKUP(K$3,[1]Prisindeks!$A$1:$B$111,2,FALSE)/100*AH386</f>
        <v>0</v>
      </c>
      <c r="BF386" s="71">
        <f>VLOOKUP(L$3,[1]Prisindeks!$A$1:$B$111,2,FALSE)/100*AI386</f>
        <v>0</v>
      </c>
      <c r="BG386" s="71">
        <f>VLOOKUP(M$3,[1]Prisindeks!$A$1:$B$111,2,FALSE)/100*AJ386</f>
        <v>0</v>
      </c>
      <c r="BH386" s="71">
        <f>VLOOKUP(N$3,[1]Prisindeks!$A$1:$B$111,2,FALSE)/100*AK386</f>
        <v>0</v>
      </c>
      <c r="BI386" s="71">
        <f>VLOOKUP(O$3,[1]Prisindeks!$A$1:$B$111,2,FALSE)/100*AL386</f>
        <v>0</v>
      </c>
      <c r="BJ386" s="71">
        <f>VLOOKUP(P$3,[1]Prisindeks!$A$1:$B$111,2,FALSE)/100*AM386</f>
        <v>0</v>
      </c>
      <c r="BK386" s="71">
        <f>VLOOKUP(Q$3,[1]Prisindeks!$A$1:$B$111,2,FALSE)/100*AN386</f>
        <v>0</v>
      </c>
      <c r="BL386" s="71">
        <f>VLOOKUP(R$3,[1]Prisindeks!$A$1:$B$111,2,FALSE)/100*AO386</f>
        <v>0</v>
      </c>
      <c r="BM386" s="71">
        <f>VLOOKUP(S$3,[1]Prisindeks!$A$1:$B$111,2,FALSE)/100*AP386</f>
        <v>0</v>
      </c>
      <c r="BN386" s="71">
        <f>VLOOKUP(T$3,[1]Prisindeks!$A$1:$B$111,2,FALSE)/100*AQ386</f>
        <v>0</v>
      </c>
      <c r="BO386" s="71">
        <f>VLOOKUP(U$3,[1]Prisindeks!$A$1:$B$111,2,FALSE)/100*AR386</f>
        <v>0</v>
      </c>
      <c r="BP386" s="71">
        <f>VLOOKUP(V$3,[1]Prisindeks!$A$1:$B$111,2,FALSE)/100*AS386</f>
        <v>0</v>
      </c>
      <c r="BQ386" s="71">
        <f>VLOOKUP(W$3,[1]Prisindeks!$A$1:$B$111,2,FALSE)/100*AT386</f>
        <v>0</v>
      </c>
      <c r="BR386" s="71">
        <f>VLOOKUP(X$3,[1]Prisindeks!$A$1:$B$111,2,FALSE)/100*AU386</f>
        <v>0</v>
      </c>
      <c r="BS386" s="71">
        <f>VLOOKUP(Y$3,[1]Prisindeks!$A$1:$B$111,2,FALSE)/100*AV386</f>
        <v>0</v>
      </c>
      <c r="BT386" s="72">
        <f t="shared" si="314"/>
        <v>0</v>
      </c>
      <c r="BU386" s="71">
        <f t="shared" si="315"/>
        <v>0</v>
      </c>
      <c r="BV386" s="71">
        <f t="shared" si="315"/>
        <v>0</v>
      </c>
      <c r="BW386" s="71">
        <f t="shared" si="315"/>
        <v>0</v>
      </c>
      <c r="BX386" s="71">
        <f t="shared" si="315"/>
        <v>0</v>
      </c>
      <c r="BY386" s="71">
        <f t="shared" si="315"/>
        <v>0</v>
      </c>
      <c r="BZ386" s="71">
        <f t="shared" si="315"/>
        <v>0</v>
      </c>
      <c r="CA386" s="71">
        <f t="shared" si="315"/>
        <v>0</v>
      </c>
      <c r="CB386" s="71">
        <f t="shared" si="315"/>
        <v>0</v>
      </c>
      <c r="CC386" s="71">
        <f t="shared" si="315"/>
        <v>0</v>
      </c>
      <c r="CD386" s="71">
        <f t="shared" si="315"/>
        <v>0</v>
      </c>
      <c r="CE386" s="71">
        <f t="shared" si="316"/>
        <v>0</v>
      </c>
      <c r="CF386" s="71">
        <f t="shared" si="316"/>
        <v>0</v>
      </c>
      <c r="CG386" s="71">
        <f t="shared" si="316"/>
        <v>0</v>
      </c>
      <c r="CH386" s="71">
        <f t="shared" si="316"/>
        <v>0</v>
      </c>
      <c r="CI386" s="71">
        <f t="shared" si="316"/>
        <v>0</v>
      </c>
      <c r="CJ386" s="71">
        <f t="shared" si="316"/>
        <v>0</v>
      </c>
      <c r="CK386" s="71">
        <f t="shared" si="316"/>
        <v>0</v>
      </c>
      <c r="CL386" s="71">
        <f t="shared" si="316"/>
        <v>0</v>
      </c>
      <c r="CM386" s="71">
        <f t="shared" si="316"/>
        <v>0</v>
      </c>
      <c r="CN386" s="71">
        <f t="shared" si="316"/>
        <v>0</v>
      </c>
      <c r="CO386" s="71">
        <f t="shared" si="316"/>
        <v>0</v>
      </c>
      <c r="CP386" s="71">
        <f t="shared" si="316"/>
        <v>0</v>
      </c>
      <c r="CQ386" s="95">
        <f t="shared" si="317"/>
        <v>0</v>
      </c>
      <c r="CR386" s="48">
        <f t="shared" si="312"/>
        <v>0</v>
      </c>
    </row>
    <row r="387" spans="1:96" ht="15.75" thickBot="1" x14ac:dyDescent="0.3">
      <c r="A387" s="96"/>
      <c r="B387" s="97"/>
      <c r="C387" s="98"/>
      <c r="D387" s="99"/>
      <c r="E387" s="99"/>
      <c r="F387" s="99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100"/>
      <c r="AV387" s="101"/>
      <c r="AW387" s="102"/>
      <c r="AX387" s="101"/>
      <c r="AY387" s="101"/>
      <c r="AZ387" s="101"/>
      <c r="BA387" s="101"/>
      <c r="BB387" s="101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1"/>
      <c r="BN387" s="101"/>
      <c r="BO387" s="101"/>
      <c r="BP387" s="101"/>
      <c r="BQ387" s="101"/>
      <c r="BR387" s="101"/>
      <c r="BS387" s="101"/>
      <c r="BT387" s="102"/>
      <c r="BU387" s="101"/>
      <c r="BV387" s="101"/>
      <c r="BW387" s="101"/>
      <c r="BX387" s="101"/>
      <c r="BY387" s="101"/>
      <c r="BZ387" s="101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1"/>
      <c r="CM387" s="101"/>
      <c r="CN387" s="101"/>
      <c r="CO387" s="101"/>
      <c r="CP387" s="101"/>
      <c r="CQ387" s="49"/>
      <c r="CR387" s="48">
        <f t="shared" si="312"/>
        <v>0</v>
      </c>
    </row>
    <row r="388" spans="1:96" s="107" customFormat="1" x14ac:dyDescent="0.2">
      <c r="A388" s="103"/>
      <c r="B388" s="104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6">
        <f>AW4+AW29+AW54+AW79+AW104+AW110+AW119+AW128+AW137+AW146+AW155+AW164+AW173+AW182+AW191+AW200+AW209+AW218+AW227+AW236+AW245+AW254+AW263+AW272+AW281+AW290+AW299+AW308+AW317+AW326+AW335+AW344+AW353+AW362+AW371+AW380</f>
        <v>617039812.05424666</v>
      </c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 s="106"/>
      <c r="BQ388" s="106"/>
      <c r="BR388" s="106"/>
      <c r="BS388" s="106"/>
      <c r="BT388" s="106">
        <f>BT4+BT29+BT54+BT79+BT104+BT110+BT119+BT128+BT137+BT146+BT155+BT164+BT173+BT182+BT191+BT200+BT209+BT218+BT227+BT236+BT245+BT254+BT263+BT272+BT281+BT290+BT299+BT308+BT317+BT326+BT335+BT344+BT353+BT362+BT371+BT380</f>
        <v>405019178.52456021</v>
      </c>
      <c r="BU388" s="106"/>
      <c r="BV388" s="106"/>
      <c r="BW388" s="106"/>
      <c r="BX388" s="106"/>
      <c r="BY388" s="106"/>
      <c r="BZ388" s="106"/>
      <c r="CA388" s="106"/>
      <c r="CB388" s="106"/>
      <c r="CC388" s="106"/>
      <c r="CD388" s="106"/>
      <c r="CE388" s="106"/>
      <c r="CF388" s="106"/>
      <c r="CG388" s="106"/>
      <c r="CH388" s="106"/>
      <c r="CI388" s="106"/>
      <c r="CJ388" s="106"/>
      <c r="CK388" s="106"/>
      <c r="CL388" s="106"/>
      <c r="CM388" s="106"/>
      <c r="CN388" s="106"/>
      <c r="CO388" s="106"/>
      <c r="CP388" s="106"/>
      <c r="CQ388" s="106">
        <f>CQ4+CQ29+CQ54+CQ79+CQ104+CQ110+CQ119+CQ128+CQ137+CQ146+CQ155+CQ164+CQ173+CQ182+CQ191+CQ200+CQ209+CQ218+CQ227+CQ236+CQ245+CQ254+CQ263+CQ272+CQ281+CQ290+CQ299+CQ308+CQ317+CQ326+CQ335+CQ344+CQ353+CQ362+CQ371+CQ380</f>
        <v>511029495.2894035</v>
      </c>
    </row>
    <row r="400" spans="1:96" ht="15.75" hidden="1" x14ac:dyDescent="0.25">
      <c r="A400" s="108" t="s">
        <v>127</v>
      </c>
      <c r="B400" s="109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21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  <c r="CO400" s="37"/>
      <c r="CP400" s="37"/>
      <c r="CQ400" s="21"/>
      <c r="CR400" s="37"/>
    </row>
  </sheetData>
  <mergeCells count="10">
    <mergeCell ref="AX1:BS1"/>
    <mergeCell ref="BT1:BT2"/>
    <mergeCell ref="BU1:CP1"/>
    <mergeCell ref="CQ1:CQ2"/>
    <mergeCell ref="A1:A2"/>
    <mergeCell ref="B1:B2"/>
    <mergeCell ref="C1:C2"/>
    <mergeCell ref="Z1:Z2"/>
    <mergeCell ref="AA1:AV1"/>
    <mergeCell ref="AW1:AW2"/>
  </mergeCells>
  <pageMargins left="0.75" right="0.75" top="1" bottom="1" header="0.5" footer="0.5"/>
  <pageSetup paperSize="9" scale="74" fitToHeight="4" orientation="portrait" r:id="rId1"/>
  <headerFooter alignWithMargins="0"/>
  <rowBreaks count="2" manualBreakCount="2">
    <brk id="53" max="71" man="1"/>
    <brk id="109" max="7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D781-02DD-490A-BD40-B963C59E8D4D}">
  <sheetPr codeName="Ark3">
    <outlinePr summaryBelow="0"/>
  </sheetPr>
  <dimension ref="A1:CR400"/>
  <sheetViews>
    <sheetView zoomScale="70" zoomScaleNormal="70" zoomScaleSheetLayoutView="75" workbookViewId="0">
      <pane xSplit="3" ySplit="3" topLeftCell="G25" activePane="bottomRight" state="frozen"/>
      <selection pane="topRight" activeCell="D1" sqref="D1"/>
      <selection pane="bottomLeft" activeCell="A4" sqref="A4"/>
      <selection pane="bottomRight" activeCell="Q35" sqref="Q35"/>
    </sheetView>
  </sheetViews>
  <sheetFormatPr defaultRowHeight="15" outlineLevelRow="1" outlineLevelCol="1" x14ac:dyDescent="0.25"/>
  <cols>
    <col min="1" max="1" width="50.7109375" customWidth="1"/>
    <col min="2" max="25" width="11" customWidth="1"/>
    <col min="26" max="26" width="13.28515625" customWidth="1"/>
    <col min="27" max="48" width="11" hidden="1" customWidth="1" outlineLevel="1"/>
    <col min="49" max="49" width="23.7109375" customWidth="1" collapsed="1"/>
    <col min="50" max="71" width="11" hidden="1" customWidth="1" outlineLevel="1"/>
    <col min="72" max="72" width="23.7109375" customWidth="1" collapsed="1"/>
    <col min="73" max="94" width="11" hidden="1" customWidth="1" outlineLevel="1"/>
    <col min="95" max="95" width="23.7109375" customWidth="1" collapsed="1"/>
    <col min="96" max="96" width="10.28515625" hidden="1" customWidth="1"/>
  </cols>
  <sheetData>
    <row r="1" spans="1:96" s="18" customFormat="1" ht="48" customHeight="1" x14ac:dyDescent="0.25">
      <c r="A1" s="119" t="s">
        <v>36</v>
      </c>
      <c r="B1" s="121" t="s">
        <v>37</v>
      </c>
      <c r="C1" s="118" t="s">
        <v>38</v>
      </c>
      <c r="D1" s="17" t="s">
        <v>39</v>
      </c>
      <c r="E1" s="17" t="s">
        <v>39</v>
      </c>
      <c r="F1" s="17" t="s">
        <v>39</v>
      </c>
      <c r="G1" s="17" t="s">
        <v>39</v>
      </c>
      <c r="H1" s="17" t="s">
        <v>39</v>
      </c>
      <c r="I1" s="17" t="s">
        <v>39</v>
      </c>
      <c r="J1" s="17" t="s">
        <v>39</v>
      </c>
      <c r="K1" s="17" t="s">
        <v>39</v>
      </c>
      <c r="L1" s="17" t="s">
        <v>39</v>
      </c>
      <c r="M1" s="17" t="s">
        <v>39</v>
      </c>
      <c r="N1" s="17" t="s">
        <v>39</v>
      </c>
      <c r="O1" s="17" t="s">
        <v>39</v>
      </c>
      <c r="P1" s="17" t="s">
        <v>39</v>
      </c>
      <c r="Q1" s="17" t="s">
        <v>39</v>
      </c>
      <c r="R1" s="17" t="s">
        <v>39</v>
      </c>
      <c r="S1" s="17" t="s">
        <v>39</v>
      </c>
      <c r="T1" s="17" t="s">
        <v>39</v>
      </c>
      <c r="U1" s="17" t="s">
        <v>39</v>
      </c>
      <c r="V1" s="17" t="s">
        <v>39</v>
      </c>
      <c r="W1" s="17" t="s">
        <v>39</v>
      </c>
      <c r="X1" s="17" t="s">
        <v>39</v>
      </c>
      <c r="Y1" s="17" t="s">
        <v>39</v>
      </c>
      <c r="Z1" s="122" t="s">
        <v>40</v>
      </c>
      <c r="AA1" s="117" t="s">
        <v>41</v>
      </c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8" t="s">
        <v>42</v>
      </c>
      <c r="AX1" s="117" t="s">
        <v>43</v>
      </c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8" t="s">
        <v>44</v>
      </c>
      <c r="BU1" s="117" t="s">
        <v>45</v>
      </c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8" t="s">
        <v>46</v>
      </c>
    </row>
    <row r="2" spans="1:96" s="21" customFormat="1" ht="15.75" x14ac:dyDescent="0.25">
      <c r="A2" s="120"/>
      <c r="B2" s="121"/>
      <c r="C2" s="118"/>
      <c r="D2" s="17" t="s">
        <v>47</v>
      </c>
      <c r="E2" s="17" t="s">
        <v>48</v>
      </c>
      <c r="F2" s="17" t="s">
        <v>49</v>
      </c>
      <c r="G2" s="17" t="s">
        <v>10</v>
      </c>
      <c r="H2" s="17" t="s">
        <v>12</v>
      </c>
      <c r="I2" s="17" t="s">
        <v>15</v>
      </c>
      <c r="J2" s="17" t="s">
        <v>19</v>
      </c>
      <c r="K2" s="17" t="s">
        <v>20</v>
      </c>
      <c r="L2" s="17" t="s">
        <v>50</v>
      </c>
      <c r="M2" s="17" t="s">
        <v>51</v>
      </c>
      <c r="N2" s="17" t="s">
        <v>21</v>
      </c>
      <c r="O2" s="17" t="s">
        <v>22</v>
      </c>
      <c r="P2" s="17">
        <v>2000</v>
      </c>
      <c r="Q2" s="17">
        <f t="shared" ref="Q2:V2" si="0">+P2+1</f>
        <v>2001</v>
      </c>
      <c r="R2" s="17">
        <f t="shared" si="0"/>
        <v>2002</v>
      </c>
      <c r="S2" s="17">
        <f t="shared" si="0"/>
        <v>2003</v>
      </c>
      <c r="T2" s="17">
        <f t="shared" si="0"/>
        <v>2004</v>
      </c>
      <c r="U2" s="17">
        <f t="shared" si="0"/>
        <v>2005</v>
      </c>
      <c r="V2" s="17">
        <f t="shared" si="0"/>
        <v>2006</v>
      </c>
      <c r="W2" s="17">
        <v>2007</v>
      </c>
      <c r="X2" s="17">
        <f>+W2+1</f>
        <v>2008</v>
      </c>
      <c r="Y2" s="17">
        <f>+X2+1</f>
        <v>2009</v>
      </c>
      <c r="Z2" s="122"/>
      <c r="AA2" s="19" t="s">
        <v>47</v>
      </c>
      <c r="AB2" s="20" t="s">
        <v>48</v>
      </c>
      <c r="AC2" s="20" t="s">
        <v>49</v>
      </c>
      <c r="AD2" s="20" t="s">
        <v>10</v>
      </c>
      <c r="AE2" s="20" t="s">
        <v>12</v>
      </c>
      <c r="AF2" s="20" t="s">
        <v>15</v>
      </c>
      <c r="AG2" s="20" t="s">
        <v>19</v>
      </c>
      <c r="AH2" s="20" t="s">
        <v>20</v>
      </c>
      <c r="AI2" s="20" t="s">
        <v>50</v>
      </c>
      <c r="AJ2" s="20" t="s">
        <v>51</v>
      </c>
      <c r="AK2" s="20" t="s">
        <v>21</v>
      </c>
      <c r="AL2" s="20" t="s">
        <v>22</v>
      </c>
      <c r="AM2" s="20">
        <v>2000</v>
      </c>
      <c r="AN2" s="20">
        <f t="shared" ref="AN2:AU2" si="1">+AM2+1</f>
        <v>2001</v>
      </c>
      <c r="AO2" s="20">
        <f t="shared" si="1"/>
        <v>2002</v>
      </c>
      <c r="AP2" s="20">
        <f t="shared" si="1"/>
        <v>2003</v>
      </c>
      <c r="AQ2" s="20">
        <f t="shared" si="1"/>
        <v>2004</v>
      </c>
      <c r="AR2" s="20">
        <f t="shared" si="1"/>
        <v>2005</v>
      </c>
      <c r="AS2" s="20">
        <f t="shared" si="1"/>
        <v>2006</v>
      </c>
      <c r="AT2" s="20">
        <f t="shared" si="1"/>
        <v>2007</v>
      </c>
      <c r="AU2" s="20">
        <f t="shared" si="1"/>
        <v>2008</v>
      </c>
      <c r="AV2" s="20">
        <v>2009</v>
      </c>
      <c r="AW2" s="118"/>
      <c r="AX2" s="20" t="s">
        <v>47</v>
      </c>
      <c r="AY2" s="20" t="s">
        <v>48</v>
      </c>
      <c r="AZ2" s="20" t="s">
        <v>49</v>
      </c>
      <c r="BA2" s="20" t="s">
        <v>10</v>
      </c>
      <c r="BB2" s="20" t="s">
        <v>12</v>
      </c>
      <c r="BC2" s="20" t="s">
        <v>15</v>
      </c>
      <c r="BD2" s="20" t="s">
        <v>19</v>
      </c>
      <c r="BE2" s="20" t="s">
        <v>20</v>
      </c>
      <c r="BF2" s="20" t="s">
        <v>50</v>
      </c>
      <c r="BG2" s="20" t="s">
        <v>51</v>
      </c>
      <c r="BH2" s="20" t="s">
        <v>21</v>
      </c>
      <c r="BI2" s="20" t="s">
        <v>22</v>
      </c>
      <c r="BJ2" s="20">
        <v>2000</v>
      </c>
      <c r="BK2" s="20">
        <f t="shared" ref="BK2:BS2" si="2">+BJ2+1</f>
        <v>2001</v>
      </c>
      <c r="BL2" s="20">
        <f t="shared" si="2"/>
        <v>2002</v>
      </c>
      <c r="BM2" s="20">
        <f t="shared" si="2"/>
        <v>2003</v>
      </c>
      <c r="BN2" s="20">
        <f t="shared" si="2"/>
        <v>2004</v>
      </c>
      <c r="BO2" s="20">
        <f t="shared" si="2"/>
        <v>2005</v>
      </c>
      <c r="BP2" s="20">
        <f t="shared" si="2"/>
        <v>2006</v>
      </c>
      <c r="BQ2" s="20">
        <f t="shared" si="2"/>
        <v>2007</v>
      </c>
      <c r="BR2" s="20">
        <f t="shared" si="2"/>
        <v>2008</v>
      </c>
      <c r="BS2" s="20">
        <f t="shared" si="2"/>
        <v>2009</v>
      </c>
      <c r="BT2" s="118"/>
      <c r="BU2" s="20" t="s">
        <v>47</v>
      </c>
      <c r="BV2" s="20" t="s">
        <v>48</v>
      </c>
      <c r="BW2" s="20" t="s">
        <v>49</v>
      </c>
      <c r="BX2" s="20" t="s">
        <v>10</v>
      </c>
      <c r="BY2" s="20" t="s">
        <v>12</v>
      </c>
      <c r="BZ2" s="20" t="s">
        <v>15</v>
      </c>
      <c r="CA2" s="20" t="s">
        <v>19</v>
      </c>
      <c r="CB2" s="20" t="s">
        <v>20</v>
      </c>
      <c r="CC2" s="20" t="s">
        <v>50</v>
      </c>
      <c r="CD2" s="20" t="s">
        <v>51</v>
      </c>
      <c r="CE2" s="20" t="s">
        <v>21</v>
      </c>
      <c r="CF2" s="20" t="s">
        <v>22</v>
      </c>
      <c r="CG2" s="20">
        <v>2000</v>
      </c>
      <c r="CH2" s="20">
        <f t="shared" ref="CH2:CP2" si="3">+CG2+1</f>
        <v>2001</v>
      </c>
      <c r="CI2" s="20">
        <f t="shared" si="3"/>
        <v>2002</v>
      </c>
      <c r="CJ2" s="20">
        <f t="shared" si="3"/>
        <v>2003</v>
      </c>
      <c r="CK2" s="20">
        <f t="shared" si="3"/>
        <v>2004</v>
      </c>
      <c r="CL2" s="20">
        <f t="shared" si="3"/>
        <v>2005</v>
      </c>
      <c r="CM2" s="20">
        <f t="shared" si="3"/>
        <v>2006</v>
      </c>
      <c r="CN2" s="20">
        <f t="shared" si="3"/>
        <v>2007</v>
      </c>
      <c r="CO2" s="20">
        <f t="shared" si="3"/>
        <v>2008</v>
      </c>
      <c r="CP2" s="20">
        <f t="shared" si="3"/>
        <v>2009</v>
      </c>
      <c r="CQ2" s="118"/>
      <c r="CR2" s="21" t="s">
        <v>39</v>
      </c>
    </row>
    <row r="3" spans="1:96" s="24" customFormat="1" ht="13.5" hidden="1" x14ac:dyDescent="0.25">
      <c r="A3" s="22" t="s">
        <v>52</v>
      </c>
      <c r="B3" s="23"/>
      <c r="D3" s="25">
        <v>1905</v>
      </c>
      <c r="E3" s="25">
        <f t="shared" ref="E3:K3" si="4">+D3+10</f>
        <v>1915</v>
      </c>
      <c r="F3" s="25">
        <f t="shared" si="4"/>
        <v>1925</v>
      </c>
      <c r="G3" s="25">
        <f t="shared" si="4"/>
        <v>1935</v>
      </c>
      <c r="H3" s="25">
        <f t="shared" si="4"/>
        <v>1945</v>
      </c>
      <c r="I3" s="25">
        <f t="shared" si="4"/>
        <v>1955</v>
      </c>
      <c r="J3" s="25">
        <f t="shared" si="4"/>
        <v>1965</v>
      </c>
      <c r="K3" s="25">
        <f t="shared" si="4"/>
        <v>1975</v>
      </c>
      <c r="L3" s="25">
        <v>1982</v>
      </c>
      <c r="M3" s="25">
        <v>1987</v>
      </c>
      <c r="N3" s="25">
        <f>+L3+10</f>
        <v>1992</v>
      </c>
      <c r="O3" s="25">
        <v>1997</v>
      </c>
      <c r="P3" s="25">
        <f t="shared" ref="P3:Y3" si="5">+P2</f>
        <v>2000</v>
      </c>
      <c r="Q3" s="25">
        <f t="shared" si="5"/>
        <v>2001</v>
      </c>
      <c r="R3" s="25">
        <f t="shared" si="5"/>
        <v>2002</v>
      </c>
      <c r="S3" s="25">
        <f t="shared" si="5"/>
        <v>2003</v>
      </c>
      <c r="T3" s="25">
        <f t="shared" si="5"/>
        <v>2004</v>
      </c>
      <c r="U3" s="25">
        <f t="shared" si="5"/>
        <v>2005</v>
      </c>
      <c r="V3" s="25">
        <f t="shared" si="5"/>
        <v>2006</v>
      </c>
      <c r="W3" s="25">
        <f t="shared" si="5"/>
        <v>2007</v>
      </c>
      <c r="X3" s="25">
        <f t="shared" si="5"/>
        <v>2008</v>
      </c>
      <c r="Y3" s="25">
        <f t="shared" si="5"/>
        <v>2009</v>
      </c>
      <c r="Z3" s="25"/>
      <c r="AA3" s="26">
        <v>1905</v>
      </c>
      <c r="AB3" s="25">
        <f t="shared" ref="AB3:AH3" si="6">+AA3+10</f>
        <v>1915</v>
      </c>
      <c r="AC3" s="25">
        <f t="shared" si="6"/>
        <v>1925</v>
      </c>
      <c r="AD3" s="25">
        <f t="shared" si="6"/>
        <v>1935</v>
      </c>
      <c r="AE3" s="25">
        <f t="shared" si="6"/>
        <v>1945</v>
      </c>
      <c r="AF3" s="25">
        <f t="shared" si="6"/>
        <v>1955</v>
      </c>
      <c r="AG3" s="25">
        <f t="shared" si="6"/>
        <v>1965</v>
      </c>
      <c r="AH3" s="25">
        <f t="shared" si="6"/>
        <v>1975</v>
      </c>
      <c r="AI3" s="25">
        <v>1982</v>
      </c>
      <c r="AJ3" s="25">
        <v>1987</v>
      </c>
      <c r="AK3" s="25">
        <f>+AI3+10</f>
        <v>1992</v>
      </c>
      <c r="AL3" s="25">
        <v>1997</v>
      </c>
      <c r="AM3" s="25">
        <f t="shared" ref="AM3:AV3" si="7">+AM2</f>
        <v>2000</v>
      </c>
      <c r="AN3" s="25">
        <f t="shared" si="7"/>
        <v>2001</v>
      </c>
      <c r="AO3" s="25">
        <f t="shared" si="7"/>
        <v>2002</v>
      </c>
      <c r="AP3" s="25">
        <f t="shared" si="7"/>
        <v>2003</v>
      </c>
      <c r="AQ3" s="25">
        <f t="shared" si="7"/>
        <v>2004</v>
      </c>
      <c r="AR3" s="25">
        <f t="shared" si="7"/>
        <v>2005</v>
      </c>
      <c r="AS3" s="25">
        <f t="shared" si="7"/>
        <v>2006</v>
      </c>
      <c r="AT3" s="25">
        <f t="shared" si="7"/>
        <v>2007</v>
      </c>
      <c r="AU3" s="25">
        <f t="shared" si="7"/>
        <v>2008</v>
      </c>
      <c r="AV3" s="25">
        <f t="shared" si="7"/>
        <v>2009</v>
      </c>
      <c r="AW3" s="27"/>
      <c r="AX3" s="25">
        <v>1905</v>
      </c>
      <c r="AY3" s="25">
        <f t="shared" ref="AY3:BE3" si="8">+AX3+10</f>
        <v>1915</v>
      </c>
      <c r="AZ3" s="25">
        <f t="shared" si="8"/>
        <v>1925</v>
      </c>
      <c r="BA3" s="25">
        <f t="shared" si="8"/>
        <v>1935</v>
      </c>
      <c r="BB3" s="25">
        <f t="shared" si="8"/>
        <v>1945</v>
      </c>
      <c r="BC3" s="25">
        <f t="shared" si="8"/>
        <v>1955</v>
      </c>
      <c r="BD3" s="25">
        <f t="shared" si="8"/>
        <v>1965</v>
      </c>
      <c r="BE3" s="25">
        <f t="shared" si="8"/>
        <v>1975</v>
      </c>
      <c r="BF3" s="25">
        <v>1982</v>
      </c>
      <c r="BG3" s="25">
        <v>1987</v>
      </c>
      <c r="BH3" s="25">
        <f>+BF3+10</f>
        <v>1992</v>
      </c>
      <c r="BI3" s="25">
        <v>1997</v>
      </c>
      <c r="BJ3" s="25">
        <f t="shared" ref="BJ3:BS3" si="9">+BJ2</f>
        <v>2000</v>
      </c>
      <c r="BK3" s="25">
        <f t="shared" si="9"/>
        <v>2001</v>
      </c>
      <c r="BL3" s="25">
        <f t="shared" si="9"/>
        <v>2002</v>
      </c>
      <c r="BM3" s="25">
        <f t="shared" si="9"/>
        <v>2003</v>
      </c>
      <c r="BN3" s="25">
        <f t="shared" si="9"/>
        <v>2004</v>
      </c>
      <c r="BO3" s="25">
        <f t="shared" si="9"/>
        <v>2005</v>
      </c>
      <c r="BP3" s="25">
        <f t="shared" si="9"/>
        <v>2006</v>
      </c>
      <c r="BQ3" s="25">
        <f t="shared" si="9"/>
        <v>2007</v>
      </c>
      <c r="BR3" s="25">
        <f t="shared" si="9"/>
        <v>2008</v>
      </c>
      <c r="BS3" s="25">
        <f t="shared" si="9"/>
        <v>2009</v>
      </c>
      <c r="BT3" s="28"/>
      <c r="BU3" s="25">
        <v>1905</v>
      </c>
      <c r="BV3" s="25">
        <f t="shared" ref="BV3:CB3" si="10">+BU3+10</f>
        <v>1915</v>
      </c>
      <c r="BW3" s="25">
        <f t="shared" si="10"/>
        <v>1925</v>
      </c>
      <c r="BX3" s="25">
        <f t="shared" si="10"/>
        <v>1935</v>
      </c>
      <c r="BY3" s="25">
        <f t="shared" si="10"/>
        <v>1945</v>
      </c>
      <c r="BZ3" s="25">
        <f t="shared" si="10"/>
        <v>1955</v>
      </c>
      <c r="CA3" s="25">
        <f t="shared" si="10"/>
        <v>1965</v>
      </c>
      <c r="CB3" s="25">
        <f t="shared" si="10"/>
        <v>1975</v>
      </c>
      <c r="CC3" s="25">
        <v>1982</v>
      </c>
      <c r="CD3" s="25">
        <v>1987</v>
      </c>
      <c r="CE3" s="25">
        <f>+CC3+10</f>
        <v>1992</v>
      </c>
      <c r="CF3" s="25">
        <v>1997</v>
      </c>
      <c r="CG3" s="25">
        <f t="shared" ref="CG3:CP3" si="11">+CG2</f>
        <v>2000</v>
      </c>
      <c r="CH3" s="25">
        <f t="shared" si="11"/>
        <v>2001</v>
      </c>
      <c r="CI3" s="25">
        <f t="shared" si="11"/>
        <v>2002</v>
      </c>
      <c r="CJ3" s="25">
        <f t="shared" si="11"/>
        <v>2003</v>
      </c>
      <c r="CK3" s="25">
        <f t="shared" si="11"/>
        <v>2004</v>
      </c>
      <c r="CL3" s="25">
        <f t="shared" si="11"/>
        <v>2005</v>
      </c>
      <c r="CM3" s="25">
        <f t="shared" si="11"/>
        <v>2006</v>
      </c>
      <c r="CN3" s="25">
        <f t="shared" si="11"/>
        <v>2007</v>
      </c>
      <c r="CO3" s="25">
        <f t="shared" si="11"/>
        <v>2008</v>
      </c>
      <c r="CP3" s="25">
        <f t="shared" si="11"/>
        <v>2009</v>
      </c>
      <c r="CQ3" s="29"/>
    </row>
    <row r="4" spans="1:96" ht="16.5" thickBot="1" x14ac:dyDescent="0.3">
      <c r="A4" s="30" t="s">
        <v>53</v>
      </c>
      <c r="B4" s="31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4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5"/>
      <c r="AW4" s="36">
        <f>SUM(AW5:AW28)</f>
        <v>0</v>
      </c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5"/>
      <c r="BT4" s="36">
        <f>SUM(BT5:BT28)</f>
        <v>0</v>
      </c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5"/>
      <c r="CQ4" s="36">
        <f>SUM(CQ5:CQ28)</f>
        <v>0</v>
      </c>
      <c r="CR4" s="37"/>
    </row>
    <row r="5" spans="1:96" outlineLevel="1" x14ac:dyDescent="0.25">
      <c r="A5" s="38" t="s">
        <v>18</v>
      </c>
      <c r="B5" s="39" t="s">
        <v>54</v>
      </c>
      <c r="C5" s="40">
        <f>[2]Genanskaffelsespriser!E81</f>
        <v>75</v>
      </c>
      <c r="D5" s="77">
        <v>0</v>
      </c>
      <c r="E5" s="77">
        <v>0</v>
      </c>
      <c r="F5" s="77">
        <v>0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7">
        <v>0</v>
      </c>
      <c r="N5" s="77">
        <v>0</v>
      </c>
      <c r="O5" s="77">
        <v>0</v>
      </c>
      <c r="P5" s="77">
        <v>0</v>
      </c>
      <c r="Q5" s="77">
        <v>0</v>
      </c>
      <c r="R5" s="77">
        <v>0</v>
      </c>
      <c r="S5" s="77">
        <v>0</v>
      </c>
      <c r="T5" s="77">
        <v>0</v>
      </c>
      <c r="U5" s="77">
        <v>0</v>
      </c>
      <c r="V5" s="77">
        <v>0</v>
      </c>
      <c r="W5" s="77">
        <v>0</v>
      </c>
      <c r="X5" s="77">
        <v>0</v>
      </c>
      <c r="Y5" s="77">
        <v>0</v>
      </c>
      <c r="Z5" s="44"/>
      <c r="AA5" s="45">
        <f>IF((D5*[2]Genanskaffelsespriser!$D81-(2009-D$3)/$C5*[2]Genanskaffelsespriser!$D81*D5)&lt;0,0,(D5*[2]Genanskaffelsespriser!$D81-(2009-D$3)/$C5*[2]Genanskaffelsespriser!$D81*D5))</f>
        <v>0</v>
      </c>
      <c r="AB5" s="46">
        <f>IF((E5*[2]Genanskaffelsespriser!$D81-(2009-E$3)/$C5*[2]Genanskaffelsespriser!$D81*E5)&lt;0,0,(E5*[2]Genanskaffelsespriser!$D81-(2009-E$3)/$C5*[2]Genanskaffelsespriser!$D81*E5))</f>
        <v>0</v>
      </c>
      <c r="AC5" s="46">
        <f>IF((F5*[2]Genanskaffelsespriser!$D81-(2009-F$3)/$C5*[2]Genanskaffelsespriser!$D81*F5)&lt;0,0,(F5*[2]Genanskaffelsespriser!$D81-(2009-F$3)/$C5*[2]Genanskaffelsespriser!$D81*F5))</f>
        <v>0</v>
      </c>
      <c r="AD5" s="46">
        <f>IF((G5*[2]Genanskaffelsespriser!$D81-(2009-G$3)/$C5*[2]Genanskaffelsespriser!$D81*G5)&lt;0,0,(G5*[2]Genanskaffelsespriser!$D81-(2009-G$3)/$C5*[2]Genanskaffelsespriser!$D81*G5))</f>
        <v>0</v>
      </c>
      <c r="AE5" s="46">
        <f>IF((H5*[2]Genanskaffelsespriser!$D81-(2009-H$3)/$C5*[2]Genanskaffelsespriser!$D81*H5)&lt;0,0,(H5*[2]Genanskaffelsespriser!$D81-(2009-H$3)/$C5*[2]Genanskaffelsespriser!$D81*H5))</f>
        <v>0</v>
      </c>
      <c r="AF5" s="46">
        <f>IF((I5*[2]Genanskaffelsespriser!$D81-(2009-I$3)/$C5*[2]Genanskaffelsespriser!$D81*I5)&lt;0,0,(I5*[2]Genanskaffelsespriser!$D81-(2009-I$3)/$C5*[2]Genanskaffelsespriser!$D81*I5))</f>
        <v>0</v>
      </c>
      <c r="AG5" s="46">
        <f>IF((J5*[2]Genanskaffelsespriser!$D81-(2009-J$3)/$C5*[2]Genanskaffelsespriser!$D81*J5)&lt;0,0,(J5*[2]Genanskaffelsespriser!$D81-(2009-J$3)/$C5*[2]Genanskaffelsespriser!$D81*J5))</f>
        <v>0</v>
      </c>
      <c r="AH5" s="46">
        <f>IF((K5*[2]Genanskaffelsespriser!$D81-(2009-K$3)/$C5*[2]Genanskaffelsespriser!$D81*K5)&lt;0,0,(K5*[2]Genanskaffelsespriser!$D81-(2009-K$3)/$C5*[2]Genanskaffelsespriser!$D81*K5))</f>
        <v>0</v>
      </c>
      <c r="AI5" s="46">
        <f>IF((L5*[2]Genanskaffelsespriser!$D81-(2009-L$3)/$C5*[2]Genanskaffelsespriser!$D81*L5)&lt;0,0,(L5*[2]Genanskaffelsespriser!$D81-(2009-L$3)/$C5*[2]Genanskaffelsespriser!$D81*L5))</f>
        <v>0</v>
      </c>
      <c r="AJ5" s="46">
        <f>IF((M5*[2]Genanskaffelsespriser!$D81-(2009-M$3)/$C5*[2]Genanskaffelsespriser!$D81*M5)&lt;0,0,(M5*[2]Genanskaffelsespriser!$D81-(2009-M$3)/$C5*[2]Genanskaffelsespriser!$D81*M5))</f>
        <v>0</v>
      </c>
      <c r="AK5" s="46">
        <f>IF((N5*[2]Genanskaffelsespriser!$D81-(2009-N$3)/$C5*[2]Genanskaffelsespriser!$D81*N5)&lt;0,0,(N5*[2]Genanskaffelsespriser!$D81-(2009-N$3)/$C5*[2]Genanskaffelsespriser!$D81*N5))</f>
        <v>0</v>
      </c>
      <c r="AL5" s="46">
        <f>IF((O5*[2]Genanskaffelsespriser!$D81-(2009-O$3)/$C5*[2]Genanskaffelsespriser!$D81*O5)&lt;0,0,(O5*[2]Genanskaffelsespriser!$D81-(2009-O$3)/$C5*[2]Genanskaffelsespriser!$D81*O5))</f>
        <v>0</v>
      </c>
      <c r="AM5" s="46">
        <f>IF((P5*[2]Genanskaffelsespriser!$D81-(2009-P$3)/$C5*[2]Genanskaffelsespriser!$D81*P5)&lt;0,0,(P5*[2]Genanskaffelsespriser!$D81-(2009-P$3)/$C5*[2]Genanskaffelsespriser!$D81*P5))</f>
        <v>0</v>
      </c>
      <c r="AN5" s="46">
        <f>IF((Q5*[2]Genanskaffelsespriser!$D81-(2009-Q$3)/$C5*[2]Genanskaffelsespriser!$D81*Q5)&lt;0,0,(Q5*[2]Genanskaffelsespriser!$D81-(2009-Q$3)/$C5*[2]Genanskaffelsespriser!$D81*Q5))</f>
        <v>0</v>
      </c>
      <c r="AO5" s="46">
        <f>IF((R5*[2]Genanskaffelsespriser!$D81-(2009-R$3)/$C5*[2]Genanskaffelsespriser!$D81*R5)&lt;0,0,(R5*[2]Genanskaffelsespriser!$D81-(2009-R$3)/$C5*[2]Genanskaffelsespriser!$D81*R5))</f>
        <v>0</v>
      </c>
      <c r="AP5" s="46">
        <f>IF((S5*[2]Genanskaffelsespriser!$D81-(2009-S$3)/$C5*[2]Genanskaffelsespriser!$D81*S5)&lt;0,0,(S5*[2]Genanskaffelsespriser!$D81-(2009-S$3)/$C5*[2]Genanskaffelsespriser!$D81*S5))</f>
        <v>0</v>
      </c>
      <c r="AQ5" s="46">
        <f>IF((T5*[2]Genanskaffelsespriser!$D81-(2009-T$3)/$C5*[2]Genanskaffelsespriser!$D81*T5)&lt;0,0,(T5*[2]Genanskaffelsespriser!$D81-(2009-T$3)/$C5*[2]Genanskaffelsespriser!$D81*T5))</f>
        <v>0</v>
      </c>
      <c r="AR5" s="46">
        <f>IF((U5*[2]Genanskaffelsespriser!$D81-(2009-U$3)/$C5*[2]Genanskaffelsespriser!$D81*U5)&lt;0,0,(U5*[2]Genanskaffelsespriser!$D81-(2009-U$3)/$C5*[2]Genanskaffelsespriser!$D81*U5))</f>
        <v>0</v>
      </c>
      <c r="AS5" s="46">
        <f>IF((V5*[2]Genanskaffelsespriser!$D81-(2009-V$3)/$C5*[2]Genanskaffelsespriser!$D81*V5)&lt;0,0,(V5*[2]Genanskaffelsespriser!$D81-(2009-V$3)/$C5*[2]Genanskaffelsespriser!$D81*V5))</f>
        <v>0</v>
      </c>
      <c r="AT5" s="46">
        <f>IF((W5*[2]Genanskaffelsespriser!$D81-(2009-W$3)/$C5*[2]Genanskaffelsespriser!$D81*W5)&lt;0,0,(W5*[2]Genanskaffelsespriser!$D81-(2009-W$3)/$C5*[2]Genanskaffelsespriser!$D81*W5))</f>
        <v>0</v>
      </c>
      <c r="AU5" s="46">
        <f>IF((X5*[2]Genanskaffelsespriser!$D81-(2009-X$3)/$C5*[2]Genanskaffelsespriser!$D81*X5)&lt;0,0,(X5*[2]Genanskaffelsespriser!$D81-(2009-X$3)/$C5*[2]Genanskaffelsespriser!$D81*X5))</f>
        <v>0</v>
      </c>
      <c r="AV5" s="46">
        <f>IF((Y5*[2]Genanskaffelsespriser!$D81-(2009-Y$3)/$C5*[2]Genanskaffelsespriser!$D81*Y5)&lt;0,0,(Y5*[2]Genanskaffelsespriser!$D81-(2009-Y$3)/$C5*[2]Genanskaffelsespriser!$D81*Y5))</f>
        <v>0</v>
      </c>
      <c r="AW5" s="47">
        <f t="shared" ref="AW5:AW28" si="12">+SUM(AA5:AV5)</f>
        <v>0</v>
      </c>
      <c r="AX5" s="46">
        <f>VLOOKUP(D$3,[2]Prisindeks!$A$1:$B$111,2,FALSE)/100*AA5</f>
        <v>0</v>
      </c>
      <c r="AY5" s="46">
        <f>VLOOKUP(E$3,[2]Prisindeks!$A$1:$B$111,2,FALSE)/100*AB5</f>
        <v>0</v>
      </c>
      <c r="AZ5" s="46">
        <f>VLOOKUP(F$3,[2]Prisindeks!$A$1:$B$111,2,FALSE)/100*AC5</f>
        <v>0</v>
      </c>
      <c r="BA5" s="46">
        <f>VLOOKUP(G$3,[2]Prisindeks!$A$1:$B$111,2,FALSE)/100*AD5</f>
        <v>0</v>
      </c>
      <c r="BB5" s="46">
        <f>VLOOKUP(H$3,[2]Prisindeks!$A$1:$B$111,2,FALSE)/100*AE5</f>
        <v>0</v>
      </c>
      <c r="BC5" s="46">
        <f>VLOOKUP(I$3,[2]Prisindeks!$A$1:$B$111,2,FALSE)/100*AF5</f>
        <v>0</v>
      </c>
      <c r="BD5" s="46">
        <f>VLOOKUP(J$3,[2]Prisindeks!$A$1:$B$111,2,FALSE)/100*AG5</f>
        <v>0</v>
      </c>
      <c r="BE5" s="46">
        <f>VLOOKUP(K$3,[2]Prisindeks!$A$1:$B$111,2,FALSE)/100*AH5</f>
        <v>0</v>
      </c>
      <c r="BF5" s="46">
        <f>VLOOKUP(L$3,[2]Prisindeks!$A$1:$B$111,2,FALSE)/100*AI5</f>
        <v>0</v>
      </c>
      <c r="BG5" s="46">
        <f>VLOOKUP(M$3,[2]Prisindeks!$A$1:$B$111,2,FALSE)/100*AJ5</f>
        <v>0</v>
      </c>
      <c r="BH5" s="46">
        <f>VLOOKUP(N$3,[2]Prisindeks!$A$1:$B$111,2,FALSE)/100*AK5</f>
        <v>0</v>
      </c>
      <c r="BI5" s="46">
        <f>VLOOKUP(O$3,[2]Prisindeks!$A$1:$B$111,2,FALSE)/100*AL5</f>
        <v>0</v>
      </c>
      <c r="BJ5" s="46">
        <f>VLOOKUP(P$3,[2]Prisindeks!$A$1:$B$111,2,FALSE)/100*AM5</f>
        <v>0</v>
      </c>
      <c r="BK5" s="46">
        <f>VLOOKUP(Q$3,[2]Prisindeks!$A$1:$B$111,2,FALSE)/100*AN5</f>
        <v>0</v>
      </c>
      <c r="BL5" s="46">
        <f>VLOOKUP(R$3,[2]Prisindeks!$A$1:$B$111,2,FALSE)/100*AO5</f>
        <v>0</v>
      </c>
      <c r="BM5" s="46">
        <f>VLOOKUP(S$3,[2]Prisindeks!$A$1:$B$111,2,FALSE)/100*AP5</f>
        <v>0</v>
      </c>
      <c r="BN5" s="46">
        <f>VLOOKUP(T$3,[2]Prisindeks!$A$1:$B$111,2,FALSE)/100*AQ5</f>
        <v>0</v>
      </c>
      <c r="BO5" s="46">
        <f>VLOOKUP(U$3,[2]Prisindeks!$A$1:$B$111,2,FALSE)/100*AR5</f>
        <v>0</v>
      </c>
      <c r="BP5" s="46">
        <f>VLOOKUP(V$3,[2]Prisindeks!$A$1:$B$111,2,FALSE)/100*AS5</f>
        <v>0</v>
      </c>
      <c r="BQ5" s="46">
        <f>VLOOKUP(W$3,[2]Prisindeks!$A$1:$B$111,2,FALSE)/100*AT5</f>
        <v>0</v>
      </c>
      <c r="BR5" s="46">
        <f>VLOOKUP(X$3,[2]Prisindeks!$A$1:$B$111,2,FALSE)/100*AU5</f>
        <v>0</v>
      </c>
      <c r="BS5" s="46">
        <f>VLOOKUP(Y$3,[2]Prisindeks!$A$1:$B$111,2,FALSE)/100*AV5</f>
        <v>0</v>
      </c>
      <c r="BT5" s="47">
        <f t="shared" ref="BT5:BT28" si="13">+SUM(AX5:BS5)</f>
        <v>0</v>
      </c>
      <c r="BU5" s="48">
        <f t="shared" ref="BU5:CJ20" si="14">(AX5+AA5)/2</f>
        <v>0</v>
      </c>
      <c r="BV5" s="48">
        <f t="shared" si="14"/>
        <v>0</v>
      </c>
      <c r="BW5" s="48">
        <f t="shared" si="14"/>
        <v>0</v>
      </c>
      <c r="BX5" s="48">
        <f t="shared" si="14"/>
        <v>0</v>
      </c>
      <c r="BY5" s="48">
        <f t="shared" si="14"/>
        <v>0</v>
      </c>
      <c r="BZ5" s="48">
        <f t="shared" si="14"/>
        <v>0</v>
      </c>
      <c r="CA5" s="48">
        <f t="shared" si="14"/>
        <v>0</v>
      </c>
      <c r="CB5" s="48">
        <f t="shared" si="14"/>
        <v>0</v>
      </c>
      <c r="CC5" s="48">
        <f t="shared" si="14"/>
        <v>0</v>
      </c>
      <c r="CD5" s="48">
        <f t="shared" si="14"/>
        <v>0</v>
      </c>
      <c r="CE5" s="48">
        <f t="shared" si="14"/>
        <v>0</v>
      </c>
      <c r="CF5" s="48">
        <f t="shared" si="14"/>
        <v>0</v>
      </c>
      <c r="CG5" s="48">
        <f t="shared" si="14"/>
        <v>0</v>
      </c>
      <c r="CH5" s="48">
        <f t="shared" si="14"/>
        <v>0</v>
      </c>
      <c r="CI5" s="48">
        <f t="shared" si="14"/>
        <v>0</v>
      </c>
      <c r="CJ5" s="48">
        <f t="shared" si="14"/>
        <v>0</v>
      </c>
      <c r="CK5" s="48">
        <f t="shared" ref="CK5:CP28" si="15">(BN5+AQ5)/2</f>
        <v>0</v>
      </c>
      <c r="CL5" s="48">
        <f t="shared" si="15"/>
        <v>0</v>
      </c>
      <c r="CM5" s="48">
        <f t="shared" si="15"/>
        <v>0</v>
      </c>
      <c r="CN5" s="48">
        <f t="shared" si="15"/>
        <v>0</v>
      </c>
      <c r="CO5" s="48">
        <f t="shared" si="15"/>
        <v>0</v>
      </c>
      <c r="CP5" s="48">
        <f t="shared" si="15"/>
        <v>0</v>
      </c>
      <c r="CQ5" s="49">
        <f t="shared" ref="CQ5:CQ28" si="16">+AVERAGE(AW5,BT5)</f>
        <v>0</v>
      </c>
      <c r="CR5" s="48">
        <f>SUM(D5:Y5)</f>
        <v>0</v>
      </c>
    </row>
    <row r="6" spans="1:96" outlineLevel="1" x14ac:dyDescent="0.25">
      <c r="A6" s="50" t="s">
        <v>55</v>
      </c>
      <c r="B6" s="51" t="s">
        <v>54</v>
      </c>
      <c r="C6" s="52">
        <f>[2]Genanskaffelsespriser!E82</f>
        <v>75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56"/>
      <c r="AA6" s="57">
        <f>IF((D6*[2]Genanskaffelsespriser!$D82-(2009-D$3)/$C6*[2]Genanskaffelsespriser!$D82*D6)&lt;0,0,(D6*[2]Genanskaffelsespriser!$D82-(2009-D$3)/$C6*[2]Genanskaffelsespriser!$D82*D6))</f>
        <v>0</v>
      </c>
      <c r="AB6" s="58">
        <f>IF((E6*[2]Genanskaffelsespriser!$D82-(2009-E$3)/$C6*[2]Genanskaffelsespriser!$D82*E6)&lt;0,0,(E6*[2]Genanskaffelsespriser!$D82-(2009-E$3)/$C6*[2]Genanskaffelsespriser!$D82*E6))</f>
        <v>0</v>
      </c>
      <c r="AC6" s="58">
        <f>IF((F6*[2]Genanskaffelsespriser!$D82-(2009-F$3)/$C6*[2]Genanskaffelsespriser!$D82*F6)&lt;0,0,(F6*[2]Genanskaffelsespriser!$D82-(2009-F$3)/$C6*[2]Genanskaffelsespriser!$D82*F6))</f>
        <v>0</v>
      </c>
      <c r="AD6" s="58">
        <f>IF((G6*[2]Genanskaffelsespriser!$D82-(2009-G$3)/$C6*[2]Genanskaffelsespriser!$D82*G6)&lt;0,0,(G6*[2]Genanskaffelsespriser!$D82-(2009-G$3)/$C6*[2]Genanskaffelsespriser!$D82*G6))</f>
        <v>0</v>
      </c>
      <c r="AE6" s="58">
        <f>IF((H6*[2]Genanskaffelsespriser!$D82-(2009-H$3)/$C6*[2]Genanskaffelsespriser!$D82*H6)&lt;0,0,(H6*[2]Genanskaffelsespriser!$D82-(2009-H$3)/$C6*[2]Genanskaffelsespriser!$D82*H6))</f>
        <v>0</v>
      </c>
      <c r="AF6" s="58">
        <f>IF((I6*[2]Genanskaffelsespriser!$D82-(2009-I$3)/$C6*[2]Genanskaffelsespriser!$D82*I6)&lt;0,0,(I6*[2]Genanskaffelsespriser!$D82-(2009-I$3)/$C6*[2]Genanskaffelsespriser!$D82*I6))</f>
        <v>0</v>
      </c>
      <c r="AG6" s="58">
        <f>IF((J6*[2]Genanskaffelsespriser!$D82-(2009-J$3)/$C6*[2]Genanskaffelsespriser!$D82*J6)&lt;0,0,(J6*[2]Genanskaffelsespriser!$D82-(2009-J$3)/$C6*[2]Genanskaffelsespriser!$D82*J6))</f>
        <v>0</v>
      </c>
      <c r="AH6" s="58">
        <f>IF((K6*[2]Genanskaffelsespriser!$D82-(2009-K$3)/$C6*[2]Genanskaffelsespriser!$D82*K6)&lt;0,0,(K6*[2]Genanskaffelsespriser!$D82-(2009-K$3)/$C6*[2]Genanskaffelsespriser!$D82*K6))</f>
        <v>0</v>
      </c>
      <c r="AI6" s="58">
        <f>IF((L6*[2]Genanskaffelsespriser!$D82-(2009-L$3)/$C6*[2]Genanskaffelsespriser!$D82*L6)&lt;0,0,(L6*[2]Genanskaffelsespriser!$D82-(2009-L$3)/$C6*[2]Genanskaffelsespriser!$D82*L6))</f>
        <v>0</v>
      </c>
      <c r="AJ6" s="58">
        <f>IF((M6*[2]Genanskaffelsespriser!$D82-(2009-M$3)/$C6*[2]Genanskaffelsespriser!$D82*M6)&lt;0,0,(M6*[2]Genanskaffelsespriser!$D82-(2009-M$3)/$C6*[2]Genanskaffelsespriser!$D82*M6))</f>
        <v>0</v>
      </c>
      <c r="AK6" s="58">
        <f>IF((N6*[2]Genanskaffelsespriser!$D82-(2009-N$3)/$C6*[2]Genanskaffelsespriser!$D82*N6)&lt;0,0,(N6*[2]Genanskaffelsespriser!$D82-(2009-N$3)/$C6*[2]Genanskaffelsespriser!$D82*N6))</f>
        <v>0</v>
      </c>
      <c r="AL6" s="58">
        <f>IF((O6*[2]Genanskaffelsespriser!$D82-(2009-O$3)/$C6*[2]Genanskaffelsespriser!$D82*O6)&lt;0,0,(O6*[2]Genanskaffelsespriser!$D82-(2009-O$3)/$C6*[2]Genanskaffelsespriser!$D82*O6))</f>
        <v>0</v>
      </c>
      <c r="AM6" s="58">
        <f>IF((P6*[2]Genanskaffelsespriser!$D82-(2009-P$3)/$C6*[2]Genanskaffelsespriser!$D82*P6)&lt;0,0,(P6*[2]Genanskaffelsespriser!$D82-(2009-P$3)/$C6*[2]Genanskaffelsespriser!$D82*P6))</f>
        <v>0</v>
      </c>
      <c r="AN6" s="58">
        <f>IF((Q6*[2]Genanskaffelsespriser!$D82-(2009-Q$3)/$C6*[2]Genanskaffelsespriser!$D82*Q6)&lt;0,0,(Q6*[2]Genanskaffelsespriser!$D82-(2009-Q$3)/$C6*[2]Genanskaffelsespriser!$D82*Q6))</f>
        <v>0</v>
      </c>
      <c r="AO6" s="58">
        <f>IF((R6*[2]Genanskaffelsespriser!$D82-(2009-R$3)/$C6*[2]Genanskaffelsespriser!$D82*R6)&lt;0,0,(R6*[2]Genanskaffelsespriser!$D82-(2009-R$3)/$C6*[2]Genanskaffelsespriser!$D82*R6))</f>
        <v>0</v>
      </c>
      <c r="AP6" s="58">
        <f>IF((S6*[2]Genanskaffelsespriser!$D82-(2009-S$3)/$C6*[2]Genanskaffelsespriser!$D82*S6)&lt;0,0,(S6*[2]Genanskaffelsespriser!$D82-(2009-S$3)/$C6*[2]Genanskaffelsespriser!$D82*S6))</f>
        <v>0</v>
      </c>
      <c r="AQ6" s="58">
        <f>IF((T6*[2]Genanskaffelsespriser!$D82-(2009-T$3)/$C6*[2]Genanskaffelsespriser!$D82*T6)&lt;0,0,(T6*[2]Genanskaffelsespriser!$D82-(2009-T$3)/$C6*[2]Genanskaffelsespriser!$D82*T6))</f>
        <v>0</v>
      </c>
      <c r="AR6" s="58">
        <f>IF((U6*[2]Genanskaffelsespriser!$D82-(2009-U$3)/$C6*[2]Genanskaffelsespriser!$D82*U6)&lt;0,0,(U6*[2]Genanskaffelsespriser!$D82-(2009-U$3)/$C6*[2]Genanskaffelsespriser!$D82*U6))</f>
        <v>0</v>
      </c>
      <c r="AS6" s="58">
        <f>IF((V6*[2]Genanskaffelsespriser!$D82-(2009-V$3)/$C6*[2]Genanskaffelsespriser!$D82*V6)&lt;0,0,(V6*[2]Genanskaffelsespriser!$D82-(2009-V$3)/$C6*[2]Genanskaffelsespriser!$D82*V6))</f>
        <v>0</v>
      </c>
      <c r="AT6" s="58">
        <f>IF((W6*[2]Genanskaffelsespriser!$D82-(2009-W$3)/$C6*[2]Genanskaffelsespriser!$D82*W6)&lt;0,0,(W6*[2]Genanskaffelsespriser!$D82-(2009-W$3)/$C6*[2]Genanskaffelsespriser!$D82*W6))</f>
        <v>0</v>
      </c>
      <c r="AU6" s="58">
        <f>IF((X6*[2]Genanskaffelsespriser!$D82-(2009-X$3)/$C6*[2]Genanskaffelsespriser!$D82*X6)&lt;0,0,(X6*[2]Genanskaffelsespriser!$D82-(2009-X$3)/$C6*[2]Genanskaffelsespriser!$D82*X6))</f>
        <v>0</v>
      </c>
      <c r="AV6" s="58">
        <f>IF((Y6*[2]Genanskaffelsespriser!$D82-(2009-Y$3)/$C6*[2]Genanskaffelsespriser!$D82*Y6)&lt;0,0,(Y6*[2]Genanskaffelsespriser!$D82-(2009-Y$3)/$C6*[2]Genanskaffelsespriser!$D82*Y6))</f>
        <v>0</v>
      </c>
      <c r="AW6" s="59">
        <f t="shared" si="12"/>
        <v>0</v>
      </c>
      <c r="AX6" s="58">
        <f>VLOOKUP(D$3,[2]Prisindeks!$A$1:$B$111,2,FALSE)/100*AA6</f>
        <v>0</v>
      </c>
      <c r="AY6" s="58">
        <f>VLOOKUP(E$3,[2]Prisindeks!$A$1:$B$111,2,FALSE)/100*AB6</f>
        <v>0</v>
      </c>
      <c r="AZ6" s="58">
        <f>VLOOKUP(F$3,[2]Prisindeks!$A$1:$B$111,2,FALSE)/100*AC6</f>
        <v>0</v>
      </c>
      <c r="BA6" s="58">
        <f>VLOOKUP(G$3,[2]Prisindeks!$A$1:$B$111,2,FALSE)/100*AD6</f>
        <v>0</v>
      </c>
      <c r="BB6" s="58">
        <f>VLOOKUP(H$3,[2]Prisindeks!$A$1:$B$111,2,FALSE)/100*AE6</f>
        <v>0</v>
      </c>
      <c r="BC6" s="58">
        <f>VLOOKUP(I$3,[2]Prisindeks!$A$1:$B$111,2,FALSE)/100*AF6</f>
        <v>0</v>
      </c>
      <c r="BD6" s="58">
        <f>VLOOKUP(J$3,[2]Prisindeks!$A$1:$B$111,2,FALSE)/100*AG6</f>
        <v>0</v>
      </c>
      <c r="BE6" s="58">
        <f>VLOOKUP(K$3,[2]Prisindeks!$A$1:$B$111,2,FALSE)/100*AH6</f>
        <v>0</v>
      </c>
      <c r="BF6" s="58">
        <f>VLOOKUP(L$3,[2]Prisindeks!$A$1:$B$111,2,FALSE)/100*AI6</f>
        <v>0</v>
      </c>
      <c r="BG6" s="58">
        <f>VLOOKUP(M$3,[2]Prisindeks!$A$1:$B$111,2,FALSE)/100*AJ6</f>
        <v>0</v>
      </c>
      <c r="BH6" s="58">
        <f>VLOOKUP(N$3,[2]Prisindeks!$A$1:$B$111,2,FALSE)/100*AK6</f>
        <v>0</v>
      </c>
      <c r="BI6" s="58">
        <f>VLOOKUP(O$3,[2]Prisindeks!$A$1:$B$111,2,FALSE)/100*AL6</f>
        <v>0</v>
      </c>
      <c r="BJ6" s="58">
        <f>VLOOKUP(P$3,[2]Prisindeks!$A$1:$B$111,2,FALSE)/100*AM6</f>
        <v>0</v>
      </c>
      <c r="BK6" s="58">
        <f>VLOOKUP(Q$3,[2]Prisindeks!$A$1:$B$111,2,FALSE)/100*AN6</f>
        <v>0</v>
      </c>
      <c r="BL6" s="58">
        <f>VLOOKUP(R$3,[2]Prisindeks!$A$1:$B$111,2,FALSE)/100*AO6</f>
        <v>0</v>
      </c>
      <c r="BM6" s="58">
        <f>VLOOKUP(S$3,[2]Prisindeks!$A$1:$B$111,2,FALSE)/100*AP6</f>
        <v>0</v>
      </c>
      <c r="BN6" s="58">
        <f>VLOOKUP(T$3,[2]Prisindeks!$A$1:$B$111,2,FALSE)/100*AQ6</f>
        <v>0</v>
      </c>
      <c r="BO6" s="58">
        <f>VLOOKUP(U$3,[2]Prisindeks!$A$1:$B$111,2,FALSE)/100*AR6</f>
        <v>0</v>
      </c>
      <c r="BP6" s="58">
        <f>VLOOKUP(V$3,[2]Prisindeks!$A$1:$B$111,2,FALSE)/100*AS6</f>
        <v>0</v>
      </c>
      <c r="BQ6" s="58">
        <f>VLOOKUP(W$3,[2]Prisindeks!$A$1:$B$111,2,FALSE)/100*AT6</f>
        <v>0</v>
      </c>
      <c r="BR6" s="58">
        <f>VLOOKUP(X$3,[2]Prisindeks!$A$1:$B$111,2,FALSE)/100*AU6</f>
        <v>0</v>
      </c>
      <c r="BS6" s="58">
        <f>VLOOKUP(Y$3,[2]Prisindeks!$A$1:$B$111,2,FALSE)/100*AV6</f>
        <v>0</v>
      </c>
      <c r="BT6" s="59">
        <f t="shared" si="13"/>
        <v>0</v>
      </c>
      <c r="BU6" s="48">
        <f t="shared" si="14"/>
        <v>0</v>
      </c>
      <c r="BV6" s="48">
        <f t="shared" si="14"/>
        <v>0</v>
      </c>
      <c r="BW6" s="48">
        <f t="shared" si="14"/>
        <v>0</v>
      </c>
      <c r="BX6" s="48">
        <f t="shared" si="14"/>
        <v>0</v>
      </c>
      <c r="BY6" s="48">
        <f t="shared" si="14"/>
        <v>0</v>
      </c>
      <c r="BZ6" s="48">
        <f t="shared" si="14"/>
        <v>0</v>
      </c>
      <c r="CA6" s="48">
        <f t="shared" si="14"/>
        <v>0</v>
      </c>
      <c r="CB6" s="48">
        <f t="shared" si="14"/>
        <v>0</v>
      </c>
      <c r="CC6" s="48">
        <f t="shared" si="14"/>
        <v>0</v>
      </c>
      <c r="CD6" s="48">
        <f t="shared" si="14"/>
        <v>0</v>
      </c>
      <c r="CE6" s="48">
        <f t="shared" si="14"/>
        <v>0</v>
      </c>
      <c r="CF6" s="48">
        <f t="shared" si="14"/>
        <v>0</v>
      </c>
      <c r="CG6" s="48">
        <f t="shared" si="14"/>
        <v>0</v>
      </c>
      <c r="CH6" s="48">
        <f t="shared" si="14"/>
        <v>0</v>
      </c>
      <c r="CI6" s="48">
        <f t="shared" si="14"/>
        <v>0</v>
      </c>
      <c r="CJ6" s="48">
        <f t="shared" si="14"/>
        <v>0</v>
      </c>
      <c r="CK6" s="48">
        <f t="shared" si="15"/>
        <v>0</v>
      </c>
      <c r="CL6" s="48">
        <f t="shared" si="15"/>
        <v>0</v>
      </c>
      <c r="CM6" s="48">
        <f t="shared" si="15"/>
        <v>0</v>
      </c>
      <c r="CN6" s="48">
        <f t="shared" si="15"/>
        <v>0</v>
      </c>
      <c r="CO6" s="48">
        <f t="shared" si="15"/>
        <v>0</v>
      </c>
      <c r="CP6" s="48">
        <f t="shared" si="15"/>
        <v>0</v>
      </c>
      <c r="CQ6" s="49">
        <f t="shared" si="16"/>
        <v>0</v>
      </c>
      <c r="CR6" s="48">
        <f t="shared" ref="CR6:CR78" si="17">SUM(D6:Y6)</f>
        <v>0</v>
      </c>
    </row>
    <row r="7" spans="1:96" outlineLevel="1" x14ac:dyDescent="0.25">
      <c r="A7" s="50" t="s">
        <v>56</v>
      </c>
      <c r="B7" s="51" t="s">
        <v>54</v>
      </c>
      <c r="C7" s="52">
        <f>[2]Genanskaffelsespriser!E83</f>
        <v>75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56"/>
      <c r="AA7" s="57">
        <f>IF((D7*[2]Genanskaffelsespriser!$D83-(2009-D$3)/$C7*[2]Genanskaffelsespriser!$D83*D7)&lt;0,0,(D7*[2]Genanskaffelsespriser!$D83-(2009-D$3)/$C7*[2]Genanskaffelsespriser!$D83*D7))</f>
        <v>0</v>
      </c>
      <c r="AB7" s="58">
        <f>IF((E7*[2]Genanskaffelsespriser!$D83-(2009-E$3)/$C7*[2]Genanskaffelsespriser!$D83*E7)&lt;0,0,(E7*[2]Genanskaffelsespriser!$D83-(2009-E$3)/$C7*[2]Genanskaffelsespriser!$D83*E7))</f>
        <v>0</v>
      </c>
      <c r="AC7" s="58">
        <f>IF((F7*[2]Genanskaffelsespriser!$D83-(2009-F$3)/$C7*[2]Genanskaffelsespriser!$D83*F7)&lt;0,0,(F7*[2]Genanskaffelsespriser!$D83-(2009-F$3)/$C7*[2]Genanskaffelsespriser!$D83*F7))</f>
        <v>0</v>
      </c>
      <c r="AD7" s="58">
        <f>IF((G7*[2]Genanskaffelsespriser!$D83-(2009-G$3)/$C7*[2]Genanskaffelsespriser!$D83*G7)&lt;0,0,(G7*[2]Genanskaffelsespriser!$D83-(2009-G$3)/$C7*[2]Genanskaffelsespriser!$D83*G7))</f>
        <v>0</v>
      </c>
      <c r="AE7" s="58">
        <f>IF((H7*[2]Genanskaffelsespriser!$D83-(2009-H$3)/$C7*[2]Genanskaffelsespriser!$D83*H7)&lt;0,0,(H7*[2]Genanskaffelsespriser!$D83-(2009-H$3)/$C7*[2]Genanskaffelsespriser!$D83*H7))</f>
        <v>0</v>
      </c>
      <c r="AF7" s="58">
        <f>IF((I7*[2]Genanskaffelsespriser!$D83-(2009-I$3)/$C7*[2]Genanskaffelsespriser!$D83*I7)&lt;0,0,(I7*[2]Genanskaffelsespriser!$D83-(2009-I$3)/$C7*[2]Genanskaffelsespriser!$D83*I7))</f>
        <v>0</v>
      </c>
      <c r="AG7" s="58">
        <f>IF((J7*[2]Genanskaffelsespriser!$D83-(2009-J$3)/$C7*[2]Genanskaffelsespriser!$D83*J7)&lt;0,0,(J7*[2]Genanskaffelsespriser!$D83-(2009-J$3)/$C7*[2]Genanskaffelsespriser!$D83*J7))</f>
        <v>0</v>
      </c>
      <c r="AH7" s="58">
        <f>IF((K7*[2]Genanskaffelsespriser!$D83-(2009-K$3)/$C7*[2]Genanskaffelsespriser!$D83*K7)&lt;0,0,(K7*[2]Genanskaffelsespriser!$D83-(2009-K$3)/$C7*[2]Genanskaffelsespriser!$D83*K7))</f>
        <v>0</v>
      </c>
      <c r="AI7" s="58">
        <f>IF((L7*[2]Genanskaffelsespriser!$D83-(2009-L$3)/$C7*[2]Genanskaffelsespriser!$D83*L7)&lt;0,0,(L7*[2]Genanskaffelsespriser!$D83-(2009-L$3)/$C7*[2]Genanskaffelsespriser!$D83*L7))</f>
        <v>0</v>
      </c>
      <c r="AJ7" s="58">
        <f>IF((M7*[2]Genanskaffelsespriser!$D83-(2009-M$3)/$C7*[2]Genanskaffelsespriser!$D83*M7)&lt;0,0,(M7*[2]Genanskaffelsespriser!$D83-(2009-M$3)/$C7*[2]Genanskaffelsespriser!$D83*M7))</f>
        <v>0</v>
      </c>
      <c r="AK7" s="58">
        <f>IF((N7*[2]Genanskaffelsespriser!$D83-(2009-N$3)/$C7*[2]Genanskaffelsespriser!$D83*N7)&lt;0,0,(N7*[2]Genanskaffelsespriser!$D83-(2009-N$3)/$C7*[2]Genanskaffelsespriser!$D83*N7))</f>
        <v>0</v>
      </c>
      <c r="AL7" s="58">
        <f>IF((O7*[2]Genanskaffelsespriser!$D83-(2009-O$3)/$C7*[2]Genanskaffelsespriser!$D83*O7)&lt;0,0,(O7*[2]Genanskaffelsespriser!$D83-(2009-O$3)/$C7*[2]Genanskaffelsespriser!$D83*O7))</f>
        <v>0</v>
      </c>
      <c r="AM7" s="58">
        <f>IF((P7*[2]Genanskaffelsespriser!$D83-(2009-P$3)/$C7*[2]Genanskaffelsespriser!$D83*P7)&lt;0,0,(P7*[2]Genanskaffelsespriser!$D83-(2009-P$3)/$C7*[2]Genanskaffelsespriser!$D83*P7))</f>
        <v>0</v>
      </c>
      <c r="AN7" s="58">
        <f>IF((Q7*[2]Genanskaffelsespriser!$D83-(2009-Q$3)/$C7*[2]Genanskaffelsespriser!$D83*Q7)&lt;0,0,(Q7*[2]Genanskaffelsespriser!$D83-(2009-Q$3)/$C7*[2]Genanskaffelsespriser!$D83*Q7))</f>
        <v>0</v>
      </c>
      <c r="AO7" s="58">
        <f>IF((R7*[2]Genanskaffelsespriser!$D83-(2009-R$3)/$C7*[2]Genanskaffelsespriser!$D83*R7)&lt;0,0,(R7*[2]Genanskaffelsespriser!$D83-(2009-R$3)/$C7*[2]Genanskaffelsespriser!$D83*R7))</f>
        <v>0</v>
      </c>
      <c r="AP7" s="58">
        <f>IF((S7*[2]Genanskaffelsespriser!$D83-(2009-S$3)/$C7*[2]Genanskaffelsespriser!$D83*S7)&lt;0,0,(S7*[2]Genanskaffelsespriser!$D83-(2009-S$3)/$C7*[2]Genanskaffelsespriser!$D83*S7))</f>
        <v>0</v>
      </c>
      <c r="AQ7" s="58">
        <f>IF((T7*[2]Genanskaffelsespriser!$D83-(2009-T$3)/$C7*[2]Genanskaffelsespriser!$D83*T7)&lt;0,0,(T7*[2]Genanskaffelsespriser!$D83-(2009-T$3)/$C7*[2]Genanskaffelsespriser!$D83*T7))</f>
        <v>0</v>
      </c>
      <c r="AR7" s="58">
        <f>IF((U7*[2]Genanskaffelsespriser!$D83-(2009-U$3)/$C7*[2]Genanskaffelsespriser!$D83*U7)&lt;0,0,(U7*[2]Genanskaffelsespriser!$D83-(2009-U$3)/$C7*[2]Genanskaffelsespriser!$D83*U7))</f>
        <v>0</v>
      </c>
      <c r="AS7" s="58">
        <f>IF((V7*[2]Genanskaffelsespriser!$D83-(2009-V$3)/$C7*[2]Genanskaffelsespriser!$D83*V7)&lt;0,0,(V7*[2]Genanskaffelsespriser!$D83-(2009-V$3)/$C7*[2]Genanskaffelsespriser!$D83*V7))</f>
        <v>0</v>
      </c>
      <c r="AT7" s="58">
        <f>IF((W7*[2]Genanskaffelsespriser!$D83-(2009-W$3)/$C7*[2]Genanskaffelsespriser!$D83*W7)&lt;0,0,(W7*[2]Genanskaffelsespriser!$D83-(2009-W$3)/$C7*[2]Genanskaffelsespriser!$D83*W7))</f>
        <v>0</v>
      </c>
      <c r="AU7" s="58">
        <f>IF((X7*[2]Genanskaffelsespriser!$D83-(2009-X$3)/$C7*[2]Genanskaffelsespriser!$D83*X7)&lt;0,0,(X7*[2]Genanskaffelsespriser!$D83-(2009-X$3)/$C7*[2]Genanskaffelsespriser!$D83*X7))</f>
        <v>0</v>
      </c>
      <c r="AV7" s="58">
        <f>IF((Y7*[2]Genanskaffelsespriser!$D83-(2009-Y$3)/$C7*[2]Genanskaffelsespriser!$D83*Y7)&lt;0,0,(Y7*[2]Genanskaffelsespriser!$D83-(2009-Y$3)/$C7*[2]Genanskaffelsespriser!$D83*Y7))</f>
        <v>0</v>
      </c>
      <c r="AW7" s="59">
        <f t="shared" si="12"/>
        <v>0</v>
      </c>
      <c r="AX7" s="58">
        <f>VLOOKUP(D$3,[2]Prisindeks!$A$1:$B$111,2,FALSE)/100*AA7</f>
        <v>0</v>
      </c>
      <c r="AY7" s="58">
        <f>VLOOKUP(E$3,[2]Prisindeks!$A$1:$B$111,2,FALSE)/100*AB7</f>
        <v>0</v>
      </c>
      <c r="AZ7" s="58">
        <f>VLOOKUP(F$3,[2]Prisindeks!$A$1:$B$111,2,FALSE)/100*AC7</f>
        <v>0</v>
      </c>
      <c r="BA7" s="58">
        <f>VLOOKUP(G$3,[2]Prisindeks!$A$1:$B$111,2,FALSE)/100*AD7</f>
        <v>0</v>
      </c>
      <c r="BB7" s="58">
        <f>VLOOKUP(H$3,[2]Prisindeks!$A$1:$B$111,2,FALSE)/100*AE7</f>
        <v>0</v>
      </c>
      <c r="BC7" s="58">
        <f>VLOOKUP(I$3,[2]Prisindeks!$A$1:$B$111,2,FALSE)/100*AF7</f>
        <v>0</v>
      </c>
      <c r="BD7" s="58">
        <f>VLOOKUP(J$3,[2]Prisindeks!$A$1:$B$111,2,FALSE)/100*AG7</f>
        <v>0</v>
      </c>
      <c r="BE7" s="58">
        <f>VLOOKUP(K$3,[2]Prisindeks!$A$1:$B$111,2,FALSE)/100*AH7</f>
        <v>0</v>
      </c>
      <c r="BF7" s="58">
        <f>VLOOKUP(L$3,[2]Prisindeks!$A$1:$B$111,2,FALSE)/100*AI7</f>
        <v>0</v>
      </c>
      <c r="BG7" s="58">
        <f>VLOOKUP(M$3,[2]Prisindeks!$A$1:$B$111,2,FALSE)/100*AJ7</f>
        <v>0</v>
      </c>
      <c r="BH7" s="58">
        <f>VLOOKUP(N$3,[2]Prisindeks!$A$1:$B$111,2,FALSE)/100*AK7</f>
        <v>0</v>
      </c>
      <c r="BI7" s="58">
        <f>VLOOKUP(O$3,[2]Prisindeks!$A$1:$B$111,2,FALSE)/100*AL7</f>
        <v>0</v>
      </c>
      <c r="BJ7" s="58">
        <f>VLOOKUP(P$3,[2]Prisindeks!$A$1:$B$111,2,FALSE)/100*AM7</f>
        <v>0</v>
      </c>
      <c r="BK7" s="58">
        <f>VLOOKUP(Q$3,[2]Prisindeks!$A$1:$B$111,2,FALSE)/100*AN7</f>
        <v>0</v>
      </c>
      <c r="BL7" s="58">
        <f>VLOOKUP(R$3,[2]Prisindeks!$A$1:$B$111,2,FALSE)/100*AO7</f>
        <v>0</v>
      </c>
      <c r="BM7" s="58">
        <f>VLOOKUP(S$3,[2]Prisindeks!$A$1:$B$111,2,FALSE)/100*AP7</f>
        <v>0</v>
      </c>
      <c r="BN7" s="58">
        <f>VLOOKUP(T$3,[2]Prisindeks!$A$1:$B$111,2,FALSE)/100*AQ7</f>
        <v>0</v>
      </c>
      <c r="BO7" s="58">
        <f>VLOOKUP(U$3,[2]Prisindeks!$A$1:$B$111,2,FALSE)/100*AR7</f>
        <v>0</v>
      </c>
      <c r="BP7" s="58">
        <f>VLOOKUP(V$3,[2]Prisindeks!$A$1:$B$111,2,FALSE)/100*AS7</f>
        <v>0</v>
      </c>
      <c r="BQ7" s="58">
        <f>VLOOKUP(W$3,[2]Prisindeks!$A$1:$B$111,2,FALSE)/100*AT7</f>
        <v>0</v>
      </c>
      <c r="BR7" s="58">
        <f>VLOOKUP(X$3,[2]Prisindeks!$A$1:$B$111,2,FALSE)/100*AU7</f>
        <v>0</v>
      </c>
      <c r="BS7" s="58">
        <f>VLOOKUP(Y$3,[2]Prisindeks!$A$1:$B$111,2,FALSE)/100*AV7</f>
        <v>0</v>
      </c>
      <c r="BT7" s="59">
        <f t="shared" si="13"/>
        <v>0</v>
      </c>
      <c r="BU7" s="48">
        <f t="shared" si="14"/>
        <v>0</v>
      </c>
      <c r="BV7" s="48">
        <f t="shared" si="14"/>
        <v>0</v>
      </c>
      <c r="BW7" s="48">
        <f t="shared" si="14"/>
        <v>0</v>
      </c>
      <c r="BX7" s="48">
        <f t="shared" si="14"/>
        <v>0</v>
      </c>
      <c r="BY7" s="48">
        <f t="shared" si="14"/>
        <v>0</v>
      </c>
      <c r="BZ7" s="48">
        <f t="shared" si="14"/>
        <v>0</v>
      </c>
      <c r="CA7" s="48">
        <f t="shared" si="14"/>
        <v>0</v>
      </c>
      <c r="CB7" s="48">
        <f t="shared" si="14"/>
        <v>0</v>
      </c>
      <c r="CC7" s="48">
        <f t="shared" si="14"/>
        <v>0</v>
      </c>
      <c r="CD7" s="48">
        <f t="shared" si="14"/>
        <v>0</v>
      </c>
      <c r="CE7" s="48">
        <f t="shared" si="14"/>
        <v>0</v>
      </c>
      <c r="CF7" s="48">
        <f t="shared" si="14"/>
        <v>0</v>
      </c>
      <c r="CG7" s="48">
        <f t="shared" si="14"/>
        <v>0</v>
      </c>
      <c r="CH7" s="48">
        <f t="shared" si="14"/>
        <v>0</v>
      </c>
      <c r="CI7" s="48">
        <f t="shared" si="14"/>
        <v>0</v>
      </c>
      <c r="CJ7" s="48">
        <f t="shared" si="14"/>
        <v>0</v>
      </c>
      <c r="CK7" s="48">
        <f t="shared" si="15"/>
        <v>0</v>
      </c>
      <c r="CL7" s="48">
        <f t="shared" si="15"/>
        <v>0</v>
      </c>
      <c r="CM7" s="48">
        <f t="shared" si="15"/>
        <v>0</v>
      </c>
      <c r="CN7" s="48">
        <f t="shared" si="15"/>
        <v>0</v>
      </c>
      <c r="CO7" s="48">
        <f t="shared" si="15"/>
        <v>0</v>
      </c>
      <c r="CP7" s="48">
        <f t="shared" si="15"/>
        <v>0</v>
      </c>
      <c r="CQ7" s="49">
        <f t="shared" si="16"/>
        <v>0</v>
      </c>
      <c r="CR7" s="48">
        <f t="shared" si="17"/>
        <v>0</v>
      </c>
    </row>
    <row r="8" spans="1:96" outlineLevel="1" x14ac:dyDescent="0.25">
      <c r="A8" s="50" t="s">
        <v>57</v>
      </c>
      <c r="B8" s="51" t="s">
        <v>54</v>
      </c>
      <c r="C8" s="52">
        <f>[2]Genanskaffelsespriser!E84</f>
        <v>75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56"/>
      <c r="AA8" s="57">
        <f>IF((D8*[2]Genanskaffelsespriser!$D84-(2009-D$3)/$C8*[2]Genanskaffelsespriser!$D84*D8)&lt;0,0,(D8*[2]Genanskaffelsespriser!$D84-(2009-D$3)/$C8*[2]Genanskaffelsespriser!$D84*D8))</f>
        <v>0</v>
      </c>
      <c r="AB8" s="58">
        <f>IF((E8*[2]Genanskaffelsespriser!$D84-(2009-E$3)/$C8*[2]Genanskaffelsespriser!$D84*E8)&lt;0,0,(E8*[2]Genanskaffelsespriser!$D84-(2009-E$3)/$C8*[2]Genanskaffelsespriser!$D84*E8))</f>
        <v>0</v>
      </c>
      <c r="AC8" s="58">
        <f>IF((F8*[2]Genanskaffelsespriser!$D84-(2009-F$3)/$C8*[2]Genanskaffelsespriser!$D84*F8)&lt;0,0,(F8*[2]Genanskaffelsespriser!$D84-(2009-F$3)/$C8*[2]Genanskaffelsespriser!$D84*F8))</f>
        <v>0</v>
      </c>
      <c r="AD8" s="58">
        <f>IF((G8*[2]Genanskaffelsespriser!$D84-(2009-G$3)/$C8*[2]Genanskaffelsespriser!$D84*G8)&lt;0,0,(G8*[2]Genanskaffelsespriser!$D84-(2009-G$3)/$C8*[2]Genanskaffelsespriser!$D84*G8))</f>
        <v>0</v>
      </c>
      <c r="AE8" s="58">
        <f>IF((H8*[2]Genanskaffelsespriser!$D84-(2009-H$3)/$C8*[2]Genanskaffelsespriser!$D84*H8)&lt;0,0,(H8*[2]Genanskaffelsespriser!$D84-(2009-H$3)/$C8*[2]Genanskaffelsespriser!$D84*H8))</f>
        <v>0</v>
      </c>
      <c r="AF8" s="58">
        <f>IF((I8*[2]Genanskaffelsespriser!$D84-(2009-I$3)/$C8*[2]Genanskaffelsespriser!$D84*I8)&lt;0,0,(I8*[2]Genanskaffelsespriser!$D84-(2009-I$3)/$C8*[2]Genanskaffelsespriser!$D84*I8))</f>
        <v>0</v>
      </c>
      <c r="AG8" s="58">
        <f>IF((J8*[2]Genanskaffelsespriser!$D84-(2009-J$3)/$C8*[2]Genanskaffelsespriser!$D84*J8)&lt;0,0,(J8*[2]Genanskaffelsespriser!$D84-(2009-J$3)/$C8*[2]Genanskaffelsespriser!$D84*J8))</f>
        <v>0</v>
      </c>
      <c r="AH8" s="58">
        <f>IF((K8*[2]Genanskaffelsespriser!$D84-(2009-K$3)/$C8*[2]Genanskaffelsespriser!$D84*K8)&lt;0,0,(K8*[2]Genanskaffelsespriser!$D84-(2009-K$3)/$C8*[2]Genanskaffelsespriser!$D84*K8))</f>
        <v>0</v>
      </c>
      <c r="AI8" s="58">
        <f>IF((L8*[2]Genanskaffelsespriser!$D84-(2009-L$3)/$C8*[2]Genanskaffelsespriser!$D84*L8)&lt;0,0,(L8*[2]Genanskaffelsespriser!$D84-(2009-L$3)/$C8*[2]Genanskaffelsespriser!$D84*L8))</f>
        <v>0</v>
      </c>
      <c r="AJ8" s="58">
        <f>IF((M8*[2]Genanskaffelsespriser!$D84-(2009-M$3)/$C8*[2]Genanskaffelsespriser!$D84*M8)&lt;0,0,(M8*[2]Genanskaffelsespriser!$D84-(2009-M$3)/$C8*[2]Genanskaffelsespriser!$D84*M8))</f>
        <v>0</v>
      </c>
      <c r="AK8" s="58">
        <f>IF((N8*[2]Genanskaffelsespriser!$D84-(2009-N$3)/$C8*[2]Genanskaffelsespriser!$D84*N8)&lt;0,0,(N8*[2]Genanskaffelsespriser!$D84-(2009-N$3)/$C8*[2]Genanskaffelsespriser!$D84*N8))</f>
        <v>0</v>
      </c>
      <c r="AL8" s="58">
        <f>IF((O8*[2]Genanskaffelsespriser!$D84-(2009-O$3)/$C8*[2]Genanskaffelsespriser!$D84*O8)&lt;0,0,(O8*[2]Genanskaffelsespriser!$D84-(2009-O$3)/$C8*[2]Genanskaffelsespriser!$D84*O8))</f>
        <v>0</v>
      </c>
      <c r="AM8" s="58">
        <f>IF((P8*[2]Genanskaffelsespriser!$D84-(2009-P$3)/$C8*[2]Genanskaffelsespriser!$D84*P8)&lt;0,0,(P8*[2]Genanskaffelsespriser!$D84-(2009-P$3)/$C8*[2]Genanskaffelsespriser!$D84*P8))</f>
        <v>0</v>
      </c>
      <c r="AN8" s="58">
        <f>IF((Q8*[2]Genanskaffelsespriser!$D84-(2009-Q$3)/$C8*[2]Genanskaffelsespriser!$D84*Q8)&lt;0,0,(Q8*[2]Genanskaffelsespriser!$D84-(2009-Q$3)/$C8*[2]Genanskaffelsespriser!$D84*Q8))</f>
        <v>0</v>
      </c>
      <c r="AO8" s="58">
        <f>IF((R8*[2]Genanskaffelsespriser!$D84-(2009-R$3)/$C8*[2]Genanskaffelsespriser!$D84*R8)&lt;0,0,(R8*[2]Genanskaffelsespriser!$D84-(2009-R$3)/$C8*[2]Genanskaffelsespriser!$D84*R8))</f>
        <v>0</v>
      </c>
      <c r="AP8" s="58">
        <f>IF((S8*[2]Genanskaffelsespriser!$D84-(2009-S$3)/$C8*[2]Genanskaffelsespriser!$D84*S8)&lt;0,0,(S8*[2]Genanskaffelsespriser!$D84-(2009-S$3)/$C8*[2]Genanskaffelsespriser!$D84*S8))</f>
        <v>0</v>
      </c>
      <c r="AQ8" s="58">
        <f>IF((T8*[2]Genanskaffelsespriser!$D84-(2009-T$3)/$C8*[2]Genanskaffelsespriser!$D84*T8)&lt;0,0,(T8*[2]Genanskaffelsespriser!$D84-(2009-T$3)/$C8*[2]Genanskaffelsespriser!$D84*T8))</f>
        <v>0</v>
      </c>
      <c r="AR8" s="58">
        <f>IF((U8*[2]Genanskaffelsespriser!$D84-(2009-U$3)/$C8*[2]Genanskaffelsespriser!$D84*U8)&lt;0,0,(U8*[2]Genanskaffelsespriser!$D84-(2009-U$3)/$C8*[2]Genanskaffelsespriser!$D84*U8))</f>
        <v>0</v>
      </c>
      <c r="AS8" s="58">
        <f>IF((V8*[2]Genanskaffelsespriser!$D84-(2009-V$3)/$C8*[2]Genanskaffelsespriser!$D84*V8)&lt;0,0,(V8*[2]Genanskaffelsespriser!$D84-(2009-V$3)/$C8*[2]Genanskaffelsespriser!$D84*V8))</f>
        <v>0</v>
      </c>
      <c r="AT8" s="58">
        <f>IF((W8*[2]Genanskaffelsespriser!$D84-(2009-W$3)/$C8*[2]Genanskaffelsespriser!$D84*W8)&lt;0,0,(W8*[2]Genanskaffelsespriser!$D84-(2009-W$3)/$C8*[2]Genanskaffelsespriser!$D84*W8))</f>
        <v>0</v>
      </c>
      <c r="AU8" s="58">
        <f>IF((X8*[2]Genanskaffelsespriser!$D84-(2009-X$3)/$C8*[2]Genanskaffelsespriser!$D84*X8)&lt;0,0,(X8*[2]Genanskaffelsespriser!$D84-(2009-X$3)/$C8*[2]Genanskaffelsespriser!$D84*X8))</f>
        <v>0</v>
      </c>
      <c r="AV8" s="58">
        <f>IF((Y8*[2]Genanskaffelsespriser!$D84-(2009-Y$3)/$C8*[2]Genanskaffelsespriser!$D84*Y8)&lt;0,0,(Y8*[2]Genanskaffelsespriser!$D84-(2009-Y$3)/$C8*[2]Genanskaffelsespriser!$D84*Y8))</f>
        <v>0</v>
      </c>
      <c r="AW8" s="59">
        <f t="shared" si="12"/>
        <v>0</v>
      </c>
      <c r="AX8" s="58">
        <f>VLOOKUP(D$3,[2]Prisindeks!$A$1:$B$111,2,FALSE)/100*AA8</f>
        <v>0</v>
      </c>
      <c r="AY8" s="58">
        <f>VLOOKUP(E$3,[2]Prisindeks!$A$1:$B$111,2,FALSE)/100*AB8</f>
        <v>0</v>
      </c>
      <c r="AZ8" s="58">
        <f>VLOOKUP(F$3,[2]Prisindeks!$A$1:$B$111,2,FALSE)/100*AC8</f>
        <v>0</v>
      </c>
      <c r="BA8" s="58">
        <f>VLOOKUP(G$3,[2]Prisindeks!$A$1:$B$111,2,FALSE)/100*AD8</f>
        <v>0</v>
      </c>
      <c r="BB8" s="58">
        <f>VLOOKUP(H$3,[2]Prisindeks!$A$1:$B$111,2,FALSE)/100*AE8</f>
        <v>0</v>
      </c>
      <c r="BC8" s="58">
        <f>VLOOKUP(I$3,[2]Prisindeks!$A$1:$B$111,2,FALSE)/100*AF8</f>
        <v>0</v>
      </c>
      <c r="BD8" s="58">
        <f>VLOOKUP(J$3,[2]Prisindeks!$A$1:$B$111,2,FALSE)/100*AG8</f>
        <v>0</v>
      </c>
      <c r="BE8" s="58">
        <f>VLOOKUP(K$3,[2]Prisindeks!$A$1:$B$111,2,FALSE)/100*AH8</f>
        <v>0</v>
      </c>
      <c r="BF8" s="58">
        <f>VLOOKUP(L$3,[2]Prisindeks!$A$1:$B$111,2,FALSE)/100*AI8</f>
        <v>0</v>
      </c>
      <c r="BG8" s="58">
        <f>VLOOKUP(M$3,[2]Prisindeks!$A$1:$B$111,2,FALSE)/100*AJ8</f>
        <v>0</v>
      </c>
      <c r="BH8" s="58">
        <f>VLOOKUP(N$3,[2]Prisindeks!$A$1:$B$111,2,FALSE)/100*AK8</f>
        <v>0</v>
      </c>
      <c r="BI8" s="58">
        <f>VLOOKUP(O$3,[2]Prisindeks!$A$1:$B$111,2,FALSE)/100*AL8</f>
        <v>0</v>
      </c>
      <c r="BJ8" s="58">
        <f>VLOOKUP(P$3,[2]Prisindeks!$A$1:$B$111,2,FALSE)/100*AM8</f>
        <v>0</v>
      </c>
      <c r="BK8" s="58">
        <f>VLOOKUP(Q$3,[2]Prisindeks!$A$1:$B$111,2,FALSE)/100*AN8</f>
        <v>0</v>
      </c>
      <c r="BL8" s="58">
        <f>VLOOKUP(R$3,[2]Prisindeks!$A$1:$B$111,2,FALSE)/100*AO8</f>
        <v>0</v>
      </c>
      <c r="BM8" s="58">
        <f>VLOOKUP(S$3,[2]Prisindeks!$A$1:$B$111,2,FALSE)/100*AP8</f>
        <v>0</v>
      </c>
      <c r="BN8" s="58">
        <f>VLOOKUP(T$3,[2]Prisindeks!$A$1:$B$111,2,FALSE)/100*AQ8</f>
        <v>0</v>
      </c>
      <c r="BO8" s="58">
        <f>VLOOKUP(U$3,[2]Prisindeks!$A$1:$B$111,2,FALSE)/100*AR8</f>
        <v>0</v>
      </c>
      <c r="BP8" s="58">
        <f>VLOOKUP(V$3,[2]Prisindeks!$A$1:$B$111,2,FALSE)/100*AS8</f>
        <v>0</v>
      </c>
      <c r="BQ8" s="58">
        <f>VLOOKUP(W$3,[2]Prisindeks!$A$1:$B$111,2,FALSE)/100*AT8</f>
        <v>0</v>
      </c>
      <c r="BR8" s="58">
        <f>VLOOKUP(X$3,[2]Prisindeks!$A$1:$B$111,2,FALSE)/100*AU8</f>
        <v>0</v>
      </c>
      <c r="BS8" s="58">
        <f>VLOOKUP(Y$3,[2]Prisindeks!$A$1:$B$111,2,FALSE)/100*AV8</f>
        <v>0</v>
      </c>
      <c r="BT8" s="59">
        <f t="shared" si="13"/>
        <v>0</v>
      </c>
      <c r="BU8" s="48">
        <f t="shared" si="14"/>
        <v>0</v>
      </c>
      <c r="BV8" s="48">
        <f t="shared" si="14"/>
        <v>0</v>
      </c>
      <c r="BW8" s="48">
        <f t="shared" si="14"/>
        <v>0</v>
      </c>
      <c r="BX8" s="48">
        <f t="shared" si="14"/>
        <v>0</v>
      </c>
      <c r="BY8" s="48">
        <f t="shared" si="14"/>
        <v>0</v>
      </c>
      <c r="BZ8" s="48">
        <f t="shared" si="14"/>
        <v>0</v>
      </c>
      <c r="CA8" s="48">
        <f t="shared" si="14"/>
        <v>0</v>
      </c>
      <c r="CB8" s="48">
        <f t="shared" si="14"/>
        <v>0</v>
      </c>
      <c r="CC8" s="48">
        <f t="shared" si="14"/>
        <v>0</v>
      </c>
      <c r="CD8" s="48">
        <f t="shared" si="14"/>
        <v>0</v>
      </c>
      <c r="CE8" s="48">
        <f t="shared" si="14"/>
        <v>0</v>
      </c>
      <c r="CF8" s="48">
        <f t="shared" si="14"/>
        <v>0</v>
      </c>
      <c r="CG8" s="48">
        <f t="shared" si="14"/>
        <v>0</v>
      </c>
      <c r="CH8" s="48">
        <f t="shared" si="14"/>
        <v>0</v>
      </c>
      <c r="CI8" s="48">
        <f t="shared" si="14"/>
        <v>0</v>
      </c>
      <c r="CJ8" s="48">
        <f t="shared" si="14"/>
        <v>0</v>
      </c>
      <c r="CK8" s="48">
        <f t="shared" si="15"/>
        <v>0</v>
      </c>
      <c r="CL8" s="48">
        <f t="shared" si="15"/>
        <v>0</v>
      </c>
      <c r="CM8" s="48">
        <f t="shared" si="15"/>
        <v>0</v>
      </c>
      <c r="CN8" s="48">
        <f t="shared" si="15"/>
        <v>0</v>
      </c>
      <c r="CO8" s="48">
        <f t="shared" si="15"/>
        <v>0</v>
      </c>
      <c r="CP8" s="48">
        <f t="shared" si="15"/>
        <v>0</v>
      </c>
      <c r="CQ8" s="49">
        <f t="shared" si="16"/>
        <v>0</v>
      </c>
      <c r="CR8" s="48">
        <f t="shared" si="17"/>
        <v>0</v>
      </c>
    </row>
    <row r="9" spans="1:96" outlineLevel="1" x14ac:dyDescent="0.25">
      <c r="A9" s="50" t="s">
        <v>58</v>
      </c>
      <c r="B9" s="51" t="s">
        <v>54</v>
      </c>
      <c r="C9" s="52">
        <f>[2]Genanskaffelsespriser!E85</f>
        <v>75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56"/>
      <c r="AA9" s="57">
        <f>IF((D9*[2]Genanskaffelsespriser!$D85-(2009-D$3)/$C9*[2]Genanskaffelsespriser!$D85*D9)&lt;0,0,(D9*[2]Genanskaffelsespriser!$D85-(2009-D$3)/$C9*[2]Genanskaffelsespriser!$D85*D9))</f>
        <v>0</v>
      </c>
      <c r="AB9" s="58">
        <f>IF((E9*[2]Genanskaffelsespriser!$D85-(2009-E$3)/$C9*[2]Genanskaffelsespriser!$D85*E9)&lt;0,0,(E9*[2]Genanskaffelsespriser!$D85-(2009-E$3)/$C9*[2]Genanskaffelsespriser!$D85*E9))</f>
        <v>0</v>
      </c>
      <c r="AC9" s="58">
        <f>IF((F9*[2]Genanskaffelsespriser!$D85-(2009-F$3)/$C9*[2]Genanskaffelsespriser!$D85*F9)&lt;0,0,(F9*[2]Genanskaffelsespriser!$D85-(2009-F$3)/$C9*[2]Genanskaffelsespriser!$D85*F9))</f>
        <v>0</v>
      </c>
      <c r="AD9" s="58">
        <f>IF((G9*[2]Genanskaffelsespriser!$D85-(2009-G$3)/$C9*[2]Genanskaffelsespriser!$D85*G9)&lt;0,0,(G9*[2]Genanskaffelsespriser!$D85-(2009-G$3)/$C9*[2]Genanskaffelsespriser!$D85*G9))</f>
        <v>0</v>
      </c>
      <c r="AE9" s="58">
        <f>IF((H9*[2]Genanskaffelsespriser!$D85-(2009-H$3)/$C9*[2]Genanskaffelsespriser!$D85*H9)&lt;0,0,(H9*[2]Genanskaffelsespriser!$D85-(2009-H$3)/$C9*[2]Genanskaffelsespriser!$D85*H9))</f>
        <v>0</v>
      </c>
      <c r="AF9" s="58">
        <f>IF((I9*[2]Genanskaffelsespriser!$D85-(2009-I$3)/$C9*[2]Genanskaffelsespriser!$D85*I9)&lt;0,0,(I9*[2]Genanskaffelsespriser!$D85-(2009-I$3)/$C9*[2]Genanskaffelsespriser!$D85*I9))</f>
        <v>0</v>
      </c>
      <c r="AG9" s="58">
        <f>IF((J9*[2]Genanskaffelsespriser!$D85-(2009-J$3)/$C9*[2]Genanskaffelsespriser!$D85*J9)&lt;0,0,(J9*[2]Genanskaffelsespriser!$D85-(2009-J$3)/$C9*[2]Genanskaffelsespriser!$D85*J9))</f>
        <v>0</v>
      </c>
      <c r="AH9" s="58">
        <f>IF((K9*[2]Genanskaffelsespriser!$D85-(2009-K$3)/$C9*[2]Genanskaffelsespriser!$D85*K9)&lt;0,0,(K9*[2]Genanskaffelsespriser!$D85-(2009-K$3)/$C9*[2]Genanskaffelsespriser!$D85*K9))</f>
        <v>0</v>
      </c>
      <c r="AI9" s="58">
        <f>IF((L9*[2]Genanskaffelsespriser!$D85-(2009-L$3)/$C9*[2]Genanskaffelsespriser!$D85*L9)&lt;0,0,(L9*[2]Genanskaffelsespriser!$D85-(2009-L$3)/$C9*[2]Genanskaffelsespriser!$D85*L9))</f>
        <v>0</v>
      </c>
      <c r="AJ9" s="58">
        <f>IF((M9*[2]Genanskaffelsespriser!$D85-(2009-M$3)/$C9*[2]Genanskaffelsespriser!$D85*M9)&lt;0,0,(M9*[2]Genanskaffelsespriser!$D85-(2009-M$3)/$C9*[2]Genanskaffelsespriser!$D85*M9))</f>
        <v>0</v>
      </c>
      <c r="AK9" s="58">
        <f>IF((N9*[2]Genanskaffelsespriser!$D85-(2009-N$3)/$C9*[2]Genanskaffelsespriser!$D85*N9)&lt;0,0,(N9*[2]Genanskaffelsespriser!$D85-(2009-N$3)/$C9*[2]Genanskaffelsespriser!$D85*N9))</f>
        <v>0</v>
      </c>
      <c r="AL9" s="58">
        <f>IF((O9*[2]Genanskaffelsespriser!$D85-(2009-O$3)/$C9*[2]Genanskaffelsespriser!$D85*O9)&lt;0,0,(O9*[2]Genanskaffelsespriser!$D85-(2009-O$3)/$C9*[2]Genanskaffelsespriser!$D85*O9))</f>
        <v>0</v>
      </c>
      <c r="AM9" s="58">
        <f>IF((P9*[2]Genanskaffelsespriser!$D85-(2009-P$3)/$C9*[2]Genanskaffelsespriser!$D85*P9)&lt;0,0,(P9*[2]Genanskaffelsespriser!$D85-(2009-P$3)/$C9*[2]Genanskaffelsespriser!$D85*P9))</f>
        <v>0</v>
      </c>
      <c r="AN9" s="58">
        <f>IF((Q9*[2]Genanskaffelsespriser!$D85-(2009-Q$3)/$C9*[2]Genanskaffelsespriser!$D85*Q9)&lt;0,0,(Q9*[2]Genanskaffelsespriser!$D85-(2009-Q$3)/$C9*[2]Genanskaffelsespriser!$D85*Q9))</f>
        <v>0</v>
      </c>
      <c r="AO9" s="58">
        <f>IF((R9*[2]Genanskaffelsespriser!$D85-(2009-R$3)/$C9*[2]Genanskaffelsespriser!$D85*R9)&lt;0,0,(R9*[2]Genanskaffelsespriser!$D85-(2009-R$3)/$C9*[2]Genanskaffelsespriser!$D85*R9))</f>
        <v>0</v>
      </c>
      <c r="AP9" s="58">
        <f>IF((S9*[2]Genanskaffelsespriser!$D85-(2009-S$3)/$C9*[2]Genanskaffelsespriser!$D85*S9)&lt;0,0,(S9*[2]Genanskaffelsespriser!$D85-(2009-S$3)/$C9*[2]Genanskaffelsespriser!$D85*S9))</f>
        <v>0</v>
      </c>
      <c r="AQ9" s="58">
        <f>IF((T9*[2]Genanskaffelsespriser!$D85-(2009-T$3)/$C9*[2]Genanskaffelsespriser!$D85*T9)&lt;0,0,(T9*[2]Genanskaffelsespriser!$D85-(2009-T$3)/$C9*[2]Genanskaffelsespriser!$D85*T9))</f>
        <v>0</v>
      </c>
      <c r="AR9" s="58">
        <f>IF((U9*[2]Genanskaffelsespriser!$D85-(2009-U$3)/$C9*[2]Genanskaffelsespriser!$D85*U9)&lt;0,0,(U9*[2]Genanskaffelsespriser!$D85-(2009-U$3)/$C9*[2]Genanskaffelsespriser!$D85*U9))</f>
        <v>0</v>
      </c>
      <c r="AS9" s="58">
        <f>IF((V9*[2]Genanskaffelsespriser!$D85-(2009-V$3)/$C9*[2]Genanskaffelsespriser!$D85*V9)&lt;0,0,(V9*[2]Genanskaffelsespriser!$D85-(2009-V$3)/$C9*[2]Genanskaffelsespriser!$D85*V9))</f>
        <v>0</v>
      </c>
      <c r="AT9" s="58">
        <f>IF((W9*[2]Genanskaffelsespriser!$D85-(2009-W$3)/$C9*[2]Genanskaffelsespriser!$D85*W9)&lt;0,0,(W9*[2]Genanskaffelsespriser!$D85-(2009-W$3)/$C9*[2]Genanskaffelsespriser!$D85*W9))</f>
        <v>0</v>
      </c>
      <c r="AU9" s="58">
        <f>IF((X9*[2]Genanskaffelsespriser!$D85-(2009-X$3)/$C9*[2]Genanskaffelsespriser!$D85*X9)&lt;0,0,(X9*[2]Genanskaffelsespriser!$D85-(2009-X$3)/$C9*[2]Genanskaffelsespriser!$D85*X9))</f>
        <v>0</v>
      </c>
      <c r="AV9" s="58">
        <f>IF((Y9*[2]Genanskaffelsespriser!$D85-(2009-Y$3)/$C9*[2]Genanskaffelsespriser!$D85*Y9)&lt;0,0,(Y9*[2]Genanskaffelsespriser!$D85-(2009-Y$3)/$C9*[2]Genanskaffelsespriser!$D85*Y9))</f>
        <v>0</v>
      </c>
      <c r="AW9" s="59">
        <f t="shared" si="12"/>
        <v>0</v>
      </c>
      <c r="AX9" s="58">
        <f>VLOOKUP(D$3,[2]Prisindeks!$A$1:$B$111,2,FALSE)/100*AA9</f>
        <v>0</v>
      </c>
      <c r="AY9" s="58">
        <f>VLOOKUP(E$3,[2]Prisindeks!$A$1:$B$111,2,FALSE)/100*AB9</f>
        <v>0</v>
      </c>
      <c r="AZ9" s="58">
        <f>VLOOKUP(F$3,[2]Prisindeks!$A$1:$B$111,2,FALSE)/100*AC9</f>
        <v>0</v>
      </c>
      <c r="BA9" s="58">
        <f>VLOOKUP(G$3,[2]Prisindeks!$A$1:$B$111,2,FALSE)/100*AD9</f>
        <v>0</v>
      </c>
      <c r="BB9" s="58">
        <f>VLOOKUP(H$3,[2]Prisindeks!$A$1:$B$111,2,FALSE)/100*AE9</f>
        <v>0</v>
      </c>
      <c r="BC9" s="58">
        <f>VLOOKUP(I$3,[2]Prisindeks!$A$1:$B$111,2,FALSE)/100*AF9</f>
        <v>0</v>
      </c>
      <c r="BD9" s="58">
        <f>VLOOKUP(J$3,[2]Prisindeks!$A$1:$B$111,2,FALSE)/100*AG9</f>
        <v>0</v>
      </c>
      <c r="BE9" s="58">
        <f>VLOOKUP(K$3,[2]Prisindeks!$A$1:$B$111,2,FALSE)/100*AH9</f>
        <v>0</v>
      </c>
      <c r="BF9" s="58">
        <f>VLOOKUP(L$3,[2]Prisindeks!$A$1:$B$111,2,FALSE)/100*AI9</f>
        <v>0</v>
      </c>
      <c r="BG9" s="58">
        <f>VLOOKUP(M$3,[2]Prisindeks!$A$1:$B$111,2,FALSE)/100*AJ9</f>
        <v>0</v>
      </c>
      <c r="BH9" s="58">
        <f>VLOOKUP(N$3,[2]Prisindeks!$A$1:$B$111,2,FALSE)/100*AK9</f>
        <v>0</v>
      </c>
      <c r="BI9" s="58">
        <f>VLOOKUP(O$3,[2]Prisindeks!$A$1:$B$111,2,FALSE)/100*AL9</f>
        <v>0</v>
      </c>
      <c r="BJ9" s="58">
        <f>VLOOKUP(P$3,[2]Prisindeks!$A$1:$B$111,2,FALSE)/100*AM9</f>
        <v>0</v>
      </c>
      <c r="BK9" s="58">
        <f>VLOOKUP(Q$3,[2]Prisindeks!$A$1:$B$111,2,FALSE)/100*AN9</f>
        <v>0</v>
      </c>
      <c r="BL9" s="58">
        <f>VLOOKUP(R$3,[2]Prisindeks!$A$1:$B$111,2,FALSE)/100*AO9</f>
        <v>0</v>
      </c>
      <c r="BM9" s="58">
        <f>VLOOKUP(S$3,[2]Prisindeks!$A$1:$B$111,2,FALSE)/100*AP9</f>
        <v>0</v>
      </c>
      <c r="BN9" s="58">
        <f>VLOOKUP(T$3,[2]Prisindeks!$A$1:$B$111,2,FALSE)/100*AQ9</f>
        <v>0</v>
      </c>
      <c r="BO9" s="58">
        <f>VLOOKUP(U$3,[2]Prisindeks!$A$1:$B$111,2,FALSE)/100*AR9</f>
        <v>0</v>
      </c>
      <c r="BP9" s="58">
        <f>VLOOKUP(V$3,[2]Prisindeks!$A$1:$B$111,2,FALSE)/100*AS9</f>
        <v>0</v>
      </c>
      <c r="BQ9" s="58">
        <f>VLOOKUP(W$3,[2]Prisindeks!$A$1:$B$111,2,FALSE)/100*AT9</f>
        <v>0</v>
      </c>
      <c r="BR9" s="58">
        <f>VLOOKUP(X$3,[2]Prisindeks!$A$1:$B$111,2,FALSE)/100*AU9</f>
        <v>0</v>
      </c>
      <c r="BS9" s="58">
        <f>VLOOKUP(Y$3,[2]Prisindeks!$A$1:$B$111,2,FALSE)/100*AV9</f>
        <v>0</v>
      </c>
      <c r="BT9" s="59">
        <f t="shared" si="13"/>
        <v>0</v>
      </c>
      <c r="BU9" s="48">
        <f t="shared" si="14"/>
        <v>0</v>
      </c>
      <c r="BV9" s="48">
        <f t="shared" si="14"/>
        <v>0</v>
      </c>
      <c r="BW9" s="48">
        <f t="shared" si="14"/>
        <v>0</v>
      </c>
      <c r="BX9" s="48">
        <f t="shared" si="14"/>
        <v>0</v>
      </c>
      <c r="BY9" s="48">
        <f t="shared" si="14"/>
        <v>0</v>
      </c>
      <c r="BZ9" s="48">
        <f t="shared" si="14"/>
        <v>0</v>
      </c>
      <c r="CA9" s="48">
        <f t="shared" si="14"/>
        <v>0</v>
      </c>
      <c r="CB9" s="48">
        <f t="shared" si="14"/>
        <v>0</v>
      </c>
      <c r="CC9" s="48">
        <f t="shared" si="14"/>
        <v>0</v>
      </c>
      <c r="CD9" s="48">
        <f t="shared" si="14"/>
        <v>0</v>
      </c>
      <c r="CE9" s="48">
        <f t="shared" si="14"/>
        <v>0</v>
      </c>
      <c r="CF9" s="48">
        <f t="shared" si="14"/>
        <v>0</v>
      </c>
      <c r="CG9" s="48">
        <f t="shared" si="14"/>
        <v>0</v>
      </c>
      <c r="CH9" s="48">
        <f t="shared" si="14"/>
        <v>0</v>
      </c>
      <c r="CI9" s="48">
        <f t="shared" si="14"/>
        <v>0</v>
      </c>
      <c r="CJ9" s="48">
        <f t="shared" si="14"/>
        <v>0</v>
      </c>
      <c r="CK9" s="48">
        <f t="shared" si="15"/>
        <v>0</v>
      </c>
      <c r="CL9" s="48">
        <f t="shared" si="15"/>
        <v>0</v>
      </c>
      <c r="CM9" s="48">
        <f t="shared" si="15"/>
        <v>0</v>
      </c>
      <c r="CN9" s="48">
        <f t="shared" si="15"/>
        <v>0</v>
      </c>
      <c r="CO9" s="48">
        <f t="shared" si="15"/>
        <v>0</v>
      </c>
      <c r="CP9" s="48">
        <f t="shared" si="15"/>
        <v>0</v>
      </c>
      <c r="CQ9" s="49">
        <f t="shared" si="16"/>
        <v>0</v>
      </c>
      <c r="CR9" s="48">
        <f t="shared" si="17"/>
        <v>0</v>
      </c>
    </row>
    <row r="10" spans="1:96" outlineLevel="1" x14ac:dyDescent="0.25">
      <c r="A10" s="50" t="s">
        <v>13</v>
      </c>
      <c r="B10" s="51" t="s">
        <v>54</v>
      </c>
      <c r="C10" s="52">
        <f>[2]Genanskaffelsespriser!E86</f>
        <v>100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56"/>
      <c r="AA10" s="57">
        <f>IF((D10*[2]Genanskaffelsespriser!$D86-(2009-D$3)/$C10*[2]Genanskaffelsespriser!$D86*D10)&lt;0,0,(D10*[2]Genanskaffelsespriser!$D86-(2009-D$3)/$C10*[2]Genanskaffelsespriser!$D86*D10))</f>
        <v>0</v>
      </c>
      <c r="AB10" s="58">
        <f>IF((E10*[2]Genanskaffelsespriser!$D86-(2009-E$3)/$C10*[2]Genanskaffelsespriser!$D86*E10)&lt;0,0,(E10*[2]Genanskaffelsespriser!$D86-(2009-E$3)/$C10*[2]Genanskaffelsespriser!$D86*E10))</f>
        <v>0</v>
      </c>
      <c r="AC10" s="58">
        <f>IF((F10*[2]Genanskaffelsespriser!$D86-(2009-F$3)/$C10*[2]Genanskaffelsespriser!$D86*F10)&lt;0,0,(F10*[2]Genanskaffelsespriser!$D86-(2009-F$3)/$C10*[2]Genanskaffelsespriser!$D86*F10))</f>
        <v>0</v>
      </c>
      <c r="AD10" s="58">
        <f>IF((G10*[2]Genanskaffelsespriser!$D86-(2009-G$3)/$C10*[2]Genanskaffelsespriser!$D86*G10)&lt;0,0,(G10*[2]Genanskaffelsespriser!$D86-(2009-G$3)/$C10*[2]Genanskaffelsespriser!$D86*G10))</f>
        <v>0</v>
      </c>
      <c r="AE10" s="58">
        <f>IF((H10*[2]Genanskaffelsespriser!$D86-(2009-H$3)/$C10*[2]Genanskaffelsespriser!$D86*H10)&lt;0,0,(H10*[2]Genanskaffelsespriser!$D86-(2009-H$3)/$C10*[2]Genanskaffelsespriser!$D86*H10))</f>
        <v>0</v>
      </c>
      <c r="AF10" s="58">
        <f>IF((I10*[2]Genanskaffelsespriser!$D86-(2009-I$3)/$C10*[2]Genanskaffelsespriser!$D86*I10)&lt;0,0,(I10*[2]Genanskaffelsespriser!$D86-(2009-I$3)/$C10*[2]Genanskaffelsespriser!$D86*I10))</f>
        <v>0</v>
      </c>
      <c r="AG10" s="58">
        <f>IF((J10*[2]Genanskaffelsespriser!$D86-(2009-J$3)/$C10*[2]Genanskaffelsespriser!$D86*J10)&lt;0,0,(J10*[2]Genanskaffelsespriser!$D86-(2009-J$3)/$C10*[2]Genanskaffelsespriser!$D86*J10))</f>
        <v>0</v>
      </c>
      <c r="AH10" s="58">
        <f>IF((K10*[2]Genanskaffelsespriser!$D86-(2009-K$3)/$C10*[2]Genanskaffelsespriser!$D86*K10)&lt;0,0,(K10*[2]Genanskaffelsespriser!$D86-(2009-K$3)/$C10*[2]Genanskaffelsespriser!$D86*K10))</f>
        <v>0</v>
      </c>
      <c r="AI10" s="58">
        <f>IF((L10*[2]Genanskaffelsespriser!$D86-(2009-L$3)/$C10*[2]Genanskaffelsespriser!$D86*L10)&lt;0,0,(L10*[2]Genanskaffelsespriser!$D86-(2009-L$3)/$C10*[2]Genanskaffelsespriser!$D86*L10))</f>
        <v>0</v>
      </c>
      <c r="AJ10" s="58">
        <f>IF((M10*[2]Genanskaffelsespriser!$D86-(2009-M$3)/$C10*[2]Genanskaffelsespriser!$D86*M10)&lt;0,0,(M10*[2]Genanskaffelsespriser!$D86-(2009-M$3)/$C10*[2]Genanskaffelsespriser!$D86*M10))</f>
        <v>0</v>
      </c>
      <c r="AK10" s="58">
        <f>IF((N10*[2]Genanskaffelsespriser!$D86-(2009-N$3)/$C10*[2]Genanskaffelsespriser!$D86*N10)&lt;0,0,(N10*[2]Genanskaffelsespriser!$D86-(2009-N$3)/$C10*[2]Genanskaffelsespriser!$D86*N10))</f>
        <v>0</v>
      </c>
      <c r="AL10" s="58">
        <f>IF((O10*[2]Genanskaffelsespriser!$D86-(2009-O$3)/$C10*[2]Genanskaffelsespriser!$D86*O10)&lt;0,0,(O10*[2]Genanskaffelsespriser!$D86-(2009-O$3)/$C10*[2]Genanskaffelsespriser!$D86*O10))</f>
        <v>0</v>
      </c>
      <c r="AM10" s="58">
        <f>IF((P10*[2]Genanskaffelsespriser!$D86-(2009-P$3)/$C10*[2]Genanskaffelsespriser!$D86*P10)&lt;0,0,(P10*[2]Genanskaffelsespriser!$D86-(2009-P$3)/$C10*[2]Genanskaffelsespriser!$D86*P10))</f>
        <v>0</v>
      </c>
      <c r="AN10" s="58">
        <f>IF((Q10*[2]Genanskaffelsespriser!$D86-(2009-Q$3)/$C10*[2]Genanskaffelsespriser!$D86*Q10)&lt;0,0,(Q10*[2]Genanskaffelsespriser!$D86-(2009-Q$3)/$C10*[2]Genanskaffelsespriser!$D86*Q10))</f>
        <v>0</v>
      </c>
      <c r="AO10" s="58">
        <f>IF((R10*[2]Genanskaffelsespriser!$D86-(2009-R$3)/$C10*[2]Genanskaffelsespriser!$D86*R10)&lt;0,0,(R10*[2]Genanskaffelsespriser!$D86-(2009-R$3)/$C10*[2]Genanskaffelsespriser!$D86*R10))</f>
        <v>0</v>
      </c>
      <c r="AP10" s="58">
        <f>IF((S10*[2]Genanskaffelsespriser!$D86-(2009-S$3)/$C10*[2]Genanskaffelsespriser!$D86*S10)&lt;0,0,(S10*[2]Genanskaffelsespriser!$D86-(2009-S$3)/$C10*[2]Genanskaffelsespriser!$D86*S10))</f>
        <v>0</v>
      </c>
      <c r="AQ10" s="58">
        <f>IF((T10*[2]Genanskaffelsespriser!$D86-(2009-T$3)/$C10*[2]Genanskaffelsespriser!$D86*T10)&lt;0,0,(T10*[2]Genanskaffelsespriser!$D86-(2009-T$3)/$C10*[2]Genanskaffelsespriser!$D86*T10))</f>
        <v>0</v>
      </c>
      <c r="AR10" s="58">
        <f>IF((U10*[2]Genanskaffelsespriser!$D86-(2009-U$3)/$C10*[2]Genanskaffelsespriser!$D86*U10)&lt;0,0,(U10*[2]Genanskaffelsespriser!$D86-(2009-U$3)/$C10*[2]Genanskaffelsespriser!$D86*U10))</f>
        <v>0</v>
      </c>
      <c r="AS10" s="58">
        <f>IF((V10*[2]Genanskaffelsespriser!$D86-(2009-V$3)/$C10*[2]Genanskaffelsespriser!$D86*V10)&lt;0,0,(V10*[2]Genanskaffelsespriser!$D86-(2009-V$3)/$C10*[2]Genanskaffelsespriser!$D86*V10))</f>
        <v>0</v>
      </c>
      <c r="AT10" s="58">
        <f>IF((W10*[2]Genanskaffelsespriser!$D86-(2009-W$3)/$C10*[2]Genanskaffelsespriser!$D86*W10)&lt;0,0,(W10*[2]Genanskaffelsespriser!$D86-(2009-W$3)/$C10*[2]Genanskaffelsespriser!$D86*W10))</f>
        <v>0</v>
      </c>
      <c r="AU10" s="58">
        <f>IF((X10*[2]Genanskaffelsespriser!$D86-(2009-X$3)/$C10*[2]Genanskaffelsespriser!$D86*X10)&lt;0,0,(X10*[2]Genanskaffelsespriser!$D86-(2009-X$3)/$C10*[2]Genanskaffelsespriser!$D86*X10))</f>
        <v>0</v>
      </c>
      <c r="AV10" s="58">
        <f>IF((Y10*[2]Genanskaffelsespriser!$D86-(2009-Y$3)/$C10*[2]Genanskaffelsespriser!$D86*Y10)&lt;0,0,(Y10*[2]Genanskaffelsespriser!$D86-(2009-Y$3)/$C10*[2]Genanskaffelsespriser!$D86*Y10))</f>
        <v>0</v>
      </c>
      <c r="AW10" s="59">
        <f t="shared" si="12"/>
        <v>0</v>
      </c>
      <c r="AX10" s="58">
        <f>VLOOKUP(D$3,[2]Prisindeks!$A$1:$B$111,2,FALSE)/100*AA10</f>
        <v>0</v>
      </c>
      <c r="AY10" s="58">
        <f>VLOOKUP(E$3,[2]Prisindeks!$A$1:$B$111,2,FALSE)/100*AB10</f>
        <v>0</v>
      </c>
      <c r="AZ10" s="58">
        <f>VLOOKUP(F$3,[2]Prisindeks!$A$1:$B$111,2,FALSE)/100*AC10</f>
        <v>0</v>
      </c>
      <c r="BA10" s="58">
        <f>VLOOKUP(G$3,[2]Prisindeks!$A$1:$B$111,2,FALSE)/100*AD10</f>
        <v>0</v>
      </c>
      <c r="BB10" s="58">
        <f>VLOOKUP(H$3,[2]Prisindeks!$A$1:$B$111,2,FALSE)/100*AE10</f>
        <v>0</v>
      </c>
      <c r="BC10" s="58">
        <f>VLOOKUP(I$3,[2]Prisindeks!$A$1:$B$111,2,FALSE)/100*AF10</f>
        <v>0</v>
      </c>
      <c r="BD10" s="58">
        <f>VLOOKUP(J$3,[2]Prisindeks!$A$1:$B$111,2,FALSE)/100*AG10</f>
        <v>0</v>
      </c>
      <c r="BE10" s="58">
        <f>VLOOKUP(K$3,[2]Prisindeks!$A$1:$B$111,2,FALSE)/100*AH10</f>
        <v>0</v>
      </c>
      <c r="BF10" s="58">
        <f>VLOOKUP(L$3,[2]Prisindeks!$A$1:$B$111,2,FALSE)/100*AI10</f>
        <v>0</v>
      </c>
      <c r="BG10" s="58">
        <f>VLOOKUP(M$3,[2]Prisindeks!$A$1:$B$111,2,FALSE)/100*AJ10</f>
        <v>0</v>
      </c>
      <c r="BH10" s="58">
        <f>VLOOKUP(N$3,[2]Prisindeks!$A$1:$B$111,2,FALSE)/100*AK10</f>
        <v>0</v>
      </c>
      <c r="BI10" s="58">
        <f>VLOOKUP(O$3,[2]Prisindeks!$A$1:$B$111,2,FALSE)/100*AL10</f>
        <v>0</v>
      </c>
      <c r="BJ10" s="58">
        <f>VLOOKUP(P$3,[2]Prisindeks!$A$1:$B$111,2,FALSE)/100*AM10</f>
        <v>0</v>
      </c>
      <c r="BK10" s="58">
        <f>VLOOKUP(Q$3,[2]Prisindeks!$A$1:$B$111,2,FALSE)/100*AN10</f>
        <v>0</v>
      </c>
      <c r="BL10" s="58">
        <f>VLOOKUP(R$3,[2]Prisindeks!$A$1:$B$111,2,FALSE)/100*AO10</f>
        <v>0</v>
      </c>
      <c r="BM10" s="58">
        <f>VLOOKUP(S$3,[2]Prisindeks!$A$1:$B$111,2,FALSE)/100*AP10</f>
        <v>0</v>
      </c>
      <c r="BN10" s="58">
        <f>VLOOKUP(T$3,[2]Prisindeks!$A$1:$B$111,2,FALSE)/100*AQ10</f>
        <v>0</v>
      </c>
      <c r="BO10" s="58">
        <f>VLOOKUP(U$3,[2]Prisindeks!$A$1:$B$111,2,FALSE)/100*AR10</f>
        <v>0</v>
      </c>
      <c r="BP10" s="58">
        <f>VLOOKUP(V$3,[2]Prisindeks!$A$1:$B$111,2,FALSE)/100*AS10</f>
        <v>0</v>
      </c>
      <c r="BQ10" s="58">
        <f>VLOOKUP(W$3,[2]Prisindeks!$A$1:$B$111,2,FALSE)/100*AT10</f>
        <v>0</v>
      </c>
      <c r="BR10" s="58">
        <f>VLOOKUP(X$3,[2]Prisindeks!$A$1:$B$111,2,FALSE)/100*AU10</f>
        <v>0</v>
      </c>
      <c r="BS10" s="58">
        <f>VLOOKUP(Y$3,[2]Prisindeks!$A$1:$B$111,2,FALSE)/100*AV10</f>
        <v>0</v>
      </c>
      <c r="BT10" s="59">
        <f t="shared" si="13"/>
        <v>0</v>
      </c>
      <c r="BU10" s="48">
        <f t="shared" si="14"/>
        <v>0</v>
      </c>
      <c r="BV10" s="48">
        <f t="shared" si="14"/>
        <v>0</v>
      </c>
      <c r="BW10" s="48">
        <f t="shared" si="14"/>
        <v>0</v>
      </c>
      <c r="BX10" s="48">
        <f t="shared" si="14"/>
        <v>0</v>
      </c>
      <c r="BY10" s="48">
        <f t="shared" si="14"/>
        <v>0</v>
      </c>
      <c r="BZ10" s="48">
        <f t="shared" si="14"/>
        <v>0</v>
      </c>
      <c r="CA10" s="48">
        <f t="shared" si="14"/>
        <v>0</v>
      </c>
      <c r="CB10" s="48">
        <f t="shared" si="14"/>
        <v>0</v>
      </c>
      <c r="CC10" s="48">
        <f t="shared" si="14"/>
        <v>0</v>
      </c>
      <c r="CD10" s="48">
        <f t="shared" si="14"/>
        <v>0</v>
      </c>
      <c r="CE10" s="48">
        <f t="shared" si="14"/>
        <v>0</v>
      </c>
      <c r="CF10" s="48">
        <f t="shared" si="14"/>
        <v>0</v>
      </c>
      <c r="CG10" s="48">
        <f t="shared" si="14"/>
        <v>0</v>
      </c>
      <c r="CH10" s="48">
        <f t="shared" si="14"/>
        <v>0</v>
      </c>
      <c r="CI10" s="48">
        <f t="shared" si="14"/>
        <v>0</v>
      </c>
      <c r="CJ10" s="48">
        <f t="shared" si="14"/>
        <v>0</v>
      </c>
      <c r="CK10" s="48">
        <f t="shared" si="15"/>
        <v>0</v>
      </c>
      <c r="CL10" s="48">
        <f t="shared" si="15"/>
        <v>0</v>
      </c>
      <c r="CM10" s="48">
        <f t="shared" si="15"/>
        <v>0</v>
      </c>
      <c r="CN10" s="48">
        <f t="shared" si="15"/>
        <v>0</v>
      </c>
      <c r="CO10" s="48">
        <f t="shared" si="15"/>
        <v>0</v>
      </c>
      <c r="CP10" s="48">
        <f t="shared" si="15"/>
        <v>0</v>
      </c>
      <c r="CQ10" s="49">
        <f t="shared" si="16"/>
        <v>0</v>
      </c>
      <c r="CR10" s="48">
        <f t="shared" si="17"/>
        <v>0</v>
      </c>
    </row>
    <row r="11" spans="1:96" outlineLevel="1" x14ac:dyDescent="0.25">
      <c r="A11" s="50" t="s">
        <v>14</v>
      </c>
      <c r="B11" s="51" t="s">
        <v>54</v>
      </c>
      <c r="C11" s="52">
        <f>[2]Genanskaffelsespriser!E87</f>
        <v>100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56"/>
      <c r="AA11" s="57">
        <f>IF((D11*[2]Genanskaffelsespriser!$D87-(2009-D$3)/$C11*[2]Genanskaffelsespriser!$D87*D11)&lt;0,0,(D11*[2]Genanskaffelsespriser!$D87-(2009-D$3)/$C11*[2]Genanskaffelsespriser!$D87*D11))</f>
        <v>0</v>
      </c>
      <c r="AB11" s="58">
        <f>IF((E11*[2]Genanskaffelsespriser!$D87-(2009-E$3)/$C11*[2]Genanskaffelsespriser!$D87*E11)&lt;0,0,(E11*[2]Genanskaffelsespriser!$D87-(2009-E$3)/$C11*[2]Genanskaffelsespriser!$D87*E11))</f>
        <v>0</v>
      </c>
      <c r="AC11" s="58">
        <f>IF((F11*[2]Genanskaffelsespriser!$D87-(2009-F$3)/$C11*[2]Genanskaffelsespriser!$D87*F11)&lt;0,0,(F11*[2]Genanskaffelsespriser!$D87-(2009-F$3)/$C11*[2]Genanskaffelsespriser!$D87*F11))</f>
        <v>0</v>
      </c>
      <c r="AD11" s="58">
        <f>IF((G11*[2]Genanskaffelsespriser!$D87-(2009-G$3)/$C11*[2]Genanskaffelsespriser!$D87*G11)&lt;0,0,(G11*[2]Genanskaffelsespriser!$D87-(2009-G$3)/$C11*[2]Genanskaffelsespriser!$D87*G11))</f>
        <v>0</v>
      </c>
      <c r="AE11" s="58">
        <f>IF((H11*[2]Genanskaffelsespriser!$D87-(2009-H$3)/$C11*[2]Genanskaffelsespriser!$D87*H11)&lt;0,0,(H11*[2]Genanskaffelsespriser!$D87-(2009-H$3)/$C11*[2]Genanskaffelsespriser!$D87*H11))</f>
        <v>0</v>
      </c>
      <c r="AF11" s="58">
        <f>IF((I11*[2]Genanskaffelsespriser!$D87-(2009-I$3)/$C11*[2]Genanskaffelsespriser!$D87*I11)&lt;0,0,(I11*[2]Genanskaffelsespriser!$D87-(2009-I$3)/$C11*[2]Genanskaffelsespriser!$D87*I11))</f>
        <v>0</v>
      </c>
      <c r="AG11" s="58">
        <f>IF((J11*[2]Genanskaffelsespriser!$D87-(2009-J$3)/$C11*[2]Genanskaffelsespriser!$D87*J11)&lt;0,0,(J11*[2]Genanskaffelsespriser!$D87-(2009-J$3)/$C11*[2]Genanskaffelsespriser!$D87*J11))</f>
        <v>0</v>
      </c>
      <c r="AH11" s="58">
        <f>IF((K11*[2]Genanskaffelsespriser!$D87-(2009-K$3)/$C11*[2]Genanskaffelsespriser!$D87*K11)&lt;0,0,(K11*[2]Genanskaffelsespriser!$D87-(2009-K$3)/$C11*[2]Genanskaffelsespriser!$D87*K11))</f>
        <v>0</v>
      </c>
      <c r="AI11" s="58">
        <f>IF((L11*[2]Genanskaffelsespriser!$D87-(2009-L$3)/$C11*[2]Genanskaffelsespriser!$D87*L11)&lt;0,0,(L11*[2]Genanskaffelsespriser!$D87-(2009-L$3)/$C11*[2]Genanskaffelsespriser!$D87*L11))</f>
        <v>0</v>
      </c>
      <c r="AJ11" s="58">
        <f>IF((M11*[2]Genanskaffelsespriser!$D87-(2009-M$3)/$C11*[2]Genanskaffelsespriser!$D87*M11)&lt;0,0,(M11*[2]Genanskaffelsespriser!$D87-(2009-M$3)/$C11*[2]Genanskaffelsespriser!$D87*M11))</f>
        <v>0</v>
      </c>
      <c r="AK11" s="58">
        <f>IF((N11*[2]Genanskaffelsespriser!$D87-(2009-N$3)/$C11*[2]Genanskaffelsespriser!$D87*N11)&lt;0,0,(N11*[2]Genanskaffelsespriser!$D87-(2009-N$3)/$C11*[2]Genanskaffelsespriser!$D87*N11))</f>
        <v>0</v>
      </c>
      <c r="AL11" s="58">
        <f>IF((O11*[2]Genanskaffelsespriser!$D87-(2009-O$3)/$C11*[2]Genanskaffelsespriser!$D87*O11)&lt;0,0,(O11*[2]Genanskaffelsespriser!$D87-(2009-O$3)/$C11*[2]Genanskaffelsespriser!$D87*O11))</f>
        <v>0</v>
      </c>
      <c r="AM11" s="58">
        <f>IF((P11*[2]Genanskaffelsespriser!$D87-(2009-P$3)/$C11*[2]Genanskaffelsespriser!$D87*P11)&lt;0,0,(P11*[2]Genanskaffelsespriser!$D87-(2009-P$3)/$C11*[2]Genanskaffelsespriser!$D87*P11))</f>
        <v>0</v>
      </c>
      <c r="AN11" s="58">
        <f>IF((Q11*[2]Genanskaffelsespriser!$D87-(2009-Q$3)/$C11*[2]Genanskaffelsespriser!$D87*Q11)&lt;0,0,(Q11*[2]Genanskaffelsespriser!$D87-(2009-Q$3)/$C11*[2]Genanskaffelsespriser!$D87*Q11))</f>
        <v>0</v>
      </c>
      <c r="AO11" s="58">
        <f>IF((R11*[2]Genanskaffelsespriser!$D87-(2009-R$3)/$C11*[2]Genanskaffelsespriser!$D87*R11)&lt;0,0,(R11*[2]Genanskaffelsespriser!$D87-(2009-R$3)/$C11*[2]Genanskaffelsespriser!$D87*R11))</f>
        <v>0</v>
      </c>
      <c r="AP11" s="58">
        <f>IF((S11*[2]Genanskaffelsespriser!$D87-(2009-S$3)/$C11*[2]Genanskaffelsespriser!$D87*S11)&lt;0,0,(S11*[2]Genanskaffelsespriser!$D87-(2009-S$3)/$C11*[2]Genanskaffelsespriser!$D87*S11))</f>
        <v>0</v>
      </c>
      <c r="AQ11" s="58">
        <f>IF((T11*[2]Genanskaffelsespriser!$D87-(2009-T$3)/$C11*[2]Genanskaffelsespriser!$D87*T11)&lt;0,0,(T11*[2]Genanskaffelsespriser!$D87-(2009-T$3)/$C11*[2]Genanskaffelsespriser!$D87*T11))</f>
        <v>0</v>
      </c>
      <c r="AR11" s="58">
        <f>IF((U11*[2]Genanskaffelsespriser!$D87-(2009-U$3)/$C11*[2]Genanskaffelsespriser!$D87*U11)&lt;0,0,(U11*[2]Genanskaffelsespriser!$D87-(2009-U$3)/$C11*[2]Genanskaffelsespriser!$D87*U11))</f>
        <v>0</v>
      </c>
      <c r="AS11" s="58">
        <f>IF((V11*[2]Genanskaffelsespriser!$D87-(2009-V$3)/$C11*[2]Genanskaffelsespriser!$D87*V11)&lt;0,0,(V11*[2]Genanskaffelsespriser!$D87-(2009-V$3)/$C11*[2]Genanskaffelsespriser!$D87*V11))</f>
        <v>0</v>
      </c>
      <c r="AT11" s="58">
        <f>IF((W11*[2]Genanskaffelsespriser!$D87-(2009-W$3)/$C11*[2]Genanskaffelsespriser!$D87*W11)&lt;0,0,(W11*[2]Genanskaffelsespriser!$D87-(2009-W$3)/$C11*[2]Genanskaffelsespriser!$D87*W11))</f>
        <v>0</v>
      </c>
      <c r="AU11" s="58">
        <f>IF((X11*[2]Genanskaffelsespriser!$D87-(2009-X$3)/$C11*[2]Genanskaffelsespriser!$D87*X11)&lt;0,0,(X11*[2]Genanskaffelsespriser!$D87-(2009-X$3)/$C11*[2]Genanskaffelsespriser!$D87*X11))</f>
        <v>0</v>
      </c>
      <c r="AV11" s="58">
        <f>IF((Y11*[2]Genanskaffelsespriser!$D87-(2009-Y$3)/$C11*[2]Genanskaffelsespriser!$D87*Y11)&lt;0,0,(Y11*[2]Genanskaffelsespriser!$D87-(2009-Y$3)/$C11*[2]Genanskaffelsespriser!$D87*Y11))</f>
        <v>0</v>
      </c>
      <c r="AW11" s="59">
        <f t="shared" si="12"/>
        <v>0</v>
      </c>
      <c r="AX11" s="58">
        <f>VLOOKUP(D$3,[2]Prisindeks!$A$1:$B$111,2,FALSE)/100*AA11</f>
        <v>0</v>
      </c>
      <c r="AY11" s="58">
        <f>VLOOKUP(E$3,[2]Prisindeks!$A$1:$B$111,2,FALSE)/100*AB11</f>
        <v>0</v>
      </c>
      <c r="AZ11" s="58">
        <f>VLOOKUP(F$3,[2]Prisindeks!$A$1:$B$111,2,FALSE)/100*AC11</f>
        <v>0</v>
      </c>
      <c r="BA11" s="58">
        <f>VLOOKUP(G$3,[2]Prisindeks!$A$1:$B$111,2,FALSE)/100*AD11</f>
        <v>0</v>
      </c>
      <c r="BB11" s="58">
        <f>VLOOKUP(H$3,[2]Prisindeks!$A$1:$B$111,2,FALSE)/100*AE11</f>
        <v>0</v>
      </c>
      <c r="BC11" s="58">
        <f>VLOOKUP(I$3,[2]Prisindeks!$A$1:$B$111,2,FALSE)/100*AF11</f>
        <v>0</v>
      </c>
      <c r="BD11" s="58">
        <f>VLOOKUP(J$3,[2]Prisindeks!$A$1:$B$111,2,FALSE)/100*AG11</f>
        <v>0</v>
      </c>
      <c r="BE11" s="58">
        <f>VLOOKUP(K$3,[2]Prisindeks!$A$1:$B$111,2,FALSE)/100*AH11</f>
        <v>0</v>
      </c>
      <c r="BF11" s="58">
        <f>VLOOKUP(L$3,[2]Prisindeks!$A$1:$B$111,2,FALSE)/100*AI11</f>
        <v>0</v>
      </c>
      <c r="BG11" s="58">
        <f>VLOOKUP(M$3,[2]Prisindeks!$A$1:$B$111,2,FALSE)/100*AJ11</f>
        <v>0</v>
      </c>
      <c r="BH11" s="58">
        <f>VLOOKUP(N$3,[2]Prisindeks!$A$1:$B$111,2,FALSE)/100*AK11</f>
        <v>0</v>
      </c>
      <c r="BI11" s="58">
        <f>VLOOKUP(O$3,[2]Prisindeks!$A$1:$B$111,2,FALSE)/100*AL11</f>
        <v>0</v>
      </c>
      <c r="BJ11" s="58">
        <f>VLOOKUP(P$3,[2]Prisindeks!$A$1:$B$111,2,FALSE)/100*AM11</f>
        <v>0</v>
      </c>
      <c r="BK11" s="58">
        <f>VLOOKUP(Q$3,[2]Prisindeks!$A$1:$B$111,2,FALSE)/100*AN11</f>
        <v>0</v>
      </c>
      <c r="BL11" s="58">
        <f>VLOOKUP(R$3,[2]Prisindeks!$A$1:$B$111,2,FALSE)/100*AO11</f>
        <v>0</v>
      </c>
      <c r="BM11" s="58">
        <f>VLOOKUP(S$3,[2]Prisindeks!$A$1:$B$111,2,FALSE)/100*AP11</f>
        <v>0</v>
      </c>
      <c r="BN11" s="58">
        <f>VLOOKUP(T$3,[2]Prisindeks!$A$1:$B$111,2,FALSE)/100*AQ11</f>
        <v>0</v>
      </c>
      <c r="BO11" s="58">
        <f>VLOOKUP(U$3,[2]Prisindeks!$A$1:$B$111,2,FALSE)/100*AR11</f>
        <v>0</v>
      </c>
      <c r="BP11" s="58">
        <f>VLOOKUP(V$3,[2]Prisindeks!$A$1:$B$111,2,FALSE)/100*AS11</f>
        <v>0</v>
      </c>
      <c r="BQ11" s="58">
        <f>VLOOKUP(W$3,[2]Prisindeks!$A$1:$B$111,2,FALSE)/100*AT11</f>
        <v>0</v>
      </c>
      <c r="BR11" s="58">
        <f>VLOOKUP(X$3,[2]Prisindeks!$A$1:$B$111,2,FALSE)/100*AU11</f>
        <v>0</v>
      </c>
      <c r="BS11" s="58">
        <f>VLOOKUP(Y$3,[2]Prisindeks!$A$1:$B$111,2,FALSE)/100*AV11</f>
        <v>0</v>
      </c>
      <c r="BT11" s="59">
        <f t="shared" si="13"/>
        <v>0</v>
      </c>
      <c r="BU11" s="48">
        <f t="shared" si="14"/>
        <v>0</v>
      </c>
      <c r="BV11" s="48">
        <f t="shared" si="14"/>
        <v>0</v>
      </c>
      <c r="BW11" s="48">
        <f t="shared" si="14"/>
        <v>0</v>
      </c>
      <c r="BX11" s="48">
        <f t="shared" si="14"/>
        <v>0</v>
      </c>
      <c r="BY11" s="48">
        <f t="shared" si="14"/>
        <v>0</v>
      </c>
      <c r="BZ11" s="48">
        <f t="shared" si="14"/>
        <v>0</v>
      </c>
      <c r="CA11" s="48">
        <f t="shared" si="14"/>
        <v>0</v>
      </c>
      <c r="CB11" s="48">
        <f t="shared" si="14"/>
        <v>0</v>
      </c>
      <c r="CC11" s="48">
        <f t="shared" si="14"/>
        <v>0</v>
      </c>
      <c r="CD11" s="48">
        <f t="shared" si="14"/>
        <v>0</v>
      </c>
      <c r="CE11" s="48">
        <f t="shared" si="14"/>
        <v>0</v>
      </c>
      <c r="CF11" s="48">
        <f t="shared" si="14"/>
        <v>0</v>
      </c>
      <c r="CG11" s="48">
        <f t="shared" si="14"/>
        <v>0</v>
      </c>
      <c r="CH11" s="48">
        <f t="shared" si="14"/>
        <v>0</v>
      </c>
      <c r="CI11" s="48">
        <f t="shared" si="14"/>
        <v>0</v>
      </c>
      <c r="CJ11" s="48">
        <f t="shared" si="14"/>
        <v>0</v>
      </c>
      <c r="CK11" s="48">
        <f t="shared" si="15"/>
        <v>0</v>
      </c>
      <c r="CL11" s="48">
        <f t="shared" si="15"/>
        <v>0</v>
      </c>
      <c r="CM11" s="48">
        <f t="shared" si="15"/>
        <v>0</v>
      </c>
      <c r="CN11" s="48">
        <f t="shared" si="15"/>
        <v>0</v>
      </c>
      <c r="CO11" s="48">
        <f t="shared" si="15"/>
        <v>0</v>
      </c>
      <c r="CP11" s="48">
        <f t="shared" si="15"/>
        <v>0</v>
      </c>
      <c r="CQ11" s="49">
        <f t="shared" si="16"/>
        <v>0</v>
      </c>
      <c r="CR11" s="48">
        <f t="shared" si="17"/>
        <v>0</v>
      </c>
    </row>
    <row r="12" spans="1:96" outlineLevel="1" x14ac:dyDescent="0.25">
      <c r="A12" s="50" t="s">
        <v>8</v>
      </c>
      <c r="B12" s="51" t="s">
        <v>54</v>
      </c>
      <c r="C12" s="52">
        <f>[2]Genanskaffelsespriser!E88</f>
        <v>100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56"/>
      <c r="AA12" s="57">
        <f>IF((D12*[2]Genanskaffelsespriser!$D88-(2009-D$3)/$C12*[2]Genanskaffelsespriser!$D88*D12)&lt;0,0,(D12*[2]Genanskaffelsespriser!$D88-(2009-D$3)/$C12*[2]Genanskaffelsespriser!$D88*D12))</f>
        <v>0</v>
      </c>
      <c r="AB12" s="58">
        <f>IF((E12*[2]Genanskaffelsespriser!$D88-(2009-E$3)/$C12*[2]Genanskaffelsespriser!$D88*E12)&lt;0,0,(E12*[2]Genanskaffelsespriser!$D88-(2009-E$3)/$C12*[2]Genanskaffelsespriser!$D88*E12))</f>
        <v>0</v>
      </c>
      <c r="AC12" s="58">
        <f>IF((F12*[2]Genanskaffelsespriser!$D88-(2009-F$3)/$C12*[2]Genanskaffelsespriser!$D88*F12)&lt;0,0,(F12*[2]Genanskaffelsespriser!$D88-(2009-F$3)/$C12*[2]Genanskaffelsespriser!$D88*F12))</f>
        <v>0</v>
      </c>
      <c r="AD12" s="58">
        <f>IF((G12*[2]Genanskaffelsespriser!$D88-(2009-G$3)/$C12*[2]Genanskaffelsespriser!$D88*G12)&lt;0,0,(G12*[2]Genanskaffelsespriser!$D88-(2009-G$3)/$C12*[2]Genanskaffelsespriser!$D88*G12))</f>
        <v>0</v>
      </c>
      <c r="AE12" s="58">
        <f>IF((H12*[2]Genanskaffelsespriser!$D88-(2009-H$3)/$C12*[2]Genanskaffelsespriser!$D88*H12)&lt;0,0,(H12*[2]Genanskaffelsespriser!$D88-(2009-H$3)/$C12*[2]Genanskaffelsespriser!$D88*H12))</f>
        <v>0</v>
      </c>
      <c r="AF12" s="58">
        <f>IF((I12*[2]Genanskaffelsespriser!$D88-(2009-I$3)/$C12*[2]Genanskaffelsespriser!$D88*I12)&lt;0,0,(I12*[2]Genanskaffelsespriser!$D88-(2009-I$3)/$C12*[2]Genanskaffelsespriser!$D88*I12))</f>
        <v>0</v>
      </c>
      <c r="AG12" s="58">
        <f>IF((J12*[2]Genanskaffelsespriser!$D88-(2009-J$3)/$C12*[2]Genanskaffelsespriser!$D88*J12)&lt;0,0,(J12*[2]Genanskaffelsespriser!$D88-(2009-J$3)/$C12*[2]Genanskaffelsespriser!$D88*J12))</f>
        <v>0</v>
      </c>
      <c r="AH12" s="58">
        <f>IF((K12*[2]Genanskaffelsespriser!$D88-(2009-K$3)/$C12*[2]Genanskaffelsespriser!$D88*K12)&lt;0,0,(K12*[2]Genanskaffelsespriser!$D88-(2009-K$3)/$C12*[2]Genanskaffelsespriser!$D88*K12))</f>
        <v>0</v>
      </c>
      <c r="AI12" s="58">
        <f>IF((L12*[2]Genanskaffelsespriser!$D88-(2009-L$3)/$C12*[2]Genanskaffelsespriser!$D88*L12)&lt;0,0,(L12*[2]Genanskaffelsespriser!$D88-(2009-L$3)/$C12*[2]Genanskaffelsespriser!$D88*L12))</f>
        <v>0</v>
      </c>
      <c r="AJ12" s="58">
        <f>IF((M12*[2]Genanskaffelsespriser!$D88-(2009-M$3)/$C12*[2]Genanskaffelsespriser!$D88*M12)&lt;0,0,(M12*[2]Genanskaffelsespriser!$D88-(2009-M$3)/$C12*[2]Genanskaffelsespriser!$D88*M12))</f>
        <v>0</v>
      </c>
      <c r="AK12" s="58">
        <f>IF((N12*[2]Genanskaffelsespriser!$D88-(2009-N$3)/$C12*[2]Genanskaffelsespriser!$D88*N12)&lt;0,0,(N12*[2]Genanskaffelsespriser!$D88-(2009-N$3)/$C12*[2]Genanskaffelsespriser!$D88*N12))</f>
        <v>0</v>
      </c>
      <c r="AL12" s="58">
        <f>IF((O12*[2]Genanskaffelsespriser!$D88-(2009-O$3)/$C12*[2]Genanskaffelsespriser!$D88*O12)&lt;0,0,(O12*[2]Genanskaffelsespriser!$D88-(2009-O$3)/$C12*[2]Genanskaffelsespriser!$D88*O12))</f>
        <v>0</v>
      </c>
      <c r="AM12" s="58">
        <f>IF((P12*[2]Genanskaffelsespriser!$D88-(2009-P$3)/$C12*[2]Genanskaffelsespriser!$D88*P12)&lt;0,0,(P12*[2]Genanskaffelsespriser!$D88-(2009-P$3)/$C12*[2]Genanskaffelsespriser!$D88*P12))</f>
        <v>0</v>
      </c>
      <c r="AN12" s="58">
        <f>IF((Q12*[2]Genanskaffelsespriser!$D88-(2009-Q$3)/$C12*[2]Genanskaffelsespriser!$D88*Q12)&lt;0,0,(Q12*[2]Genanskaffelsespriser!$D88-(2009-Q$3)/$C12*[2]Genanskaffelsespriser!$D88*Q12))</f>
        <v>0</v>
      </c>
      <c r="AO12" s="58">
        <f>IF((R12*[2]Genanskaffelsespriser!$D88-(2009-R$3)/$C12*[2]Genanskaffelsespriser!$D88*R12)&lt;0,0,(R12*[2]Genanskaffelsespriser!$D88-(2009-R$3)/$C12*[2]Genanskaffelsespriser!$D88*R12))</f>
        <v>0</v>
      </c>
      <c r="AP12" s="58">
        <f>IF((S12*[2]Genanskaffelsespriser!$D88-(2009-S$3)/$C12*[2]Genanskaffelsespriser!$D88*S12)&lt;0,0,(S12*[2]Genanskaffelsespriser!$D88-(2009-S$3)/$C12*[2]Genanskaffelsespriser!$D88*S12))</f>
        <v>0</v>
      </c>
      <c r="AQ12" s="58">
        <f>IF((T12*[2]Genanskaffelsespriser!$D88-(2009-T$3)/$C12*[2]Genanskaffelsespriser!$D88*T12)&lt;0,0,(T12*[2]Genanskaffelsespriser!$D88-(2009-T$3)/$C12*[2]Genanskaffelsespriser!$D88*T12))</f>
        <v>0</v>
      </c>
      <c r="AR12" s="58">
        <f>IF((U12*[2]Genanskaffelsespriser!$D88-(2009-U$3)/$C12*[2]Genanskaffelsespriser!$D88*U12)&lt;0,0,(U12*[2]Genanskaffelsespriser!$D88-(2009-U$3)/$C12*[2]Genanskaffelsespriser!$D88*U12))</f>
        <v>0</v>
      </c>
      <c r="AS12" s="58">
        <f>IF((V12*[2]Genanskaffelsespriser!$D88-(2009-V$3)/$C12*[2]Genanskaffelsespriser!$D88*V12)&lt;0,0,(V12*[2]Genanskaffelsespriser!$D88-(2009-V$3)/$C12*[2]Genanskaffelsespriser!$D88*V12))</f>
        <v>0</v>
      </c>
      <c r="AT12" s="58">
        <f>IF((W12*[2]Genanskaffelsespriser!$D88-(2009-W$3)/$C12*[2]Genanskaffelsespriser!$D88*W12)&lt;0,0,(W12*[2]Genanskaffelsespriser!$D88-(2009-W$3)/$C12*[2]Genanskaffelsespriser!$D88*W12))</f>
        <v>0</v>
      </c>
      <c r="AU12" s="58">
        <f>IF((X12*[2]Genanskaffelsespriser!$D88-(2009-X$3)/$C12*[2]Genanskaffelsespriser!$D88*X12)&lt;0,0,(X12*[2]Genanskaffelsespriser!$D88-(2009-X$3)/$C12*[2]Genanskaffelsespriser!$D88*X12))</f>
        <v>0</v>
      </c>
      <c r="AV12" s="58">
        <f>IF((Y12*[2]Genanskaffelsespriser!$D88-(2009-Y$3)/$C12*[2]Genanskaffelsespriser!$D88*Y12)&lt;0,0,(Y12*[2]Genanskaffelsespriser!$D88-(2009-Y$3)/$C12*[2]Genanskaffelsespriser!$D88*Y12))</f>
        <v>0</v>
      </c>
      <c r="AW12" s="59">
        <f t="shared" si="12"/>
        <v>0</v>
      </c>
      <c r="AX12" s="58">
        <f>VLOOKUP(D$3,[2]Prisindeks!$A$1:$B$111,2,FALSE)/100*AA12</f>
        <v>0</v>
      </c>
      <c r="AY12" s="58">
        <f>VLOOKUP(E$3,[2]Prisindeks!$A$1:$B$111,2,FALSE)/100*AB12</f>
        <v>0</v>
      </c>
      <c r="AZ12" s="58">
        <f>VLOOKUP(F$3,[2]Prisindeks!$A$1:$B$111,2,FALSE)/100*AC12</f>
        <v>0</v>
      </c>
      <c r="BA12" s="58">
        <f>VLOOKUP(G$3,[2]Prisindeks!$A$1:$B$111,2,FALSE)/100*AD12</f>
        <v>0</v>
      </c>
      <c r="BB12" s="58">
        <f>VLOOKUP(H$3,[2]Prisindeks!$A$1:$B$111,2,FALSE)/100*AE12</f>
        <v>0</v>
      </c>
      <c r="BC12" s="58">
        <f>VLOOKUP(I$3,[2]Prisindeks!$A$1:$B$111,2,FALSE)/100*AF12</f>
        <v>0</v>
      </c>
      <c r="BD12" s="58">
        <f>VLOOKUP(J$3,[2]Prisindeks!$A$1:$B$111,2,FALSE)/100*AG12</f>
        <v>0</v>
      </c>
      <c r="BE12" s="58">
        <f>VLOOKUP(K$3,[2]Prisindeks!$A$1:$B$111,2,FALSE)/100*AH12</f>
        <v>0</v>
      </c>
      <c r="BF12" s="58">
        <f>VLOOKUP(L$3,[2]Prisindeks!$A$1:$B$111,2,FALSE)/100*AI12</f>
        <v>0</v>
      </c>
      <c r="BG12" s="58">
        <f>VLOOKUP(M$3,[2]Prisindeks!$A$1:$B$111,2,FALSE)/100*AJ12</f>
        <v>0</v>
      </c>
      <c r="BH12" s="58">
        <f>VLOOKUP(N$3,[2]Prisindeks!$A$1:$B$111,2,FALSE)/100*AK12</f>
        <v>0</v>
      </c>
      <c r="BI12" s="58">
        <f>VLOOKUP(O$3,[2]Prisindeks!$A$1:$B$111,2,FALSE)/100*AL12</f>
        <v>0</v>
      </c>
      <c r="BJ12" s="58">
        <f>VLOOKUP(P$3,[2]Prisindeks!$A$1:$B$111,2,FALSE)/100*AM12</f>
        <v>0</v>
      </c>
      <c r="BK12" s="58">
        <f>VLOOKUP(Q$3,[2]Prisindeks!$A$1:$B$111,2,FALSE)/100*AN12</f>
        <v>0</v>
      </c>
      <c r="BL12" s="58">
        <f>VLOOKUP(R$3,[2]Prisindeks!$A$1:$B$111,2,FALSE)/100*AO12</f>
        <v>0</v>
      </c>
      <c r="BM12" s="58">
        <f>VLOOKUP(S$3,[2]Prisindeks!$A$1:$B$111,2,FALSE)/100*AP12</f>
        <v>0</v>
      </c>
      <c r="BN12" s="58">
        <f>VLOOKUP(T$3,[2]Prisindeks!$A$1:$B$111,2,FALSE)/100*AQ12</f>
        <v>0</v>
      </c>
      <c r="BO12" s="58">
        <f>VLOOKUP(U$3,[2]Prisindeks!$A$1:$B$111,2,FALSE)/100*AR12</f>
        <v>0</v>
      </c>
      <c r="BP12" s="58">
        <f>VLOOKUP(V$3,[2]Prisindeks!$A$1:$B$111,2,FALSE)/100*AS12</f>
        <v>0</v>
      </c>
      <c r="BQ12" s="58">
        <f>VLOOKUP(W$3,[2]Prisindeks!$A$1:$B$111,2,FALSE)/100*AT12</f>
        <v>0</v>
      </c>
      <c r="BR12" s="58">
        <f>VLOOKUP(X$3,[2]Prisindeks!$A$1:$B$111,2,FALSE)/100*AU12</f>
        <v>0</v>
      </c>
      <c r="BS12" s="58">
        <f>VLOOKUP(Y$3,[2]Prisindeks!$A$1:$B$111,2,FALSE)/100*AV12</f>
        <v>0</v>
      </c>
      <c r="BT12" s="59">
        <f t="shared" si="13"/>
        <v>0</v>
      </c>
      <c r="BU12" s="48">
        <f t="shared" si="14"/>
        <v>0</v>
      </c>
      <c r="BV12" s="48">
        <f t="shared" si="14"/>
        <v>0</v>
      </c>
      <c r="BW12" s="48">
        <f t="shared" si="14"/>
        <v>0</v>
      </c>
      <c r="BX12" s="48">
        <f t="shared" si="14"/>
        <v>0</v>
      </c>
      <c r="BY12" s="48">
        <f t="shared" si="14"/>
        <v>0</v>
      </c>
      <c r="BZ12" s="48">
        <f t="shared" si="14"/>
        <v>0</v>
      </c>
      <c r="CA12" s="48">
        <f t="shared" si="14"/>
        <v>0</v>
      </c>
      <c r="CB12" s="48">
        <f t="shared" si="14"/>
        <v>0</v>
      </c>
      <c r="CC12" s="48">
        <f t="shared" si="14"/>
        <v>0</v>
      </c>
      <c r="CD12" s="48">
        <f t="shared" si="14"/>
        <v>0</v>
      </c>
      <c r="CE12" s="48">
        <f t="shared" si="14"/>
        <v>0</v>
      </c>
      <c r="CF12" s="48">
        <f t="shared" si="14"/>
        <v>0</v>
      </c>
      <c r="CG12" s="48">
        <f t="shared" si="14"/>
        <v>0</v>
      </c>
      <c r="CH12" s="48">
        <f t="shared" si="14"/>
        <v>0</v>
      </c>
      <c r="CI12" s="48">
        <f t="shared" si="14"/>
        <v>0</v>
      </c>
      <c r="CJ12" s="48">
        <f t="shared" si="14"/>
        <v>0</v>
      </c>
      <c r="CK12" s="48">
        <f t="shared" si="15"/>
        <v>0</v>
      </c>
      <c r="CL12" s="48">
        <f t="shared" si="15"/>
        <v>0</v>
      </c>
      <c r="CM12" s="48">
        <f t="shared" si="15"/>
        <v>0</v>
      </c>
      <c r="CN12" s="48">
        <f t="shared" si="15"/>
        <v>0</v>
      </c>
      <c r="CO12" s="48">
        <f t="shared" si="15"/>
        <v>0</v>
      </c>
      <c r="CP12" s="48">
        <f t="shared" si="15"/>
        <v>0</v>
      </c>
      <c r="CQ12" s="49">
        <f t="shared" si="16"/>
        <v>0</v>
      </c>
      <c r="CR12" s="48">
        <f t="shared" si="17"/>
        <v>0</v>
      </c>
    </row>
    <row r="13" spans="1:96" outlineLevel="1" x14ac:dyDescent="0.25">
      <c r="A13" s="50" t="s">
        <v>59</v>
      </c>
      <c r="B13" s="51" t="s">
        <v>54</v>
      </c>
      <c r="C13" s="52">
        <f>[2]Genanskaffelsespriser!E89</f>
        <v>100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56"/>
      <c r="AA13" s="57">
        <f>IF((D13*[2]Genanskaffelsespriser!$D89-(2009-D$3)/$C13*[2]Genanskaffelsespriser!$D89*D13)&lt;0,0,(D13*[2]Genanskaffelsespriser!$D89-(2009-D$3)/$C13*[2]Genanskaffelsespriser!$D89*D13))</f>
        <v>0</v>
      </c>
      <c r="AB13" s="58">
        <f>IF((E13*[2]Genanskaffelsespriser!$D89-(2009-E$3)/$C13*[2]Genanskaffelsespriser!$D89*E13)&lt;0,0,(E13*[2]Genanskaffelsespriser!$D89-(2009-E$3)/$C13*[2]Genanskaffelsespriser!$D89*E13))</f>
        <v>0</v>
      </c>
      <c r="AC13" s="58">
        <f>IF((F13*[2]Genanskaffelsespriser!$D89-(2009-F$3)/$C13*[2]Genanskaffelsespriser!$D89*F13)&lt;0,0,(F13*[2]Genanskaffelsespriser!$D89-(2009-F$3)/$C13*[2]Genanskaffelsespriser!$D89*F13))</f>
        <v>0</v>
      </c>
      <c r="AD13" s="58">
        <f>IF((G13*[2]Genanskaffelsespriser!$D89-(2009-G$3)/$C13*[2]Genanskaffelsespriser!$D89*G13)&lt;0,0,(G13*[2]Genanskaffelsespriser!$D89-(2009-G$3)/$C13*[2]Genanskaffelsespriser!$D89*G13))</f>
        <v>0</v>
      </c>
      <c r="AE13" s="58">
        <f>IF((H13*[2]Genanskaffelsespriser!$D89-(2009-H$3)/$C13*[2]Genanskaffelsespriser!$D89*H13)&lt;0,0,(H13*[2]Genanskaffelsespriser!$D89-(2009-H$3)/$C13*[2]Genanskaffelsespriser!$D89*H13))</f>
        <v>0</v>
      </c>
      <c r="AF13" s="58">
        <f>IF((I13*[2]Genanskaffelsespriser!$D89-(2009-I$3)/$C13*[2]Genanskaffelsespriser!$D89*I13)&lt;0,0,(I13*[2]Genanskaffelsespriser!$D89-(2009-I$3)/$C13*[2]Genanskaffelsespriser!$D89*I13))</f>
        <v>0</v>
      </c>
      <c r="AG13" s="58">
        <f>IF((J13*[2]Genanskaffelsespriser!$D89-(2009-J$3)/$C13*[2]Genanskaffelsespriser!$D89*J13)&lt;0,0,(J13*[2]Genanskaffelsespriser!$D89-(2009-J$3)/$C13*[2]Genanskaffelsespriser!$D89*J13))</f>
        <v>0</v>
      </c>
      <c r="AH13" s="58">
        <f>IF((K13*[2]Genanskaffelsespriser!$D89-(2009-K$3)/$C13*[2]Genanskaffelsespriser!$D89*K13)&lt;0,0,(K13*[2]Genanskaffelsespriser!$D89-(2009-K$3)/$C13*[2]Genanskaffelsespriser!$D89*K13))</f>
        <v>0</v>
      </c>
      <c r="AI13" s="58">
        <f>IF((L13*[2]Genanskaffelsespriser!$D89-(2009-L$3)/$C13*[2]Genanskaffelsespriser!$D89*L13)&lt;0,0,(L13*[2]Genanskaffelsespriser!$D89-(2009-L$3)/$C13*[2]Genanskaffelsespriser!$D89*L13))</f>
        <v>0</v>
      </c>
      <c r="AJ13" s="58">
        <f>IF((M13*[2]Genanskaffelsespriser!$D89-(2009-M$3)/$C13*[2]Genanskaffelsespriser!$D89*M13)&lt;0,0,(M13*[2]Genanskaffelsespriser!$D89-(2009-M$3)/$C13*[2]Genanskaffelsespriser!$D89*M13))</f>
        <v>0</v>
      </c>
      <c r="AK13" s="58">
        <f>IF((N13*[2]Genanskaffelsespriser!$D89-(2009-N$3)/$C13*[2]Genanskaffelsespriser!$D89*N13)&lt;0,0,(N13*[2]Genanskaffelsespriser!$D89-(2009-N$3)/$C13*[2]Genanskaffelsespriser!$D89*N13))</f>
        <v>0</v>
      </c>
      <c r="AL13" s="58">
        <f>IF((O13*[2]Genanskaffelsespriser!$D89-(2009-O$3)/$C13*[2]Genanskaffelsespriser!$D89*O13)&lt;0,0,(O13*[2]Genanskaffelsespriser!$D89-(2009-O$3)/$C13*[2]Genanskaffelsespriser!$D89*O13))</f>
        <v>0</v>
      </c>
      <c r="AM13" s="58">
        <f>IF((P13*[2]Genanskaffelsespriser!$D89-(2009-P$3)/$C13*[2]Genanskaffelsespriser!$D89*P13)&lt;0,0,(P13*[2]Genanskaffelsespriser!$D89-(2009-P$3)/$C13*[2]Genanskaffelsespriser!$D89*P13))</f>
        <v>0</v>
      </c>
      <c r="AN13" s="58">
        <f>IF((Q13*[2]Genanskaffelsespriser!$D89-(2009-Q$3)/$C13*[2]Genanskaffelsespriser!$D89*Q13)&lt;0,0,(Q13*[2]Genanskaffelsespriser!$D89-(2009-Q$3)/$C13*[2]Genanskaffelsespriser!$D89*Q13))</f>
        <v>0</v>
      </c>
      <c r="AO13" s="58">
        <f>IF((R13*[2]Genanskaffelsespriser!$D89-(2009-R$3)/$C13*[2]Genanskaffelsespriser!$D89*R13)&lt;0,0,(R13*[2]Genanskaffelsespriser!$D89-(2009-R$3)/$C13*[2]Genanskaffelsespriser!$D89*R13))</f>
        <v>0</v>
      </c>
      <c r="AP13" s="58">
        <f>IF((S13*[2]Genanskaffelsespriser!$D89-(2009-S$3)/$C13*[2]Genanskaffelsespriser!$D89*S13)&lt;0,0,(S13*[2]Genanskaffelsespriser!$D89-(2009-S$3)/$C13*[2]Genanskaffelsespriser!$D89*S13))</f>
        <v>0</v>
      </c>
      <c r="AQ13" s="58">
        <f>IF((T13*[2]Genanskaffelsespriser!$D89-(2009-T$3)/$C13*[2]Genanskaffelsespriser!$D89*T13)&lt;0,0,(T13*[2]Genanskaffelsespriser!$D89-(2009-T$3)/$C13*[2]Genanskaffelsespriser!$D89*T13))</f>
        <v>0</v>
      </c>
      <c r="AR13" s="58">
        <f>IF((U13*[2]Genanskaffelsespriser!$D89-(2009-U$3)/$C13*[2]Genanskaffelsespriser!$D89*U13)&lt;0,0,(U13*[2]Genanskaffelsespriser!$D89-(2009-U$3)/$C13*[2]Genanskaffelsespriser!$D89*U13))</f>
        <v>0</v>
      </c>
      <c r="AS13" s="58">
        <f>IF((V13*[2]Genanskaffelsespriser!$D89-(2009-V$3)/$C13*[2]Genanskaffelsespriser!$D89*V13)&lt;0,0,(V13*[2]Genanskaffelsespriser!$D89-(2009-V$3)/$C13*[2]Genanskaffelsespriser!$D89*V13))</f>
        <v>0</v>
      </c>
      <c r="AT13" s="58">
        <f>IF((W13*[2]Genanskaffelsespriser!$D89-(2009-W$3)/$C13*[2]Genanskaffelsespriser!$D89*W13)&lt;0,0,(W13*[2]Genanskaffelsespriser!$D89-(2009-W$3)/$C13*[2]Genanskaffelsespriser!$D89*W13))</f>
        <v>0</v>
      </c>
      <c r="AU13" s="58">
        <f>IF((X13*[2]Genanskaffelsespriser!$D89-(2009-X$3)/$C13*[2]Genanskaffelsespriser!$D89*X13)&lt;0,0,(X13*[2]Genanskaffelsespriser!$D89-(2009-X$3)/$C13*[2]Genanskaffelsespriser!$D89*X13))</f>
        <v>0</v>
      </c>
      <c r="AV13" s="58">
        <f>IF((Y13*[2]Genanskaffelsespriser!$D89-(2009-Y$3)/$C13*[2]Genanskaffelsespriser!$D89*Y13)&lt;0,0,(Y13*[2]Genanskaffelsespriser!$D89-(2009-Y$3)/$C13*[2]Genanskaffelsespriser!$D89*Y13))</f>
        <v>0</v>
      </c>
      <c r="AW13" s="59">
        <f t="shared" si="12"/>
        <v>0</v>
      </c>
      <c r="AX13" s="58">
        <f>VLOOKUP(D$3,[2]Prisindeks!$A$1:$B$111,2,FALSE)/100*AA13</f>
        <v>0</v>
      </c>
      <c r="AY13" s="58">
        <f>VLOOKUP(E$3,[2]Prisindeks!$A$1:$B$111,2,FALSE)/100*AB13</f>
        <v>0</v>
      </c>
      <c r="AZ13" s="58">
        <f>VLOOKUP(F$3,[2]Prisindeks!$A$1:$B$111,2,FALSE)/100*AC13</f>
        <v>0</v>
      </c>
      <c r="BA13" s="58">
        <f>VLOOKUP(G$3,[2]Prisindeks!$A$1:$B$111,2,FALSE)/100*AD13</f>
        <v>0</v>
      </c>
      <c r="BB13" s="58">
        <f>VLOOKUP(H$3,[2]Prisindeks!$A$1:$B$111,2,FALSE)/100*AE13</f>
        <v>0</v>
      </c>
      <c r="BC13" s="58">
        <f>VLOOKUP(I$3,[2]Prisindeks!$A$1:$B$111,2,FALSE)/100*AF13</f>
        <v>0</v>
      </c>
      <c r="BD13" s="58">
        <f>VLOOKUP(J$3,[2]Prisindeks!$A$1:$B$111,2,FALSE)/100*AG13</f>
        <v>0</v>
      </c>
      <c r="BE13" s="58">
        <f>VLOOKUP(K$3,[2]Prisindeks!$A$1:$B$111,2,FALSE)/100*AH13</f>
        <v>0</v>
      </c>
      <c r="BF13" s="58">
        <f>VLOOKUP(L$3,[2]Prisindeks!$A$1:$B$111,2,FALSE)/100*AI13</f>
        <v>0</v>
      </c>
      <c r="BG13" s="58">
        <f>VLOOKUP(M$3,[2]Prisindeks!$A$1:$B$111,2,FALSE)/100*AJ13</f>
        <v>0</v>
      </c>
      <c r="BH13" s="58">
        <f>VLOOKUP(N$3,[2]Prisindeks!$A$1:$B$111,2,FALSE)/100*AK13</f>
        <v>0</v>
      </c>
      <c r="BI13" s="58">
        <f>VLOOKUP(O$3,[2]Prisindeks!$A$1:$B$111,2,FALSE)/100*AL13</f>
        <v>0</v>
      </c>
      <c r="BJ13" s="58">
        <f>VLOOKUP(P$3,[2]Prisindeks!$A$1:$B$111,2,FALSE)/100*AM13</f>
        <v>0</v>
      </c>
      <c r="BK13" s="58">
        <f>VLOOKUP(Q$3,[2]Prisindeks!$A$1:$B$111,2,FALSE)/100*AN13</f>
        <v>0</v>
      </c>
      <c r="BL13" s="58">
        <f>VLOOKUP(R$3,[2]Prisindeks!$A$1:$B$111,2,FALSE)/100*AO13</f>
        <v>0</v>
      </c>
      <c r="BM13" s="58">
        <f>VLOOKUP(S$3,[2]Prisindeks!$A$1:$B$111,2,FALSE)/100*AP13</f>
        <v>0</v>
      </c>
      <c r="BN13" s="58">
        <f>VLOOKUP(T$3,[2]Prisindeks!$A$1:$B$111,2,FALSE)/100*AQ13</f>
        <v>0</v>
      </c>
      <c r="BO13" s="58">
        <f>VLOOKUP(U$3,[2]Prisindeks!$A$1:$B$111,2,FALSE)/100*AR13</f>
        <v>0</v>
      </c>
      <c r="BP13" s="58">
        <f>VLOOKUP(V$3,[2]Prisindeks!$A$1:$B$111,2,FALSE)/100*AS13</f>
        <v>0</v>
      </c>
      <c r="BQ13" s="58">
        <f>VLOOKUP(W$3,[2]Prisindeks!$A$1:$B$111,2,FALSE)/100*AT13</f>
        <v>0</v>
      </c>
      <c r="BR13" s="58">
        <f>VLOOKUP(X$3,[2]Prisindeks!$A$1:$B$111,2,FALSE)/100*AU13</f>
        <v>0</v>
      </c>
      <c r="BS13" s="58">
        <f>VLOOKUP(Y$3,[2]Prisindeks!$A$1:$B$111,2,FALSE)/100*AV13</f>
        <v>0</v>
      </c>
      <c r="BT13" s="59">
        <f t="shared" si="13"/>
        <v>0</v>
      </c>
      <c r="BU13" s="48">
        <f t="shared" si="14"/>
        <v>0</v>
      </c>
      <c r="BV13" s="48">
        <f t="shared" si="14"/>
        <v>0</v>
      </c>
      <c r="BW13" s="48">
        <f t="shared" si="14"/>
        <v>0</v>
      </c>
      <c r="BX13" s="48">
        <f t="shared" si="14"/>
        <v>0</v>
      </c>
      <c r="BY13" s="48">
        <f t="shared" si="14"/>
        <v>0</v>
      </c>
      <c r="BZ13" s="48">
        <f t="shared" si="14"/>
        <v>0</v>
      </c>
      <c r="CA13" s="48">
        <f t="shared" si="14"/>
        <v>0</v>
      </c>
      <c r="CB13" s="48">
        <f t="shared" si="14"/>
        <v>0</v>
      </c>
      <c r="CC13" s="48">
        <f t="shared" si="14"/>
        <v>0</v>
      </c>
      <c r="CD13" s="48">
        <f t="shared" si="14"/>
        <v>0</v>
      </c>
      <c r="CE13" s="48">
        <f t="shared" si="14"/>
        <v>0</v>
      </c>
      <c r="CF13" s="48">
        <f t="shared" si="14"/>
        <v>0</v>
      </c>
      <c r="CG13" s="48">
        <f t="shared" si="14"/>
        <v>0</v>
      </c>
      <c r="CH13" s="48">
        <f t="shared" si="14"/>
        <v>0</v>
      </c>
      <c r="CI13" s="48">
        <f t="shared" si="14"/>
        <v>0</v>
      </c>
      <c r="CJ13" s="48">
        <f t="shared" si="14"/>
        <v>0</v>
      </c>
      <c r="CK13" s="48">
        <f t="shared" si="15"/>
        <v>0</v>
      </c>
      <c r="CL13" s="48">
        <f t="shared" si="15"/>
        <v>0</v>
      </c>
      <c r="CM13" s="48">
        <f t="shared" si="15"/>
        <v>0</v>
      </c>
      <c r="CN13" s="48">
        <f t="shared" si="15"/>
        <v>0</v>
      </c>
      <c r="CO13" s="48">
        <f t="shared" si="15"/>
        <v>0</v>
      </c>
      <c r="CP13" s="48">
        <f t="shared" si="15"/>
        <v>0</v>
      </c>
      <c r="CQ13" s="49">
        <f t="shared" si="16"/>
        <v>0</v>
      </c>
      <c r="CR13" s="48">
        <f t="shared" si="17"/>
        <v>0</v>
      </c>
    </row>
    <row r="14" spans="1:96" outlineLevel="1" x14ac:dyDescent="0.25">
      <c r="A14" s="50" t="s">
        <v>60</v>
      </c>
      <c r="B14" s="51" t="s">
        <v>54</v>
      </c>
      <c r="C14" s="52">
        <f>[2]Genanskaffelsespriser!E90</f>
        <v>100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56"/>
      <c r="AA14" s="57">
        <f>IF((D14*[2]Genanskaffelsespriser!$D90-(2009-D$3)/$C14*[2]Genanskaffelsespriser!$D90*D14)&lt;0,0,(D14*[2]Genanskaffelsespriser!$D90-(2009-D$3)/$C14*[2]Genanskaffelsespriser!$D90*D14))</f>
        <v>0</v>
      </c>
      <c r="AB14" s="58">
        <f>IF((E14*[2]Genanskaffelsespriser!$D90-(2009-E$3)/$C14*[2]Genanskaffelsespriser!$D90*E14)&lt;0,0,(E14*[2]Genanskaffelsespriser!$D90-(2009-E$3)/$C14*[2]Genanskaffelsespriser!$D90*E14))</f>
        <v>0</v>
      </c>
      <c r="AC14" s="58">
        <f>IF((F14*[2]Genanskaffelsespriser!$D90-(2009-F$3)/$C14*[2]Genanskaffelsespriser!$D90*F14)&lt;0,0,(F14*[2]Genanskaffelsespriser!$D90-(2009-F$3)/$C14*[2]Genanskaffelsespriser!$D90*F14))</f>
        <v>0</v>
      </c>
      <c r="AD14" s="58">
        <f>IF((G14*[2]Genanskaffelsespriser!$D90-(2009-G$3)/$C14*[2]Genanskaffelsespriser!$D90*G14)&lt;0,0,(G14*[2]Genanskaffelsespriser!$D90-(2009-G$3)/$C14*[2]Genanskaffelsespriser!$D90*G14))</f>
        <v>0</v>
      </c>
      <c r="AE14" s="58">
        <f>IF((H14*[2]Genanskaffelsespriser!$D90-(2009-H$3)/$C14*[2]Genanskaffelsespriser!$D90*H14)&lt;0,0,(H14*[2]Genanskaffelsespriser!$D90-(2009-H$3)/$C14*[2]Genanskaffelsespriser!$D90*H14))</f>
        <v>0</v>
      </c>
      <c r="AF14" s="58">
        <f>IF((I14*[2]Genanskaffelsespriser!$D90-(2009-I$3)/$C14*[2]Genanskaffelsespriser!$D90*I14)&lt;0,0,(I14*[2]Genanskaffelsespriser!$D90-(2009-I$3)/$C14*[2]Genanskaffelsespriser!$D90*I14))</f>
        <v>0</v>
      </c>
      <c r="AG14" s="58">
        <f>IF((J14*[2]Genanskaffelsespriser!$D90-(2009-J$3)/$C14*[2]Genanskaffelsespriser!$D90*J14)&lt;0,0,(J14*[2]Genanskaffelsespriser!$D90-(2009-J$3)/$C14*[2]Genanskaffelsespriser!$D90*J14))</f>
        <v>0</v>
      </c>
      <c r="AH14" s="58">
        <f>IF((K14*[2]Genanskaffelsespriser!$D90-(2009-K$3)/$C14*[2]Genanskaffelsespriser!$D90*K14)&lt;0,0,(K14*[2]Genanskaffelsespriser!$D90-(2009-K$3)/$C14*[2]Genanskaffelsespriser!$D90*K14))</f>
        <v>0</v>
      </c>
      <c r="AI14" s="58">
        <f>IF((L14*[2]Genanskaffelsespriser!$D90-(2009-L$3)/$C14*[2]Genanskaffelsespriser!$D90*L14)&lt;0,0,(L14*[2]Genanskaffelsespriser!$D90-(2009-L$3)/$C14*[2]Genanskaffelsespriser!$D90*L14))</f>
        <v>0</v>
      </c>
      <c r="AJ14" s="58">
        <f>IF((M14*[2]Genanskaffelsespriser!$D90-(2009-M$3)/$C14*[2]Genanskaffelsespriser!$D90*M14)&lt;0,0,(M14*[2]Genanskaffelsespriser!$D90-(2009-M$3)/$C14*[2]Genanskaffelsespriser!$D90*M14))</f>
        <v>0</v>
      </c>
      <c r="AK14" s="58">
        <f>IF((N14*[2]Genanskaffelsespriser!$D90-(2009-N$3)/$C14*[2]Genanskaffelsespriser!$D90*N14)&lt;0,0,(N14*[2]Genanskaffelsespriser!$D90-(2009-N$3)/$C14*[2]Genanskaffelsespriser!$D90*N14))</f>
        <v>0</v>
      </c>
      <c r="AL14" s="58">
        <f>IF((O14*[2]Genanskaffelsespriser!$D90-(2009-O$3)/$C14*[2]Genanskaffelsespriser!$D90*O14)&lt;0,0,(O14*[2]Genanskaffelsespriser!$D90-(2009-O$3)/$C14*[2]Genanskaffelsespriser!$D90*O14))</f>
        <v>0</v>
      </c>
      <c r="AM14" s="58">
        <f>IF((P14*[2]Genanskaffelsespriser!$D90-(2009-P$3)/$C14*[2]Genanskaffelsespriser!$D90*P14)&lt;0,0,(P14*[2]Genanskaffelsespriser!$D90-(2009-P$3)/$C14*[2]Genanskaffelsespriser!$D90*P14))</f>
        <v>0</v>
      </c>
      <c r="AN14" s="58">
        <f>IF((Q14*[2]Genanskaffelsespriser!$D90-(2009-Q$3)/$C14*[2]Genanskaffelsespriser!$D90*Q14)&lt;0,0,(Q14*[2]Genanskaffelsespriser!$D90-(2009-Q$3)/$C14*[2]Genanskaffelsespriser!$D90*Q14))</f>
        <v>0</v>
      </c>
      <c r="AO14" s="58">
        <f>IF((R14*[2]Genanskaffelsespriser!$D90-(2009-R$3)/$C14*[2]Genanskaffelsespriser!$D90*R14)&lt;0,0,(R14*[2]Genanskaffelsespriser!$D90-(2009-R$3)/$C14*[2]Genanskaffelsespriser!$D90*R14))</f>
        <v>0</v>
      </c>
      <c r="AP14" s="58">
        <f>IF((S14*[2]Genanskaffelsespriser!$D90-(2009-S$3)/$C14*[2]Genanskaffelsespriser!$D90*S14)&lt;0,0,(S14*[2]Genanskaffelsespriser!$D90-(2009-S$3)/$C14*[2]Genanskaffelsespriser!$D90*S14))</f>
        <v>0</v>
      </c>
      <c r="AQ14" s="58">
        <f>IF((T14*[2]Genanskaffelsespriser!$D90-(2009-T$3)/$C14*[2]Genanskaffelsespriser!$D90*T14)&lt;0,0,(T14*[2]Genanskaffelsespriser!$D90-(2009-T$3)/$C14*[2]Genanskaffelsespriser!$D90*T14))</f>
        <v>0</v>
      </c>
      <c r="AR14" s="58">
        <f>IF((U14*[2]Genanskaffelsespriser!$D90-(2009-U$3)/$C14*[2]Genanskaffelsespriser!$D90*U14)&lt;0,0,(U14*[2]Genanskaffelsespriser!$D90-(2009-U$3)/$C14*[2]Genanskaffelsespriser!$D90*U14))</f>
        <v>0</v>
      </c>
      <c r="AS14" s="58">
        <f>IF((V14*[2]Genanskaffelsespriser!$D90-(2009-V$3)/$C14*[2]Genanskaffelsespriser!$D90*V14)&lt;0,0,(V14*[2]Genanskaffelsespriser!$D90-(2009-V$3)/$C14*[2]Genanskaffelsespriser!$D90*V14))</f>
        <v>0</v>
      </c>
      <c r="AT14" s="58">
        <f>IF((W14*[2]Genanskaffelsespriser!$D90-(2009-W$3)/$C14*[2]Genanskaffelsespriser!$D90*W14)&lt;0,0,(W14*[2]Genanskaffelsespriser!$D90-(2009-W$3)/$C14*[2]Genanskaffelsespriser!$D90*W14))</f>
        <v>0</v>
      </c>
      <c r="AU14" s="58">
        <f>IF((X14*[2]Genanskaffelsespriser!$D90-(2009-X$3)/$C14*[2]Genanskaffelsespriser!$D90*X14)&lt;0,0,(X14*[2]Genanskaffelsespriser!$D90-(2009-X$3)/$C14*[2]Genanskaffelsespriser!$D90*X14))</f>
        <v>0</v>
      </c>
      <c r="AV14" s="58">
        <f>IF((Y14*[2]Genanskaffelsespriser!$D90-(2009-Y$3)/$C14*[2]Genanskaffelsespriser!$D90*Y14)&lt;0,0,(Y14*[2]Genanskaffelsespriser!$D90-(2009-Y$3)/$C14*[2]Genanskaffelsespriser!$D90*Y14))</f>
        <v>0</v>
      </c>
      <c r="AW14" s="59">
        <f t="shared" si="12"/>
        <v>0</v>
      </c>
      <c r="AX14" s="58">
        <f>VLOOKUP(D$3,[2]Prisindeks!$A$1:$B$111,2,FALSE)/100*AA14</f>
        <v>0</v>
      </c>
      <c r="AY14" s="58">
        <f>VLOOKUP(E$3,[2]Prisindeks!$A$1:$B$111,2,FALSE)/100*AB14</f>
        <v>0</v>
      </c>
      <c r="AZ14" s="58">
        <f>VLOOKUP(F$3,[2]Prisindeks!$A$1:$B$111,2,FALSE)/100*AC14</f>
        <v>0</v>
      </c>
      <c r="BA14" s="58">
        <f>VLOOKUP(G$3,[2]Prisindeks!$A$1:$B$111,2,FALSE)/100*AD14</f>
        <v>0</v>
      </c>
      <c r="BB14" s="58">
        <f>VLOOKUP(H$3,[2]Prisindeks!$A$1:$B$111,2,FALSE)/100*AE14</f>
        <v>0</v>
      </c>
      <c r="BC14" s="58">
        <f>VLOOKUP(I$3,[2]Prisindeks!$A$1:$B$111,2,FALSE)/100*AF14</f>
        <v>0</v>
      </c>
      <c r="BD14" s="58">
        <f>VLOOKUP(J$3,[2]Prisindeks!$A$1:$B$111,2,FALSE)/100*AG14</f>
        <v>0</v>
      </c>
      <c r="BE14" s="58">
        <f>VLOOKUP(K$3,[2]Prisindeks!$A$1:$B$111,2,FALSE)/100*AH14</f>
        <v>0</v>
      </c>
      <c r="BF14" s="58">
        <f>VLOOKUP(L$3,[2]Prisindeks!$A$1:$B$111,2,FALSE)/100*AI14</f>
        <v>0</v>
      </c>
      <c r="BG14" s="58">
        <f>VLOOKUP(M$3,[2]Prisindeks!$A$1:$B$111,2,FALSE)/100*AJ14</f>
        <v>0</v>
      </c>
      <c r="BH14" s="58">
        <f>VLOOKUP(N$3,[2]Prisindeks!$A$1:$B$111,2,FALSE)/100*AK14</f>
        <v>0</v>
      </c>
      <c r="BI14" s="58">
        <f>VLOOKUP(O$3,[2]Prisindeks!$A$1:$B$111,2,FALSE)/100*AL14</f>
        <v>0</v>
      </c>
      <c r="BJ14" s="58">
        <f>VLOOKUP(P$3,[2]Prisindeks!$A$1:$B$111,2,FALSE)/100*AM14</f>
        <v>0</v>
      </c>
      <c r="BK14" s="58">
        <f>VLOOKUP(Q$3,[2]Prisindeks!$A$1:$B$111,2,FALSE)/100*AN14</f>
        <v>0</v>
      </c>
      <c r="BL14" s="58">
        <f>VLOOKUP(R$3,[2]Prisindeks!$A$1:$B$111,2,FALSE)/100*AO14</f>
        <v>0</v>
      </c>
      <c r="BM14" s="58">
        <f>VLOOKUP(S$3,[2]Prisindeks!$A$1:$B$111,2,FALSE)/100*AP14</f>
        <v>0</v>
      </c>
      <c r="BN14" s="58">
        <f>VLOOKUP(T$3,[2]Prisindeks!$A$1:$B$111,2,FALSE)/100*AQ14</f>
        <v>0</v>
      </c>
      <c r="BO14" s="58">
        <f>VLOOKUP(U$3,[2]Prisindeks!$A$1:$B$111,2,FALSE)/100*AR14</f>
        <v>0</v>
      </c>
      <c r="BP14" s="58">
        <f>VLOOKUP(V$3,[2]Prisindeks!$A$1:$B$111,2,FALSE)/100*AS14</f>
        <v>0</v>
      </c>
      <c r="BQ14" s="58">
        <f>VLOOKUP(W$3,[2]Prisindeks!$A$1:$B$111,2,FALSE)/100*AT14</f>
        <v>0</v>
      </c>
      <c r="BR14" s="58">
        <f>VLOOKUP(X$3,[2]Prisindeks!$A$1:$B$111,2,FALSE)/100*AU14</f>
        <v>0</v>
      </c>
      <c r="BS14" s="58">
        <f>VLOOKUP(Y$3,[2]Prisindeks!$A$1:$B$111,2,FALSE)/100*AV14</f>
        <v>0</v>
      </c>
      <c r="BT14" s="59">
        <f t="shared" si="13"/>
        <v>0</v>
      </c>
      <c r="BU14" s="48">
        <f t="shared" si="14"/>
        <v>0</v>
      </c>
      <c r="BV14" s="48">
        <f t="shared" si="14"/>
        <v>0</v>
      </c>
      <c r="BW14" s="48">
        <f t="shared" si="14"/>
        <v>0</v>
      </c>
      <c r="BX14" s="48">
        <f t="shared" si="14"/>
        <v>0</v>
      </c>
      <c r="BY14" s="48">
        <f t="shared" si="14"/>
        <v>0</v>
      </c>
      <c r="BZ14" s="48">
        <f t="shared" si="14"/>
        <v>0</v>
      </c>
      <c r="CA14" s="48">
        <f t="shared" si="14"/>
        <v>0</v>
      </c>
      <c r="CB14" s="48">
        <f t="shared" si="14"/>
        <v>0</v>
      </c>
      <c r="CC14" s="48">
        <f t="shared" si="14"/>
        <v>0</v>
      </c>
      <c r="CD14" s="48">
        <f t="shared" si="14"/>
        <v>0</v>
      </c>
      <c r="CE14" s="48">
        <f t="shared" si="14"/>
        <v>0</v>
      </c>
      <c r="CF14" s="48">
        <f t="shared" si="14"/>
        <v>0</v>
      </c>
      <c r="CG14" s="48">
        <f t="shared" si="14"/>
        <v>0</v>
      </c>
      <c r="CH14" s="48">
        <f t="shared" si="14"/>
        <v>0</v>
      </c>
      <c r="CI14" s="48">
        <f t="shared" si="14"/>
        <v>0</v>
      </c>
      <c r="CJ14" s="48">
        <f t="shared" si="14"/>
        <v>0</v>
      </c>
      <c r="CK14" s="48">
        <f t="shared" si="15"/>
        <v>0</v>
      </c>
      <c r="CL14" s="48">
        <f t="shared" si="15"/>
        <v>0</v>
      </c>
      <c r="CM14" s="48">
        <f t="shared" si="15"/>
        <v>0</v>
      </c>
      <c r="CN14" s="48">
        <f t="shared" si="15"/>
        <v>0</v>
      </c>
      <c r="CO14" s="48">
        <f t="shared" si="15"/>
        <v>0</v>
      </c>
      <c r="CP14" s="48">
        <f t="shared" si="15"/>
        <v>0</v>
      </c>
      <c r="CQ14" s="49">
        <f t="shared" si="16"/>
        <v>0</v>
      </c>
      <c r="CR14" s="48">
        <f t="shared" si="17"/>
        <v>0</v>
      </c>
    </row>
    <row r="15" spans="1:96" outlineLevel="1" x14ac:dyDescent="0.25">
      <c r="A15" s="50" t="s">
        <v>61</v>
      </c>
      <c r="B15" s="51" t="s">
        <v>54</v>
      </c>
      <c r="C15" s="52">
        <f>[2]Genanskaffelsespriser!E91</f>
        <v>75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56"/>
      <c r="AA15" s="57">
        <f>IF((D15*[2]Genanskaffelsespriser!$D91-(2009-D$3)/$C15*[2]Genanskaffelsespriser!$D91*D15)&lt;0,0,(D15*[2]Genanskaffelsespriser!$D91-(2009-D$3)/$C15*[2]Genanskaffelsespriser!$D91*D15))</f>
        <v>0</v>
      </c>
      <c r="AB15" s="58">
        <f>IF((E15*[2]Genanskaffelsespriser!$D91-(2009-E$3)/$C15*[2]Genanskaffelsespriser!$D91*E15)&lt;0,0,(E15*[2]Genanskaffelsespriser!$D91-(2009-E$3)/$C15*[2]Genanskaffelsespriser!$D91*E15))</f>
        <v>0</v>
      </c>
      <c r="AC15" s="58">
        <f>IF((F15*[2]Genanskaffelsespriser!$D91-(2009-F$3)/$C15*[2]Genanskaffelsespriser!$D91*F15)&lt;0,0,(F15*[2]Genanskaffelsespriser!$D91-(2009-F$3)/$C15*[2]Genanskaffelsespriser!$D91*F15))</f>
        <v>0</v>
      </c>
      <c r="AD15" s="58">
        <f>IF((G15*[2]Genanskaffelsespriser!$D91-(2009-G$3)/$C15*[2]Genanskaffelsespriser!$D91*G15)&lt;0,0,(G15*[2]Genanskaffelsespriser!$D91-(2009-G$3)/$C15*[2]Genanskaffelsespriser!$D91*G15))</f>
        <v>0</v>
      </c>
      <c r="AE15" s="58">
        <f>IF((H15*[2]Genanskaffelsespriser!$D91-(2009-H$3)/$C15*[2]Genanskaffelsespriser!$D91*H15)&lt;0,0,(H15*[2]Genanskaffelsespriser!$D91-(2009-H$3)/$C15*[2]Genanskaffelsespriser!$D91*H15))</f>
        <v>0</v>
      </c>
      <c r="AF15" s="58">
        <f>IF((I15*[2]Genanskaffelsespriser!$D91-(2009-I$3)/$C15*[2]Genanskaffelsespriser!$D91*I15)&lt;0,0,(I15*[2]Genanskaffelsespriser!$D91-(2009-I$3)/$C15*[2]Genanskaffelsespriser!$D91*I15))</f>
        <v>0</v>
      </c>
      <c r="AG15" s="58">
        <f>IF((J15*[2]Genanskaffelsespriser!$D91-(2009-J$3)/$C15*[2]Genanskaffelsespriser!$D91*J15)&lt;0,0,(J15*[2]Genanskaffelsespriser!$D91-(2009-J$3)/$C15*[2]Genanskaffelsespriser!$D91*J15))</f>
        <v>0</v>
      </c>
      <c r="AH15" s="58">
        <f>IF((K15*[2]Genanskaffelsespriser!$D91-(2009-K$3)/$C15*[2]Genanskaffelsespriser!$D91*K15)&lt;0,0,(K15*[2]Genanskaffelsespriser!$D91-(2009-K$3)/$C15*[2]Genanskaffelsespriser!$D91*K15))</f>
        <v>0</v>
      </c>
      <c r="AI15" s="58">
        <f>IF((L15*[2]Genanskaffelsespriser!$D91-(2009-L$3)/$C15*[2]Genanskaffelsespriser!$D91*L15)&lt;0,0,(L15*[2]Genanskaffelsespriser!$D91-(2009-L$3)/$C15*[2]Genanskaffelsespriser!$D91*L15))</f>
        <v>0</v>
      </c>
      <c r="AJ15" s="58">
        <f>IF((M15*[2]Genanskaffelsespriser!$D91-(2009-M$3)/$C15*[2]Genanskaffelsespriser!$D91*M15)&lt;0,0,(M15*[2]Genanskaffelsespriser!$D91-(2009-M$3)/$C15*[2]Genanskaffelsespriser!$D91*M15))</f>
        <v>0</v>
      </c>
      <c r="AK15" s="58">
        <f>IF((N15*[2]Genanskaffelsespriser!$D91-(2009-N$3)/$C15*[2]Genanskaffelsespriser!$D91*N15)&lt;0,0,(N15*[2]Genanskaffelsespriser!$D91-(2009-N$3)/$C15*[2]Genanskaffelsespriser!$D91*N15))</f>
        <v>0</v>
      </c>
      <c r="AL15" s="58">
        <f>IF((O15*[2]Genanskaffelsespriser!$D91-(2009-O$3)/$C15*[2]Genanskaffelsespriser!$D91*O15)&lt;0,0,(O15*[2]Genanskaffelsespriser!$D91-(2009-O$3)/$C15*[2]Genanskaffelsespriser!$D91*O15))</f>
        <v>0</v>
      </c>
      <c r="AM15" s="58">
        <f>IF((P15*[2]Genanskaffelsespriser!$D91-(2009-P$3)/$C15*[2]Genanskaffelsespriser!$D91*P15)&lt;0,0,(P15*[2]Genanskaffelsespriser!$D91-(2009-P$3)/$C15*[2]Genanskaffelsespriser!$D91*P15))</f>
        <v>0</v>
      </c>
      <c r="AN15" s="58">
        <f>IF((Q15*[2]Genanskaffelsespriser!$D91-(2009-Q$3)/$C15*[2]Genanskaffelsespriser!$D91*Q15)&lt;0,0,(Q15*[2]Genanskaffelsespriser!$D91-(2009-Q$3)/$C15*[2]Genanskaffelsespriser!$D91*Q15))</f>
        <v>0</v>
      </c>
      <c r="AO15" s="58">
        <f>IF((R15*[2]Genanskaffelsespriser!$D91-(2009-R$3)/$C15*[2]Genanskaffelsespriser!$D91*R15)&lt;0,0,(R15*[2]Genanskaffelsespriser!$D91-(2009-R$3)/$C15*[2]Genanskaffelsespriser!$D91*R15))</f>
        <v>0</v>
      </c>
      <c r="AP15" s="58">
        <f>IF((S15*[2]Genanskaffelsespriser!$D91-(2009-S$3)/$C15*[2]Genanskaffelsespriser!$D91*S15)&lt;0,0,(S15*[2]Genanskaffelsespriser!$D91-(2009-S$3)/$C15*[2]Genanskaffelsespriser!$D91*S15))</f>
        <v>0</v>
      </c>
      <c r="AQ15" s="58">
        <f>IF((T15*[2]Genanskaffelsespriser!$D91-(2009-T$3)/$C15*[2]Genanskaffelsespriser!$D91*T15)&lt;0,0,(T15*[2]Genanskaffelsespriser!$D91-(2009-T$3)/$C15*[2]Genanskaffelsespriser!$D91*T15))</f>
        <v>0</v>
      </c>
      <c r="AR15" s="58">
        <f>IF((U15*[2]Genanskaffelsespriser!$D91-(2009-U$3)/$C15*[2]Genanskaffelsespriser!$D91*U15)&lt;0,0,(U15*[2]Genanskaffelsespriser!$D91-(2009-U$3)/$C15*[2]Genanskaffelsespriser!$D91*U15))</f>
        <v>0</v>
      </c>
      <c r="AS15" s="58">
        <f>IF((V15*[2]Genanskaffelsespriser!$D91-(2009-V$3)/$C15*[2]Genanskaffelsespriser!$D91*V15)&lt;0,0,(V15*[2]Genanskaffelsespriser!$D91-(2009-V$3)/$C15*[2]Genanskaffelsespriser!$D91*V15))</f>
        <v>0</v>
      </c>
      <c r="AT15" s="58">
        <f>IF((W15*[2]Genanskaffelsespriser!$D91-(2009-W$3)/$C15*[2]Genanskaffelsespriser!$D91*W15)&lt;0,0,(W15*[2]Genanskaffelsespriser!$D91-(2009-W$3)/$C15*[2]Genanskaffelsespriser!$D91*W15))</f>
        <v>0</v>
      </c>
      <c r="AU15" s="58">
        <f>IF((X15*[2]Genanskaffelsespriser!$D91-(2009-X$3)/$C15*[2]Genanskaffelsespriser!$D91*X15)&lt;0,0,(X15*[2]Genanskaffelsespriser!$D91-(2009-X$3)/$C15*[2]Genanskaffelsespriser!$D91*X15))</f>
        <v>0</v>
      </c>
      <c r="AV15" s="58">
        <f>IF((Y15*[2]Genanskaffelsespriser!$D91-(2009-Y$3)/$C15*[2]Genanskaffelsespriser!$D91*Y15)&lt;0,0,(Y15*[2]Genanskaffelsespriser!$D91-(2009-Y$3)/$C15*[2]Genanskaffelsespriser!$D91*Y15))</f>
        <v>0</v>
      </c>
      <c r="AW15" s="59">
        <f t="shared" si="12"/>
        <v>0</v>
      </c>
      <c r="AX15" s="58">
        <f>VLOOKUP(D$3,[2]Prisindeks!$A$1:$B$111,2,FALSE)/100*AA15</f>
        <v>0</v>
      </c>
      <c r="AY15" s="58">
        <f>VLOOKUP(E$3,[2]Prisindeks!$A$1:$B$111,2,FALSE)/100*AB15</f>
        <v>0</v>
      </c>
      <c r="AZ15" s="58">
        <f>VLOOKUP(F$3,[2]Prisindeks!$A$1:$B$111,2,FALSE)/100*AC15</f>
        <v>0</v>
      </c>
      <c r="BA15" s="58">
        <f>VLOOKUP(G$3,[2]Prisindeks!$A$1:$B$111,2,FALSE)/100*AD15</f>
        <v>0</v>
      </c>
      <c r="BB15" s="58">
        <f>VLOOKUP(H$3,[2]Prisindeks!$A$1:$B$111,2,FALSE)/100*AE15</f>
        <v>0</v>
      </c>
      <c r="BC15" s="58">
        <f>VLOOKUP(I$3,[2]Prisindeks!$A$1:$B$111,2,FALSE)/100*AF15</f>
        <v>0</v>
      </c>
      <c r="BD15" s="58">
        <f>VLOOKUP(J$3,[2]Prisindeks!$A$1:$B$111,2,FALSE)/100*AG15</f>
        <v>0</v>
      </c>
      <c r="BE15" s="58">
        <f>VLOOKUP(K$3,[2]Prisindeks!$A$1:$B$111,2,FALSE)/100*AH15</f>
        <v>0</v>
      </c>
      <c r="BF15" s="58">
        <f>VLOOKUP(L$3,[2]Prisindeks!$A$1:$B$111,2,FALSE)/100*AI15</f>
        <v>0</v>
      </c>
      <c r="BG15" s="58">
        <f>VLOOKUP(M$3,[2]Prisindeks!$A$1:$B$111,2,FALSE)/100*AJ15</f>
        <v>0</v>
      </c>
      <c r="BH15" s="58">
        <f>VLOOKUP(N$3,[2]Prisindeks!$A$1:$B$111,2,FALSE)/100*AK15</f>
        <v>0</v>
      </c>
      <c r="BI15" s="58">
        <f>VLOOKUP(O$3,[2]Prisindeks!$A$1:$B$111,2,FALSE)/100*AL15</f>
        <v>0</v>
      </c>
      <c r="BJ15" s="58">
        <f>VLOOKUP(P$3,[2]Prisindeks!$A$1:$B$111,2,FALSE)/100*AM15</f>
        <v>0</v>
      </c>
      <c r="BK15" s="58">
        <f>VLOOKUP(Q$3,[2]Prisindeks!$A$1:$B$111,2,FALSE)/100*AN15</f>
        <v>0</v>
      </c>
      <c r="BL15" s="58">
        <f>VLOOKUP(R$3,[2]Prisindeks!$A$1:$B$111,2,FALSE)/100*AO15</f>
        <v>0</v>
      </c>
      <c r="BM15" s="58">
        <f>VLOOKUP(S$3,[2]Prisindeks!$A$1:$B$111,2,FALSE)/100*AP15</f>
        <v>0</v>
      </c>
      <c r="BN15" s="58">
        <f>VLOOKUP(T$3,[2]Prisindeks!$A$1:$B$111,2,FALSE)/100*AQ15</f>
        <v>0</v>
      </c>
      <c r="BO15" s="58">
        <f>VLOOKUP(U$3,[2]Prisindeks!$A$1:$B$111,2,FALSE)/100*AR15</f>
        <v>0</v>
      </c>
      <c r="BP15" s="58">
        <f>VLOOKUP(V$3,[2]Prisindeks!$A$1:$B$111,2,FALSE)/100*AS15</f>
        <v>0</v>
      </c>
      <c r="BQ15" s="58">
        <f>VLOOKUP(W$3,[2]Prisindeks!$A$1:$B$111,2,FALSE)/100*AT15</f>
        <v>0</v>
      </c>
      <c r="BR15" s="58">
        <f>VLOOKUP(X$3,[2]Prisindeks!$A$1:$B$111,2,FALSE)/100*AU15</f>
        <v>0</v>
      </c>
      <c r="BS15" s="58">
        <f>VLOOKUP(Y$3,[2]Prisindeks!$A$1:$B$111,2,FALSE)/100*AV15</f>
        <v>0</v>
      </c>
      <c r="BT15" s="59">
        <f t="shared" si="13"/>
        <v>0</v>
      </c>
      <c r="BU15" s="48">
        <f t="shared" si="14"/>
        <v>0</v>
      </c>
      <c r="BV15" s="48">
        <f t="shared" si="14"/>
        <v>0</v>
      </c>
      <c r="BW15" s="48">
        <f t="shared" si="14"/>
        <v>0</v>
      </c>
      <c r="BX15" s="48">
        <f t="shared" si="14"/>
        <v>0</v>
      </c>
      <c r="BY15" s="48">
        <f t="shared" si="14"/>
        <v>0</v>
      </c>
      <c r="BZ15" s="48">
        <f t="shared" si="14"/>
        <v>0</v>
      </c>
      <c r="CA15" s="48">
        <f t="shared" si="14"/>
        <v>0</v>
      </c>
      <c r="CB15" s="48">
        <f t="shared" si="14"/>
        <v>0</v>
      </c>
      <c r="CC15" s="48">
        <f t="shared" si="14"/>
        <v>0</v>
      </c>
      <c r="CD15" s="48">
        <f t="shared" si="14"/>
        <v>0</v>
      </c>
      <c r="CE15" s="48">
        <f t="shared" si="14"/>
        <v>0</v>
      </c>
      <c r="CF15" s="48">
        <f t="shared" si="14"/>
        <v>0</v>
      </c>
      <c r="CG15" s="48">
        <f t="shared" si="14"/>
        <v>0</v>
      </c>
      <c r="CH15" s="48">
        <f t="shared" si="14"/>
        <v>0</v>
      </c>
      <c r="CI15" s="48">
        <f t="shared" si="14"/>
        <v>0</v>
      </c>
      <c r="CJ15" s="48">
        <f t="shared" si="14"/>
        <v>0</v>
      </c>
      <c r="CK15" s="48">
        <f t="shared" si="15"/>
        <v>0</v>
      </c>
      <c r="CL15" s="48">
        <f t="shared" si="15"/>
        <v>0</v>
      </c>
      <c r="CM15" s="48">
        <f t="shared" si="15"/>
        <v>0</v>
      </c>
      <c r="CN15" s="48">
        <f t="shared" si="15"/>
        <v>0</v>
      </c>
      <c r="CO15" s="48">
        <f t="shared" si="15"/>
        <v>0</v>
      </c>
      <c r="CP15" s="48">
        <f t="shared" si="15"/>
        <v>0</v>
      </c>
      <c r="CQ15" s="49">
        <f t="shared" si="16"/>
        <v>0</v>
      </c>
      <c r="CR15" s="48">
        <f t="shared" si="17"/>
        <v>0</v>
      </c>
    </row>
    <row r="16" spans="1:96" outlineLevel="1" x14ac:dyDescent="0.25">
      <c r="A16" s="50" t="s">
        <v>62</v>
      </c>
      <c r="B16" s="51" t="s">
        <v>54</v>
      </c>
      <c r="C16" s="52">
        <f>[2]Genanskaffelsespriser!E92</f>
        <v>75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56"/>
      <c r="AA16" s="57">
        <f>IF((D16*[2]Genanskaffelsespriser!$D92-(2009-D$3)/$C16*[2]Genanskaffelsespriser!$D92*D16)&lt;0,0,(D16*[2]Genanskaffelsespriser!$D92-(2009-D$3)/$C16*[2]Genanskaffelsespriser!$D92*D16))</f>
        <v>0</v>
      </c>
      <c r="AB16" s="58">
        <f>IF((E16*[2]Genanskaffelsespriser!$D92-(2009-E$3)/$C16*[2]Genanskaffelsespriser!$D92*E16)&lt;0,0,(E16*[2]Genanskaffelsespriser!$D92-(2009-E$3)/$C16*[2]Genanskaffelsespriser!$D92*E16))</f>
        <v>0</v>
      </c>
      <c r="AC16" s="58">
        <f>IF((F16*[2]Genanskaffelsespriser!$D92-(2009-F$3)/$C16*[2]Genanskaffelsespriser!$D92*F16)&lt;0,0,(F16*[2]Genanskaffelsespriser!$D92-(2009-F$3)/$C16*[2]Genanskaffelsespriser!$D92*F16))</f>
        <v>0</v>
      </c>
      <c r="AD16" s="58">
        <f>IF((G16*[2]Genanskaffelsespriser!$D92-(2009-G$3)/$C16*[2]Genanskaffelsespriser!$D92*G16)&lt;0,0,(G16*[2]Genanskaffelsespriser!$D92-(2009-G$3)/$C16*[2]Genanskaffelsespriser!$D92*G16))</f>
        <v>0</v>
      </c>
      <c r="AE16" s="58">
        <f>IF((H16*[2]Genanskaffelsespriser!$D92-(2009-H$3)/$C16*[2]Genanskaffelsespriser!$D92*H16)&lt;0,0,(H16*[2]Genanskaffelsespriser!$D92-(2009-H$3)/$C16*[2]Genanskaffelsespriser!$D92*H16))</f>
        <v>0</v>
      </c>
      <c r="AF16" s="58">
        <f>IF((I16*[2]Genanskaffelsespriser!$D92-(2009-I$3)/$C16*[2]Genanskaffelsespriser!$D92*I16)&lt;0,0,(I16*[2]Genanskaffelsespriser!$D92-(2009-I$3)/$C16*[2]Genanskaffelsespriser!$D92*I16))</f>
        <v>0</v>
      </c>
      <c r="AG16" s="58">
        <f>IF((J16*[2]Genanskaffelsespriser!$D92-(2009-J$3)/$C16*[2]Genanskaffelsespriser!$D92*J16)&lt;0,0,(J16*[2]Genanskaffelsespriser!$D92-(2009-J$3)/$C16*[2]Genanskaffelsespriser!$D92*J16))</f>
        <v>0</v>
      </c>
      <c r="AH16" s="58">
        <f>IF((K16*[2]Genanskaffelsespriser!$D92-(2009-K$3)/$C16*[2]Genanskaffelsespriser!$D92*K16)&lt;0,0,(K16*[2]Genanskaffelsespriser!$D92-(2009-K$3)/$C16*[2]Genanskaffelsespriser!$D92*K16))</f>
        <v>0</v>
      </c>
      <c r="AI16" s="58">
        <f>IF((L16*[2]Genanskaffelsespriser!$D92-(2009-L$3)/$C16*[2]Genanskaffelsespriser!$D92*L16)&lt;0,0,(L16*[2]Genanskaffelsespriser!$D92-(2009-L$3)/$C16*[2]Genanskaffelsespriser!$D92*L16))</f>
        <v>0</v>
      </c>
      <c r="AJ16" s="58">
        <f>IF((M16*[2]Genanskaffelsespriser!$D92-(2009-M$3)/$C16*[2]Genanskaffelsespriser!$D92*M16)&lt;0,0,(M16*[2]Genanskaffelsespriser!$D92-(2009-M$3)/$C16*[2]Genanskaffelsespriser!$D92*M16))</f>
        <v>0</v>
      </c>
      <c r="AK16" s="58">
        <f>IF((N16*[2]Genanskaffelsespriser!$D92-(2009-N$3)/$C16*[2]Genanskaffelsespriser!$D92*N16)&lt;0,0,(N16*[2]Genanskaffelsespriser!$D92-(2009-N$3)/$C16*[2]Genanskaffelsespriser!$D92*N16))</f>
        <v>0</v>
      </c>
      <c r="AL16" s="58">
        <f>IF((O16*[2]Genanskaffelsespriser!$D92-(2009-O$3)/$C16*[2]Genanskaffelsespriser!$D92*O16)&lt;0,0,(O16*[2]Genanskaffelsespriser!$D92-(2009-O$3)/$C16*[2]Genanskaffelsespriser!$D92*O16))</f>
        <v>0</v>
      </c>
      <c r="AM16" s="58">
        <f>IF((P16*[2]Genanskaffelsespriser!$D92-(2009-P$3)/$C16*[2]Genanskaffelsespriser!$D92*P16)&lt;0,0,(P16*[2]Genanskaffelsespriser!$D92-(2009-P$3)/$C16*[2]Genanskaffelsespriser!$D92*P16))</f>
        <v>0</v>
      </c>
      <c r="AN16" s="58">
        <f>IF((Q16*[2]Genanskaffelsespriser!$D92-(2009-Q$3)/$C16*[2]Genanskaffelsespriser!$D92*Q16)&lt;0,0,(Q16*[2]Genanskaffelsespriser!$D92-(2009-Q$3)/$C16*[2]Genanskaffelsespriser!$D92*Q16))</f>
        <v>0</v>
      </c>
      <c r="AO16" s="58">
        <f>IF((R16*[2]Genanskaffelsespriser!$D92-(2009-R$3)/$C16*[2]Genanskaffelsespriser!$D92*R16)&lt;0,0,(R16*[2]Genanskaffelsespriser!$D92-(2009-R$3)/$C16*[2]Genanskaffelsespriser!$D92*R16))</f>
        <v>0</v>
      </c>
      <c r="AP16" s="58">
        <f>IF((S16*[2]Genanskaffelsespriser!$D92-(2009-S$3)/$C16*[2]Genanskaffelsespriser!$D92*S16)&lt;0,0,(S16*[2]Genanskaffelsespriser!$D92-(2009-S$3)/$C16*[2]Genanskaffelsespriser!$D92*S16))</f>
        <v>0</v>
      </c>
      <c r="AQ16" s="58">
        <f>IF((T16*[2]Genanskaffelsespriser!$D92-(2009-T$3)/$C16*[2]Genanskaffelsespriser!$D92*T16)&lt;0,0,(T16*[2]Genanskaffelsespriser!$D92-(2009-T$3)/$C16*[2]Genanskaffelsespriser!$D92*T16))</f>
        <v>0</v>
      </c>
      <c r="AR16" s="58">
        <f>IF((U16*[2]Genanskaffelsespriser!$D92-(2009-U$3)/$C16*[2]Genanskaffelsespriser!$D92*U16)&lt;0,0,(U16*[2]Genanskaffelsespriser!$D92-(2009-U$3)/$C16*[2]Genanskaffelsespriser!$D92*U16))</f>
        <v>0</v>
      </c>
      <c r="AS16" s="58">
        <f>IF((V16*[2]Genanskaffelsespriser!$D92-(2009-V$3)/$C16*[2]Genanskaffelsespriser!$D92*V16)&lt;0,0,(V16*[2]Genanskaffelsespriser!$D92-(2009-V$3)/$C16*[2]Genanskaffelsespriser!$D92*V16))</f>
        <v>0</v>
      </c>
      <c r="AT16" s="58">
        <f>IF((W16*[2]Genanskaffelsespriser!$D92-(2009-W$3)/$C16*[2]Genanskaffelsespriser!$D92*W16)&lt;0,0,(W16*[2]Genanskaffelsespriser!$D92-(2009-W$3)/$C16*[2]Genanskaffelsespriser!$D92*W16))</f>
        <v>0</v>
      </c>
      <c r="AU16" s="58">
        <f>IF((X16*[2]Genanskaffelsespriser!$D92-(2009-X$3)/$C16*[2]Genanskaffelsespriser!$D92*X16)&lt;0,0,(X16*[2]Genanskaffelsespriser!$D92-(2009-X$3)/$C16*[2]Genanskaffelsespriser!$D92*X16))</f>
        <v>0</v>
      </c>
      <c r="AV16" s="58">
        <f>IF((Y16*[2]Genanskaffelsespriser!$D92-(2009-Y$3)/$C16*[2]Genanskaffelsespriser!$D92*Y16)&lt;0,0,(Y16*[2]Genanskaffelsespriser!$D92-(2009-Y$3)/$C16*[2]Genanskaffelsespriser!$D92*Y16))</f>
        <v>0</v>
      </c>
      <c r="AW16" s="59">
        <f t="shared" si="12"/>
        <v>0</v>
      </c>
      <c r="AX16" s="58">
        <f>VLOOKUP(D$3,[2]Prisindeks!$A$1:$B$111,2,FALSE)/100*AA16</f>
        <v>0</v>
      </c>
      <c r="AY16" s="58">
        <f>VLOOKUP(E$3,[2]Prisindeks!$A$1:$B$111,2,FALSE)/100*AB16</f>
        <v>0</v>
      </c>
      <c r="AZ16" s="58">
        <f>VLOOKUP(F$3,[2]Prisindeks!$A$1:$B$111,2,FALSE)/100*AC16</f>
        <v>0</v>
      </c>
      <c r="BA16" s="58">
        <f>VLOOKUP(G$3,[2]Prisindeks!$A$1:$B$111,2,FALSE)/100*AD16</f>
        <v>0</v>
      </c>
      <c r="BB16" s="58">
        <f>VLOOKUP(H$3,[2]Prisindeks!$A$1:$B$111,2,FALSE)/100*AE16</f>
        <v>0</v>
      </c>
      <c r="BC16" s="58">
        <f>VLOOKUP(I$3,[2]Prisindeks!$A$1:$B$111,2,FALSE)/100*AF16</f>
        <v>0</v>
      </c>
      <c r="BD16" s="58">
        <f>VLOOKUP(J$3,[2]Prisindeks!$A$1:$B$111,2,FALSE)/100*AG16</f>
        <v>0</v>
      </c>
      <c r="BE16" s="58">
        <f>VLOOKUP(K$3,[2]Prisindeks!$A$1:$B$111,2,FALSE)/100*AH16</f>
        <v>0</v>
      </c>
      <c r="BF16" s="58">
        <f>VLOOKUP(L$3,[2]Prisindeks!$A$1:$B$111,2,FALSE)/100*AI16</f>
        <v>0</v>
      </c>
      <c r="BG16" s="58">
        <f>VLOOKUP(M$3,[2]Prisindeks!$A$1:$B$111,2,FALSE)/100*AJ16</f>
        <v>0</v>
      </c>
      <c r="BH16" s="58">
        <f>VLOOKUP(N$3,[2]Prisindeks!$A$1:$B$111,2,FALSE)/100*AK16</f>
        <v>0</v>
      </c>
      <c r="BI16" s="58">
        <f>VLOOKUP(O$3,[2]Prisindeks!$A$1:$B$111,2,FALSE)/100*AL16</f>
        <v>0</v>
      </c>
      <c r="BJ16" s="58">
        <f>VLOOKUP(P$3,[2]Prisindeks!$A$1:$B$111,2,FALSE)/100*AM16</f>
        <v>0</v>
      </c>
      <c r="BK16" s="58">
        <f>VLOOKUP(Q$3,[2]Prisindeks!$A$1:$B$111,2,FALSE)/100*AN16</f>
        <v>0</v>
      </c>
      <c r="BL16" s="58">
        <f>VLOOKUP(R$3,[2]Prisindeks!$A$1:$B$111,2,FALSE)/100*AO16</f>
        <v>0</v>
      </c>
      <c r="BM16" s="58">
        <f>VLOOKUP(S$3,[2]Prisindeks!$A$1:$B$111,2,FALSE)/100*AP16</f>
        <v>0</v>
      </c>
      <c r="BN16" s="58">
        <f>VLOOKUP(T$3,[2]Prisindeks!$A$1:$B$111,2,FALSE)/100*AQ16</f>
        <v>0</v>
      </c>
      <c r="BO16" s="58">
        <f>VLOOKUP(U$3,[2]Prisindeks!$A$1:$B$111,2,FALSE)/100*AR16</f>
        <v>0</v>
      </c>
      <c r="BP16" s="58">
        <f>VLOOKUP(V$3,[2]Prisindeks!$A$1:$B$111,2,FALSE)/100*AS16</f>
        <v>0</v>
      </c>
      <c r="BQ16" s="58">
        <f>VLOOKUP(W$3,[2]Prisindeks!$A$1:$B$111,2,FALSE)/100*AT16</f>
        <v>0</v>
      </c>
      <c r="BR16" s="58">
        <f>VLOOKUP(X$3,[2]Prisindeks!$A$1:$B$111,2,FALSE)/100*AU16</f>
        <v>0</v>
      </c>
      <c r="BS16" s="58">
        <f>VLOOKUP(Y$3,[2]Prisindeks!$A$1:$B$111,2,FALSE)/100*AV16</f>
        <v>0</v>
      </c>
      <c r="BT16" s="59">
        <f t="shared" si="13"/>
        <v>0</v>
      </c>
      <c r="BU16" s="48">
        <f t="shared" si="14"/>
        <v>0</v>
      </c>
      <c r="BV16" s="48">
        <f t="shared" si="14"/>
        <v>0</v>
      </c>
      <c r="BW16" s="48">
        <f t="shared" si="14"/>
        <v>0</v>
      </c>
      <c r="BX16" s="48">
        <f t="shared" si="14"/>
        <v>0</v>
      </c>
      <c r="BY16" s="48">
        <f t="shared" si="14"/>
        <v>0</v>
      </c>
      <c r="BZ16" s="48">
        <f t="shared" si="14"/>
        <v>0</v>
      </c>
      <c r="CA16" s="48">
        <f t="shared" si="14"/>
        <v>0</v>
      </c>
      <c r="CB16" s="48">
        <f t="shared" si="14"/>
        <v>0</v>
      </c>
      <c r="CC16" s="48">
        <f t="shared" si="14"/>
        <v>0</v>
      </c>
      <c r="CD16" s="48">
        <f t="shared" si="14"/>
        <v>0</v>
      </c>
      <c r="CE16" s="48">
        <f t="shared" si="14"/>
        <v>0</v>
      </c>
      <c r="CF16" s="48">
        <f t="shared" si="14"/>
        <v>0</v>
      </c>
      <c r="CG16" s="48">
        <f t="shared" si="14"/>
        <v>0</v>
      </c>
      <c r="CH16" s="48">
        <f t="shared" si="14"/>
        <v>0</v>
      </c>
      <c r="CI16" s="48">
        <f t="shared" si="14"/>
        <v>0</v>
      </c>
      <c r="CJ16" s="48">
        <f t="shared" si="14"/>
        <v>0</v>
      </c>
      <c r="CK16" s="48">
        <f t="shared" si="15"/>
        <v>0</v>
      </c>
      <c r="CL16" s="48">
        <f t="shared" si="15"/>
        <v>0</v>
      </c>
      <c r="CM16" s="48">
        <f t="shared" si="15"/>
        <v>0</v>
      </c>
      <c r="CN16" s="48">
        <f t="shared" si="15"/>
        <v>0</v>
      </c>
      <c r="CO16" s="48">
        <f t="shared" si="15"/>
        <v>0</v>
      </c>
      <c r="CP16" s="48">
        <f t="shared" si="15"/>
        <v>0</v>
      </c>
      <c r="CQ16" s="49">
        <f t="shared" si="16"/>
        <v>0</v>
      </c>
      <c r="CR16" s="48">
        <f t="shared" si="17"/>
        <v>0</v>
      </c>
    </row>
    <row r="17" spans="1:96" outlineLevel="1" x14ac:dyDescent="0.25">
      <c r="A17" s="50" t="s">
        <v>16</v>
      </c>
      <c r="B17" s="51" t="s">
        <v>54</v>
      </c>
      <c r="C17" s="52">
        <f>[2]Genanskaffelsespriser!E93</f>
        <v>75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56"/>
      <c r="AA17" s="57">
        <f>IF((D17*[2]Genanskaffelsespriser!$D93-(2009-D$3)/$C17*[2]Genanskaffelsespriser!$D93*D17)&lt;0,0,(D17*[2]Genanskaffelsespriser!$D93-(2009-D$3)/$C17*[2]Genanskaffelsespriser!$D93*D17))</f>
        <v>0</v>
      </c>
      <c r="AB17" s="58">
        <f>IF((E17*[2]Genanskaffelsespriser!$D93-(2009-E$3)/$C17*[2]Genanskaffelsespriser!$D93*E17)&lt;0,0,(E17*[2]Genanskaffelsespriser!$D93-(2009-E$3)/$C17*[2]Genanskaffelsespriser!$D93*E17))</f>
        <v>0</v>
      </c>
      <c r="AC17" s="58">
        <f>IF((F17*[2]Genanskaffelsespriser!$D93-(2009-F$3)/$C17*[2]Genanskaffelsespriser!$D93*F17)&lt;0,0,(F17*[2]Genanskaffelsespriser!$D93-(2009-F$3)/$C17*[2]Genanskaffelsespriser!$D93*F17))</f>
        <v>0</v>
      </c>
      <c r="AD17" s="58">
        <f>IF((G17*[2]Genanskaffelsespriser!$D93-(2009-G$3)/$C17*[2]Genanskaffelsespriser!$D93*G17)&lt;0,0,(G17*[2]Genanskaffelsespriser!$D93-(2009-G$3)/$C17*[2]Genanskaffelsespriser!$D93*G17))</f>
        <v>0</v>
      </c>
      <c r="AE17" s="58">
        <f>IF((H17*[2]Genanskaffelsespriser!$D93-(2009-H$3)/$C17*[2]Genanskaffelsespriser!$D93*H17)&lt;0,0,(H17*[2]Genanskaffelsespriser!$D93-(2009-H$3)/$C17*[2]Genanskaffelsespriser!$D93*H17))</f>
        <v>0</v>
      </c>
      <c r="AF17" s="58">
        <f>IF((I17*[2]Genanskaffelsespriser!$D93-(2009-I$3)/$C17*[2]Genanskaffelsespriser!$D93*I17)&lt;0,0,(I17*[2]Genanskaffelsespriser!$D93-(2009-I$3)/$C17*[2]Genanskaffelsespriser!$D93*I17))</f>
        <v>0</v>
      </c>
      <c r="AG17" s="58">
        <f>IF((J17*[2]Genanskaffelsespriser!$D93-(2009-J$3)/$C17*[2]Genanskaffelsespriser!$D93*J17)&lt;0,0,(J17*[2]Genanskaffelsespriser!$D93-(2009-J$3)/$C17*[2]Genanskaffelsespriser!$D93*J17))</f>
        <v>0</v>
      </c>
      <c r="AH17" s="58">
        <f>IF((K17*[2]Genanskaffelsespriser!$D93-(2009-K$3)/$C17*[2]Genanskaffelsespriser!$D93*K17)&lt;0,0,(K17*[2]Genanskaffelsespriser!$D93-(2009-K$3)/$C17*[2]Genanskaffelsespriser!$D93*K17))</f>
        <v>0</v>
      </c>
      <c r="AI17" s="58">
        <f>IF((L17*[2]Genanskaffelsespriser!$D93-(2009-L$3)/$C17*[2]Genanskaffelsespriser!$D93*L17)&lt;0,0,(L17*[2]Genanskaffelsespriser!$D93-(2009-L$3)/$C17*[2]Genanskaffelsespriser!$D93*L17))</f>
        <v>0</v>
      </c>
      <c r="AJ17" s="58">
        <f>IF((M17*[2]Genanskaffelsespriser!$D93-(2009-M$3)/$C17*[2]Genanskaffelsespriser!$D93*M17)&lt;0,0,(M17*[2]Genanskaffelsespriser!$D93-(2009-M$3)/$C17*[2]Genanskaffelsespriser!$D93*M17))</f>
        <v>0</v>
      </c>
      <c r="AK17" s="58">
        <f>IF((N17*[2]Genanskaffelsespriser!$D93-(2009-N$3)/$C17*[2]Genanskaffelsespriser!$D93*N17)&lt;0,0,(N17*[2]Genanskaffelsespriser!$D93-(2009-N$3)/$C17*[2]Genanskaffelsespriser!$D93*N17))</f>
        <v>0</v>
      </c>
      <c r="AL17" s="58">
        <f>IF((O17*[2]Genanskaffelsespriser!$D93-(2009-O$3)/$C17*[2]Genanskaffelsespriser!$D93*O17)&lt;0,0,(O17*[2]Genanskaffelsespriser!$D93-(2009-O$3)/$C17*[2]Genanskaffelsespriser!$D93*O17))</f>
        <v>0</v>
      </c>
      <c r="AM17" s="58">
        <f>IF((P17*[2]Genanskaffelsespriser!$D93-(2009-P$3)/$C17*[2]Genanskaffelsespriser!$D93*P17)&lt;0,0,(P17*[2]Genanskaffelsespriser!$D93-(2009-P$3)/$C17*[2]Genanskaffelsespriser!$D93*P17))</f>
        <v>0</v>
      </c>
      <c r="AN17" s="58">
        <f>IF((Q17*[2]Genanskaffelsespriser!$D93-(2009-Q$3)/$C17*[2]Genanskaffelsespriser!$D93*Q17)&lt;0,0,(Q17*[2]Genanskaffelsespriser!$D93-(2009-Q$3)/$C17*[2]Genanskaffelsespriser!$D93*Q17))</f>
        <v>0</v>
      </c>
      <c r="AO17" s="58">
        <f>IF((R17*[2]Genanskaffelsespriser!$D93-(2009-R$3)/$C17*[2]Genanskaffelsespriser!$D93*R17)&lt;0,0,(R17*[2]Genanskaffelsespriser!$D93-(2009-R$3)/$C17*[2]Genanskaffelsespriser!$D93*R17))</f>
        <v>0</v>
      </c>
      <c r="AP17" s="58">
        <f>IF((S17*[2]Genanskaffelsespriser!$D93-(2009-S$3)/$C17*[2]Genanskaffelsespriser!$D93*S17)&lt;0,0,(S17*[2]Genanskaffelsespriser!$D93-(2009-S$3)/$C17*[2]Genanskaffelsespriser!$D93*S17))</f>
        <v>0</v>
      </c>
      <c r="AQ17" s="58">
        <f>IF((T17*[2]Genanskaffelsespriser!$D93-(2009-T$3)/$C17*[2]Genanskaffelsespriser!$D93*T17)&lt;0,0,(T17*[2]Genanskaffelsespriser!$D93-(2009-T$3)/$C17*[2]Genanskaffelsespriser!$D93*T17))</f>
        <v>0</v>
      </c>
      <c r="AR17" s="58">
        <f>IF((U17*[2]Genanskaffelsespriser!$D93-(2009-U$3)/$C17*[2]Genanskaffelsespriser!$D93*U17)&lt;0,0,(U17*[2]Genanskaffelsespriser!$D93-(2009-U$3)/$C17*[2]Genanskaffelsespriser!$D93*U17))</f>
        <v>0</v>
      </c>
      <c r="AS17" s="58">
        <f>IF((V17*[2]Genanskaffelsespriser!$D93-(2009-V$3)/$C17*[2]Genanskaffelsespriser!$D93*V17)&lt;0,0,(V17*[2]Genanskaffelsespriser!$D93-(2009-V$3)/$C17*[2]Genanskaffelsespriser!$D93*V17))</f>
        <v>0</v>
      </c>
      <c r="AT17" s="58">
        <f>IF((W17*[2]Genanskaffelsespriser!$D93-(2009-W$3)/$C17*[2]Genanskaffelsespriser!$D93*W17)&lt;0,0,(W17*[2]Genanskaffelsespriser!$D93-(2009-W$3)/$C17*[2]Genanskaffelsespriser!$D93*W17))</f>
        <v>0</v>
      </c>
      <c r="AU17" s="58">
        <f>IF((X17*[2]Genanskaffelsespriser!$D93-(2009-X$3)/$C17*[2]Genanskaffelsespriser!$D93*X17)&lt;0,0,(X17*[2]Genanskaffelsespriser!$D93-(2009-X$3)/$C17*[2]Genanskaffelsespriser!$D93*X17))</f>
        <v>0</v>
      </c>
      <c r="AV17" s="58">
        <f>IF((Y17*[2]Genanskaffelsespriser!$D93-(2009-Y$3)/$C17*[2]Genanskaffelsespriser!$D93*Y17)&lt;0,0,(Y17*[2]Genanskaffelsespriser!$D93-(2009-Y$3)/$C17*[2]Genanskaffelsespriser!$D93*Y17))</f>
        <v>0</v>
      </c>
      <c r="AW17" s="59">
        <f t="shared" si="12"/>
        <v>0</v>
      </c>
      <c r="AX17" s="58">
        <f>VLOOKUP(D$3,[2]Prisindeks!$A$1:$B$111,2,FALSE)/100*AA17</f>
        <v>0</v>
      </c>
      <c r="AY17" s="58">
        <f>VLOOKUP(E$3,[2]Prisindeks!$A$1:$B$111,2,FALSE)/100*AB17</f>
        <v>0</v>
      </c>
      <c r="AZ17" s="58">
        <f>VLOOKUP(F$3,[2]Prisindeks!$A$1:$B$111,2,FALSE)/100*AC17</f>
        <v>0</v>
      </c>
      <c r="BA17" s="58">
        <f>VLOOKUP(G$3,[2]Prisindeks!$A$1:$B$111,2,FALSE)/100*AD17</f>
        <v>0</v>
      </c>
      <c r="BB17" s="58">
        <f>VLOOKUP(H$3,[2]Prisindeks!$A$1:$B$111,2,FALSE)/100*AE17</f>
        <v>0</v>
      </c>
      <c r="BC17" s="58">
        <f>VLOOKUP(I$3,[2]Prisindeks!$A$1:$B$111,2,FALSE)/100*AF17</f>
        <v>0</v>
      </c>
      <c r="BD17" s="58">
        <f>VLOOKUP(J$3,[2]Prisindeks!$A$1:$B$111,2,FALSE)/100*AG17</f>
        <v>0</v>
      </c>
      <c r="BE17" s="58">
        <f>VLOOKUP(K$3,[2]Prisindeks!$A$1:$B$111,2,FALSE)/100*AH17</f>
        <v>0</v>
      </c>
      <c r="BF17" s="58">
        <f>VLOOKUP(L$3,[2]Prisindeks!$A$1:$B$111,2,FALSE)/100*AI17</f>
        <v>0</v>
      </c>
      <c r="BG17" s="58">
        <f>VLOOKUP(M$3,[2]Prisindeks!$A$1:$B$111,2,FALSE)/100*AJ17</f>
        <v>0</v>
      </c>
      <c r="BH17" s="58">
        <f>VLOOKUP(N$3,[2]Prisindeks!$A$1:$B$111,2,FALSE)/100*AK17</f>
        <v>0</v>
      </c>
      <c r="BI17" s="58">
        <f>VLOOKUP(O$3,[2]Prisindeks!$A$1:$B$111,2,FALSE)/100*AL17</f>
        <v>0</v>
      </c>
      <c r="BJ17" s="58">
        <f>VLOOKUP(P$3,[2]Prisindeks!$A$1:$B$111,2,FALSE)/100*AM17</f>
        <v>0</v>
      </c>
      <c r="BK17" s="58">
        <f>VLOOKUP(Q$3,[2]Prisindeks!$A$1:$B$111,2,FALSE)/100*AN17</f>
        <v>0</v>
      </c>
      <c r="BL17" s="58">
        <f>VLOOKUP(R$3,[2]Prisindeks!$A$1:$B$111,2,FALSE)/100*AO17</f>
        <v>0</v>
      </c>
      <c r="BM17" s="58">
        <f>VLOOKUP(S$3,[2]Prisindeks!$A$1:$B$111,2,FALSE)/100*AP17</f>
        <v>0</v>
      </c>
      <c r="BN17" s="58">
        <f>VLOOKUP(T$3,[2]Prisindeks!$A$1:$B$111,2,FALSE)/100*AQ17</f>
        <v>0</v>
      </c>
      <c r="BO17" s="58">
        <f>VLOOKUP(U$3,[2]Prisindeks!$A$1:$B$111,2,FALSE)/100*AR17</f>
        <v>0</v>
      </c>
      <c r="BP17" s="58">
        <f>VLOOKUP(V$3,[2]Prisindeks!$A$1:$B$111,2,FALSE)/100*AS17</f>
        <v>0</v>
      </c>
      <c r="BQ17" s="58">
        <f>VLOOKUP(W$3,[2]Prisindeks!$A$1:$B$111,2,FALSE)/100*AT17</f>
        <v>0</v>
      </c>
      <c r="BR17" s="58">
        <f>VLOOKUP(X$3,[2]Prisindeks!$A$1:$B$111,2,FALSE)/100*AU17</f>
        <v>0</v>
      </c>
      <c r="BS17" s="58">
        <f>VLOOKUP(Y$3,[2]Prisindeks!$A$1:$B$111,2,FALSE)/100*AV17</f>
        <v>0</v>
      </c>
      <c r="BT17" s="59">
        <f t="shared" si="13"/>
        <v>0</v>
      </c>
      <c r="BU17" s="48">
        <f t="shared" si="14"/>
        <v>0</v>
      </c>
      <c r="BV17" s="48">
        <f t="shared" si="14"/>
        <v>0</v>
      </c>
      <c r="BW17" s="48">
        <f t="shared" si="14"/>
        <v>0</v>
      </c>
      <c r="BX17" s="48">
        <f t="shared" si="14"/>
        <v>0</v>
      </c>
      <c r="BY17" s="48">
        <f t="shared" si="14"/>
        <v>0</v>
      </c>
      <c r="BZ17" s="48">
        <f t="shared" si="14"/>
        <v>0</v>
      </c>
      <c r="CA17" s="48">
        <f t="shared" si="14"/>
        <v>0</v>
      </c>
      <c r="CB17" s="48">
        <f t="shared" si="14"/>
        <v>0</v>
      </c>
      <c r="CC17" s="48">
        <f t="shared" si="14"/>
        <v>0</v>
      </c>
      <c r="CD17" s="48">
        <f t="shared" si="14"/>
        <v>0</v>
      </c>
      <c r="CE17" s="48">
        <f t="shared" si="14"/>
        <v>0</v>
      </c>
      <c r="CF17" s="48">
        <f t="shared" si="14"/>
        <v>0</v>
      </c>
      <c r="CG17" s="48">
        <f t="shared" si="14"/>
        <v>0</v>
      </c>
      <c r="CH17" s="48">
        <f t="shared" si="14"/>
        <v>0</v>
      </c>
      <c r="CI17" s="48">
        <f t="shared" si="14"/>
        <v>0</v>
      </c>
      <c r="CJ17" s="48">
        <f t="shared" si="14"/>
        <v>0</v>
      </c>
      <c r="CK17" s="48">
        <f t="shared" si="15"/>
        <v>0</v>
      </c>
      <c r="CL17" s="48">
        <f t="shared" si="15"/>
        <v>0</v>
      </c>
      <c r="CM17" s="48">
        <f t="shared" si="15"/>
        <v>0</v>
      </c>
      <c r="CN17" s="48">
        <f t="shared" si="15"/>
        <v>0</v>
      </c>
      <c r="CO17" s="48">
        <f t="shared" si="15"/>
        <v>0</v>
      </c>
      <c r="CP17" s="48">
        <f t="shared" si="15"/>
        <v>0</v>
      </c>
      <c r="CQ17" s="49">
        <f t="shared" si="16"/>
        <v>0</v>
      </c>
      <c r="CR17" s="48">
        <f t="shared" si="17"/>
        <v>0</v>
      </c>
    </row>
    <row r="18" spans="1:96" outlineLevel="1" x14ac:dyDescent="0.25">
      <c r="A18" s="50" t="s">
        <v>17</v>
      </c>
      <c r="B18" s="51" t="s">
        <v>54</v>
      </c>
      <c r="C18" s="52">
        <f>[2]Genanskaffelsespriser!E94</f>
        <v>75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56"/>
      <c r="AA18" s="57">
        <f>IF((D18*[2]Genanskaffelsespriser!$D94-(2009-D$3)/$C18*[2]Genanskaffelsespriser!$D94*D18)&lt;0,0,(D18*[2]Genanskaffelsespriser!$D94-(2009-D$3)/$C18*[2]Genanskaffelsespriser!$D94*D18))</f>
        <v>0</v>
      </c>
      <c r="AB18" s="58">
        <f>IF((E18*[2]Genanskaffelsespriser!$D94-(2009-E$3)/$C18*[2]Genanskaffelsespriser!$D94*E18)&lt;0,0,(E18*[2]Genanskaffelsespriser!$D94-(2009-E$3)/$C18*[2]Genanskaffelsespriser!$D94*E18))</f>
        <v>0</v>
      </c>
      <c r="AC18" s="58">
        <f>IF((F18*[2]Genanskaffelsespriser!$D94-(2009-F$3)/$C18*[2]Genanskaffelsespriser!$D94*F18)&lt;0,0,(F18*[2]Genanskaffelsespriser!$D94-(2009-F$3)/$C18*[2]Genanskaffelsespriser!$D94*F18))</f>
        <v>0</v>
      </c>
      <c r="AD18" s="58">
        <f>IF((G18*[2]Genanskaffelsespriser!$D94-(2009-G$3)/$C18*[2]Genanskaffelsespriser!$D94*G18)&lt;0,0,(G18*[2]Genanskaffelsespriser!$D94-(2009-G$3)/$C18*[2]Genanskaffelsespriser!$D94*G18))</f>
        <v>0</v>
      </c>
      <c r="AE18" s="58">
        <f>IF((H18*[2]Genanskaffelsespriser!$D94-(2009-H$3)/$C18*[2]Genanskaffelsespriser!$D94*H18)&lt;0,0,(H18*[2]Genanskaffelsespriser!$D94-(2009-H$3)/$C18*[2]Genanskaffelsespriser!$D94*H18))</f>
        <v>0</v>
      </c>
      <c r="AF18" s="58">
        <f>IF((I18*[2]Genanskaffelsespriser!$D94-(2009-I$3)/$C18*[2]Genanskaffelsespriser!$D94*I18)&lt;0,0,(I18*[2]Genanskaffelsespriser!$D94-(2009-I$3)/$C18*[2]Genanskaffelsespriser!$D94*I18))</f>
        <v>0</v>
      </c>
      <c r="AG18" s="58">
        <f>IF((J18*[2]Genanskaffelsespriser!$D94-(2009-J$3)/$C18*[2]Genanskaffelsespriser!$D94*J18)&lt;0,0,(J18*[2]Genanskaffelsespriser!$D94-(2009-J$3)/$C18*[2]Genanskaffelsespriser!$D94*J18))</f>
        <v>0</v>
      </c>
      <c r="AH18" s="58">
        <f>IF((K18*[2]Genanskaffelsespriser!$D94-(2009-K$3)/$C18*[2]Genanskaffelsespriser!$D94*K18)&lt;0,0,(K18*[2]Genanskaffelsespriser!$D94-(2009-K$3)/$C18*[2]Genanskaffelsespriser!$D94*K18))</f>
        <v>0</v>
      </c>
      <c r="AI18" s="58">
        <f>IF((L18*[2]Genanskaffelsespriser!$D94-(2009-L$3)/$C18*[2]Genanskaffelsespriser!$D94*L18)&lt;0,0,(L18*[2]Genanskaffelsespriser!$D94-(2009-L$3)/$C18*[2]Genanskaffelsespriser!$D94*L18))</f>
        <v>0</v>
      </c>
      <c r="AJ18" s="58">
        <f>IF((M18*[2]Genanskaffelsespriser!$D94-(2009-M$3)/$C18*[2]Genanskaffelsespriser!$D94*M18)&lt;0,0,(M18*[2]Genanskaffelsespriser!$D94-(2009-M$3)/$C18*[2]Genanskaffelsespriser!$D94*M18))</f>
        <v>0</v>
      </c>
      <c r="AK18" s="58">
        <f>IF((N18*[2]Genanskaffelsespriser!$D94-(2009-N$3)/$C18*[2]Genanskaffelsespriser!$D94*N18)&lt;0,0,(N18*[2]Genanskaffelsespriser!$D94-(2009-N$3)/$C18*[2]Genanskaffelsespriser!$D94*N18))</f>
        <v>0</v>
      </c>
      <c r="AL18" s="58">
        <f>IF((O18*[2]Genanskaffelsespriser!$D94-(2009-O$3)/$C18*[2]Genanskaffelsespriser!$D94*O18)&lt;0,0,(O18*[2]Genanskaffelsespriser!$D94-(2009-O$3)/$C18*[2]Genanskaffelsespriser!$D94*O18))</f>
        <v>0</v>
      </c>
      <c r="AM18" s="58">
        <f>IF((P18*[2]Genanskaffelsespriser!$D94-(2009-P$3)/$C18*[2]Genanskaffelsespriser!$D94*P18)&lt;0,0,(P18*[2]Genanskaffelsespriser!$D94-(2009-P$3)/$C18*[2]Genanskaffelsespriser!$D94*P18))</f>
        <v>0</v>
      </c>
      <c r="AN18" s="58">
        <f>IF((Q18*[2]Genanskaffelsespriser!$D94-(2009-Q$3)/$C18*[2]Genanskaffelsespriser!$D94*Q18)&lt;0,0,(Q18*[2]Genanskaffelsespriser!$D94-(2009-Q$3)/$C18*[2]Genanskaffelsespriser!$D94*Q18))</f>
        <v>0</v>
      </c>
      <c r="AO18" s="58">
        <f>IF((R18*[2]Genanskaffelsespriser!$D94-(2009-R$3)/$C18*[2]Genanskaffelsespriser!$D94*R18)&lt;0,0,(R18*[2]Genanskaffelsespriser!$D94-(2009-R$3)/$C18*[2]Genanskaffelsespriser!$D94*R18))</f>
        <v>0</v>
      </c>
      <c r="AP18" s="58">
        <f>IF((S18*[2]Genanskaffelsespriser!$D94-(2009-S$3)/$C18*[2]Genanskaffelsespriser!$D94*S18)&lt;0,0,(S18*[2]Genanskaffelsespriser!$D94-(2009-S$3)/$C18*[2]Genanskaffelsespriser!$D94*S18))</f>
        <v>0</v>
      </c>
      <c r="AQ18" s="58">
        <f>IF((T18*[2]Genanskaffelsespriser!$D94-(2009-T$3)/$C18*[2]Genanskaffelsespriser!$D94*T18)&lt;0,0,(T18*[2]Genanskaffelsespriser!$D94-(2009-T$3)/$C18*[2]Genanskaffelsespriser!$D94*T18))</f>
        <v>0</v>
      </c>
      <c r="AR18" s="58">
        <f>IF((U18*[2]Genanskaffelsespriser!$D94-(2009-U$3)/$C18*[2]Genanskaffelsespriser!$D94*U18)&lt;0,0,(U18*[2]Genanskaffelsespriser!$D94-(2009-U$3)/$C18*[2]Genanskaffelsespriser!$D94*U18))</f>
        <v>0</v>
      </c>
      <c r="AS18" s="58">
        <f>IF((V18*[2]Genanskaffelsespriser!$D94-(2009-V$3)/$C18*[2]Genanskaffelsespriser!$D94*V18)&lt;0,0,(V18*[2]Genanskaffelsespriser!$D94-(2009-V$3)/$C18*[2]Genanskaffelsespriser!$D94*V18))</f>
        <v>0</v>
      </c>
      <c r="AT18" s="58">
        <f>IF((W18*[2]Genanskaffelsespriser!$D94-(2009-W$3)/$C18*[2]Genanskaffelsespriser!$D94*W18)&lt;0,0,(W18*[2]Genanskaffelsespriser!$D94-(2009-W$3)/$C18*[2]Genanskaffelsespriser!$D94*W18))</f>
        <v>0</v>
      </c>
      <c r="AU18" s="58">
        <f>IF((X18*[2]Genanskaffelsespriser!$D94-(2009-X$3)/$C18*[2]Genanskaffelsespriser!$D94*X18)&lt;0,0,(X18*[2]Genanskaffelsespriser!$D94-(2009-X$3)/$C18*[2]Genanskaffelsespriser!$D94*X18))</f>
        <v>0</v>
      </c>
      <c r="AV18" s="58">
        <f>IF((Y18*[2]Genanskaffelsespriser!$D94-(2009-Y$3)/$C18*[2]Genanskaffelsespriser!$D94*Y18)&lt;0,0,(Y18*[2]Genanskaffelsespriser!$D94-(2009-Y$3)/$C18*[2]Genanskaffelsespriser!$D94*Y18))</f>
        <v>0</v>
      </c>
      <c r="AW18" s="59">
        <f t="shared" si="12"/>
        <v>0</v>
      </c>
      <c r="AX18" s="58">
        <f>VLOOKUP(D$3,[2]Prisindeks!$A$1:$B$111,2,FALSE)/100*AA18</f>
        <v>0</v>
      </c>
      <c r="AY18" s="58">
        <f>VLOOKUP(E$3,[2]Prisindeks!$A$1:$B$111,2,FALSE)/100*AB18</f>
        <v>0</v>
      </c>
      <c r="AZ18" s="58">
        <f>VLOOKUP(F$3,[2]Prisindeks!$A$1:$B$111,2,FALSE)/100*AC18</f>
        <v>0</v>
      </c>
      <c r="BA18" s="58">
        <f>VLOOKUP(G$3,[2]Prisindeks!$A$1:$B$111,2,FALSE)/100*AD18</f>
        <v>0</v>
      </c>
      <c r="BB18" s="58">
        <f>VLOOKUP(H$3,[2]Prisindeks!$A$1:$B$111,2,FALSE)/100*AE18</f>
        <v>0</v>
      </c>
      <c r="BC18" s="58">
        <f>VLOOKUP(I$3,[2]Prisindeks!$A$1:$B$111,2,FALSE)/100*AF18</f>
        <v>0</v>
      </c>
      <c r="BD18" s="58">
        <f>VLOOKUP(J$3,[2]Prisindeks!$A$1:$B$111,2,FALSE)/100*AG18</f>
        <v>0</v>
      </c>
      <c r="BE18" s="58">
        <f>VLOOKUP(K$3,[2]Prisindeks!$A$1:$B$111,2,FALSE)/100*AH18</f>
        <v>0</v>
      </c>
      <c r="BF18" s="58">
        <f>VLOOKUP(L$3,[2]Prisindeks!$A$1:$B$111,2,FALSE)/100*AI18</f>
        <v>0</v>
      </c>
      <c r="BG18" s="58">
        <f>VLOOKUP(M$3,[2]Prisindeks!$A$1:$B$111,2,FALSE)/100*AJ18</f>
        <v>0</v>
      </c>
      <c r="BH18" s="58">
        <f>VLOOKUP(N$3,[2]Prisindeks!$A$1:$B$111,2,FALSE)/100*AK18</f>
        <v>0</v>
      </c>
      <c r="BI18" s="58">
        <f>VLOOKUP(O$3,[2]Prisindeks!$A$1:$B$111,2,FALSE)/100*AL18</f>
        <v>0</v>
      </c>
      <c r="BJ18" s="58">
        <f>VLOOKUP(P$3,[2]Prisindeks!$A$1:$B$111,2,FALSE)/100*AM18</f>
        <v>0</v>
      </c>
      <c r="BK18" s="58">
        <f>VLOOKUP(Q$3,[2]Prisindeks!$A$1:$B$111,2,FALSE)/100*AN18</f>
        <v>0</v>
      </c>
      <c r="BL18" s="58">
        <f>VLOOKUP(R$3,[2]Prisindeks!$A$1:$B$111,2,FALSE)/100*AO18</f>
        <v>0</v>
      </c>
      <c r="BM18" s="58">
        <f>VLOOKUP(S$3,[2]Prisindeks!$A$1:$B$111,2,FALSE)/100*AP18</f>
        <v>0</v>
      </c>
      <c r="BN18" s="58">
        <f>VLOOKUP(T$3,[2]Prisindeks!$A$1:$B$111,2,FALSE)/100*AQ18</f>
        <v>0</v>
      </c>
      <c r="BO18" s="58">
        <f>VLOOKUP(U$3,[2]Prisindeks!$A$1:$B$111,2,FALSE)/100*AR18</f>
        <v>0</v>
      </c>
      <c r="BP18" s="58">
        <f>VLOOKUP(V$3,[2]Prisindeks!$A$1:$B$111,2,FALSE)/100*AS18</f>
        <v>0</v>
      </c>
      <c r="BQ18" s="58">
        <f>VLOOKUP(W$3,[2]Prisindeks!$A$1:$B$111,2,FALSE)/100*AT18</f>
        <v>0</v>
      </c>
      <c r="BR18" s="58">
        <f>VLOOKUP(X$3,[2]Prisindeks!$A$1:$B$111,2,FALSE)/100*AU18</f>
        <v>0</v>
      </c>
      <c r="BS18" s="58">
        <f>VLOOKUP(Y$3,[2]Prisindeks!$A$1:$B$111,2,FALSE)/100*AV18</f>
        <v>0</v>
      </c>
      <c r="BT18" s="59">
        <f t="shared" si="13"/>
        <v>0</v>
      </c>
      <c r="BU18" s="48">
        <f t="shared" si="14"/>
        <v>0</v>
      </c>
      <c r="BV18" s="48">
        <f t="shared" si="14"/>
        <v>0</v>
      </c>
      <c r="BW18" s="48">
        <f t="shared" si="14"/>
        <v>0</v>
      </c>
      <c r="BX18" s="48">
        <f t="shared" si="14"/>
        <v>0</v>
      </c>
      <c r="BY18" s="48">
        <f t="shared" si="14"/>
        <v>0</v>
      </c>
      <c r="BZ18" s="48">
        <f t="shared" si="14"/>
        <v>0</v>
      </c>
      <c r="CA18" s="48">
        <f t="shared" si="14"/>
        <v>0</v>
      </c>
      <c r="CB18" s="48">
        <f t="shared" si="14"/>
        <v>0</v>
      </c>
      <c r="CC18" s="48">
        <f t="shared" si="14"/>
        <v>0</v>
      </c>
      <c r="CD18" s="48">
        <f t="shared" si="14"/>
        <v>0</v>
      </c>
      <c r="CE18" s="48">
        <f t="shared" si="14"/>
        <v>0</v>
      </c>
      <c r="CF18" s="48">
        <f t="shared" si="14"/>
        <v>0</v>
      </c>
      <c r="CG18" s="48">
        <f t="shared" si="14"/>
        <v>0</v>
      </c>
      <c r="CH18" s="48">
        <f t="shared" si="14"/>
        <v>0</v>
      </c>
      <c r="CI18" s="48">
        <f t="shared" si="14"/>
        <v>0</v>
      </c>
      <c r="CJ18" s="48">
        <f t="shared" si="14"/>
        <v>0</v>
      </c>
      <c r="CK18" s="48">
        <f t="shared" si="15"/>
        <v>0</v>
      </c>
      <c r="CL18" s="48">
        <f t="shared" si="15"/>
        <v>0</v>
      </c>
      <c r="CM18" s="48">
        <f t="shared" si="15"/>
        <v>0</v>
      </c>
      <c r="CN18" s="48">
        <f t="shared" si="15"/>
        <v>0</v>
      </c>
      <c r="CO18" s="48">
        <f t="shared" si="15"/>
        <v>0</v>
      </c>
      <c r="CP18" s="48">
        <f t="shared" si="15"/>
        <v>0</v>
      </c>
      <c r="CQ18" s="49">
        <f t="shared" si="16"/>
        <v>0</v>
      </c>
      <c r="CR18" s="48">
        <f t="shared" si="17"/>
        <v>0</v>
      </c>
    </row>
    <row r="19" spans="1:96" outlineLevel="1" x14ac:dyDescent="0.25">
      <c r="A19" s="50" t="s">
        <v>63</v>
      </c>
      <c r="B19" s="51" t="s">
        <v>54</v>
      </c>
      <c r="C19" s="52">
        <f>[2]Genanskaffelsespriser!E95</f>
        <v>75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56"/>
      <c r="AA19" s="57">
        <f>IF((D19*[2]Genanskaffelsespriser!$D95-(2009-D$3)/$C19*[2]Genanskaffelsespriser!$D95*D19)&lt;0,0,(D19*[2]Genanskaffelsespriser!$D95-(2009-D$3)/$C19*[2]Genanskaffelsespriser!$D95*D19))</f>
        <v>0</v>
      </c>
      <c r="AB19" s="58">
        <f>IF((E19*[2]Genanskaffelsespriser!$D95-(2009-E$3)/$C19*[2]Genanskaffelsespriser!$D95*E19)&lt;0,0,(E19*[2]Genanskaffelsespriser!$D95-(2009-E$3)/$C19*[2]Genanskaffelsespriser!$D95*E19))</f>
        <v>0</v>
      </c>
      <c r="AC19" s="58">
        <f>IF((F19*[2]Genanskaffelsespriser!$D95-(2009-F$3)/$C19*[2]Genanskaffelsespriser!$D95*F19)&lt;0,0,(F19*[2]Genanskaffelsespriser!$D95-(2009-F$3)/$C19*[2]Genanskaffelsespriser!$D95*F19))</f>
        <v>0</v>
      </c>
      <c r="AD19" s="58">
        <f>IF((G19*[2]Genanskaffelsespriser!$D95-(2009-G$3)/$C19*[2]Genanskaffelsespriser!$D95*G19)&lt;0,0,(G19*[2]Genanskaffelsespriser!$D95-(2009-G$3)/$C19*[2]Genanskaffelsespriser!$D95*G19))</f>
        <v>0</v>
      </c>
      <c r="AE19" s="58">
        <f>IF((H19*[2]Genanskaffelsespriser!$D95-(2009-H$3)/$C19*[2]Genanskaffelsespriser!$D95*H19)&lt;0,0,(H19*[2]Genanskaffelsespriser!$D95-(2009-H$3)/$C19*[2]Genanskaffelsespriser!$D95*H19))</f>
        <v>0</v>
      </c>
      <c r="AF19" s="58">
        <f>IF((I19*[2]Genanskaffelsespriser!$D95-(2009-I$3)/$C19*[2]Genanskaffelsespriser!$D95*I19)&lt;0,0,(I19*[2]Genanskaffelsespriser!$D95-(2009-I$3)/$C19*[2]Genanskaffelsespriser!$D95*I19))</f>
        <v>0</v>
      </c>
      <c r="AG19" s="58">
        <f>IF((J19*[2]Genanskaffelsespriser!$D95-(2009-J$3)/$C19*[2]Genanskaffelsespriser!$D95*J19)&lt;0,0,(J19*[2]Genanskaffelsespriser!$D95-(2009-J$3)/$C19*[2]Genanskaffelsespriser!$D95*J19))</f>
        <v>0</v>
      </c>
      <c r="AH19" s="58">
        <f>IF((K19*[2]Genanskaffelsespriser!$D95-(2009-K$3)/$C19*[2]Genanskaffelsespriser!$D95*K19)&lt;0,0,(K19*[2]Genanskaffelsespriser!$D95-(2009-K$3)/$C19*[2]Genanskaffelsespriser!$D95*K19))</f>
        <v>0</v>
      </c>
      <c r="AI19" s="58">
        <f>IF((L19*[2]Genanskaffelsespriser!$D95-(2009-L$3)/$C19*[2]Genanskaffelsespriser!$D95*L19)&lt;0,0,(L19*[2]Genanskaffelsespriser!$D95-(2009-L$3)/$C19*[2]Genanskaffelsespriser!$D95*L19))</f>
        <v>0</v>
      </c>
      <c r="AJ19" s="58">
        <f>IF((M19*[2]Genanskaffelsespriser!$D95-(2009-M$3)/$C19*[2]Genanskaffelsespriser!$D95*M19)&lt;0,0,(M19*[2]Genanskaffelsespriser!$D95-(2009-M$3)/$C19*[2]Genanskaffelsespriser!$D95*M19))</f>
        <v>0</v>
      </c>
      <c r="AK19" s="58">
        <f>IF((N19*[2]Genanskaffelsespriser!$D95-(2009-N$3)/$C19*[2]Genanskaffelsespriser!$D95*N19)&lt;0,0,(N19*[2]Genanskaffelsespriser!$D95-(2009-N$3)/$C19*[2]Genanskaffelsespriser!$D95*N19))</f>
        <v>0</v>
      </c>
      <c r="AL19" s="58">
        <f>IF((O19*[2]Genanskaffelsespriser!$D95-(2009-O$3)/$C19*[2]Genanskaffelsespriser!$D95*O19)&lt;0,0,(O19*[2]Genanskaffelsespriser!$D95-(2009-O$3)/$C19*[2]Genanskaffelsespriser!$D95*O19))</f>
        <v>0</v>
      </c>
      <c r="AM19" s="58">
        <f>IF((P19*[2]Genanskaffelsespriser!$D95-(2009-P$3)/$C19*[2]Genanskaffelsespriser!$D95*P19)&lt;0,0,(P19*[2]Genanskaffelsespriser!$D95-(2009-P$3)/$C19*[2]Genanskaffelsespriser!$D95*P19))</f>
        <v>0</v>
      </c>
      <c r="AN19" s="58">
        <f>IF((Q19*[2]Genanskaffelsespriser!$D95-(2009-Q$3)/$C19*[2]Genanskaffelsespriser!$D95*Q19)&lt;0,0,(Q19*[2]Genanskaffelsespriser!$D95-(2009-Q$3)/$C19*[2]Genanskaffelsespriser!$D95*Q19))</f>
        <v>0</v>
      </c>
      <c r="AO19" s="58">
        <f>IF((R19*[2]Genanskaffelsespriser!$D95-(2009-R$3)/$C19*[2]Genanskaffelsespriser!$D95*R19)&lt;0,0,(R19*[2]Genanskaffelsespriser!$D95-(2009-R$3)/$C19*[2]Genanskaffelsespriser!$D95*R19))</f>
        <v>0</v>
      </c>
      <c r="AP19" s="58">
        <f>IF((S19*[2]Genanskaffelsespriser!$D95-(2009-S$3)/$C19*[2]Genanskaffelsespriser!$D95*S19)&lt;0,0,(S19*[2]Genanskaffelsespriser!$D95-(2009-S$3)/$C19*[2]Genanskaffelsespriser!$D95*S19))</f>
        <v>0</v>
      </c>
      <c r="AQ19" s="58">
        <f>IF((T19*[2]Genanskaffelsespriser!$D95-(2009-T$3)/$C19*[2]Genanskaffelsespriser!$D95*T19)&lt;0,0,(T19*[2]Genanskaffelsespriser!$D95-(2009-T$3)/$C19*[2]Genanskaffelsespriser!$D95*T19))</f>
        <v>0</v>
      </c>
      <c r="AR19" s="58">
        <f>IF((U19*[2]Genanskaffelsespriser!$D95-(2009-U$3)/$C19*[2]Genanskaffelsespriser!$D95*U19)&lt;0,0,(U19*[2]Genanskaffelsespriser!$D95-(2009-U$3)/$C19*[2]Genanskaffelsespriser!$D95*U19))</f>
        <v>0</v>
      </c>
      <c r="AS19" s="58">
        <f>IF((V19*[2]Genanskaffelsespriser!$D95-(2009-V$3)/$C19*[2]Genanskaffelsespriser!$D95*V19)&lt;0,0,(V19*[2]Genanskaffelsespriser!$D95-(2009-V$3)/$C19*[2]Genanskaffelsespriser!$D95*V19))</f>
        <v>0</v>
      </c>
      <c r="AT19" s="58">
        <f>IF((W19*[2]Genanskaffelsespriser!$D95-(2009-W$3)/$C19*[2]Genanskaffelsespriser!$D95*W19)&lt;0,0,(W19*[2]Genanskaffelsespriser!$D95-(2009-W$3)/$C19*[2]Genanskaffelsespriser!$D95*W19))</f>
        <v>0</v>
      </c>
      <c r="AU19" s="58">
        <f>IF((X19*[2]Genanskaffelsespriser!$D95-(2009-X$3)/$C19*[2]Genanskaffelsespriser!$D95*X19)&lt;0,0,(X19*[2]Genanskaffelsespriser!$D95-(2009-X$3)/$C19*[2]Genanskaffelsespriser!$D95*X19))</f>
        <v>0</v>
      </c>
      <c r="AV19" s="58">
        <f>IF((Y19*[2]Genanskaffelsespriser!$D95-(2009-Y$3)/$C19*[2]Genanskaffelsespriser!$D95*Y19)&lt;0,0,(Y19*[2]Genanskaffelsespriser!$D95-(2009-Y$3)/$C19*[2]Genanskaffelsespriser!$D95*Y19))</f>
        <v>0</v>
      </c>
      <c r="AW19" s="59">
        <f t="shared" si="12"/>
        <v>0</v>
      </c>
      <c r="AX19" s="58">
        <f>VLOOKUP(D$3,[2]Prisindeks!$A$1:$B$111,2,FALSE)/100*AA19</f>
        <v>0</v>
      </c>
      <c r="AY19" s="58">
        <f>VLOOKUP(E$3,[2]Prisindeks!$A$1:$B$111,2,FALSE)/100*AB19</f>
        <v>0</v>
      </c>
      <c r="AZ19" s="58">
        <f>VLOOKUP(F$3,[2]Prisindeks!$A$1:$B$111,2,FALSE)/100*AC19</f>
        <v>0</v>
      </c>
      <c r="BA19" s="58">
        <f>VLOOKUP(G$3,[2]Prisindeks!$A$1:$B$111,2,FALSE)/100*AD19</f>
        <v>0</v>
      </c>
      <c r="BB19" s="58">
        <f>VLOOKUP(H$3,[2]Prisindeks!$A$1:$B$111,2,FALSE)/100*AE19</f>
        <v>0</v>
      </c>
      <c r="BC19" s="58">
        <f>VLOOKUP(I$3,[2]Prisindeks!$A$1:$B$111,2,FALSE)/100*AF19</f>
        <v>0</v>
      </c>
      <c r="BD19" s="58">
        <f>VLOOKUP(J$3,[2]Prisindeks!$A$1:$B$111,2,FALSE)/100*AG19</f>
        <v>0</v>
      </c>
      <c r="BE19" s="58">
        <f>VLOOKUP(K$3,[2]Prisindeks!$A$1:$B$111,2,FALSE)/100*AH19</f>
        <v>0</v>
      </c>
      <c r="BF19" s="58">
        <f>VLOOKUP(L$3,[2]Prisindeks!$A$1:$B$111,2,FALSE)/100*AI19</f>
        <v>0</v>
      </c>
      <c r="BG19" s="58">
        <f>VLOOKUP(M$3,[2]Prisindeks!$A$1:$B$111,2,FALSE)/100*AJ19</f>
        <v>0</v>
      </c>
      <c r="BH19" s="58">
        <f>VLOOKUP(N$3,[2]Prisindeks!$A$1:$B$111,2,FALSE)/100*AK19</f>
        <v>0</v>
      </c>
      <c r="BI19" s="58">
        <f>VLOOKUP(O$3,[2]Prisindeks!$A$1:$B$111,2,FALSE)/100*AL19</f>
        <v>0</v>
      </c>
      <c r="BJ19" s="58">
        <f>VLOOKUP(P$3,[2]Prisindeks!$A$1:$B$111,2,FALSE)/100*AM19</f>
        <v>0</v>
      </c>
      <c r="BK19" s="58">
        <f>VLOOKUP(Q$3,[2]Prisindeks!$A$1:$B$111,2,FALSE)/100*AN19</f>
        <v>0</v>
      </c>
      <c r="BL19" s="58">
        <f>VLOOKUP(R$3,[2]Prisindeks!$A$1:$B$111,2,FALSE)/100*AO19</f>
        <v>0</v>
      </c>
      <c r="BM19" s="58">
        <f>VLOOKUP(S$3,[2]Prisindeks!$A$1:$B$111,2,FALSE)/100*AP19</f>
        <v>0</v>
      </c>
      <c r="BN19" s="58">
        <f>VLOOKUP(T$3,[2]Prisindeks!$A$1:$B$111,2,FALSE)/100*AQ19</f>
        <v>0</v>
      </c>
      <c r="BO19" s="58">
        <f>VLOOKUP(U$3,[2]Prisindeks!$A$1:$B$111,2,FALSE)/100*AR19</f>
        <v>0</v>
      </c>
      <c r="BP19" s="58">
        <f>VLOOKUP(V$3,[2]Prisindeks!$A$1:$B$111,2,FALSE)/100*AS19</f>
        <v>0</v>
      </c>
      <c r="BQ19" s="58">
        <f>VLOOKUP(W$3,[2]Prisindeks!$A$1:$B$111,2,FALSE)/100*AT19</f>
        <v>0</v>
      </c>
      <c r="BR19" s="58">
        <f>VLOOKUP(X$3,[2]Prisindeks!$A$1:$B$111,2,FALSE)/100*AU19</f>
        <v>0</v>
      </c>
      <c r="BS19" s="58">
        <f>VLOOKUP(Y$3,[2]Prisindeks!$A$1:$B$111,2,FALSE)/100*AV19</f>
        <v>0</v>
      </c>
      <c r="BT19" s="59">
        <f t="shared" si="13"/>
        <v>0</v>
      </c>
      <c r="BU19" s="48">
        <f t="shared" si="14"/>
        <v>0</v>
      </c>
      <c r="BV19" s="48">
        <f t="shared" si="14"/>
        <v>0</v>
      </c>
      <c r="BW19" s="48">
        <f t="shared" si="14"/>
        <v>0</v>
      </c>
      <c r="BX19" s="48">
        <f t="shared" si="14"/>
        <v>0</v>
      </c>
      <c r="BY19" s="48">
        <f t="shared" si="14"/>
        <v>0</v>
      </c>
      <c r="BZ19" s="48">
        <f t="shared" si="14"/>
        <v>0</v>
      </c>
      <c r="CA19" s="48">
        <f t="shared" si="14"/>
        <v>0</v>
      </c>
      <c r="CB19" s="48">
        <f t="shared" si="14"/>
        <v>0</v>
      </c>
      <c r="CC19" s="48">
        <f t="shared" si="14"/>
        <v>0</v>
      </c>
      <c r="CD19" s="48">
        <f t="shared" si="14"/>
        <v>0</v>
      </c>
      <c r="CE19" s="48">
        <f t="shared" si="14"/>
        <v>0</v>
      </c>
      <c r="CF19" s="48">
        <f t="shared" si="14"/>
        <v>0</v>
      </c>
      <c r="CG19" s="48">
        <f t="shared" si="14"/>
        <v>0</v>
      </c>
      <c r="CH19" s="48">
        <f t="shared" si="14"/>
        <v>0</v>
      </c>
      <c r="CI19" s="48">
        <f t="shared" si="14"/>
        <v>0</v>
      </c>
      <c r="CJ19" s="48">
        <f t="shared" si="14"/>
        <v>0</v>
      </c>
      <c r="CK19" s="48">
        <f t="shared" si="15"/>
        <v>0</v>
      </c>
      <c r="CL19" s="48">
        <f t="shared" si="15"/>
        <v>0</v>
      </c>
      <c r="CM19" s="48">
        <f t="shared" si="15"/>
        <v>0</v>
      </c>
      <c r="CN19" s="48">
        <f t="shared" si="15"/>
        <v>0</v>
      </c>
      <c r="CO19" s="48">
        <f t="shared" si="15"/>
        <v>0</v>
      </c>
      <c r="CP19" s="48">
        <f t="shared" si="15"/>
        <v>0</v>
      </c>
      <c r="CQ19" s="49">
        <f t="shared" si="16"/>
        <v>0</v>
      </c>
      <c r="CR19" s="48">
        <f t="shared" si="17"/>
        <v>0</v>
      </c>
    </row>
    <row r="20" spans="1:96" outlineLevel="1" x14ac:dyDescent="0.25">
      <c r="A20" s="50" t="s">
        <v>64</v>
      </c>
      <c r="B20" s="51" t="s">
        <v>65</v>
      </c>
      <c r="C20" s="52">
        <f>[2]Genanskaffelsespriser!E96</f>
        <v>50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56"/>
      <c r="AA20" s="57">
        <f>IF((D20*[2]Genanskaffelsespriser!$D96-(2009-D$3)/($C20+D21)*[2]Genanskaffelsespriser!$D96*D20)&lt;0,0,(D20*[2]Genanskaffelsespriser!$D96-(2009-D$3)/($C20+D21)*[2]Genanskaffelsespriser!$D96*D20))</f>
        <v>0</v>
      </c>
      <c r="AB20" s="58">
        <f>IF((E20*[2]Genanskaffelsespriser!$D96-(2009-E$3)/($C20+E21)*[2]Genanskaffelsespriser!$D96*E20)&lt;0,0,(E20*[2]Genanskaffelsespriser!$D96-(2009-E$3)/($C20+E21)*[2]Genanskaffelsespriser!$D96*E20))</f>
        <v>0</v>
      </c>
      <c r="AC20" s="58">
        <f>IF((F20*[2]Genanskaffelsespriser!$D96-(2009-F$3)/($C20+F21)*[2]Genanskaffelsespriser!$D96*F20)&lt;0,0,(F20*[2]Genanskaffelsespriser!$D96-(2009-F$3)/($C20+F21)*[2]Genanskaffelsespriser!$D96*F20))</f>
        <v>0</v>
      </c>
      <c r="AD20" s="58">
        <f>IF((G20*[2]Genanskaffelsespriser!$D96-(2009-G$3)/($C20+G21)*[2]Genanskaffelsespriser!$D96*G20)&lt;0,0,(G20*[2]Genanskaffelsespriser!$D96-(2009-G$3)/($C20+G21)*[2]Genanskaffelsespriser!$D96*G20))</f>
        <v>0</v>
      </c>
      <c r="AE20" s="58">
        <f>IF((H20*[2]Genanskaffelsespriser!$D96-(2009-H$3)/($C20+H21)*[2]Genanskaffelsespriser!$D96*H20)&lt;0,0,(H20*[2]Genanskaffelsespriser!$D96-(2009-H$3)/($C20+H21)*[2]Genanskaffelsespriser!$D96*H20))</f>
        <v>0</v>
      </c>
      <c r="AF20" s="58">
        <f>IF((I20*[2]Genanskaffelsespriser!$D96-(2009-I$3)/($C20+I21)*[2]Genanskaffelsespriser!$D96*I20)&lt;0,0,(I20*[2]Genanskaffelsespriser!$D96-(2009-I$3)/($C20+I21)*[2]Genanskaffelsespriser!$D96*I20))</f>
        <v>0</v>
      </c>
      <c r="AG20" s="58">
        <f>IF((J20*[2]Genanskaffelsespriser!$D96-(2009-J$3)/($C20+J21)*[2]Genanskaffelsespriser!$D96*J20)&lt;0,0,(J20*[2]Genanskaffelsespriser!$D96-(2009-J$3)/($C20+J21)*[2]Genanskaffelsespriser!$D96*J20))</f>
        <v>0</v>
      </c>
      <c r="AH20" s="58">
        <f>IF((K20*[2]Genanskaffelsespriser!$D96-(2009-K$3)/($C20+K21)*[2]Genanskaffelsespriser!$D96*K20)&lt;0,0,(K20*[2]Genanskaffelsespriser!$D96-(2009-K$3)/($C20+K21)*[2]Genanskaffelsespriser!$D96*K20))</f>
        <v>0</v>
      </c>
      <c r="AI20" s="58">
        <f>IF((L20*[2]Genanskaffelsespriser!$D96-(2009-L$3)/($C20+L21)*[2]Genanskaffelsespriser!$D96*L20)&lt;0,0,(L20*[2]Genanskaffelsespriser!$D96-(2009-L$3)/($C20+L21)*[2]Genanskaffelsespriser!$D96*L20))</f>
        <v>0</v>
      </c>
      <c r="AJ20" s="58">
        <f>IF((M20*[2]Genanskaffelsespriser!$D96-(2009-M$3)/($C20+M21)*[2]Genanskaffelsespriser!$D96*M20)&lt;0,0,(M20*[2]Genanskaffelsespriser!$D96-(2009-M$3)/($C20+M21)*[2]Genanskaffelsespriser!$D96*M20))</f>
        <v>0</v>
      </c>
      <c r="AK20" s="58">
        <f>IF((N20*[2]Genanskaffelsespriser!$D96-(2009-N$3)/($C20+N21)*[2]Genanskaffelsespriser!$D96*N20)&lt;0,0,(N20*[2]Genanskaffelsespriser!$D96-(2009-N$3)/($C20+N21)*[2]Genanskaffelsespriser!$D96*N20))</f>
        <v>0</v>
      </c>
      <c r="AL20" s="58">
        <f>IF((O20*[2]Genanskaffelsespriser!$D96-(2009-O$3)/($C20+O21)*[2]Genanskaffelsespriser!$D96*O20)&lt;0,0,(O20*[2]Genanskaffelsespriser!$D96-(2009-O$3)/($C20+O21)*[2]Genanskaffelsespriser!$D96*O20))</f>
        <v>0</v>
      </c>
      <c r="AM20" s="58">
        <f>IF((P20*[2]Genanskaffelsespriser!$D96-(2009-P$3)/($C20+P21)*[2]Genanskaffelsespriser!$D96*P20)&lt;0,0,(P20*[2]Genanskaffelsespriser!$D96-(2009-P$3)/($C20+P21)*[2]Genanskaffelsespriser!$D96*P20))</f>
        <v>0</v>
      </c>
      <c r="AN20" s="58">
        <f>IF((Q20*[2]Genanskaffelsespriser!$D96-(2009-Q$3)/($C20+Q21)*[2]Genanskaffelsespriser!$D96*Q20)&lt;0,0,(Q20*[2]Genanskaffelsespriser!$D96-(2009-Q$3)/($C20+Q21)*[2]Genanskaffelsespriser!$D96*Q20))</f>
        <v>0</v>
      </c>
      <c r="AO20" s="58">
        <f>IF((R20*[2]Genanskaffelsespriser!$D96-(2009-R$3)/($C20+R21)*[2]Genanskaffelsespriser!$D96*R20)&lt;0,0,(R20*[2]Genanskaffelsespriser!$D96-(2009-R$3)/($C20+R21)*[2]Genanskaffelsespriser!$D96*R20))</f>
        <v>0</v>
      </c>
      <c r="AP20" s="58">
        <f>IF((S20*[2]Genanskaffelsespriser!$D96-(2009-S$3)/($C20+S21)*[2]Genanskaffelsespriser!$D96*S20)&lt;0,0,(S20*[2]Genanskaffelsespriser!$D96-(2009-S$3)/($C20+S21)*[2]Genanskaffelsespriser!$D96*S20))</f>
        <v>0</v>
      </c>
      <c r="AQ20" s="58">
        <f>IF((T20*[2]Genanskaffelsespriser!$D96-(2009-T$3)/($C20+T21)*[2]Genanskaffelsespriser!$D96*T20)&lt;0,0,(T20*[2]Genanskaffelsespriser!$D96-(2009-T$3)/($C20+T21)*[2]Genanskaffelsespriser!$D96*T20))</f>
        <v>0</v>
      </c>
      <c r="AR20" s="58">
        <f>IF((U20*[2]Genanskaffelsespriser!$D96-(2009-U$3)/($C20+U21)*[2]Genanskaffelsespriser!$D96*U20)&lt;0,0,(U20*[2]Genanskaffelsespriser!$D96-(2009-U$3)/($C20+U21)*[2]Genanskaffelsespriser!$D96*U20))</f>
        <v>0</v>
      </c>
      <c r="AS20" s="58">
        <f>IF((V20*[2]Genanskaffelsespriser!$D96-(2009-V$3)/($C20+V21)*[2]Genanskaffelsespriser!$D96*V20)&lt;0,0,(V20*[2]Genanskaffelsespriser!$D96-(2009-V$3)/($C20+V21)*[2]Genanskaffelsespriser!$D96*V20))</f>
        <v>0</v>
      </c>
      <c r="AT20" s="58">
        <f>IF((W20*[2]Genanskaffelsespriser!$D96-(2009-W$3)/($C20+W21)*[2]Genanskaffelsespriser!$D96*W20)&lt;0,0,(W20*[2]Genanskaffelsespriser!$D96-(2009-W$3)/($C20+W21)*[2]Genanskaffelsespriser!$D96*W20))</f>
        <v>0</v>
      </c>
      <c r="AU20" s="58">
        <f>IF((X20*[2]Genanskaffelsespriser!$D96-(2009-X$3)/($C20+X21)*[2]Genanskaffelsespriser!$D96*X20)&lt;0,0,(X20*[2]Genanskaffelsespriser!$D96-(2009-X$3)/($C20+X21)*[2]Genanskaffelsespriser!$D96*X20))</f>
        <v>0</v>
      </c>
      <c r="AV20" s="58">
        <f>IF((Y20*[2]Genanskaffelsespriser!$D96-(2009-Y$3)/($C20+Y21)*[2]Genanskaffelsespriser!$D96*Y20)&lt;0,0,(Y20*[2]Genanskaffelsespriser!$D96-(2009-Y$3)/($C20+Y21)*[2]Genanskaffelsespriser!$D96*Y20))</f>
        <v>0</v>
      </c>
      <c r="AW20" s="59">
        <f t="shared" si="12"/>
        <v>0</v>
      </c>
      <c r="AX20" s="58">
        <f>VLOOKUP(D$3,[2]Prisindeks!$A$1:$B$111,2,FALSE)/100*AA20</f>
        <v>0</v>
      </c>
      <c r="AY20" s="58">
        <f>VLOOKUP(E$3,[2]Prisindeks!$A$1:$B$111,2,FALSE)/100*AB20</f>
        <v>0</v>
      </c>
      <c r="AZ20" s="58">
        <f>VLOOKUP(F$3,[2]Prisindeks!$A$1:$B$111,2,FALSE)/100*AC20</f>
        <v>0</v>
      </c>
      <c r="BA20" s="58">
        <f>VLOOKUP(G$3,[2]Prisindeks!$A$1:$B$111,2,FALSE)/100*AD20</f>
        <v>0</v>
      </c>
      <c r="BB20" s="58">
        <f>VLOOKUP(H$3,[2]Prisindeks!$A$1:$B$111,2,FALSE)/100*AE20</f>
        <v>0</v>
      </c>
      <c r="BC20" s="58">
        <f>VLOOKUP(I$3,[2]Prisindeks!$A$1:$B$111,2,FALSE)/100*AF20</f>
        <v>0</v>
      </c>
      <c r="BD20" s="58">
        <f>VLOOKUP(J$3,[2]Prisindeks!$A$1:$B$111,2,FALSE)/100*AG20</f>
        <v>0</v>
      </c>
      <c r="BE20" s="58">
        <f>VLOOKUP(K$3,[2]Prisindeks!$A$1:$B$111,2,FALSE)/100*AH20</f>
        <v>0</v>
      </c>
      <c r="BF20" s="58">
        <f>VLOOKUP(L$3,[2]Prisindeks!$A$1:$B$111,2,FALSE)/100*AI20</f>
        <v>0</v>
      </c>
      <c r="BG20" s="58">
        <f>VLOOKUP(M$3,[2]Prisindeks!$A$1:$B$111,2,FALSE)/100*AJ20</f>
        <v>0</v>
      </c>
      <c r="BH20" s="58">
        <f>VLOOKUP(N$3,[2]Prisindeks!$A$1:$B$111,2,FALSE)/100*AK20</f>
        <v>0</v>
      </c>
      <c r="BI20" s="58">
        <f>VLOOKUP(O$3,[2]Prisindeks!$A$1:$B$111,2,FALSE)/100*AL20</f>
        <v>0</v>
      </c>
      <c r="BJ20" s="58">
        <f>VLOOKUP(P$3,[2]Prisindeks!$A$1:$B$111,2,FALSE)/100*AM20</f>
        <v>0</v>
      </c>
      <c r="BK20" s="58">
        <f>VLOOKUP(Q$3,[2]Prisindeks!$A$1:$B$111,2,FALSE)/100*AN20</f>
        <v>0</v>
      </c>
      <c r="BL20" s="58">
        <f>VLOOKUP(R$3,[2]Prisindeks!$A$1:$B$111,2,FALSE)/100*AO20</f>
        <v>0</v>
      </c>
      <c r="BM20" s="58">
        <f>VLOOKUP(S$3,[2]Prisindeks!$A$1:$B$111,2,FALSE)/100*AP20</f>
        <v>0</v>
      </c>
      <c r="BN20" s="58">
        <f>VLOOKUP(T$3,[2]Prisindeks!$A$1:$B$111,2,FALSE)/100*AQ20</f>
        <v>0</v>
      </c>
      <c r="BO20" s="58">
        <f>VLOOKUP(U$3,[2]Prisindeks!$A$1:$B$111,2,FALSE)/100*AR20</f>
        <v>0</v>
      </c>
      <c r="BP20" s="58">
        <f>VLOOKUP(V$3,[2]Prisindeks!$A$1:$B$111,2,FALSE)/100*AS20</f>
        <v>0</v>
      </c>
      <c r="BQ20" s="58">
        <f>VLOOKUP(W$3,[2]Prisindeks!$A$1:$B$111,2,FALSE)/100*AT20</f>
        <v>0</v>
      </c>
      <c r="BR20" s="58">
        <f>VLOOKUP(X$3,[2]Prisindeks!$A$1:$B$111,2,FALSE)/100*AU20</f>
        <v>0</v>
      </c>
      <c r="BS20" s="58">
        <f>VLOOKUP(Y$3,[2]Prisindeks!$A$1:$B$111,2,FALSE)/100*AV20</f>
        <v>0</v>
      </c>
      <c r="BT20" s="59">
        <f t="shared" si="13"/>
        <v>0</v>
      </c>
      <c r="BU20" s="48">
        <f t="shared" si="14"/>
        <v>0</v>
      </c>
      <c r="BV20" s="48">
        <f t="shared" si="14"/>
        <v>0</v>
      </c>
      <c r="BW20" s="48">
        <f t="shared" si="14"/>
        <v>0</v>
      </c>
      <c r="BX20" s="48">
        <f t="shared" si="14"/>
        <v>0</v>
      </c>
      <c r="BY20" s="48">
        <f t="shared" si="14"/>
        <v>0</v>
      </c>
      <c r="BZ20" s="48">
        <f t="shared" si="14"/>
        <v>0</v>
      </c>
      <c r="CA20" s="48">
        <f t="shared" si="14"/>
        <v>0</v>
      </c>
      <c r="CB20" s="48">
        <f t="shared" si="14"/>
        <v>0</v>
      </c>
      <c r="CC20" s="48">
        <f t="shared" si="14"/>
        <v>0</v>
      </c>
      <c r="CD20" s="48">
        <f t="shared" si="14"/>
        <v>0</v>
      </c>
      <c r="CE20" s="48">
        <f t="shared" si="14"/>
        <v>0</v>
      </c>
      <c r="CF20" s="48">
        <f t="shared" si="14"/>
        <v>0</v>
      </c>
      <c r="CG20" s="48">
        <f t="shared" si="14"/>
        <v>0</v>
      </c>
      <c r="CH20" s="48">
        <f t="shared" si="14"/>
        <v>0</v>
      </c>
      <c r="CI20" s="48">
        <f t="shared" si="14"/>
        <v>0</v>
      </c>
      <c r="CJ20" s="48">
        <f t="shared" ref="CJ20:CJ28" si="18">(BM20+AP20)/2</f>
        <v>0</v>
      </c>
      <c r="CK20" s="48">
        <f t="shared" si="15"/>
        <v>0</v>
      </c>
      <c r="CL20" s="48">
        <f t="shared" si="15"/>
        <v>0</v>
      </c>
      <c r="CM20" s="48">
        <f t="shared" si="15"/>
        <v>0</v>
      </c>
      <c r="CN20" s="48">
        <f t="shared" si="15"/>
        <v>0</v>
      </c>
      <c r="CO20" s="48">
        <f t="shared" si="15"/>
        <v>0</v>
      </c>
      <c r="CP20" s="48">
        <f t="shared" si="15"/>
        <v>0</v>
      </c>
      <c r="CQ20" s="49">
        <f t="shared" si="16"/>
        <v>0</v>
      </c>
      <c r="CR20" s="48">
        <f t="shared" si="17"/>
        <v>0</v>
      </c>
    </row>
    <row r="21" spans="1:96" outlineLevel="1" x14ac:dyDescent="0.25">
      <c r="A21" s="60" t="s">
        <v>66</v>
      </c>
      <c r="B21" s="51" t="s">
        <v>67</v>
      </c>
      <c r="C21" s="61" t="s">
        <v>68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49"/>
      <c r="CR21" s="48"/>
    </row>
    <row r="22" spans="1:96" outlineLevel="1" x14ac:dyDescent="0.25">
      <c r="A22" s="50" t="s">
        <v>69</v>
      </c>
      <c r="B22" s="51" t="s">
        <v>65</v>
      </c>
      <c r="C22" s="52">
        <f>[2]Genanskaffelsespriser!E97</f>
        <v>15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56"/>
      <c r="AA22" s="57">
        <f>IF((D22*[2]Genanskaffelsespriser!$D97-(2009-D$3)/$C22*[2]Genanskaffelsespriser!$D97*D22)&lt;0,0,(D22*[2]Genanskaffelsespriser!$D97-(2009-D$3)/$C22*[2]Genanskaffelsespriser!$D97*D22))</f>
        <v>0</v>
      </c>
      <c r="AB22" s="58">
        <f>IF((E22*[2]Genanskaffelsespriser!$D97-(2009-E$3)/$C22*[2]Genanskaffelsespriser!$D97*E22)&lt;0,0,(E22*[2]Genanskaffelsespriser!$D97-(2009-E$3)/$C22*[2]Genanskaffelsespriser!$D97*E22))</f>
        <v>0</v>
      </c>
      <c r="AC22" s="58">
        <f>IF((F22*[2]Genanskaffelsespriser!$D97-(2009-F$3)/$C22*[2]Genanskaffelsespriser!$D97*F22)&lt;0,0,(F22*[2]Genanskaffelsespriser!$D97-(2009-F$3)/$C22*[2]Genanskaffelsespriser!$D97*F22))</f>
        <v>0</v>
      </c>
      <c r="AD22" s="58">
        <f>IF((G22*[2]Genanskaffelsespriser!$D97-(2009-G$3)/$C22*[2]Genanskaffelsespriser!$D97*G22)&lt;0,0,(G22*[2]Genanskaffelsespriser!$D97-(2009-G$3)/$C22*[2]Genanskaffelsespriser!$D97*G22))</f>
        <v>0</v>
      </c>
      <c r="AE22" s="58">
        <f>IF((H22*[2]Genanskaffelsespriser!$D97-(2009-H$3)/$C22*[2]Genanskaffelsespriser!$D97*H22)&lt;0,0,(H22*[2]Genanskaffelsespriser!$D97-(2009-H$3)/$C22*[2]Genanskaffelsespriser!$D97*H22))</f>
        <v>0</v>
      </c>
      <c r="AF22" s="58">
        <f>IF((I22*[2]Genanskaffelsespriser!$D97-(2009-I$3)/$C22*[2]Genanskaffelsespriser!$D97*I22)&lt;0,0,(I22*[2]Genanskaffelsespriser!$D97-(2009-I$3)/$C22*[2]Genanskaffelsespriser!$D97*I22))</f>
        <v>0</v>
      </c>
      <c r="AG22" s="58">
        <f>IF((J22*[2]Genanskaffelsespriser!$D97-(2009-J$3)/$C22*[2]Genanskaffelsespriser!$D97*J22)&lt;0,0,(J22*[2]Genanskaffelsespriser!$D97-(2009-J$3)/$C22*[2]Genanskaffelsespriser!$D97*J22))</f>
        <v>0</v>
      </c>
      <c r="AH22" s="58">
        <f>IF((K22*[2]Genanskaffelsespriser!$D97-(2009-K$3)/$C22*[2]Genanskaffelsespriser!$D97*K22)&lt;0,0,(K22*[2]Genanskaffelsespriser!$D97-(2009-K$3)/$C22*[2]Genanskaffelsespriser!$D97*K22))</f>
        <v>0</v>
      </c>
      <c r="AI22" s="58">
        <f>IF((L22*[2]Genanskaffelsespriser!$D97-(2009-L$3)/$C22*[2]Genanskaffelsespriser!$D97*L22)&lt;0,0,(L22*[2]Genanskaffelsespriser!$D97-(2009-L$3)/$C22*[2]Genanskaffelsespriser!$D97*L22))</f>
        <v>0</v>
      </c>
      <c r="AJ22" s="58">
        <f>IF((M22*[2]Genanskaffelsespriser!$D97-(2009-M$3)/$C22*[2]Genanskaffelsespriser!$D97*M22)&lt;0,0,(M22*[2]Genanskaffelsespriser!$D97-(2009-M$3)/$C22*[2]Genanskaffelsespriser!$D97*M22))</f>
        <v>0</v>
      </c>
      <c r="AK22" s="58">
        <f>IF((N22*[2]Genanskaffelsespriser!$D97-(2009-N$3)/$C22*[2]Genanskaffelsespriser!$D97*N22)&lt;0,0,(N22*[2]Genanskaffelsespriser!$D97-(2009-N$3)/$C22*[2]Genanskaffelsespriser!$D97*N22))</f>
        <v>0</v>
      </c>
      <c r="AL22" s="58">
        <f>IF((O22*[2]Genanskaffelsespriser!$D97-(2009-O$3)/$C22*[2]Genanskaffelsespriser!$D97*O22)&lt;0,0,(O22*[2]Genanskaffelsespriser!$D97-(2009-O$3)/$C22*[2]Genanskaffelsespriser!$D97*O22))</f>
        <v>0</v>
      </c>
      <c r="AM22" s="58">
        <f>IF((P22*[2]Genanskaffelsespriser!$D97-(2009-P$3)/$C22*[2]Genanskaffelsespriser!$D97*P22)&lt;0,0,(P22*[2]Genanskaffelsespriser!$D97-(2009-P$3)/$C22*[2]Genanskaffelsespriser!$D97*P22))</f>
        <v>0</v>
      </c>
      <c r="AN22" s="58">
        <f>IF((Q22*[2]Genanskaffelsespriser!$D97-(2009-Q$3)/$C22*[2]Genanskaffelsespriser!$D97*Q22)&lt;0,0,(Q22*[2]Genanskaffelsespriser!$D97-(2009-Q$3)/$C22*[2]Genanskaffelsespriser!$D97*Q22))</f>
        <v>0</v>
      </c>
      <c r="AO22" s="58">
        <f>IF((R22*[2]Genanskaffelsespriser!$D97-(2009-R$3)/$C22*[2]Genanskaffelsespriser!$D97*R22)&lt;0,0,(R22*[2]Genanskaffelsespriser!$D97-(2009-R$3)/$C22*[2]Genanskaffelsespriser!$D97*R22))</f>
        <v>0</v>
      </c>
      <c r="AP22" s="58">
        <f>IF((S22*[2]Genanskaffelsespriser!$D97-(2009-S$3)/$C22*[2]Genanskaffelsespriser!$D97*S22)&lt;0,0,(S22*[2]Genanskaffelsespriser!$D97-(2009-S$3)/$C22*[2]Genanskaffelsespriser!$D97*S22))</f>
        <v>0</v>
      </c>
      <c r="AQ22" s="58">
        <f>IF((T22*[2]Genanskaffelsespriser!$D97-(2009-T$3)/$C22*[2]Genanskaffelsespriser!$D97*T22)&lt;0,0,(T22*[2]Genanskaffelsespriser!$D97-(2009-T$3)/$C22*[2]Genanskaffelsespriser!$D97*T22))</f>
        <v>0</v>
      </c>
      <c r="AR22" s="58">
        <f>IF((U22*[2]Genanskaffelsespriser!$D97-(2009-U$3)/$C22*[2]Genanskaffelsespriser!$D97*U22)&lt;0,0,(U22*[2]Genanskaffelsespriser!$D97-(2009-U$3)/$C22*[2]Genanskaffelsespriser!$D97*U22))</f>
        <v>0</v>
      </c>
      <c r="AS22" s="58">
        <f>IF((V22*[2]Genanskaffelsespriser!$D97-(2009-V$3)/$C22*[2]Genanskaffelsespriser!$D97*V22)&lt;0,0,(V22*[2]Genanskaffelsespriser!$D97-(2009-V$3)/$C22*[2]Genanskaffelsespriser!$D97*V22))</f>
        <v>0</v>
      </c>
      <c r="AT22" s="58">
        <f>IF((W22*[2]Genanskaffelsespriser!$D97-(2009-W$3)/$C22*[2]Genanskaffelsespriser!$D97*W22)&lt;0,0,(W22*[2]Genanskaffelsespriser!$D97-(2009-W$3)/$C22*[2]Genanskaffelsespriser!$D97*W22))</f>
        <v>0</v>
      </c>
      <c r="AU22" s="58">
        <f>IF((X22*[2]Genanskaffelsespriser!$D97-(2009-X$3)/$C22*[2]Genanskaffelsespriser!$D97*X22)&lt;0,0,(X22*[2]Genanskaffelsespriser!$D97-(2009-X$3)/$C22*[2]Genanskaffelsespriser!$D97*X22))</f>
        <v>0</v>
      </c>
      <c r="AV22" s="58">
        <f>IF((Y22*[2]Genanskaffelsespriser!$D97-(2009-Y$3)/$C22*[2]Genanskaffelsespriser!$D97*Y22)&lt;0,0,(Y22*[2]Genanskaffelsespriser!$D97-(2009-Y$3)/$C22*[2]Genanskaffelsespriser!$D97*Y22))</f>
        <v>0</v>
      </c>
      <c r="AW22" s="59">
        <f t="shared" si="12"/>
        <v>0</v>
      </c>
      <c r="AX22" s="58">
        <f>VLOOKUP(D$3,[2]Prisindeks!$A$1:$B$111,2,FALSE)/100*AA22</f>
        <v>0</v>
      </c>
      <c r="AY22" s="58">
        <f>VLOOKUP(E$3,[2]Prisindeks!$A$1:$B$111,2,FALSE)/100*AB22</f>
        <v>0</v>
      </c>
      <c r="AZ22" s="58">
        <f>VLOOKUP(F$3,[2]Prisindeks!$A$1:$B$111,2,FALSE)/100*AC22</f>
        <v>0</v>
      </c>
      <c r="BA22" s="58">
        <f>VLOOKUP(G$3,[2]Prisindeks!$A$1:$B$111,2,FALSE)/100*AD22</f>
        <v>0</v>
      </c>
      <c r="BB22" s="58">
        <f>VLOOKUP(H$3,[2]Prisindeks!$A$1:$B$111,2,FALSE)/100*AE22</f>
        <v>0</v>
      </c>
      <c r="BC22" s="58">
        <f>VLOOKUP(I$3,[2]Prisindeks!$A$1:$B$111,2,FALSE)/100*AF22</f>
        <v>0</v>
      </c>
      <c r="BD22" s="58">
        <f>VLOOKUP(J$3,[2]Prisindeks!$A$1:$B$111,2,FALSE)/100*AG22</f>
        <v>0</v>
      </c>
      <c r="BE22" s="58">
        <f>VLOOKUP(K$3,[2]Prisindeks!$A$1:$B$111,2,FALSE)/100*AH22</f>
        <v>0</v>
      </c>
      <c r="BF22" s="58">
        <f>VLOOKUP(L$3,[2]Prisindeks!$A$1:$B$111,2,FALSE)/100*AI22</f>
        <v>0</v>
      </c>
      <c r="BG22" s="58">
        <f>VLOOKUP(M$3,[2]Prisindeks!$A$1:$B$111,2,FALSE)/100*AJ22</f>
        <v>0</v>
      </c>
      <c r="BH22" s="58">
        <f>VLOOKUP(N$3,[2]Prisindeks!$A$1:$B$111,2,FALSE)/100*AK22</f>
        <v>0</v>
      </c>
      <c r="BI22" s="58">
        <f>VLOOKUP(O$3,[2]Prisindeks!$A$1:$B$111,2,FALSE)/100*AL22</f>
        <v>0</v>
      </c>
      <c r="BJ22" s="58">
        <f>VLOOKUP(P$3,[2]Prisindeks!$A$1:$B$111,2,FALSE)/100*AM22</f>
        <v>0</v>
      </c>
      <c r="BK22" s="58">
        <f>VLOOKUP(Q$3,[2]Prisindeks!$A$1:$B$111,2,FALSE)/100*AN22</f>
        <v>0</v>
      </c>
      <c r="BL22" s="58">
        <f>VLOOKUP(R$3,[2]Prisindeks!$A$1:$B$111,2,FALSE)/100*AO22</f>
        <v>0</v>
      </c>
      <c r="BM22" s="58">
        <f>VLOOKUP(S$3,[2]Prisindeks!$A$1:$B$111,2,FALSE)/100*AP22</f>
        <v>0</v>
      </c>
      <c r="BN22" s="58">
        <f>VLOOKUP(T$3,[2]Prisindeks!$A$1:$B$111,2,FALSE)/100*AQ22</f>
        <v>0</v>
      </c>
      <c r="BO22" s="58">
        <f>VLOOKUP(U$3,[2]Prisindeks!$A$1:$B$111,2,FALSE)/100*AR22</f>
        <v>0</v>
      </c>
      <c r="BP22" s="58">
        <f>VLOOKUP(V$3,[2]Prisindeks!$A$1:$B$111,2,FALSE)/100*AS22</f>
        <v>0</v>
      </c>
      <c r="BQ22" s="58">
        <f>VLOOKUP(W$3,[2]Prisindeks!$A$1:$B$111,2,FALSE)/100*AT22</f>
        <v>0</v>
      </c>
      <c r="BR22" s="58">
        <f>VLOOKUP(X$3,[2]Prisindeks!$A$1:$B$111,2,FALSE)/100*AU22</f>
        <v>0</v>
      </c>
      <c r="BS22" s="58">
        <f>VLOOKUP(Y$3,[2]Prisindeks!$A$1:$B$111,2,FALSE)/100*AV22</f>
        <v>0</v>
      </c>
      <c r="BT22" s="59">
        <f t="shared" si="13"/>
        <v>0</v>
      </c>
      <c r="BU22" s="48">
        <f t="shared" ref="BU22:CI28" si="19">(AX22+AA22)/2</f>
        <v>0</v>
      </c>
      <c r="BV22" s="48">
        <f t="shared" si="19"/>
        <v>0</v>
      </c>
      <c r="BW22" s="48">
        <f t="shared" si="19"/>
        <v>0</v>
      </c>
      <c r="BX22" s="48">
        <f t="shared" si="19"/>
        <v>0</v>
      </c>
      <c r="BY22" s="48">
        <f t="shared" si="19"/>
        <v>0</v>
      </c>
      <c r="BZ22" s="48">
        <f t="shared" si="19"/>
        <v>0</v>
      </c>
      <c r="CA22" s="48">
        <f t="shared" si="19"/>
        <v>0</v>
      </c>
      <c r="CB22" s="48">
        <f t="shared" si="19"/>
        <v>0</v>
      </c>
      <c r="CC22" s="48">
        <f t="shared" si="19"/>
        <v>0</v>
      </c>
      <c r="CD22" s="48">
        <f t="shared" si="19"/>
        <v>0</v>
      </c>
      <c r="CE22" s="48">
        <f t="shared" si="19"/>
        <v>0</v>
      </c>
      <c r="CF22" s="48">
        <f t="shared" si="19"/>
        <v>0</v>
      </c>
      <c r="CG22" s="48">
        <f t="shared" si="19"/>
        <v>0</v>
      </c>
      <c r="CH22" s="48">
        <f t="shared" si="19"/>
        <v>0</v>
      </c>
      <c r="CI22" s="48">
        <f t="shared" si="19"/>
        <v>0</v>
      </c>
      <c r="CJ22" s="48">
        <f t="shared" si="18"/>
        <v>0</v>
      </c>
      <c r="CK22" s="48">
        <f t="shared" si="15"/>
        <v>0</v>
      </c>
      <c r="CL22" s="48">
        <f t="shared" si="15"/>
        <v>0</v>
      </c>
      <c r="CM22" s="48">
        <f t="shared" si="15"/>
        <v>0</v>
      </c>
      <c r="CN22" s="48">
        <f t="shared" si="15"/>
        <v>0</v>
      </c>
      <c r="CO22" s="48">
        <f t="shared" si="15"/>
        <v>0</v>
      </c>
      <c r="CP22" s="48">
        <f t="shared" si="15"/>
        <v>0</v>
      </c>
      <c r="CQ22" s="49">
        <f t="shared" si="16"/>
        <v>0</v>
      </c>
      <c r="CR22" s="48">
        <f t="shared" si="17"/>
        <v>0</v>
      </c>
    </row>
    <row r="23" spans="1:96" outlineLevel="1" x14ac:dyDescent="0.25">
      <c r="A23" s="50" t="s">
        <v>70</v>
      </c>
      <c r="B23" s="51" t="s">
        <v>65</v>
      </c>
      <c r="C23" s="52">
        <f>[2]Genanskaffelsespriser!E98</f>
        <v>50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56"/>
      <c r="AA23" s="58">
        <f>IF((D23*[2]Genanskaffelsespriser!$D98-(2009-D$3)/($C23+D24)*[2]Genanskaffelsespriser!$D98*D23)&lt;0,0,(D23*[2]Genanskaffelsespriser!$D98-(2009-D$3)/($C23+D24)*[2]Genanskaffelsespriser!$D98*D23))</f>
        <v>0</v>
      </c>
      <c r="AB23" s="58">
        <f>IF((E23*[2]Genanskaffelsespriser!$D98-(2009-E$3)/($C23+E24)*[2]Genanskaffelsespriser!$D98*E23)&lt;0,0,(E23*[2]Genanskaffelsespriser!$D98-(2009-E$3)/($C23+E24)*[2]Genanskaffelsespriser!$D98*E23))</f>
        <v>0</v>
      </c>
      <c r="AC23" s="58">
        <f>IF((F23*[2]Genanskaffelsespriser!$D98-(2009-F$3)/($C23+F24)*[2]Genanskaffelsespriser!$D98*F23)&lt;0,0,(F23*[2]Genanskaffelsespriser!$D98-(2009-F$3)/($C23+F24)*[2]Genanskaffelsespriser!$D98*F23))</f>
        <v>0</v>
      </c>
      <c r="AD23" s="58">
        <f>IF((G23*[2]Genanskaffelsespriser!$D98-(2009-G$3)/($C23+G24)*[2]Genanskaffelsespriser!$D98*G23)&lt;0,0,(G23*[2]Genanskaffelsespriser!$D98-(2009-G$3)/($C23+G24)*[2]Genanskaffelsespriser!$D98*G23))</f>
        <v>0</v>
      </c>
      <c r="AE23" s="58">
        <f>IF((H23*[2]Genanskaffelsespriser!$D98-(2009-H$3)/($C23+H24)*[2]Genanskaffelsespriser!$D98*H23)&lt;0,0,(H23*[2]Genanskaffelsespriser!$D98-(2009-H$3)/($C23+H24)*[2]Genanskaffelsespriser!$D98*H23))</f>
        <v>0</v>
      </c>
      <c r="AF23" s="58">
        <f>IF((I23*[2]Genanskaffelsespriser!$D98-(2009-I$3)/($C23+I24)*[2]Genanskaffelsespriser!$D98*I23)&lt;0,0,(I23*[2]Genanskaffelsespriser!$D98-(2009-I$3)/($C23+I24)*[2]Genanskaffelsespriser!$D98*I23))</f>
        <v>0</v>
      </c>
      <c r="AG23" s="58">
        <f>IF((J23*[2]Genanskaffelsespriser!$D98-(2009-J$3)/($C23+J24)*[2]Genanskaffelsespriser!$D98*J23)&lt;0,0,(J23*[2]Genanskaffelsespriser!$D98-(2009-J$3)/($C23+J24)*[2]Genanskaffelsespriser!$D98*J23))</f>
        <v>0</v>
      </c>
      <c r="AH23" s="58">
        <f>IF((K23*[2]Genanskaffelsespriser!$D98-(2009-K$3)/($C23+K24)*[2]Genanskaffelsespriser!$D98*K23)&lt;0,0,(K23*[2]Genanskaffelsespriser!$D98-(2009-K$3)/($C23+K24)*[2]Genanskaffelsespriser!$D98*K23))</f>
        <v>0</v>
      </c>
      <c r="AI23" s="58">
        <f>IF((L23*[2]Genanskaffelsespriser!$D98-(2009-L$3)/($C23+L24)*[2]Genanskaffelsespriser!$D98*L23)&lt;0,0,(L23*[2]Genanskaffelsespriser!$D98-(2009-L$3)/($C23+L24)*[2]Genanskaffelsespriser!$D98*L23))</f>
        <v>0</v>
      </c>
      <c r="AJ23" s="58">
        <f>IF((M23*[2]Genanskaffelsespriser!$D98-(2009-M$3)/($C23+M24)*[2]Genanskaffelsespriser!$D98*M23)&lt;0,0,(M23*[2]Genanskaffelsespriser!$D98-(2009-M$3)/($C23+M24)*[2]Genanskaffelsespriser!$D98*M23))</f>
        <v>0</v>
      </c>
      <c r="AK23" s="58">
        <f>IF((N23*[2]Genanskaffelsespriser!$D98-(2009-N$3)/($C23+N24)*[2]Genanskaffelsespriser!$D98*N23)&lt;0,0,(N23*[2]Genanskaffelsespriser!$D98-(2009-N$3)/($C23+N24)*[2]Genanskaffelsespriser!$D98*N23))</f>
        <v>0</v>
      </c>
      <c r="AL23" s="58">
        <f>IF((O23*[2]Genanskaffelsespriser!$D98-(2009-O$3)/($C23+O24)*[2]Genanskaffelsespriser!$D98*O23)&lt;0,0,(O23*[2]Genanskaffelsespriser!$D98-(2009-O$3)/($C23+O24)*[2]Genanskaffelsespriser!$D98*O23))</f>
        <v>0</v>
      </c>
      <c r="AM23" s="58">
        <f>IF((P23*[2]Genanskaffelsespriser!$D98-(2009-P$3)/($C23+P24)*[2]Genanskaffelsespriser!$D98*P23)&lt;0,0,(P23*[2]Genanskaffelsespriser!$D98-(2009-P$3)/($C23+P24)*[2]Genanskaffelsespriser!$D98*P23))</f>
        <v>0</v>
      </c>
      <c r="AN23" s="58">
        <f>IF((Q23*[2]Genanskaffelsespriser!$D98-(2009-Q$3)/($C23+Q24)*[2]Genanskaffelsespriser!$D98*Q23)&lt;0,0,(Q23*[2]Genanskaffelsespriser!$D98-(2009-Q$3)/($C23+Q24)*[2]Genanskaffelsespriser!$D98*Q23))</f>
        <v>0</v>
      </c>
      <c r="AO23" s="58">
        <f>IF((R23*[2]Genanskaffelsespriser!$D98-(2009-R$3)/($C23+R24)*[2]Genanskaffelsespriser!$D98*R23)&lt;0,0,(R23*[2]Genanskaffelsespriser!$D98-(2009-R$3)/($C23+R24)*[2]Genanskaffelsespriser!$D98*R23))</f>
        <v>0</v>
      </c>
      <c r="AP23" s="58">
        <f>IF((S23*[2]Genanskaffelsespriser!$D98-(2009-S$3)/($C23+S24)*[2]Genanskaffelsespriser!$D98*S23)&lt;0,0,(S23*[2]Genanskaffelsespriser!$D98-(2009-S$3)/($C23+S24)*[2]Genanskaffelsespriser!$D98*S23))</f>
        <v>0</v>
      </c>
      <c r="AQ23" s="58">
        <f>IF((T23*[2]Genanskaffelsespriser!$D98-(2009-T$3)/($C23+T24)*[2]Genanskaffelsespriser!$D98*T23)&lt;0,0,(T23*[2]Genanskaffelsespriser!$D98-(2009-T$3)/($C23+T24)*[2]Genanskaffelsespriser!$D98*T23))</f>
        <v>0</v>
      </c>
      <c r="AR23" s="58">
        <f>IF((U23*[2]Genanskaffelsespriser!$D98-(2009-U$3)/($C23+U24)*[2]Genanskaffelsespriser!$D98*U23)&lt;0,0,(U23*[2]Genanskaffelsespriser!$D98-(2009-U$3)/($C23+U24)*[2]Genanskaffelsespriser!$D98*U23))</f>
        <v>0</v>
      </c>
      <c r="AS23" s="58">
        <f>IF((V23*[2]Genanskaffelsespriser!$D98-(2009-V$3)/($C23+V24)*[2]Genanskaffelsespriser!$D98*V23)&lt;0,0,(V23*[2]Genanskaffelsespriser!$D98-(2009-V$3)/($C23+V24)*[2]Genanskaffelsespriser!$D98*V23))</f>
        <v>0</v>
      </c>
      <c r="AT23" s="58">
        <f>IF((W23*[2]Genanskaffelsespriser!$D98-(2009-W$3)/($C23+W24)*[2]Genanskaffelsespriser!$D98*W23)&lt;0,0,(W23*[2]Genanskaffelsespriser!$D98-(2009-W$3)/($C23+W24)*[2]Genanskaffelsespriser!$D98*W23))</f>
        <v>0</v>
      </c>
      <c r="AU23" s="58">
        <f>IF((X23*[2]Genanskaffelsespriser!$D98-(2009-X$3)/($C23+X24)*[2]Genanskaffelsespriser!$D98*X23)&lt;0,0,(X23*[2]Genanskaffelsespriser!$D98-(2009-X$3)/($C23+X24)*[2]Genanskaffelsespriser!$D98*X23))</f>
        <v>0</v>
      </c>
      <c r="AV23" s="58">
        <f>IF((Y23*[2]Genanskaffelsespriser!$D98-(2009-Y$3)/($C23+Y24)*[2]Genanskaffelsespriser!$D98*Y23)&lt;0,0,(Y23*[2]Genanskaffelsespriser!$D98-(2009-Y$3)/($C23+Y24)*[2]Genanskaffelsespriser!$D98*Y23))</f>
        <v>0</v>
      </c>
      <c r="AW23" s="59">
        <f t="shared" si="12"/>
        <v>0</v>
      </c>
      <c r="AX23" s="58">
        <f>VLOOKUP(D$3,[2]Prisindeks!$A$1:$B$111,2,FALSE)/100*AA23</f>
        <v>0</v>
      </c>
      <c r="AY23" s="58">
        <f>VLOOKUP(E$3,[2]Prisindeks!$A$1:$B$111,2,FALSE)/100*AB23</f>
        <v>0</v>
      </c>
      <c r="AZ23" s="58">
        <f>VLOOKUP(F$3,[2]Prisindeks!$A$1:$B$111,2,FALSE)/100*AC23</f>
        <v>0</v>
      </c>
      <c r="BA23" s="58">
        <f>VLOOKUP(G$3,[2]Prisindeks!$A$1:$B$111,2,FALSE)/100*AD23</f>
        <v>0</v>
      </c>
      <c r="BB23" s="58">
        <f>VLOOKUP(H$3,[2]Prisindeks!$A$1:$B$111,2,FALSE)/100*AE23</f>
        <v>0</v>
      </c>
      <c r="BC23" s="58">
        <f>VLOOKUP(I$3,[2]Prisindeks!$A$1:$B$111,2,FALSE)/100*AF23</f>
        <v>0</v>
      </c>
      <c r="BD23" s="58">
        <f>VLOOKUP(J$3,[2]Prisindeks!$A$1:$B$111,2,FALSE)/100*AG23</f>
        <v>0</v>
      </c>
      <c r="BE23" s="58">
        <f>VLOOKUP(K$3,[2]Prisindeks!$A$1:$B$111,2,FALSE)/100*AH23</f>
        <v>0</v>
      </c>
      <c r="BF23" s="58">
        <f>VLOOKUP(L$3,[2]Prisindeks!$A$1:$B$111,2,FALSE)/100*AI23</f>
        <v>0</v>
      </c>
      <c r="BG23" s="58">
        <f>VLOOKUP(M$3,[2]Prisindeks!$A$1:$B$111,2,FALSE)/100*AJ23</f>
        <v>0</v>
      </c>
      <c r="BH23" s="58">
        <f>VLOOKUP(N$3,[2]Prisindeks!$A$1:$B$111,2,FALSE)/100*AK23</f>
        <v>0</v>
      </c>
      <c r="BI23" s="58">
        <f>VLOOKUP(O$3,[2]Prisindeks!$A$1:$B$111,2,FALSE)/100*AL23</f>
        <v>0</v>
      </c>
      <c r="BJ23" s="58">
        <f>VLOOKUP(P$3,[2]Prisindeks!$A$1:$B$111,2,FALSE)/100*AM23</f>
        <v>0</v>
      </c>
      <c r="BK23" s="58">
        <f>VLOOKUP(Q$3,[2]Prisindeks!$A$1:$B$111,2,FALSE)/100*AN23</f>
        <v>0</v>
      </c>
      <c r="BL23" s="58">
        <f>VLOOKUP(R$3,[2]Prisindeks!$A$1:$B$111,2,FALSE)/100*AO23</f>
        <v>0</v>
      </c>
      <c r="BM23" s="58">
        <f>VLOOKUP(S$3,[2]Prisindeks!$A$1:$B$111,2,FALSE)/100*AP23</f>
        <v>0</v>
      </c>
      <c r="BN23" s="58">
        <f>VLOOKUP(T$3,[2]Prisindeks!$A$1:$B$111,2,FALSE)/100*AQ23</f>
        <v>0</v>
      </c>
      <c r="BO23" s="58">
        <f>VLOOKUP(U$3,[2]Prisindeks!$A$1:$B$111,2,FALSE)/100*AR23</f>
        <v>0</v>
      </c>
      <c r="BP23" s="58">
        <f>VLOOKUP(V$3,[2]Prisindeks!$A$1:$B$111,2,FALSE)/100*AS23</f>
        <v>0</v>
      </c>
      <c r="BQ23" s="58">
        <f>VLOOKUP(W$3,[2]Prisindeks!$A$1:$B$111,2,FALSE)/100*AT23</f>
        <v>0</v>
      </c>
      <c r="BR23" s="58">
        <f>VLOOKUP(X$3,[2]Prisindeks!$A$1:$B$111,2,FALSE)/100*AU23</f>
        <v>0</v>
      </c>
      <c r="BS23" s="58">
        <f>VLOOKUP(Y$3,[2]Prisindeks!$A$1:$B$111,2,FALSE)/100*AV23</f>
        <v>0</v>
      </c>
      <c r="BT23" s="59">
        <f t="shared" si="13"/>
        <v>0</v>
      </c>
      <c r="BU23" s="48">
        <f t="shared" si="19"/>
        <v>0</v>
      </c>
      <c r="BV23" s="48">
        <f t="shared" si="19"/>
        <v>0</v>
      </c>
      <c r="BW23" s="48">
        <f t="shared" si="19"/>
        <v>0</v>
      </c>
      <c r="BX23" s="48">
        <f t="shared" si="19"/>
        <v>0</v>
      </c>
      <c r="BY23" s="48">
        <f t="shared" si="19"/>
        <v>0</v>
      </c>
      <c r="BZ23" s="48">
        <f t="shared" si="19"/>
        <v>0</v>
      </c>
      <c r="CA23" s="48">
        <f t="shared" si="19"/>
        <v>0</v>
      </c>
      <c r="CB23" s="48">
        <f t="shared" si="19"/>
        <v>0</v>
      </c>
      <c r="CC23" s="48">
        <f t="shared" si="19"/>
        <v>0</v>
      </c>
      <c r="CD23" s="48">
        <f t="shared" si="19"/>
        <v>0</v>
      </c>
      <c r="CE23" s="48">
        <f t="shared" si="19"/>
        <v>0</v>
      </c>
      <c r="CF23" s="48">
        <f t="shared" si="19"/>
        <v>0</v>
      </c>
      <c r="CG23" s="48">
        <f t="shared" si="19"/>
        <v>0</v>
      </c>
      <c r="CH23" s="48">
        <f t="shared" si="19"/>
        <v>0</v>
      </c>
      <c r="CI23" s="48">
        <f t="shared" si="19"/>
        <v>0</v>
      </c>
      <c r="CJ23" s="48">
        <f t="shared" si="18"/>
        <v>0</v>
      </c>
      <c r="CK23" s="48">
        <f t="shared" si="15"/>
        <v>0</v>
      </c>
      <c r="CL23" s="48">
        <f t="shared" si="15"/>
        <v>0</v>
      </c>
      <c r="CM23" s="48">
        <f t="shared" si="15"/>
        <v>0</v>
      </c>
      <c r="CN23" s="48">
        <f t="shared" si="15"/>
        <v>0</v>
      </c>
      <c r="CO23" s="48">
        <f t="shared" si="15"/>
        <v>0</v>
      </c>
      <c r="CP23" s="48">
        <f t="shared" si="15"/>
        <v>0</v>
      </c>
      <c r="CQ23" s="49">
        <f t="shared" si="16"/>
        <v>0</v>
      </c>
      <c r="CR23" s="48">
        <f t="shared" si="17"/>
        <v>0</v>
      </c>
    </row>
    <row r="24" spans="1:96" outlineLevel="1" x14ac:dyDescent="0.25">
      <c r="A24" s="60" t="s">
        <v>66</v>
      </c>
      <c r="B24" s="51" t="s">
        <v>67</v>
      </c>
      <c r="C24" s="61" t="s">
        <v>68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49"/>
      <c r="CR24" s="48"/>
    </row>
    <row r="25" spans="1:96" outlineLevel="1" x14ac:dyDescent="0.25">
      <c r="A25" s="50" t="s">
        <v>71</v>
      </c>
      <c r="B25" s="51" t="s">
        <v>65</v>
      </c>
      <c r="C25" s="52">
        <f>[2]Genanskaffelsespriser!E99</f>
        <v>15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56"/>
      <c r="AA25" s="57">
        <f>IF((D25*[2]Genanskaffelsespriser!$D99-(2009-D$3)/$C25*[2]Genanskaffelsespriser!$D99*D25)&lt;0,0,(D25*[2]Genanskaffelsespriser!$D99-(2009-D$3)/$C25*[2]Genanskaffelsespriser!$D99*D25))</f>
        <v>0</v>
      </c>
      <c r="AB25" s="58">
        <f>IF((E25*[2]Genanskaffelsespriser!$D99-(2009-E$3)/$C25*[2]Genanskaffelsespriser!$D99*E25)&lt;0,0,(E25*[2]Genanskaffelsespriser!$D99-(2009-E$3)/$C25*[2]Genanskaffelsespriser!$D99*E25))</f>
        <v>0</v>
      </c>
      <c r="AC25" s="58">
        <f>IF((F25*[2]Genanskaffelsespriser!$D99-(2009-F$3)/$C25*[2]Genanskaffelsespriser!$D99*F25)&lt;0,0,(F25*[2]Genanskaffelsespriser!$D99-(2009-F$3)/$C25*[2]Genanskaffelsespriser!$D99*F25))</f>
        <v>0</v>
      </c>
      <c r="AD25" s="58">
        <f>IF((G25*[2]Genanskaffelsespriser!$D99-(2009-G$3)/$C25*[2]Genanskaffelsespriser!$D99*G25)&lt;0,0,(G25*[2]Genanskaffelsespriser!$D99-(2009-G$3)/$C25*[2]Genanskaffelsespriser!$D99*G25))</f>
        <v>0</v>
      </c>
      <c r="AE25" s="58">
        <f>IF((H25*[2]Genanskaffelsespriser!$D99-(2009-H$3)/$C25*[2]Genanskaffelsespriser!$D99*H25)&lt;0,0,(H25*[2]Genanskaffelsespriser!$D99-(2009-H$3)/$C25*[2]Genanskaffelsespriser!$D99*H25))</f>
        <v>0</v>
      </c>
      <c r="AF25" s="58">
        <f>IF((I25*[2]Genanskaffelsespriser!$D99-(2009-I$3)/$C25*[2]Genanskaffelsespriser!$D99*I25)&lt;0,0,(I25*[2]Genanskaffelsespriser!$D99-(2009-I$3)/$C25*[2]Genanskaffelsespriser!$D99*I25))</f>
        <v>0</v>
      </c>
      <c r="AG25" s="58">
        <f>IF((J25*[2]Genanskaffelsespriser!$D99-(2009-J$3)/$C25*[2]Genanskaffelsespriser!$D99*J25)&lt;0,0,(J25*[2]Genanskaffelsespriser!$D99-(2009-J$3)/$C25*[2]Genanskaffelsespriser!$D99*J25))</f>
        <v>0</v>
      </c>
      <c r="AH25" s="58">
        <f>IF((K25*[2]Genanskaffelsespriser!$D99-(2009-K$3)/$C25*[2]Genanskaffelsespriser!$D99*K25)&lt;0,0,(K25*[2]Genanskaffelsespriser!$D99-(2009-K$3)/$C25*[2]Genanskaffelsespriser!$D99*K25))</f>
        <v>0</v>
      </c>
      <c r="AI25" s="58">
        <f>IF((L25*[2]Genanskaffelsespriser!$D99-(2009-L$3)/$C25*[2]Genanskaffelsespriser!$D99*L25)&lt;0,0,(L25*[2]Genanskaffelsespriser!$D99-(2009-L$3)/$C25*[2]Genanskaffelsespriser!$D99*L25))</f>
        <v>0</v>
      </c>
      <c r="AJ25" s="58">
        <f>IF((M25*[2]Genanskaffelsespriser!$D99-(2009-M$3)/$C25*[2]Genanskaffelsespriser!$D99*M25)&lt;0,0,(M25*[2]Genanskaffelsespriser!$D99-(2009-M$3)/$C25*[2]Genanskaffelsespriser!$D99*M25))</f>
        <v>0</v>
      </c>
      <c r="AK25" s="58">
        <f>IF((N25*[2]Genanskaffelsespriser!$D99-(2009-N$3)/$C25*[2]Genanskaffelsespriser!$D99*N25)&lt;0,0,(N25*[2]Genanskaffelsespriser!$D99-(2009-N$3)/$C25*[2]Genanskaffelsespriser!$D99*N25))</f>
        <v>0</v>
      </c>
      <c r="AL25" s="58">
        <f>IF((O25*[2]Genanskaffelsespriser!$D99-(2009-O$3)/$C25*[2]Genanskaffelsespriser!$D99*O25)&lt;0,0,(O25*[2]Genanskaffelsespriser!$D99-(2009-O$3)/$C25*[2]Genanskaffelsespriser!$D99*O25))</f>
        <v>0</v>
      </c>
      <c r="AM25" s="58">
        <f>IF((P25*[2]Genanskaffelsespriser!$D99-(2009-P$3)/$C25*[2]Genanskaffelsespriser!$D99*P25)&lt;0,0,(P25*[2]Genanskaffelsespriser!$D99-(2009-P$3)/$C25*[2]Genanskaffelsespriser!$D99*P25))</f>
        <v>0</v>
      </c>
      <c r="AN25" s="58">
        <f>IF((Q25*[2]Genanskaffelsespriser!$D99-(2009-Q$3)/$C25*[2]Genanskaffelsespriser!$D99*Q25)&lt;0,0,(Q25*[2]Genanskaffelsespriser!$D99-(2009-Q$3)/$C25*[2]Genanskaffelsespriser!$D99*Q25))</f>
        <v>0</v>
      </c>
      <c r="AO25" s="58">
        <f>IF((R25*[2]Genanskaffelsespriser!$D99-(2009-R$3)/$C25*[2]Genanskaffelsespriser!$D99*R25)&lt;0,0,(R25*[2]Genanskaffelsespriser!$D99-(2009-R$3)/$C25*[2]Genanskaffelsespriser!$D99*R25))</f>
        <v>0</v>
      </c>
      <c r="AP25" s="58">
        <f>IF((S25*[2]Genanskaffelsespriser!$D99-(2009-S$3)/$C25*[2]Genanskaffelsespriser!$D99*S25)&lt;0,0,(S25*[2]Genanskaffelsespriser!$D99-(2009-S$3)/$C25*[2]Genanskaffelsespriser!$D99*S25))</f>
        <v>0</v>
      </c>
      <c r="AQ25" s="58">
        <f>IF((T25*[2]Genanskaffelsespriser!$D99-(2009-T$3)/$C25*[2]Genanskaffelsespriser!$D99*T25)&lt;0,0,(T25*[2]Genanskaffelsespriser!$D99-(2009-T$3)/$C25*[2]Genanskaffelsespriser!$D99*T25))</f>
        <v>0</v>
      </c>
      <c r="AR25" s="58">
        <f>IF((U25*[2]Genanskaffelsespriser!$D99-(2009-U$3)/$C25*[2]Genanskaffelsespriser!$D99*U25)&lt;0,0,(U25*[2]Genanskaffelsespriser!$D99-(2009-U$3)/$C25*[2]Genanskaffelsespriser!$D99*U25))</f>
        <v>0</v>
      </c>
      <c r="AS25" s="58">
        <f>IF((V25*[2]Genanskaffelsespriser!$D99-(2009-V$3)/$C25*[2]Genanskaffelsespriser!$D99*V25)&lt;0,0,(V25*[2]Genanskaffelsespriser!$D99-(2009-V$3)/$C25*[2]Genanskaffelsespriser!$D99*V25))</f>
        <v>0</v>
      </c>
      <c r="AT25" s="58">
        <f>IF((W25*[2]Genanskaffelsespriser!$D99-(2009-W$3)/$C25*[2]Genanskaffelsespriser!$D99*W25)&lt;0,0,(W25*[2]Genanskaffelsespriser!$D99-(2009-W$3)/$C25*[2]Genanskaffelsespriser!$D99*W25))</f>
        <v>0</v>
      </c>
      <c r="AU25" s="58">
        <f>IF((X25*[2]Genanskaffelsespriser!$D99-(2009-X$3)/$C25*[2]Genanskaffelsespriser!$D99*X25)&lt;0,0,(X25*[2]Genanskaffelsespriser!$D99-(2009-X$3)/$C25*[2]Genanskaffelsespriser!$D99*X25))</f>
        <v>0</v>
      </c>
      <c r="AV25" s="58">
        <f>IF((Y25*[2]Genanskaffelsespriser!$D99-(2009-Y$3)/$C25*[2]Genanskaffelsespriser!$D99*Y25)&lt;0,0,(Y25*[2]Genanskaffelsespriser!$D99-(2009-Y$3)/$C25*[2]Genanskaffelsespriser!$D99*Y25))</f>
        <v>0</v>
      </c>
      <c r="AW25" s="59">
        <f t="shared" si="12"/>
        <v>0</v>
      </c>
      <c r="AX25" s="58">
        <f>VLOOKUP(D$3,[2]Prisindeks!$A$1:$B$111,2,FALSE)/100*AA25</f>
        <v>0</v>
      </c>
      <c r="AY25" s="58">
        <f>VLOOKUP(E$3,[2]Prisindeks!$A$1:$B$111,2,FALSE)/100*AB25</f>
        <v>0</v>
      </c>
      <c r="AZ25" s="58">
        <f>VLOOKUP(F$3,[2]Prisindeks!$A$1:$B$111,2,FALSE)/100*AC25</f>
        <v>0</v>
      </c>
      <c r="BA25" s="58">
        <f>VLOOKUP(G$3,[2]Prisindeks!$A$1:$B$111,2,FALSE)/100*AD25</f>
        <v>0</v>
      </c>
      <c r="BB25" s="58">
        <f>VLOOKUP(H$3,[2]Prisindeks!$A$1:$B$111,2,FALSE)/100*AE25</f>
        <v>0</v>
      </c>
      <c r="BC25" s="58">
        <f>VLOOKUP(I$3,[2]Prisindeks!$A$1:$B$111,2,FALSE)/100*AF25</f>
        <v>0</v>
      </c>
      <c r="BD25" s="58">
        <f>VLOOKUP(J$3,[2]Prisindeks!$A$1:$B$111,2,FALSE)/100*AG25</f>
        <v>0</v>
      </c>
      <c r="BE25" s="58">
        <f>VLOOKUP(K$3,[2]Prisindeks!$A$1:$B$111,2,FALSE)/100*AH25</f>
        <v>0</v>
      </c>
      <c r="BF25" s="58">
        <f>VLOOKUP(L$3,[2]Prisindeks!$A$1:$B$111,2,FALSE)/100*AI25</f>
        <v>0</v>
      </c>
      <c r="BG25" s="58">
        <f>VLOOKUP(M$3,[2]Prisindeks!$A$1:$B$111,2,FALSE)/100*AJ25</f>
        <v>0</v>
      </c>
      <c r="BH25" s="58">
        <f>VLOOKUP(N$3,[2]Prisindeks!$A$1:$B$111,2,FALSE)/100*AK25</f>
        <v>0</v>
      </c>
      <c r="BI25" s="58">
        <f>VLOOKUP(O$3,[2]Prisindeks!$A$1:$B$111,2,FALSE)/100*AL25</f>
        <v>0</v>
      </c>
      <c r="BJ25" s="58">
        <f>VLOOKUP(P$3,[2]Prisindeks!$A$1:$B$111,2,FALSE)/100*AM25</f>
        <v>0</v>
      </c>
      <c r="BK25" s="58">
        <f>VLOOKUP(Q$3,[2]Prisindeks!$A$1:$B$111,2,FALSE)/100*AN25</f>
        <v>0</v>
      </c>
      <c r="BL25" s="58">
        <f>VLOOKUP(R$3,[2]Prisindeks!$A$1:$B$111,2,FALSE)/100*AO25</f>
        <v>0</v>
      </c>
      <c r="BM25" s="58">
        <f>VLOOKUP(S$3,[2]Prisindeks!$A$1:$B$111,2,FALSE)/100*AP25</f>
        <v>0</v>
      </c>
      <c r="BN25" s="58">
        <f>VLOOKUP(T$3,[2]Prisindeks!$A$1:$B$111,2,FALSE)/100*AQ25</f>
        <v>0</v>
      </c>
      <c r="BO25" s="58">
        <f>VLOOKUP(U$3,[2]Prisindeks!$A$1:$B$111,2,FALSE)/100*AR25</f>
        <v>0</v>
      </c>
      <c r="BP25" s="58">
        <f>VLOOKUP(V$3,[2]Prisindeks!$A$1:$B$111,2,FALSE)/100*AS25</f>
        <v>0</v>
      </c>
      <c r="BQ25" s="58">
        <f>VLOOKUP(W$3,[2]Prisindeks!$A$1:$B$111,2,FALSE)/100*AT25</f>
        <v>0</v>
      </c>
      <c r="BR25" s="58">
        <f>VLOOKUP(X$3,[2]Prisindeks!$A$1:$B$111,2,FALSE)/100*AU25</f>
        <v>0</v>
      </c>
      <c r="BS25" s="58">
        <f>VLOOKUP(Y$3,[2]Prisindeks!$A$1:$B$111,2,FALSE)/100*AV25</f>
        <v>0</v>
      </c>
      <c r="BT25" s="59">
        <f t="shared" si="13"/>
        <v>0</v>
      </c>
      <c r="BU25" s="48">
        <f t="shared" si="19"/>
        <v>0</v>
      </c>
      <c r="BV25" s="48">
        <f t="shared" si="19"/>
        <v>0</v>
      </c>
      <c r="BW25" s="48">
        <f t="shared" si="19"/>
        <v>0</v>
      </c>
      <c r="BX25" s="48">
        <f t="shared" si="19"/>
        <v>0</v>
      </c>
      <c r="BY25" s="48">
        <f t="shared" si="19"/>
        <v>0</v>
      </c>
      <c r="BZ25" s="48">
        <f t="shared" si="19"/>
        <v>0</v>
      </c>
      <c r="CA25" s="48">
        <f t="shared" si="19"/>
        <v>0</v>
      </c>
      <c r="CB25" s="48">
        <f t="shared" si="19"/>
        <v>0</v>
      </c>
      <c r="CC25" s="48">
        <f t="shared" si="19"/>
        <v>0</v>
      </c>
      <c r="CD25" s="48">
        <f t="shared" si="19"/>
        <v>0</v>
      </c>
      <c r="CE25" s="48">
        <f t="shared" si="19"/>
        <v>0</v>
      </c>
      <c r="CF25" s="48">
        <f t="shared" si="19"/>
        <v>0</v>
      </c>
      <c r="CG25" s="48">
        <f t="shared" si="19"/>
        <v>0</v>
      </c>
      <c r="CH25" s="48">
        <f t="shared" si="19"/>
        <v>0</v>
      </c>
      <c r="CI25" s="48">
        <f t="shared" si="19"/>
        <v>0</v>
      </c>
      <c r="CJ25" s="48">
        <f t="shared" si="18"/>
        <v>0</v>
      </c>
      <c r="CK25" s="48">
        <f t="shared" si="15"/>
        <v>0</v>
      </c>
      <c r="CL25" s="48">
        <f t="shared" si="15"/>
        <v>0</v>
      </c>
      <c r="CM25" s="48">
        <f t="shared" si="15"/>
        <v>0</v>
      </c>
      <c r="CN25" s="48">
        <f t="shared" si="15"/>
        <v>0</v>
      </c>
      <c r="CO25" s="48">
        <f t="shared" si="15"/>
        <v>0</v>
      </c>
      <c r="CP25" s="48">
        <f t="shared" si="15"/>
        <v>0</v>
      </c>
      <c r="CQ25" s="49">
        <f t="shared" si="16"/>
        <v>0</v>
      </c>
      <c r="CR25" s="48">
        <f t="shared" si="17"/>
        <v>0</v>
      </c>
    </row>
    <row r="26" spans="1:96" outlineLevel="1" x14ac:dyDescent="0.25">
      <c r="A26" s="50" t="s">
        <v>72</v>
      </c>
      <c r="B26" s="51" t="s">
        <v>65</v>
      </c>
      <c r="C26" s="52">
        <f>[2]Genanskaffelsespriser!E100</f>
        <v>75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0</v>
      </c>
      <c r="Z26" s="56"/>
      <c r="AA26" s="57">
        <f>IF((D26*[2]Genanskaffelsespriser!$D100-(2009-D$3)/($C26+D27)*[2]Genanskaffelsespriser!$D100*D26)&lt;0,0,(D26*[2]Genanskaffelsespriser!$D100-(2009-D$3)/($C26+D27)*[2]Genanskaffelsespriser!$D100*D26))</f>
        <v>0</v>
      </c>
      <c r="AB26" s="58">
        <f>IF((E26*[2]Genanskaffelsespriser!$D100-(2009-E$3)/($C26+E27)*[2]Genanskaffelsespriser!$D100*E26)&lt;0,0,(E26*[2]Genanskaffelsespriser!$D100-(2009-E$3)/($C26+E27)*[2]Genanskaffelsespriser!$D100*E26))</f>
        <v>0</v>
      </c>
      <c r="AC26" s="58">
        <f>IF((F26*[2]Genanskaffelsespriser!$D100-(2009-F$3)/($C26+F27)*[2]Genanskaffelsespriser!$D100*F26)&lt;0,0,(F26*[2]Genanskaffelsespriser!$D100-(2009-F$3)/($C26+F27)*[2]Genanskaffelsespriser!$D100*F26))</f>
        <v>0</v>
      </c>
      <c r="AD26" s="58">
        <f>IF((G26*[2]Genanskaffelsespriser!$D100-(2009-G$3)/($C26+G27)*[2]Genanskaffelsespriser!$D100*G26)&lt;0,0,(G26*[2]Genanskaffelsespriser!$D100-(2009-G$3)/($C26+G27)*[2]Genanskaffelsespriser!$D100*G26))</f>
        <v>0</v>
      </c>
      <c r="AE26" s="58">
        <f>IF((H26*[2]Genanskaffelsespriser!$D100-(2009-H$3)/($C26+H27)*[2]Genanskaffelsespriser!$D100*H26)&lt;0,0,(H26*[2]Genanskaffelsespriser!$D100-(2009-H$3)/($C26+H27)*[2]Genanskaffelsespriser!$D100*H26))</f>
        <v>0</v>
      </c>
      <c r="AF26" s="58">
        <f>IF((I26*[2]Genanskaffelsespriser!$D100-(2009-I$3)/($C26+I27)*[2]Genanskaffelsespriser!$D100*I26)&lt;0,0,(I26*[2]Genanskaffelsespriser!$D100-(2009-I$3)/($C26+I27)*[2]Genanskaffelsespriser!$D100*I26))</f>
        <v>0</v>
      </c>
      <c r="AG26" s="58">
        <f>IF((J26*[2]Genanskaffelsespriser!$D100-(2009-J$3)/($C26+J27)*[2]Genanskaffelsespriser!$D100*J26)&lt;0,0,(J26*[2]Genanskaffelsespriser!$D100-(2009-J$3)/($C26+J27)*[2]Genanskaffelsespriser!$D100*J26))</f>
        <v>0</v>
      </c>
      <c r="AH26" s="58">
        <f>IF((K26*[2]Genanskaffelsespriser!$D100-(2009-K$3)/($C26+K27)*[2]Genanskaffelsespriser!$D100*K26)&lt;0,0,(K26*[2]Genanskaffelsespriser!$D100-(2009-K$3)/($C26+K27)*[2]Genanskaffelsespriser!$D100*K26))</f>
        <v>0</v>
      </c>
      <c r="AI26" s="58">
        <f>IF((L26*[2]Genanskaffelsespriser!$D100-(2009-L$3)/($C26+L27)*[2]Genanskaffelsespriser!$D100*L26)&lt;0,0,(L26*[2]Genanskaffelsespriser!$D100-(2009-L$3)/($C26+L27)*[2]Genanskaffelsespriser!$D100*L26))</f>
        <v>0</v>
      </c>
      <c r="AJ26" s="58">
        <f>IF((M26*[2]Genanskaffelsespriser!$D100-(2009-M$3)/($C26+M27)*[2]Genanskaffelsespriser!$D100*M26)&lt;0,0,(M26*[2]Genanskaffelsespriser!$D100-(2009-M$3)/($C26+M27)*[2]Genanskaffelsespriser!$D100*M26))</f>
        <v>0</v>
      </c>
      <c r="AK26" s="58">
        <f>IF((N26*[2]Genanskaffelsespriser!$D100-(2009-N$3)/($C26+N27)*[2]Genanskaffelsespriser!$D100*N26)&lt;0,0,(N26*[2]Genanskaffelsespriser!$D100-(2009-N$3)/($C26+N27)*[2]Genanskaffelsespriser!$D100*N26))</f>
        <v>0</v>
      </c>
      <c r="AL26" s="58">
        <f>IF((O26*[2]Genanskaffelsespriser!$D100-(2009-O$3)/($C26+O27)*[2]Genanskaffelsespriser!$D100*O26)&lt;0,0,(O26*[2]Genanskaffelsespriser!$D100-(2009-O$3)/($C26+O27)*[2]Genanskaffelsespriser!$D100*O26))</f>
        <v>0</v>
      </c>
      <c r="AM26" s="58">
        <f>IF((P26*[2]Genanskaffelsespriser!$D100-(2009-P$3)/($C26+P27)*[2]Genanskaffelsespriser!$D100*P26)&lt;0,0,(P26*[2]Genanskaffelsespriser!$D100-(2009-P$3)/($C26+P27)*[2]Genanskaffelsespriser!$D100*P26))</f>
        <v>0</v>
      </c>
      <c r="AN26" s="58">
        <f>IF((Q26*[2]Genanskaffelsespriser!$D100-(2009-Q$3)/($C26+Q27)*[2]Genanskaffelsespriser!$D100*Q26)&lt;0,0,(Q26*[2]Genanskaffelsespriser!$D100-(2009-Q$3)/($C26+Q27)*[2]Genanskaffelsespriser!$D100*Q26))</f>
        <v>0</v>
      </c>
      <c r="AO26" s="58">
        <f>IF((R26*[2]Genanskaffelsespriser!$D100-(2009-R$3)/($C26+R27)*[2]Genanskaffelsespriser!$D100*R26)&lt;0,0,(R26*[2]Genanskaffelsespriser!$D100-(2009-R$3)/($C26+R27)*[2]Genanskaffelsespriser!$D100*R26))</f>
        <v>0</v>
      </c>
      <c r="AP26" s="58">
        <f>IF((S26*[2]Genanskaffelsespriser!$D100-(2009-S$3)/($C26+S27)*[2]Genanskaffelsespriser!$D100*S26)&lt;0,0,(S26*[2]Genanskaffelsespriser!$D100-(2009-S$3)/($C26+S27)*[2]Genanskaffelsespriser!$D100*S26))</f>
        <v>0</v>
      </c>
      <c r="AQ26" s="58">
        <f>IF((T26*[2]Genanskaffelsespriser!$D100-(2009-T$3)/($C26+T27)*[2]Genanskaffelsespriser!$D100*T26)&lt;0,0,(T26*[2]Genanskaffelsespriser!$D100-(2009-T$3)/($C26+T27)*[2]Genanskaffelsespriser!$D100*T26))</f>
        <v>0</v>
      </c>
      <c r="AR26" s="58">
        <f>IF((U26*[2]Genanskaffelsespriser!$D100-(2009-U$3)/($C26+U27)*[2]Genanskaffelsespriser!$D100*U26)&lt;0,0,(U26*[2]Genanskaffelsespriser!$D100-(2009-U$3)/($C26+U27)*[2]Genanskaffelsespriser!$D100*U26))</f>
        <v>0</v>
      </c>
      <c r="AS26" s="58">
        <f>IF((V26*[2]Genanskaffelsespriser!$D100-(2009-V$3)/($C26+V27)*[2]Genanskaffelsespriser!$D100*V26)&lt;0,0,(V26*[2]Genanskaffelsespriser!$D100-(2009-V$3)/($C26+V27)*[2]Genanskaffelsespriser!$D100*V26))</f>
        <v>0</v>
      </c>
      <c r="AT26" s="58">
        <f>IF((W26*[2]Genanskaffelsespriser!$D100-(2009-W$3)/($C26+W27)*[2]Genanskaffelsespriser!$D100*W26)&lt;0,0,(W26*[2]Genanskaffelsespriser!$D100-(2009-W$3)/($C26+W27)*[2]Genanskaffelsespriser!$D100*W26))</f>
        <v>0</v>
      </c>
      <c r="AU26" s="58">
        <f>IF((X26*[2]Genanskaffelsespriser!$D100-(2009-X$3)/($C26+X27)*[2]Genanskaffelsespriser!$D100*X26)&lt;0,0,(X26*[2]Genanskaffelsespriser!$D100-(2009-X$3)/($C26+X27)*[2]Genanskaffelsespriser!$D100*X26))</f>
        <v>0</v>
      </c>
      <c r="AV26" s="58">
        <f>IF((Y26*[2]Genanskaffelsespriser!$D100-(2009-Y$3)/($C26+Y27)*[2]Genanskaffelsespriser!$D100*Y26)&lt;0,0,(Y26*[2]Genanskaffelsespriser!$D100-(2009-Y$3)/($C26+Y27)*[2]Genanskaffelsespriser!$D100*Y26))</f>
        <v>0</v>
      </c>
      <c r="AW26" s="59">
        <f>+SUM(AA26:AV26)</f>
        <v>0</v>
      </c>
      <c r="AX26" s="58">
        <f>VLOOKUP(D$3,[2]Prisindeks!$A$1:$B$111,2,FALSE)/100*AA26</f>
        <v>0</v>
      </c>
      <c r="AY26" s="58">
        <f>VLOOKUP(E$3,[2]Prisindeks!$A$1:$B$111,2,FALSE)/100*AB26</f>
        <v>0</v>
      </c>
      <c r="AZ26" s="58">
        <f>VLOOKUP(F$3,[2]Prisindeks!$A$1:$B$111,2,FALSE)/100*AC26</f>
        <v>0</v>
      </c>
      <c r="BA26" s="58">
        <f>VLOOKUP(G$3,[2]Prisindeks!$A$1:$B$111,2,FALSE)/100*AD26</f>
        <v>0</v>
      </c>
      <c r="BB26" s="58">
        <f>VLOOKUP(H$3,[2]Prisindeks!$A$1:$B$111,2,FALSE)/100*AE26</f>
        <v>0</v>
      </c>
      <c r="BC26" s="58">
        <f>VLOOKUP(I$3,[2]Prisindeks!$A$1:$B$111,2,FALSE)/100*AF26</f>
        <v>0</v>
      </c>
      <c r="BD26" s="58">
        <f>VLOOKUP(J$3,[2]Prisindeks!$A$1:$B$111,2,FALSE)/100*AG26</f>
        <v>0</v>
      </c>
      <c r="BE26" s="58">
        <f>VLOOKUP(K$3,[2]Prisindeks!$A$1:$B$111,2,FALSE)/100*AH26</f>
        <v>0</v>
      </c>
      <c r="BF26" s="58">
        <f>VLOOKUP(L$3,[2]Prisindeks!$A$1:$B$111,2,FALSE)/100*AI26</f>
        <v>0</v>
      </c>
      <c r="BG26" s="58">
        <f>VLOOKUP(M$3,[2]Prisindeks!$A$1:$B$111,2,FALSE)/100*AJ26</f>
        <v>0</v>
      </c>
      <c r="BH26" s="58">
        <f>VLOOKUP(N$3,[2]Prisindeks!$A$1:$B$111,2,FALSE)/100*AK26</f>
        <v>0</v>
      </c>
      <c r="BI26" s="58">
        <f>VLOOKUP(O$3,[2]Prisindeks!$A$1:$B$111,2,FALSE)/100*AL26</f>
        <v>0</v>
      </c>
      <c r="BJ26" s="58">
        <f>VLOOKUP(P$3,[2]Prisindeks!$A$1:$B$111,2,FALSE)/100*AM26</f>
        <v>0</v>
      </c>
      <c r="BK26" s="58">
        <f>VLOOKUP(Q$3,[2]Prisindeks!$A$1:$B$111,2,FALSE)/100*AN26</f>
        <v>0</v>
      </c>
      <c r="BL26" s="58">
        <f>VLOOKUP(R$3,[2]Prisindeks!$A$1:$B$111,2,FALSE)/100*AO26</f>
        <v>0</v>
      </c>
      <c r="BM26" s="58">
        <f>VLOOKUP(S$3,[2]Prisindeks!$A$1:$B$111,2,FALSE)/100*AP26</f>
        <v>0</v>
      </c>
      <c r="BN26" s="58">
        <f>VLOOKUP(T$3,[2]Prisindeks!$A$1:$B$111,2,FALSE)/100*AQ26</f>
        <v>0</v>
      </c>
      <c r="BO26" s="58">
        <f>VLOOKUP(U$3,[2]Prisindeks!$A$1:$B$111,2,FALSE)/100*AR26</f>
        <v>0</v>
      </c>
      <c r="BP26" s="58">
        <f>VLOOKUP(V$3,[2]Prisindeks!$A$1:$B$111,2,FALSE)/100*AS26</f>
        <v>0</v>
      </c>
      <c r="BQ26" s="58">
        <f>VLOOKUP(W$3,[2]Prisindeks!$A$1:$B$111,2,FALSE)/100*AT26</f>
        <v>0</v>
      </c>
      <c r="BR26" s="58">
        <f>VLOOKUP(X$3,[2]Prisindeks!$A$1:$B$111,2,FALSE)/100*AU26</f>
        <v>0</v>
      </c>
      <c r="BS26" s="58">
        <f>VLOOKUP(Y$3,[2]Prisindeks!$A$1:$B$111,2,FALSE)/100*AV26</f>
        <v>0</v>
      </c>
      <c r="BT26" s="59">
        <f t="shared" si="13"/>
        <v>0</v>
      </c>
      <c r="BU26" s="48">
        <f>(AX26+AA26)/2</f>
        <v>0</v>
      </c>
      <c r="BV26" s="48">
        <f>(AY26+AB26)/2</f>
        <v>0</v>
      </c>
      <c r="BW26" s="48">
        <f>(AZ26+AC26)/2</f>
        <v>0</v>
      </c>
      <c r="BX26" s="48">
        <f>(BA26+AD26)/2</f>
        <v>0</v>
      </c>
      <c r="BY26" s="48">
        <f>(BB26+AE26)/2</f>
        <v>0</v>
      </c>
      <c r="BZ26" s="48">
        <f t="shared" si="19"/>
        <v>0</v>
      </c>
      <c r="CA26" s="48">
        <f t="shared" si="19"/>
        <v>0</v>
      </c>
      <c r="CB26" s="48">
        <f t="shared" si="19"/>
        <v>0</v>
      </c>
      <c r="CC26" s="48">
        <f t="shared" si="19"/>
        <v>0</v>
      </c>
      <c r="CD26" s="48">
        <f t="shared" si="19"/>
        <v>0</v>
      </c>
      <c r="CE26" s="48">
        <f t="shared" si="19"/>
        <v>0</v>
      </c>
      <c r="CF26" s="48">
        <f t="shared" si="19"/>
        <v>0</v>
      </c>
      <c r="CG26" s="48">
        <f t="shared" si="19"/>
        <v>0</v>
      </c>
      <c r="CH26" s="48">
        <f t="shared" si="19"/>
        <v>0</v>
      </c>
      <c r="CI26" s="48">
        <f t="shared" si="19"/>
        <v>0</v>
      </c>
      <c r="CJ26" s="48">
        <f t="shared" si="18"/>
        <v>0</v>
      </c>
      <c r="CK26" s="48">
        <f t="shared" si="15"/>
        <v>0</v>
      </c>
      <c r="CL26" s="48">
        <f t="shared" si="15"/>
        <v>0</v>
      </c>
      <c r="CM26" s="48">
        <f t="shared" si="15"/>
        <v>0</v>
      </c>
      <c r="CN26" s="48">
        <f t="shared" si="15"/>
        <v>0</v>
      </c>
      <c r="CO26" s="48">
        <f t="shared" si="15"/>
        <v>0</v>
      </c>
      <c r="CP26" s="48">
        <f t="shared" si="15"/>
        <v>0</v>
      </c>
      <c r="CQ26" s="49">
        <f t="shared" si="16"/>
        <v>0</v>
      </c>
      <c r="CR26" s="48">
        <f t="shared" si="17"/>
        <v>0</v>
      </c>
    </row>
    <row r="27" spans="1:96" outlineLevel="1" x14ac:dyDescent="0.25">
      <c r="A27" s="60" t="s">
        <v>66</v>
      </c>
      <c r="B27" s="51" t="s">
        <v>67</v>
      </c>
      <c r="C27" s="61" t="s">
        <v>68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49"/>
      <c r="CR27" s="48"/>
    </row>
    <row r="28" spans="1:96" ht="15.75" outlineLevel="1" thickBot="1" x14ac:dyDescent="0.3">
      <c r="A28" s="63" t="s">
        <v>73</v>
      </c>
      <c r="B28" s="64" t="s">
        <v>65</v>
      </c>
      <c r="C28" s="65">
        <f>[2]Genanskaffelsespriser!E101</f>
        <v>75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69"/>
      <c r="AA28" s="70">
        <f>IF((D28*[2]Genanskaffelsespriser!$D101-(2009-D$3)/$C28*[2]Genanskaffelsespriser!$D101*D28)&lt;0,0,(D28*[2]Genanskaffelsespriser!$D101-(2009-D$3)/$C28*[2]Genanskaffelsespriser!$D101*D28))</f>
        <v>0</v>
      </c>
      <c r="AB28" s="71">
        <f>IF((E28*[2]Genanskaffelsespriser!$D101-(2009-E$3)/$C28*[2]Genanskaffelsespriser!$D101*E28)&lt;0,0,(E28*[2]Genanskaffelsespriser!$D101-(2009-E$3)/$C28*[2]Genanskaffelsespriser!$D101*E28))</f>
        <v>0</v>
      </c>
      <c r="AC28" s="71">
        <f>IF((F28*[2]Genanskaffelsespriser!$D101-(2009-F$3)/$C28*[2]Genanskaffelsespriser!$D101*F28)&lt;0,0,(F28*[2]Genanskaffelsespriser!$D101-(2009-F$3)/$C28*[2]Genanskaffelsespriser!$D101*F28))</f>
        <v>0</v>
      </c>
      <c r="AD28" s="71">
        <f>IF((G28*[2]Genanskaffelsespriser!$D101-(2009-G$3)/$C28*[2]Genanskaffelsespriser!$D101*G28)&lt;0,0,(G28*[2]Genanskaffelsespriser!$D101-(2009-G$3)/$C28*[2]Genanskaffelsespriser!$D101*G28))</f>
        <v>0</v>
      </c>
      <c r="AE28" s="71">
        <f>IF((H28*[2]Genanskaffelsespriser!$D101-(2009-H$3)/$C28*[2]Genanskaffelsespriser!$D101*H28)&lt;0,0,(H28*[2]Genanskaffelsespriser!$D101-(2009-H$3)/$C28*[2]Genanskaffelsespriser!$D101*H28))</f>
        <v>0</v>
      </c>
      <c r="AF28" s="71">
        <f>IF((I28*[2]Genanskaffelsespriser!$D101-(2009-I$3)/$C28*[2]Genanskaffelsespriser!$D101*I28)&lt;0,0,(I28*[2]Genanskaffelsespriser!$D101-(2009-I$3)/$C28*[2]Genanskaffelsespriser!$D101*I28))</f>
        <v>0</v>
      </c>
      <c r="AG28" s="71">
        <f>IF((J28*[2]Genanskaffelsespriser!$D101-(2009-J$3)/$C28*[2]Genanskaffelsespriser!$D101*J28)&lt;0,0,(J28*[2]Genanskaffelsespriser!$D101-(2009-J$3)/$C28*[2]Genanskaffelsespriser!$D101*J28))</f>
        <v>0</v>
      </c>
      <c r="AH28" s="71">
        <f>IF((K28*[2]Genanskaffelsespriser!$D101-(2009-K$3)/$C28*[2]Genanskaffelsespriser!$D101*K28)&lt;0,0,(K28*[2]Genanskaffelsespriser!$D101-(2009-K$3)/$C28*[2]Genanskaffelsespriser!$D101*K28))</f>
        <v>0</v>
      </c>
      <c r="AI28" s="71">
        <f>IF((L28*[2]Genanskaffelsespriser!$D101-(2009-L$3)/$C28*[2]Genanskaffelsespriser!$D101*L28)&lt;0,0,(L28*[2]Genanskaffelsespriser!$D101-(2009-L$3)/$C28*[2]Genanskaffelsespriser!$D101*L28))</f>
        <v>0</v>
      </c>
      <c r="AJ28" s="71">
        <f>IF((M28*[2]Genanskaffelsespriser!$D101-(2009-M$3)/$C28*[2]Genanskaffelsespriser!$D101*M28)&lt;0,0,(M28*[2]Genanskaffelsespriser!$D101-(2009-M$3)/$C28*[2]Genanskaffelsespriser!$D101*M28))</f>
        <v>0</v>
      </c>
      <c r="AK28" s="71">
        <f>IF((N28*[2]Genanskaffelsespriser!$D101-(2009-N$3)/$C28*[2]Genanskaffelsespriser!$D101*N28)&lt;0,0,(N28*[2]Genanskaffelsespriser!$D101-(2009-N$3)/$C28*[2]Genanskaffelsespriser!$D101*N28))</f>
        <v>0</v>
      </c>
      <c r="AL28" s="71">
        <f>IF((O28*[2]Genanskaffelsespriser!$D101-(2009-O$3)/$C28*[2]Genanskaffelsespriser!$D101*O28)&lt;0,0,(O28*[2]Genanskaffelsespriser!$D101-(2009-O$3)/$C28*[2]Genanskaffelsespriser!$D101*O28))</f>
        <v>0</v>
      </c>
      <c r="AM28" s="71">
        <f>IF((P28*[2]Genanskaffelsespriser!$D101-(2009-P$3)/$C28*[2]Genanskaffelsespriser!$D101*P28)&lt;0,0,(P28*[2]Genanskaffelsespriser!$D101-(2009-P$3)/$C28*[2]Genanskaffelsespriser!$D101*P28))</f>
        <v>0</v>
      </c>
      <c r="AN28" s="71">
        <f>IF((Q28*[2]Genanskaffelsespriser!$D101-(2009-Q$3)/$C28*[2]Genanskaffelsespriser!$D101*Q28)&lt;0,0,(Q28*[2]Genanskaffelsespriser!$D101-(2009-Q$3)/$C28*[2]Genanskaffelsespriser!$D101*Q28))</f>
        <v>0</v>
      </c>
      <c r="AO28" s="71">
        <f>IF((R28*[2]Genanskaffelsespriser!$D101-(2009-R$3)/$C28*[2]Genanskaffelsespriser!$D101*R28)&lt;0,0,(R28*[2]Genanskaffelsespriser!$D101-(2009-R$3)/$C28*[2]Genanskaffelsespriser!$D101*R28))</f>
        <v>0</v>
      </c>
      <c r="AP28" s="71">
        <f>IF((S28*[2]Genanskaffelsespriser!$D101-(2009-S$3)/$C28*[2]Genanskaffelsespriser!$D101*S28)&lt;0,0,(S28*[2]Genanskaffelsespriser!$D101-(2009-S$3)/$C28*[2]Genanskaffelsespriser!$D101*S28))</f>
        <v>0</v>
      </c>
      <c r="AQ28" s="71">
        <f>IF((T28*[2]Genanskaffelsespriser!$D101-(2009-T$3)/$C28*[2]Genanskaffelsespriser!$D101*T28)&lt;0,0,(T28*[2]Genanskaffelsespriser!$D101-(2009-T$3)/$C28*[2]Genanskaffelsespriser!$D101*T28))</f>
        <v>0</v>
      </c>
      <c r="AR28" s="71">
        <f>IF((U28*[2]Genanskaffelsespriser!$D101-(2009-U$3)/$C28*[2]Genanskaffelsespriser!$D101*U28)&lt;0,0,(U28*[2]Genanskaffelsespriser!$D101-(2009-U$3)/$C28*[2]Genanskaffelsespriser!$D101*U28))</f>
        <v>0</v>
      </c>
      <c r="AS28" s="71">
        <f>IF((V28*[2]Genanskaffelsespriser!$D101-(2009-V$3)/$C28*[2]Genanskaffelsespriser!$D101*V28)&lt;0,0,(V28*[2]Genanskaffelsespriser!$D101-(2009-V$3)/$C28*[2]Genanskaffelsespriser!$D101*V28))</f>
        <v>0</v>
      </c>
      <c r="AT28" s="71">
        <f>IF((W28*[2]Genanskaffelsespriser!$D101-(2009-W$3)/$C28*[2]Genanskaffelsespriser!$D101*W28)&lt;0,0,(W28*[2]Genanskaffelsespriser!$D101-(2009-W$3)/$C28*[2]Genanskaffelsespriser!$D101*W28))</f>
        <v>0</v>
      </c>
      <c r="AU28" s="71">
        <f>IF((X28*[2]Genanskaffelsespriser!$D101-(2009-X$3)/$C28*[2]Genanskaffelsespriser!$D101*X28)&lt;0,0,(X28*[2]Genanskaffelsespriser!$D101-(2009-X$3)/$C28*[2]Genanskaffelsespriser!$D101*X28))</f>
        <v>0</v>
      </c>
      <c r="AV28" s="71">
        <f>IF((Y28*[2]Genanskaffelsespriser!$D101-(2009-Y$3)/$C28*[2]Genanskaffelsespriser!$D101*Y28)&lt;0,0,(Y28*[2]Genanskaffelsespriser!$D101-(2009-Y$3)/$C28*[2]Genanskaffelsespriser!$D101*Y28))</f>
        <v>0</v>
      </c>
      <c r="AW28" s="72">
        <f t="shared" si="12"/>
        <v>0</v>
      </c>
      <c r="AX28" s="71">
        <f>VLOOKUP(D$3,[2]Prisindeks!$A$1:$B$111,2,FALSE)/100*AA28</f>
        <v>0</v>
      </c>
      <c r="AY28" s="71">
        <f>VLOOKUP(E$3,[2]Prisindeks!$A$1:$B$111,2,FALSE)/100*AB28</f>
        <v>0</v>
      </c>
      <c r="AZ28" s="71">
        <f>VLOOKUP(F$3,[2]Prisindeks!$A$1:$B$111,2,FALSE)/100*AC28</f>
        <v>0</v>
      </c>
      <c r="BA28" s="71">
        <f>VLOOKUP(G$3,[2]Prisindeks!$A$1:$B$111,2,FALSE)/100*AD28</f>
        <v>0</v>
      </c>
      <c r="BB28" s="71">
        <f>VLOOKUP(H$3,[2]Prisindeks!$A$1:$B$111,2,FALSE)/100*AE28</f>
        <v>0</v>
      </c>
      <c r="BC28" s="71">
        <f>VLOOKUP(I$3,[2]Prisindeks!$A$1:$B$111,2,FALSE)/100*AF28</f>
        <v>0</v>
      </c>
      <c r="BD28" s="71">
        <f>VLOOKUP(J$3,[2]Prisindeks!$A$1:$B$111,2,FALSE)/100*AG28</f>
        <v>0</v>
      </c>
      <c r="BE28" s="71">
        <f>VLOOKUP(K$3,[2]Prisindeks!$A$1:$B$111,2,FALSE)/100*AH28</f>
        <v>0</v>
      </c>
      <c r="BF28" s="71">
        <f>VLOOKUP(L$3,[2]Prisindeks!$A$1:$B$111,2,FALSE)/100*AI28</f>
        <v>0</v>
      </c>
      <c r="BG28" s="71">
        <f>VLOOKUP(M$3,[2]Prisindeks!$A$1:$B$111,2,FALSE)/100*AJ28</f>
        <v>0</v>
      </c>
      <c r="BH28" s="71">
        <f>VLOOKUP(N$3,[2]Prisindeks!$A$1:$B$111,2,FALSE)/100*AK28</f>
        <v>0</v>
      </c>
      <c r="BI28" s="71">
        <f>VLOOKUP(O$3,[2]Prisindeks!$A$1:$B$111,2,FALSE)/100*AL28</f>
        <v>0</v>
      </c>
      <c r="BJ28" s="71">
        <f>VLOOKUP(P$3,[2]Prisindeks!$A$1:$B$111,2,FALSE)/100*AM28</f>
        <v>0</v>
      </c>
      <c r="BK28" s="71">
        <f>VLOOKUP(Q$3,[2]Prisindeks!$A$1:$B$111,2,FALSE)/100*AN28</f>
        <v>0</v>
      </c>
      <c r="BL28" s="71">
        <f>VLOOKUP(R$3,[2]Prisindeks!$A$1:$B$111,2,FALSE)/100*AO28</f>
        <v>0</v>
      </c>
      <c r="BM28" s="71">
        <f>VLOOKUP(S$3,[2]Prisindeks!$A$1:$B$111,2,FALSE)/100*AP28</f>
        <v>0</v>
      </c>
      <c r="BN28" s="71">
        <f>VLOOKUP(T$3,[2]Prisindeks!$A$1:$B$111,2,FALSE)/100*AQ28</f>
        <v>0</v>
      </c>
      <c r="BO28" s="71">
        <f>VLOOKUP(U$3,[2]Prisindeks!$A$1:$B$111,2,FALSE)/100*AR28</f>
        <v>0</v>
      </c>
      <c r="BP28" s="71">
        <f>VLOOKUP(V$3,[2]Prisindeks!$A$1:$B$111,2,FALSE)/100*AS28</f>
        <v>0</v>
      </c>
      <c r="BQ28" s="71">
        <f>VLOOKUP(W$3,[2]Prisindeks!$A$1:$B$111,2,FALSE)/100*AT28</f>
        <v>0</v>
      </c>
      <c r="BR28" s="71">
        <f>VLOOKUP(X$3,[2]Prisindeks!$A$1:$B$111,2,FALSE)/100*AU28</f>
        <v>0</v>
      </c>
      <c r="BS28" s="71">
        <f>VLOOKUP(Y$3,[2]Prisindeks!$A$1:$B$111,2,FALSE)/100*AV28</f>
        <v>0</v>
      </c>
      <c r="BT28" s="72">
        <f t="shared" si="13"/>
        <v>0</v>
      </c>
      <c r="BU28" s="48">
        <f t="shared" si="19"/>
        <v>0</v>
      </c>
      <c r="BV28" s="48">
        <f t="shared" si="19"/>
        <v>0</v>
      </c>
      <c r="BW28" s="48">
        <f t="shared" si="19"/>
        <v>0</v>
      </c>
      <c r="BX28" s="48">
        <f t="shared" si="19"/>
        <v>0</v>
      </c>
      <c r="BY28" s="48">
        <f t="shared" si="19"/>
        <v>0</v>
      </c>
      <c r="BZ28" s="48">
        <f t="shared" si="19"/>
        <v>0</v>
      </c>
      <c r="CA28" s="48">
        <f t="shared" si="19"/>
        <v>0</v>
      </c>
      <c r="CB28" s="48">
        <f t="shared" si="19"/>
        <v>0</v>
      </c>
      <c r="CC28" s="48">
        <f t="shared" si="19"/>
        <v>0</v>
      </c>
      <c r="CD28" s="48">
        <f t="shared" si="19"/>
        <v>0</v>
      </c>
      <c r="CE28" s="48">
        <f t="shared" si="19"/>
        <v>0</v>
      </c>
      <c r="CF28" s="48">
        <f t="shared" si="19"/>
        <v>0</v>
      </c>
      <c r="CG28" s="48">
        <f t="shared" si="19"/>
        <v>0</v>
      </c>
      <c r="CH28" s="48">
        <f t="shared" si="19"/>
        <v>0</v>
      </c>
      <c r="CI28" s="48">
        <f t="shared" si="19"/>
        <v>0</v>
      </c>
      <c r="CJ28" s="48">
        <f t="shared" si="18"/>
        <v>0</v>
      </c>
      <c r="CK28" s="48">
        <f t="shared" si="15"/>
        <v>0</v>
      </c>
      <c r="CL28" s="48">
        <f t="shared" si="15"/>
        <v>0</v>
      </c>
      <c r="CM28" s="48">
        <f t="shared" si="15"/>
        <v>0</v>
      </c>
      <c r="CN28" s="48">
        <f t="shared" si="15"/>
        <v>0</v>
      </c>
      <c r="CO28" s="48">
        <f t="shared" si="15"/>
        <v>0</v>
      </c>
      <c r="CP28" s="48">
        <f t="shared" si="15"/>
        <v>0</v>
      </c>
      <c r="CQ28" s="49">
        <f t="shared" si="16"/>
        <v>0</v>
      </c>
      <c r="CR28" s="48">
        <f t="shared" si="17"/>
        <v>0</v>
      </c>
    </row>
    <row r="29" spans="1:96" ht="15.75" thickBot="1" x14ac:dyDescent="0.3">
      <c r="A29" s="30" t="s">
        <v>74</v>
      </c>
      <c r="B29" s="31"/>
      <c r="C29" s="7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74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49"/>
      <c r="AW29" s="36">
        <f>SUM(AW30:AW53)</f>
        <v>570460.81146666687</v>
      </c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36">
        <f>SUM(BT30:BT53)</f>
        <v>39958.024201432883</v>
      </c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36">
        <f>SUM(CQ30:CQ53)</f>
        <v>305209.41783404985</v>
      </c>
      <c r="CR29" s="48">
        <f t="shared" si="17"/>
        <v>0</v>
      </c>
    </row>
    <row r="30" spans="1:96" outlineLevel="1" x14ac:dyDescent="0.25">
      <c r="A30" s="38" t="s">
        <v>18</v>
      </c>
      <c r="B30" s="39" t="s">
        <v>54</v>
      </c>
      <c r="C30" s="40">
        <f>[2]Genanskaffelsespriser!E103</f>
        <v>75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41">
        <f>198.53-J55</f>
        <v>135</v>
      </c>
      <c r="K30" s="116">
        <v>44.36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  <c r="W30" s="77">
        <v>0</v>
      </c>
      <c r="X30" s="77">
        <v>0</v>
      </c>
      <c r="Y30" s="77">
        <v>0</v>
      </c>
      <c r="Z30" s="44"/>
      <c r="AA30" s="45">
        <f>IF((D30*[2]Genanskaffelsespriser!$D103-(2009-D$3)/$C30*[2]Genanskaffelsespriser!$D103*D30)&lt;0,0,(D30*[2]Genanskaffelsespriser!$D103-(2009-D$3)/$C30*[2]Genanskaffelsespriser!$D103*D30))</f>
        <v>0</v>
      </c>
      <c r="AB30" s="46">
        <f>IF((E30*[2]Genanskaffelsespriser!$D103-(2009-E$3)/$C30*[2]Genanskaffelsespriser!$D103*E30)&lt;0,0,(E30*[2]Genanskaffelsespriser!$D103-(2009-E$3)/$C30*[2]Genanskaffelsespriser!$D103*E30))</f>
        <v>0</v>
      </c>
      <c r="AC30" s="46">
        <f>IF((F30*[2]Genanskaffelsespriser!$D103-(2009-F$3)/$C30*[2]Genanskaffelsespriser!$D103*F30)&lt;0,0,(F30*[2]Genanskaffelsespriser!$D103-(2009-F$3)/$C30*[2]Genanskaffelsespriser!$D103*F30))</f>
        <v>0</v>
      </c>
      <c r="AD30" s="46">
        <f>IF((G30*[2]Genanskaffelsespriser!$D103-(2009-G$3)/$C30*[2]Genanskaffelsespriser!$D103*G30)&lt;0,0,(G30*[2]Genanskaffelsespriser!$D103-(2009-G$3)/$C30*[2]Genanskaffelsespriser!$D103*G30))</f>
        <v>0</v>
      </c>
      <c r="AE30" s="46">
        <f>IF((H30*[2]Genanskaffelsespriser!$D103-(2009-H$3)/$C30*[2]Genanskaffelsespriser!$D103*H30)&lt;0,0,(H30*[2]Genanskaffelsespriser!$D103-(2009-H$3)/$C30*[2]Genanskaffelsespriser!$D103*H30))</f>
        <v>0</v>
      </c>
      <c r="AF30" s="46">
        <f>IF((I30*[2]Genanskaffelsespriser!$D103-(2009-I$3)/$C30*[2]Genanskaffelsespriser!$D103*I30)&lt;0,0,(I30*[2]Genanskaffelsespriser!$D103-(2009-I$3)/$C30*[2]Genanskaffelsespriser!$D103*I30))</f>
        <v>0</v>
      </c>
      <c r="AG30" s="46">
        <f>IF((J30*[2]Genanskaffelsespriser!$D103-(2009-J$3)/$C30*[2]Genanskaffelsespriser!$D103*J30)&lt;0,0,(J30*[2]Genanskaffelsespriser!$D103-(2009-J$3)/$C30*[2]Genanskaffelsespriser!$D103*J30))</f>
        <v>36270</v>
      </c>
      <c r="AH30" s="46">
        <f>IF((K30*[2]Genanskaffelsespriser!$D103-(2009-K$3)/$C30*[2]Genanskaffelsespriser!$D103*K30)&lt;0,0,(K30*[2]Genanskaffelsespriser!$D103-(2009-K$3)/$C30*[2]Genanskaffelsespriser!$D103*K30))</f>
        <v>15762.586666666668</v>
      </c>
      <c r="AI30" s="46">
        <f>IF((L30*[2]Genanskaffelsespriser!$D103-(2009-L$3)/$C30*[2]Genanskaffelsespriser!$D103*L30)&lt;0,0,(L30*[2]Genanskaffelsespriser!$D103-(2009-L$3)/$C30*[2]Genanskaffelsespriser!$D103*L30))</f>
        <v>0</v>
      </c>
      <c r="AJ30" s="46">
        <f>IF((M30*[2]Genanskaffelsespriser!$D103-(2009-M$3)/$C30*[2]Genanskaffelsespriser!$D103*M30)&lt;0,0,(M30*[2]Genanskaffelsespriser!$D103-(2009-M$3)/$C30*[2]Genanskaffelsespriser!$D103*M30))</f>
        <v>0</v>
      </c>
      <c r="AK30" s="46">
        <f>IF((N30*[2]Genanskaffelsespriser!$D103-(2009-N$3)/$C30*[2]Genanskaffelsespriser!$D103*N30)&lt;0,0,(N30*[2]Genanskaffelsespriser!$D103-(2009-N$3)/$C30*[2]Genanskaffelsespriser!$D103*N30))</f>
        <v>0</v>
      </c>
      <c r="AL30" s="46">
        <f>IF((O30*[2]Genanskaffelsespriser!$D103-(2009-O$3)/$C30*[2]Genanskaffelsespriser!$D103*O30)&lt;0,0,(O30*[2]Genanskaffelsespriser!$D103-(2009-O$3)/$C30*[2]Genanskaffelsespriser!$D103*O30))</f>
        <v>0</v>
      </c>
      <c r="AM30" s="46">
        <f>IF((P30*[2]Genanskaffelsespriser!$D103-(2009-P$3)/$C30*[2]Genanskaffelsespriser!$D103*P30)&lt;0,0,(P30*[2]Genanskaffelsespriser!$D103-(2009-P$3)/$C30*[2]Genanskaffelsespriser!$D103*P30))</f>
        <v>0</v>
      </c>
      <c r="AN30" s="46">
        <f>IF((Q30*[2]Genanskaffelsespriser!$D103-(2009-Q$3)/$C30*[2]Genanskaffelsespriser!$D103*Q30)&lt;0,0,(Q30*[2]Genanskaffelsespriser!$D103-(2009-Q$3)/$C30*[2]Genanskaffelsespriser!$D103*Q30))</f>
        <v>0</v>
      </c>
      <c r="AO30" s="46">
        <f>IF((R30*[2]Genanskaffelsespriser!$D103-(2009-R$3)/$C30*[2]Genanskaffelsespriser!$D103*R30)&lt;0,0,(R30*[2]Genanskaffelsespriser!$D103-(2009-R$3)/$C30*[2]Genanskaffelsespriser!$D103*R30))</f>
        <v>0</v>
      </c>
      <c r="AP30" s="46">
        <f>IF((S30*[2]Genanskaffelsespriser!$D103-(2009-S$3)/$C30*[2]Genanskaffelsespriser!$D103*S30)&lt;0,0,(S30*[2]Genanskaffelsespriser!$D103-(2009-S$3)/$C30*[2]Genanskaffelsespriser!$D103*S30))</f>
        <v>0</v>
      </c>
      <c r="AQ30" s="46">
        <f>IF((T30*[2]Genanskaffelsespriser!$D103-(2009-T$3)/$C30*[2]Genanskaffelsespriser!$D103*T30)&lt;0,0,(T30*[2]Genanskaffelsespriser!$D103-(2009-T$3)/$C30*[2]Genanskaffelsespriser!$D103*T30))</f>
        <v>0</v>
      </c>
      <c r="AR30" s="46">
        <f>IF((U30*[2]Genanskaffelsespriser!$D103-(2009-U$3)/$C30*[2]Genanskaffelsespriser!$D103*U30)&lt;0,0,(U30*[2]Genanskaffelsespriser!$D103-(2009-U$3)/$C30*[2]Genanskaffelsespriser!$D103*U30))</f>
        <v>0</v>
      </c>
      <c r="AS30" s="46">
        <f>IF((V30*[2]Genanskaffelsespriser!$D103-(2009-V$3)/$C30*[2]Genanskaffelsespriser!$D103*V30)&lt;0,0,(V30*[2]Genanskaffelsespriser!$D103-(2009-V$3)/$C30*[2]Genanskaffelsespriser!$D103*V30))</f>
        <v>0</v>
      </c>
      <c r="AT30" s="46">
        <f>IF((W30*[2]Genanskaffelsespriser!$D103-(2009-W$3)/$C30*[2]Genanskaffelsespriser!$D103*W30)&lt;0,0,(W30*[2]Genanskaffelsespriser!$D103-(2009-W$3)/$C30*[2]Genanskaffelsespriser!$D103*W30))</f>
        <v>0</v>
      </c>
      <c r="AU30" s="46">
        <f>IF((X30*[2]Genanskaffelsespriser!$D103-(2009-X$3)/$C30*[2]Genanskaffelsespriser!$D103*X30)&lt;0,0,(X30*[2]Genanskaffelsespriser!$D103-(2009-X$3)/$C30*[2]Genanskaffelsespriser!$D103*X30))</f>
        <v>0</v>
      </c>
      <c r="AV30" s="46">
        <f>IF((Y30*[2]Genanskaffelsespriser!$D103-(2009-Y$3)/$C30*[2]Genanskaffelsespriser!$D103*Y30)&lt;0,0,(Y30*[2]Genanskaffelsespriser!$D103-(2009-Y$3)/$C30*[2]Genanskaffelsespriser!$D103*Y30))</f>
        <v>0</v>
      </c>
      <c r="AW30" s="47">
        <f t="shared" ref="AW30:AW53" si="20">+SUM(AA30:AV30)</f>
        <v>52032.58666666667</v>
      </c>
      <c r="AX30" s="46">
        <f>VLOOKUP(D$3,[2]Prisindeks!$A$1:$B$111,2,FALSE)/100*AA30</f>
        <v>0</v>
      </c>
      <c r="AY30" s="46">
        <f>VLOOKUP(E$3,[2]Prisindeks!$A$1:$B$111,2,FALSE)/100*AB30</f>
        <v>0</v>
      </c>
      <c r="AZ30" s="46">
        <f>VLOOKUP(F$3,[2]Prisindeks!$A$1:$B$111,2,FALSE)/100*AC30</f>
        <v>0</v>
      </c>
      <c r="BA30" s="46">
        <f>VLOOKUP(G$3,[2]Prisindeks!$A$1:$B$111,2,FALSE)/100*AD30</f>
        <v>0</v>
      </c>
      <c r="BB30" s="46">
        <f>VLOOKUP(H$3,[2]Prisindeks!$A$1:$B$111,2,FALSE)/100*AE30</f>
        <v>0</v>
      </c>
      <c r="BC30" s="46">
        <f>VLOOKUP(I$3,[2]Prisindeks!$A$1:$B$111,2,FALSE)/100*AF30</f>
        <v>0</v>
      </c>
      <c r="BD30" s="46">
        <f>VLOOKUP(J$3,[2]Prisindeks!$A$1:$B$111,2,FALSE)/100*AG30</f>
        <v>3733.5132457261316</v>
      </c>
      <c r="BE30" s="46">
        <f>VLOOKUP(K$3,[2]Prisindeks!$A$1:$B$111,2,FALSE)/100*AH30</f>
        <v>3429.105976506396</v>
      </c>
      <c r="BF30" s="46">
        <f>VLOOKUP(L$3,[2]Prisindeks!$A$1:$B$111,2,FALSE)/100*AI30</f>
        <v>0</v>
      </c>
      <c r="BG30" s="46">
        <f>VLOOKUP(M$3,[2]Prisindeks!$A$1:$B$111,2,FALSE)/100*AJ30</f>
        <v>0</v>
      </c>
      <c r="BH30" s="46">
        <f>VLOOKUP(N$3,[2]Prisindeks!$A$1:$B$111,2,FALSE)/100*AK30</f>
        <v>0</v>
      </c>
      <c r="BI30" s="46">
        <f>VLOOKUP(O$3,[2]Prisindeks!$A$1:$B$111,2,FALSE)/100*AL30</f>
        <v>0</v>
      </c>
      <c r="BJ30" s="46">
        <f>VLOOKUP(P$3,[2]Prisindeks!$A$1:$B$111,2,FALSE)/100*AM30</f>
        <v>0</v>
      </c>
      <c r="BK30" s="46">
        <f>VLOOKUP(Q$3,[2]Prisindeks!$A$1:$B$111,2,FALSE)/100*AN30</f>
        <v>0</v>
      </c>
      <c r="BL30" s="46">
        <f>VLOOKUP(R$3,[2]Prisindeks!$A$1:$B$111,2,FALSE)/100*AO30</f>
        <v>0</v>
      </c>
      <c r="BM30" s="46">
        <f>VLOOKUP(S$3,[2]Prisindeks!$A$1:$B$111,2,FALSE)/100*AP30</f>
        <v>0</v>
      </c>
      <c r="BN30" s="46">
        <f>VLOOKUP(T$3,[2]Prisindeks!$A$1:$B$111,2,FALSE)/100*AQ30</f>
        <v>0</v>
      </c>
      <c r="BO30" s="46">
        <f>VLOOKUP(U$3,[2]Prisindeks!$A$1:$B$111,2,FALSE)/100*AR30</f>
        <v>0</v>
      </c>
      <c r="BP30" s="46">
        <f>VLOOKUP(V$3,[2]Prisindeks!$A$1:$B$111,2,FALSE)/100*AS30</f>
        <v>0</v>
      </c>
      <c r="BQ30" s="46">
        <f>VLOOKUP(W$3,[2]Prisindeks!$A$1:$B$111,2,FALSE)/100*AT30</f>
        <v>0</v>
      </c>
      <c r="BR30" s="46">
        <f>VLOOKUP(X$3,[2]Prisindeks!$A$1:$B$111,2,FALSE)/100*AU30</f>
        <v>0</v>
      </c>
      <c r="BS30" s="46">
        <f>VLOOKUP(Y$3,[2]Prisindeks!$A$1:$B$111,2,FALSE)/100*AV30</f>
        <v>0</v>
      </c>
      <c r="BT30" s="47">
        <f t="shared" ref="BT30:BT53" si="21">+SUM(AX30:BS30)</f>
        <v>7162.619222232528</v>
      </c>
      <c r="BU30" s="48">
        <f t="shared" ref="BU30:CJ45" si="22">(AX30+AA30)/2</f>
        <v>0</v>
      </c>
      <c r="BV30" s="48">
        <f t="shared" si="22"/>
        <v>0</v>
      </c>
      <c r="BW30" s="48">
        <f t="shared" si="22"/>
        <v>0</v>
      </c>
      <c r="BX30" s="48">
        <f t="shared" si="22"/>
        <v>0</v>
      </c>
      <c r="BY30" s="48">
        <f t="shared" si="22"/>
        <v>0</v>
      </c>
      <c r="BZ30" s="48">
        <f t="shared" si="22"/>
        <v>0</v>
      </c>
      <c r="CA30" s="48">
        <f t="shared" si="22"/>
        <v>20001.756622863068</v>
      </c>
      <c r="CB30" s="48">
        <f t="shared" si="22"/>
        <v>9595.8463215865322</v>
      </c>
      <c r="CC30" s="48">
        <f t="shared" si="22"/>
        <v>0</v>
      </c>
      <c r="CD30" s="48">
        <f t="shared" si="22"/>
        <v>0</v>
      </c>
      <c r="CE30" s="48">
        <f t="shared" si="22"/>
        <v>0</v>
      </c>
      <c r="CF30" s="48">
        <f t="shared" si="22"/>
        <v>0</v>
      </c>
      <c r="CG30" s="48">
        <f t="shared" si="22"/>
        <v>0</v>
      </c>
      <c r="CH30" s="48">
        <f t="shared" si="22"/>
        <v>0</v>
      </c>
      <c r="CI30" s="48">
        <f t="shared" si="22"/>
        <v>0</v>
      </c>
      <c r="CJ30" s="48">
        <f t="shared" si="22"/>
        <v>0</v>
      </c>
      <c r="CK30" s="48">
        <f t="shared" ref="CK30:CP53" si="23">(BN30+AQ30)/2</f>
        <v>0</v>
      </c>
      <c r="CL30" s="48">
        <f t="shared" si="23"/>
        <v>0</v>
      </c>
      <c r="CM30" s="48">
        <f t="shared" si="23"/>
        <v>0</v>
      </c>
      <c r="CN30" s="48">
        <f t="shared" si="23"/>
        <v>0</v>
      </c>
      <c r="CO30" s="48">
        <f t="shared" si="23"/>
        <v>0</v>
      </c>
      <c r="CP30" s="48">
        <f t="shared" si="23"/>
        <v>0</v>
      </c>
      <c r="CQ30" s="49">
        <f t="shared" ref="CQ30:CQ53" si="24">+AVERAGE(AW30,BT30)</f>
        <v>29597.602944449598</v>
      </c>
      <c r="CR30" s="48">
        <f t="shared" si="17"/>
        <v>179.36</v>
      </c>
    </row>
    <row r="31" spans="1:96" outlineLevel="1" x14ac:dyDescent="0.25">
      <c r="A31" s="50" t="s">
        <v>55</v>
      </c>
      <c r="B31" s="51" t="s">
        <v>54</v>
      </c>
      <c r="C31" s="52">
        <f>[2]Genanskaffelsespriser!E104</f>
        <v>75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56"/>
      <c r="AA31" s="57">
        <f>IF((D31*[2]Genanskaffelsespriser!$D104-(2009-D$3)/$C31*[2]Genanskaffelsespriser!$D104*D31)&lt;0,0,(D31*[2]Genanskaffelsespriser!$D104-(2009-D$3)/$C31*[2]Genanskaffelsespriser!$D104*D31))</f>
        <v>0</v>
      </c>
      <c r="AB31" s="58">
        <f>IF((E31*[2]Genanskaffelsespriser!$D104-(2009-E$3)/$C31*[2]Genanskaffelsespriser!$D104*E31)&lt;0,0,(E31*[2]Genanskaffelsespriser!$D104-(2009-E$3)/$C31*[2]Genanskaffelsespriser!$D104*E31))</f>
        <v>0</v>
      </c>
      <c r="AC31" s="58">
        <f>IF((F31*[2]Genanskaffelsespriser!$D104-(2009-F$3)/$C31*[2]Genanskaffelsespriser!$D104*F31)&lt;0,0,(F31*[2]Genanskaffelsespriser!$D104-(2009-F$3)/$C31*[2]Genanskaffelsespriser!$D104*F31))</f>
        <v>0</v>
      </c>
      <c r="AD31" s="58">
        <f>IF((G31*[2]Genanskaffelsespriser!$D104-(2009-G$3)/$C31*[2]Genanskaffelsespriser!$D104*G31)&lt;0,0,(G31*[2]Genanskaffelsespriser!$D104-(2009-G$3)/$C31*[2]Genanskaffelsespriser!$D104*G31))</f>
        <v>0</v>
      </c>
      <c r="AE31" s="58">
        <f>IF((H31*[2]Genanskaffelsespriser!$D104-(2009-H$3)/$C31*[2]Genanskaffelsespriser!$D104*H31)&lt;0,0,(H31*[2]Genanskaffelsespriser!$D104-(2009-H$3)/$C31*[2]Genanskaffelsespriser!$D104*H31))</f>
        <v>0</v>
      </c>
      <c r="AF31" s="58">
        <f>IF((I31*[2]Genanskaffelsespriser!$D104-(2009-I$3)/$C31*[2]Genanskaffelsespriser!$D104*I31)&lt;0,0,(I31*[2]Genanskaffelsespriser!$D104-(2009-I$3)/$C31*[2]Genanskaffelsespriser!$D104*I31))</f>
        <v>0</v>
      </c>
      <c r="AG31" s="58">
        <f>IF((J31*[2]Genanskaffelsespriser!$D104-(2009-J$3)/$C31*[2]Genanskaffelsespriser!$D104*J31)&lt;0,0,(J31*[2]Genanskaffelsespriser!$D104-(2009-J$3)/$C31*[2]Genanskaffelsespriser!$D104*J31))</f>
        <v>0</v>
      </c>
      <c r="AH31" s="58">
        <f>IF((K31*[2]Genanskaffelsespriser!$D104-(2009-K$3)/$C31*[2]Genanskaffelsespriser!$D104*K31)&lt;0,0,(K31*[2]Genanskaffelsespriser!$D104-(2009-K$3)/$C31*[2]Genanskaffelsespriser!$D104*K31))</f>
        <v>0</v>
      </c>
      <c r="AI31" s="58">
        <f>IF((L31*[2]Genanskaffelsespriser!$D104-(2009-L$3)/$C31*[2]Genanskaffelsespriser!$D104*L31)&lt;0,0,(L31*[2]Genanskaffelsespriser!$D104-(2009-L$3)/$C31*[2]Genanskaffelsespriser!$D104*L31))</f>
        <v>0</v>
      </c>
      <c r="AJ31" s="58">
        <f>IF((M31*[2]Genanskaffelsespriser!$D104-(2009-M$3)/$C31*[2]Genanskaffelsespriser!$D104*M31)&lt;0,0,(M31*[2]Genanskaffelsespriser!$D104-(2009-M$3)/$C31*[2]Genanskaffelsespriser!$D104*M31))</f>
        <v>0</v>
      </c>
      <c r="AK31" s="58">
        <f>IF((N31*[2]Genanskaffelsespriser!$D104-(2009-N$3)/$C31*[2]Genanskaffelsespriser!$D104*N31)&lt;0,0,(N31*[2]Genanskaffelsespriser!$D104-(2009-N$3)/$C31*[2]Genanskaffelsespriser!$D104*N31))</f>
        <v>0</v>
      </c>
      <c r="AL31" s="58">
        <f>IF((O31*[2]Genanskaffelsespriser!$D104-(2009-O$3)/$C31*[2]Genanskaffelsespriser!$D104*O31)&lt;0,0,(O31*[2]Genanskaffelsespriser!$D104-(2009-O$3)/$C31*[2]Genanskaffelsespriser!$D104*O31))</f>
        <v>0</v>
      </c>
      <c r="AM31" s="58">
        <f>IF((P31*[2]Genanskaffelsespriser!$D104-(2009-P$3)/$C31*[2]Genanskaffelsespriser!$D104*P31)&lt;0,0,(P31*[2]Genanskaffelsespriser!$D104-(2009-P$3)/$C31*[2]Genanskaffelsespriser!$D104*P31))</f>
        <v>0</v>
      </c>
      <c r="AN31" s="58">
        <f>IF((Q31*[2]Genanskaffelsespriser!$D104-(2009-Q$3)/$C31*[2]Genanskaffelsespriser!$D104*Q31)&lt;0,0,(Q31*[2]Genanskaffelsespriser!$D104-(2009-Q$3)/$C31*[2]Genanskaffelsespriser!$D104*Q31))</f>
        <v>0</v>
      </c>
      <c r="AO31" s="58">
        <f>IF((R31*[2]Genanskaffelsespriser!$D104-(2009-R$3)/$C31*[2]Genanskaffelsespriser!$D104*R31)&lt;0,0,(R31*[2]Genanskaffelsespriser!$D104-(2009-R$3)/$C31*[2]Genanskaffelsespriser!$D104*R31))</f>
        <v>0</v>
      </c>
      <c r="AP31" s="58">
        <f>IF((S31*[2]Genanskaffelsespriser!$D104-(2009-S$3)/$C31*[2]Genanskaffelsespriser!$D104*S31)&lt;0,0,(S31*[2]Genanskaffelsespriser!$D104-(2009-S$3)/$C31*[2]Genanskaffelsespriser!$D104*S31))</f>
        <v>0</v>
      </c>
      <c r="AQ31" s="58">
        <f>IF((T31*[2]Genanskaffelsespriser!$D104-(2009-T$3)/$C31*[2]Genanskaffelsespriser!$D104*T31)&lt;0,0,(T31*[2]Genanskaffelsespriser!$D104-(2009-T$3)/$C31*[2]Genanskaffelsespriser!$D104*T31))</f>
        <v>0</v>
      </c>
      <c r="AR31" s="58">
        <f>IF((U31*[2]Genanskaffelsespriser!$D104-(2009-U$3)/$C31*[2]Genanskaffelsespriser!$D104*U31)&lt;0,0,(U31*[2]Genanskaffelsespriser!$D104-(2009-U$3)/$C31*[2]Genanskaffelsespriser!$D104*U31))</f>
        <v>0</v>
      </c>
      <c r="AS31" s="58">
        <f>IF((V31*[2]Genanskaffelsespriser!$D104-(2009-V$3)/$C31*[2]Genanskaffelsespriser!$D104*V31)&lt;0,0,(V31*[2]Genanskaffelsespriser!$D104-(2009-V$3)/$C31*[2]Genanskaffelsespriser!$D104*V31))</f>
        <v>0</v>
      </c>
      <c r="AT31" s="58">
        <f>IF((W31*[2]Genanskaffelsespriser!$D104-(2009-W$3)/$C31*[2]Genanskaffelsespriser!$D104*W31)&lt;0,0,(W31*[2]Genanskaffelsespriser!$D104-(2009-W$3)/$C31*[2]Genanskaffelsespriser!$D104*W31))</f>
        <v>0</v>
      </c>
      <c r="AU31" s="58">
        <f>IF((X31*[2]Genanskaffelsespriser!$D104-(2009-X$3)/$C31*[2]Genanskaffelsespriser!$D104*X31)&lt;0,0,(X31*[2]Genanskaffelsespriser!$D104-(2009-X$3)/$C31*[2]Genanskaffelsespriser!$D104*X31))</f>
        <v>0</v>
      </c>
      <c r="AV31" s="58">
        <f>IF((Y31*[2]Genanskaffelsespriser!$D104-(2009-Y$3)/$C31*[2]Genanskaffelsespriser!$D104*Y31)&lt;0,0,(Y31*[2]Genanskaffelsespriser!$D104-(2009-Y$3)/$C31*[2]Genanskaffelsespriser!$D104*Y31))</f>
        <v>0</v>
      </c>
      <c r="AW31" s="59">
        <f t="shared" si="20"/>
        <v>0</v>
      </c>
      <c r="AX31" s="58">
        <f>VLOOKUP(D$3,[2]Prisindeks!$A$1:$B$111,2,FALSE)/100*AA31</f>
        <v>0</v>
      </c>
      <c r="AY31" s="58">
        <f>VLOOKUP(E$3,[2]Prisindeks!$A$1:$B$111,2,FALSE)/100*AB31</f>
        <v>0</v>
      </c>
      <c r="AZ31" s="58">
        <f>VLOOKUP(F$3,[2]Prisindeks!$A$1:$B$111,2,FALSE)/100*AC31</f>
        <v>0</v>
      </c>
      <c r="BA31" s="58">
        <f>VLOOKUP(G$3,[2]Prisindeks!$A$1:$B$111,2,FALSE)/100*AD31</f>
        <v>0</v>
      </c>
      <c r="BB31" s="58">
        <f>VLOOKUP(H$3,[2]Prisindeks!$A$1:$B$111,2,FALSE)/100*AE31</f>
        <v>0</v>
      </c>
      <c r="BC31" s="58">
        <f>VLOOKUP(I$3,[2]Prisindeks!$A$1:$B$111,2,FALSE)/100*AF31</f>
        <v>0</v>
      </c>
      <c r="BD31" s="58">
        <f>VLOOKUP(J$3,[2]Prisindeks!$A$1:$B$111,2,FALSE)/100*AG31</f>
        <v>0</v>
      </c>
      <c r="BE31" s="58">
        <f>VLOOKUP(K$3,[2]Prisindeks!$A$1:$B$111,2,FALSE)/100*AH31</f>
        <v>0</v>
      </c>
      <c r="BF31" s="58">
        <f>VLOOKUP(L$3,[2]Prisindeks!$A$1:$B$111,2,FALSE)/100*AI31</f>
        <v>0</v>
      </c>
      <c r="BG31" s="58">
        <f>VLOOKUP(M$3,[2]Prisindeks!$A$1:$B$111,2,FALSE)/100*AJ31</f>
        <v>0</v>
      </c>
      <c r="BH31" s="58">
        <f>VLOOKUP(N$3,[2]Prisindeks!$A$1:$B$111,2,FALSE)/100*AK31</f>
        <v>0</v>
      </c>
      <c r="BI31" s="58">
        <f>VLOOKUP(O$3,[2]Prisindeks!$A$1:$B$111,2,FALSE)/100*AL31</f>
        <v>0</v>
      </c>
      <c r="BJ31" s="58">
        <f>VLOOKUP(P$3,[2]Prisindeks!$A$1:$B$111,2,FALSE)/100*AM31</f>
        <v>0</v>
      </c>
      <c r="BK31" s="58">
        <f>VLOOKUP(Q$3,[2]Prisindeks!$A$1:$B$111,2,FALSE)/100*AN31</f>
        <v>0</v>
      </c>
      <c r="BL31" s="58">
        <f>VLOOKUP(R$3,[2]Prisindeks!$A$1:$B$111,2,FALSE)/100*AO31</f>
        <v>0</v>
      </c>
      <c r="BM31" s="58">
        <f>VLOOKUP(S$3,[2]Prisindeks!$A$1:$B$111,2,FALSE)/100*AP31</f>
        <v>0</v>
      </c>
      <c r="BN31" s="58">
        <f>VLOOKUP(T$3,[2]Prisindeks!$A$1:$B$111,2,FALSE)/100*AQ31</f>
        <v>0</v>
      </c>
      <c r="BO31" s="58">
        <f>VLOOKUP(U$3,[2]Prisindeks!$A$1:$B$111,2,FALSE)/100*AR31</f>
        <v>0</v>
      </c>
      <c r="BP31" s="58">
        <f>VLOOKUP(V$3,[2]Prisindeks!$A$1:$B$111,2,FALSE)/100*AS31</f>
        <v>0</v>
      </c>
      <c r="BQ31" s="58">
        <f>VLOOKUP(W$3,[2]Prisindeks!$A$1:$B$111,2,FALSE)/100*AT31</f>
        <v>0</v>
      </c>
      <c r="BR31" s="58">
        <f>VLOOKUP(X$3,[2]Prisindeks!$A$1:$B$111,2,FALSE)/100*AU31</f>
        <v>0</v>
      </c>
      <c r="BS31" s="58">
        <f>VLOOKUP(Y$3,[2]Prisindeks!$A$1:$B$111,2,FALSE)/100*AV31</f>
        <v>0</v>
      </c>
      <c r="BT31" s="59">
        <f t="shared" si="21"/>
        <v>0</v>
      </c>
      <c r="BU31" s="48">
        <f t="shared" si="22"/>
        <v>0</v>
      </c>
      <c r="BV31" s="48">
        <f t="shared" si="22"/>
        <v>0</v>
      </c>
      <c r="BW31" s="48">
        <f t="shared" si="22"/>
        <v>0</v>
      </c>
      <c r="BX31" s="48">
        <f t="shared" si="22"/>
        <v>0</v>
      </c>
      <c r="BY31" s="48">
        <f t="shared" si="22"/>
        <v>0</v>
      </c>
      <c r="BZ31" s="48">
        <f t="shared" si="22"/>
        <v>0</v>
      </c>
      <c r="CA31" s="48">
        <f t="shared" si="22"/>
        <v>0</v>
      </c>
      <c r="CB31" s="48">
        <f t="shared" si="22"/>
        <v>0</v>
      </c>
      <c r="CC31" s="48">
        <f t="shared" si="22"/>
        <v>0</v>
      </c>
      <c r="CD31" s="48">
        <f t="shared" si="22"/>
        <v>0</v>
      </c>
      <c r="CE31" s="48">
        <f t="shared" si="22"/>
        <v>0</v>
      </c>
      <c r="CF31" s="48">
        <f t="shared" si="22"/>
        <v>0</v>
      </c>
      <c r="CG31" s="48">
        <f t="shared" si="22"/>
        <v>0</v>
      </c>
      <c r="CH31" s="48">
        <f t="shared" si="22"/>
        <v>0</v>
      </c>
      <c r="CI31" s="48">
        <f t="shared" si="22"/>
        <v>0</v>
      </c>
      <c r="CJ31" s="48">
        <f t="shared" si="22"/>
        <v>0</v>
      </c>
      <c r="CK31" s="48">
        <f t="shared" si="23"/>
        <v>0</v>
      </c>
      <c r="CL31" s="48">
        <f t="shared" si="23"/>
        <v>0</v>
      </c>
      <c r="CM31" s="48">
        <f t="shared" si="23"/>
        <v>0</v>
      </c>
      <c r="CN31" s="48">
        <f t="shared" si="23"/>
        <v>0</v>
      </c>
      <c r="CO31" s="48">
        <f t="shared" si="23"/>
        <v>0</v>
      </c>
      <c r="CP31" s="48">
        <f t="shared" si="23"/>
        <v>0</v>
      </c>
      <c r="CQ31" s="49">
        <f t="shared" si="24"/>
        <v>0</v>
      </c>
      <c r="CR31" s="48">
        <f t="shared" si="17"/>
        <v>0</v>
      </c>
    </row>
    <row r="32" spans="1:96" outlineLevel="1" x14ac:dyDescent="0.25">
      <c r="A32" s="50" t="s">
        <v>56</v>
      </c>
      <c r="B32" s="51" t="s">
        <v>54</v>
      </c>
      <c r="C32" s="52">
        <f>[2]Genanskaffelsespriser!E105</f>
        <v>75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56"/>
      <c r="AA32" s="57">
        <f>IF((D32*[2]Genanskaffelsespriser!$D105-(2009-D$3)/$C32*[2]Genanskaffelsespriser!$D105*D32)&lt;0,0,(D32*[2]Genanskaffelsespriser!$D105-(2009-D$3)/$C32*[2]Genanskaffelsespriser!$D105*D32))</f>
        <v>0</v>
      </c>
      <c r="AB32" s="58">
        <f>IF((E32*[2]Genanskaffelsespriser!$D105-(2009-E$3)/$C32*[2]Genanskaffelsespriser!$D105*E32)&lt;0,0,(E32*[2]Genanskaffelsespriser!$D105-(2009-E$3)/$C32*[2]Genanskaffelsespriser!$D105*E32))</f>
        <v>0</v>
      </c>
      <c r="AC32" s="58">
        <f>IF((F32*[2]Genanskaffelsespriser!$D105-(2009-F$3)/$C32*[2]Genanskaffelsespriser!$D105*F32)&lt;0,0,(F32*[2]Genanskaffelsespriser!$D105-(2009-F$3)/$C32*[2]Genanskaffelsespriser!$D105*F32))</f>
        <v>0</v>
      </c>
      <c r="AD32" s="58">
        <f>IF((G32*[2]Genanskaffelsespriser!$D105-(2009-G$3)/$C32*[2]Genanskaffelsespriser!$D105*G32)&lt;0,0,(G32*[2]Genanskaffelsespriser!$D105-(2009-G$3)/$C32*[2]Genanskaffelsespriser!$D105*G32))</f>
        <v>0</v>
      </c>
      <c r="AE32" s="58">
        <f>IF((H32*[2]Genanskaffelsespriser!$D105-(2009-H$3)/$C32*[2]Genanskaffelsespriser!$D105*H32)&lt;0,0,(H32*[2]Genanskaffelsespriser!$D105-(2009-H$3)/$C32*[2]Genanskaffelsespriser!$D105*H32))</f>
        <v>0</v>
      </c>
      <c r="AF32" s="58">
        <f>IF((I32*[2]Genanskaffelsespriser!$D105-(2009-I$3)/$C32*[2]Genanskaffelsespriser!$D105*I32)&lt;0,0,(I32*[2]Genanskaffelsespriser!$D105-(2009-I$3)/$C32*[2]Genanskaffelsespriser!$D105*I32))</f>
        <v>0</v>
      </c>
      <c r="AG32" s="58">
        <f>IF((J32*[2]Genanskaffelsespriser!$D105-(2009-J$3)/$C32*[2]Genanskaffelsespriser!$D105*J32)&lt;0,0,(J32*[2]Genanskaffelsespriser!$D105-(2009-J$3)/$C32*[2]Genanskaffelsespriser!$D105*J32))</f>
        <v>0</v>
      </c>
      <c r="AH32" s="58">
        <f>IF((K32*[2]Genanskaffelsespriser!$D105-(2009-K$3)/$C32*[2]Genanskaffelsespriser!$D105*K32)&lt;0,0,(K32*[2]Genanskaffelsespriser!$D105-(2009-K$3)/$C32*[2]Genanskaffelsespriser!$D105*K32))</f>
        <v>0</v>
      </c>
      <c r="AI32" s="58">
        <f>IF((L32*[2]Genanskaffelsespriser!$D105-(2009-L$3)/$C32*[2]Genanskaffelsespriser!$D105*L32)&lt;0,0,(L32*[2]Genanskaffelsespriser!$D105-(2009-L$3)/$C32*[2]Genanskaffelsespriser!$D105*L32))</f>
        <v>0</v>
      </c>
      <c r="AJ32" s="58">
        <f>IF((M32*[2]Genanskaffelsespriser!$D105-(2009-M$3)/$C32*[2]Genanskaffelsespriser!$D105*M32)&lt;0,0,(M32*[2]Genanskaffelsespriser!$D105-(2009-M$3)/$C32*[2]Genanskaffelsespriser!$D105*M32))</f>
        <v>0</v>
      </c>
      <c r="AK32" s="58">
        <f>IF((N32*[2]Genanskaffelsespriser!$D105-(2009-N$3)/$C32*[2]Genanskaffelsespriser!$D105*N32)&lt;0,0,(N32*[2]Genanskaffelsespriser!$D105-(2009-N$3)/$C32*[2]Genanskaffelsespriser!$D105*N32))</f>
        <v>0</v>
      </c>
      <c r="AL32" s="58">
        <f>IF((O32*[2]Genanskaffelsespriser!$D105-(2009-O$3)/$C32*[2]Genanskaffelsespriser!$D105*O32)&lt;0,0,(O32*[2]Genanskaffelsespriser!$D105-(2009-O$3)/$C32*[2]Genanskaffelsespriser!$D105*O32))</f>
        <v>0</v>
      </c>
      <c r="AM32" s="58">
        <f>IF((P32*[2]Genanskaffelsespriser!$D105-(2009-P$3)/$C32*[2]Genanskaffelsespriser!$D105*P32)&lt;0,0,(P32*[2]Genanskaffelsespriser!$D105-(2009-P$3)/$C32*[2]Genanskaffelsespriser!$D105*P32))</f>
        <v>0</v>
      </c>
      <c r="AN32" s="58">
        <f>IF((Q32*[2]Genanskaffelsespriser!$D105-(2009-Q$3)/$C32*[2]Genanskaffelsespriser!$D105*Q32)&lt;0,0,(Q32*[2]Genanskaffelsespriser!$D105-(2009-Q$3)/$C32*[2]Genanskaffelsespriser!$D105*Q32))</f>
        <v>0</v>
      </c>
      <c r="AO32" s="58">
        <f>IF((R32*[2]Genanskaffelsespriser!$D105-(2009-R$3)/$C32*[2]Genanskaffelsespriser!$D105*R32)&lt;0,0,(R32*[2]Genanskaffelsespriser!$D105-(2009-R$3)/$C32*[2]Genanskaffelsespriser!$D105*R32))</f>
        <v>0</v>
      </c>
      <c r="AP32" s="58">
        <f>IF((S32*[2]Genanskaffelsespriser!$D105-(2009-S$3)/$C32*[2]Genanskaffelsespriser!$D105*S32)&lt;0,0,(S32*[2]Genanskaffelsespriser!$D105-(2009-S$3)/$C32*[2]Genanskaffelsespriser!$D105*S32))</f>
        <v>0</v>
      </c>
      <c r="AQ32" s="58">
        <f>IF((T32*[2]Genanskaffelsespriser!$D105-(2009-T$3)/$C32*[2]Genanskaffelsespriser!$D105*T32)&lt;0,0,(T32*[2]Genanskaffelsespriser!$D105-(2009-T$3)/$C32*[2]Genanskaffelsespriser!$D105*T32))</f>
        <v>0</v>
      </c>
      <c r="AR32" s="58">
        <f>IF((U32*[2]Genanskaffelsespriser!$D105-(2009-U$3)/$C32*[2]Genanskaffelsespriser!$D105*U32)&lt;0,0,(U32*[2]Genanskaffelsespriser!$D105-(2009-U$3)/$C32*[2]Genanskaffelsespriser!$D105*U32))</f>
        <v>0</v>
      </c>
      <c r="AS32" s="58">
        <f>IF((V32*[2]Genanskaffelsespriser!$D105-(2009-V$3)/$C32*[2]Genanskaffelsespriser!$D105*V32)&lt;0,0,(V32*[2]Genanskaffelsespriser!$D105-(2009-V$3)/$C32*[2]Genanskaffelsespriser!$D105*V32))</f>
        <v>0</v>
      </c>
      <c r="AT32" s="58">
        <f>IF((W32*[2]Genanskaffelsespriser!$D105-(2009-W$3)/$C32*[2]Genanskaffelsespriser!$D105*W32)&lt;0,0,(W32*[2]Genanskaffelsespriser!$D105-(2009-W$3)/$C32*[2]Genanskaffelsespriser!$D105*W32))</f>
        <v>0</v>
      </c>
      <c r="AU32" s="58">
        <f>IF((X32*[2]Genanskaffelsespriser!$D105-(2009-X$3)/$C32*[2]Genanskaffelsespriser!$D105*X32)&lt;0,0,(X32*[2]Genanskaffelsespriser!$D105-(2009-X$3)/$C32*[2]Genanskaffelsespriser!$D105*X32))</f>
        <v>0</v>
      </c>
      <c r="AV32" s="58">
        <f>IF((Y32*[2]Genanskaffelsespriser!$D105-(2009-Y$3)/$C32*[2]Genanskaffelsespriser!$D105*Y32)&lt;0,0,(Y32*[2]Genanskaffelsespriser!$D105-(2009-Y$3)/$C32*[2]Genanskaffelsespriser!$D105*Y32))</f>
        <v>0</v>
      </c>
      <c r="AW32" s="59">
        <f t="shared" si="20"/>
        <v>0</v>
      </c>
      <c r="AX32" s="58">
        <f>VLOOKUP(D$3,[2]Prisindeks!$A$1:$B$111,2,FALSE)/100*AA32</f>
        <v>0</v>
      </c>
      <c r="AY32" s="58">
        <f>VLOOKUP(E$3,[2]Prisindeks!$A$1:$B$111,2,FALSE)/100*AB32</f>
        <v>0</v>
      </c>
      <c r="AZ32" s="58">
        <f>VLOOKUP(F$3,[2]Prisindeks!$A$1:$B$111,2,FALSE)/100*AC32</f>
        <v>0</v>
      </c>
      <c r="BA32" s="58">
        <f>VLOOKUP(G$3,[2]Prisindeks!$A$1:$B$111,2,FALSE)/100*AD32</f>
        <v>0</v>
      </c>
      <c r="BB32" s="58">
        <f>VLOOKUP(H$3,[2]Prisindeks!$A$1:$B$111,2,FALSE)/100*AE32</f>
        <v>0</v>
      </c>
      <c r="BC32" s="58">
        <f>VLOOKUP(I$3,[2]Prisindeks!$A$1:$B$111,2,FALSE)/100*AF32</f>
        <v>0</v>
      </c>
      <c r="BD32" s="58">
        <f>VLOOKUP(J$3,[2]Prisindeks!$A$1:$B$111,2,FALSE)/100*AG32</f>
        <v>0</v>
      </c>
      <c r="BE32" s="58">
        <f>VLOOKUP(K$3,[2]Prisindeks!$A$1:$B$111,2,FALSE)/100*AH32</f>
        <v>0</v>
      </c>
      <c r="BF32" s="58">
        <f>VLOOKUP(L$3,[2]Prisindeks!$A$1:$B$111,2,FALSE)/100*AI32</f>
        <v>0</v>
      </c>
      <c r="BG32" s="58">
        <f>VLOOKUP(M$3,[2]Prisindeks!$A$1:$B$111,2,FALSE)/100*AJ32</f>
        <v>0</v>
      </c>
      <c r="BH32" s="58">
        <f>VLOOKUP(N$3,[2]Prisindeks!$A$1:$B$111,2,FALSE)/100*AK32</f>
        <v>0</v>
      </c>
      <c r="BI32" s="58">
        <f>VLOOKUP(O$3,[2]Prisindeks!$A$1:$B$111,2,FALSE)/100*AL32</f>
        <v>0</v>
      </c>
      <c r="BJ32" s="58">
        <f>VLOOKUP(P$3,[2]Prisindeks!$A$1:$B$111,2,FALSE)/100*AM32</f>
        <v>0</v>
      </c>
      <c r="BK32" s="58">
        <f>VLOOKUP(Q$3,[2]Prisindeks!$A$1:$B$111,2,FALSE)/100*AN32</f>
        <v>0</v>
      </c>
      <c r="BL32" s="58">
        <f>VLOOKUP(R$3,[2]Prisindeks!$A$1:$B$111,2,FALSE)/100*AO32</f>
        <v>0</v>
      </c>
      <c r="BM32" s="58">
        <f>VLOOKUP(S$3,[2]Prisindeks!$A$1:$B$111,2,FALSE)/100*AP32</f>
        <v>0</v>
      </c>
      <c r="BN32" s="58">
        <f>VLOOKUP(T$3,[2]Prisindeks!$A$1:$B$111,2,FALSE)/100*AQ32</f>
        <v>0</v>
      </c>
      <c r="BO32" s="58">
        <f>VLOOKUP(U$3,[2]Prisindeks!$A$1:$B$111,2,FALSE)/100*AR32</f>
        <v>0</v>
      </c>
      <c r="BP32" s="58">
        <f>VLOOKUP(V$3,[2]Prisindeks!$A$1:$B$111,2,FALSE)/100*AS32</f>
        <v>0</v>
      </c>
      <c r="BQ32" s="58">
        <f>VLOOKUP(W$3,[2]Prisindeks!$A$1:$B$111,2,FALSE)/100*AT32</f>
        <v>0</v>
      </c>
      <c r="BR32" s="58">
        <f>VLOOKUP(X$3,[2]Prisindeks!$A$1:$B$111,2,FALSE)/100*AU32</f>
        <v>0</v>
      </c>
      <c r="BS32" s="58">
        <f>VLOOKUP(Y$3,[2]Prisindeks!$A$1:$B$111,2,FALSE)/100*AV32</f>
        <v>0</v>
      </c>
      <c r="BT32" s="59">
        <f t="shared" si="21"/>
        <v>0</v>
      </c>
      <c r="BU32" s="48">
        <f t="shared" si="22"/>
        <v>0</v>
      </c>
      <c r="BV32" s="48">
        <f t="shared" si="22"/>
        <v>0</v>
      </c>
      <c r="BW32" s="48">
        <f t="shared" si="22"/>
        <v>0</v>
      </c>
      <c r="BX32" s="48">
        <f t="shared" si="22"/>
        <v>0</v>
      </c>
      <c r="BY32" s="48">
        <f t="shared" si="22"/>
        <v>0</v>
      </c>
      <c r="BZ32" s="48">
        <f t="shared" si="22"/>
        <v>0</v>
      </c>
      <c r="CA32" s="48">
        <f t="shared" si="22"/>
        <v>0</v>
      </c>
      <c r="CB32" s="48">
        <f t="shared" si="22"/>
        <v>0</v>
      </c>
      <c r="CC32" s="48">
        <f t="shared" si="22"/>
        <v>0</v>
      </c>
      <c r="CD32" s="48">
        <f t="shared" si="22"/>
        <v>0</v>
      </c>
      <c r="CE32" s="48">
        <f t="shared" si="22"/>
        <v>0</v>
      </c>
      <c r="CF32" s="48">
        <f t="shared" si="22"/>
        <v>0</v>
      </c>
      <c r="CG32" s="48">
        <f t="shared" si="22"/>
        <v>0</v>
      </c>
      <c r="CH32" s="48">
        <f t="shared" si="22"/>
        <v>0</v>
      </c>
      <c r="CI32" s="48">
        <f t="shared" si="22"/>
        <v>0</v>
      </c>
      <c r="CJ32" s="48">
        <f t="shared" si="22"/>
        <v>0</v>
      </c>
      <c r="CK32" s="48">
        <f t="shared" si="23"/>
        <v>0</v>
      </c>
      <c r="CL32" s="48">
        <f t="shared" si="23"/>
        <v>0</v>
      </c>
      <c r="CM32" s="48">
        <f t="shared" si="23"/>
        <v>0</v>
      </c>
      <c r="CN32" s="48">
        <f t="shared" si="23"/>
        <v>0</v>
      </c>
      <c r="CO32" s="48">
        <f t="shared" si="23"/>
        <v>0</v>
      </c>
      <c r="CP32" s="48">
        <f t="shared" si="23"/>
        <v>0</v>
      </c>
      <c r="CQ32" s="49">
        <f t="shared" si="24"/>
        <v>0</v>
      </c>
      <c r="CR32" s="48">
        <f t="shared" si="17"/>
        <v>0</v>
      </c>
    </row>
    <row r="33" spans="1:96" outlineLevel="1" x14ac:dyDescent="0.25">
      <c r="A33" s="50" t="s">
        <v>57</v>
      </c>
      <c r="B33" s="51" t="s">
        <v>54</v>
      </c>
      <c r="C33" s="52">
        <f>[2]Genanskaffelsespriser!E106</f>
        <v>75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56"/>
      <c r="AA33" s="57">
        <f>IF((D33*[2]Genanskaffelsespriser!$D106-(2009-D$3)/$C33*[2]Genanskaffelsespriser!$D106*D33)&lt;0,0,(D33*[2]Genanskaffelsespriser!$D106-(2009-D$3)/$C33*[2]Genanskaffelsespriser!$D106*D33))</f>
        <v>0</v>
      </c>
      <c r="AB33" s="58">
        <f>IF((E33*[2]Genanskaffelsespriser!$D106-(2009-E$3)/$C33*[2]Genanskaffelsespriser!$D106*E33)&lt;0,0,(E33*[2]Genanskaffelsespriser!$D106-(2009-E$3)/$C33*[2]Genanskaffelsespriser!$D106*E33))</f>
        <v>0</v>
      </c>
      <c r="AC33" s="58">
        <f>IF((F33*[2]Genanskaffelsespriser!$D106-(2009-F$3)/$C33*[2]Genanskaffelsespriser!$D106*F33)&lt;0,0,(F33*[2]Genanskaffelsespriser!$D106-(2009-F$3)/$C33*[2]Genanskaffelsespriser!$D106*F33))</f>
        <v>0</v>
      </c>
      <c r="AD33" s="58">
        <f>IF((G33*[2]Genanskaffelsespriser!$D106-(2009-G$3)/$C33*[2]Genanskaffelsespriser!$D106*G33)&lt;0,0,(G33*[2]Genanskaffelsespriser!$D106-(2009-G$3)/$C33*[2]Genanskaffelsespriser!$D106*G33))</f>
        <v>0</v>
      </c>
      <c r="AE33" s="58">
        <f>IF((H33*[2]Genanskaffelsespriser!$D106-(2009-H$3)/$C33*[2]Genanskaffelsespriser!$D106*H33)&lt;0,0,(H33*[2]Genanskaffelsespriser!$D106-(2009-H$3)/$C33*[2]Genanskaffelsespriser!$D106*H33))</f>
        <v>0</v>
      </c>
      <c r="AF33" s="58">
        <f>IF((I33*[2]Genanskaffelsespriser!$D106-(2009-I$3)/$C33*[2]Genanskaffelsespriser!$D106*I33)&lt;0,0,(I33*[2]Genanskaffelsespriser!$D106-(2009-I$3)/$C33*[2]Genanskaffelsespriser!$D106*I33))</f>
        <v>0</v>
      </c>
      <c r="AG33" s="58">
        <f>IF((J33*[2]Genanskaffelsespriser!$D106-(2009-J$3)/$C33*[2]Genanskaffelsespriser!$D106*J33)&lt;0,0,(J33*[2]Genanskaffelsespriser!$D106-(2009-J$3)/$C33*[2]Genanskaffelsespriser!$D106*J33))</f>
        <v>0</v>
      </c>
      <c r="AH33" s="58">
        <f>IF((K33*[2]Genanskaffelsespriser!$D106-(2009-K$3)/$C33*[2]Genanskaffelsespriser!$D106*K33)&lt;0,0,(K33*[2]Genanskaffelsespriser!$D106-(2009-K$3)/$C33*[2]Genanskaffelsespriser!$D106*K33))</f>
        <v>0</v>
      </c>
      <c r="AI33" s="58">
        <f>IF((L33*[2]Genanskaffelsespriser!$D106-(2009-L$3)/$C33*[2]Genanskaffelsespriser!$D106*L33)&lt;0,0,(L33*[2]Genanskaffelsespriser!$D106-(2009-L$3)/$C33*[2]Genanskaffelsespriser!$D106*L33))</f>
        <v>0</v>
      </c>
      <c r="AJ33" s="58">
        <f>IF((M33*[2]Genanskaffelsespriser!$D106-(2009-M$3)/$C33*[2]Genanskaffelsespriser!$D106*M33)&lt;0,0,(M33*[2]Genanskaffelsespriser!$D106-(2009-M$3)/$C33*[2]Genanskaffelsespriser!$D106*M33))</f>
        <v>0</v>
      </c>
      <c r="AK33" s="58">
        <f>IF((N33*[2]Genanskaffelsespriser!$D106-(2009-N$3)/$C33*[2]Genanskaffelsespriser!$D106*N33)&lt;0,0,(N33*[2]Genanskaffelsespriser!$D106-(2009-N$3)/$C33*[2]Genanskaffelsespriser!$D106*N33))</f>
        <v>0</v>
      </c>
      <c r="AL33" s="58">
        <f>IF((O33*[2]Genanskaffelsespriser!$D106-(2009-O$3)/$C33*[2]Genanskaffelsespriser!$D106*O33)&lt;0,0,(O33*[2]Genanskaffelsespriser!$D106-(2009-O$3)/$C33*[2]Genanskaffelsespriser!$D106*O33))</f>
        <v>0</v>
      </c>
      <c r="AM33" s="58">
        <f>IF((P33*[2]Genanskaffelsespriser!$D106-(2009-P$3)/$C33*[2]Genanskaffelsespriser!$D106*P33)&lt;0,0,(P33*[2]Genanskaffelsespriser!$D106-(2009-P$3)/$C33*[2]Genanskaffelsespriser!$D106*P33))</f>
        <v>0</v>
      </c>
      <c r="AN33" s="58">
        <f>IF((Q33*[2]Genanskaffelsespriser!$D106-(2009-Q$3)/$C33*[2]Genanskaffelsespriser!$D106*Q33)&lt;0,0,(Q33*[2]Genanskaffelsespriser!$D106-(2009-Q$3)/$C33*[2]Genanskaffelsespriser!$D106*Q33))</f>
        <v>0</v>
      </c>
      <c r="AO33" s="58">
        <f>IF((R33*[2]Genanskaffelsespriser!$D106-(2009-R$3)/$C33*[2]Genanskaffelsespriser!$D106*R33)&lt;0,0,(R33*[2]Genanskaffelsespriser!$D106-(2009-R$3)/$C33*[2]Genanskaffelsespriser!$D106*R33))</f>
        <v>0</v>
      </c>
      <c r="AP33" s="58">
        <f>IF((S33*[2]Genanskaffelsespriser!$D106-(2009-S$3)/$C33*[2]Genanskaffelsespriser!$D106*S33)&lt;0,0,(S33*[2]Genanskaffelsespriser!$D106-(2009-S$3)/$C33*[2]Genanskaffelsespriser!$D106*S33))</f>
        <v>0</v>
      </c>
      <c r="AQ33" s="58">
        <f>IF((T33*[2]Genanskaffelsespriser!$D106-(2009-T$3)/$C33*[2]Genanskaffelsespriser!$D106*T33)&lt;0,0,(T33*[2]Genanskaffelsespriser!$D106-(2009-T$3)/$C33*[2]Genanskaffelsespriser!$D106*T33))</f>
        <v>0</v>
      </c>
      <c r="AR33" s="58">
        <f>IF((U33*[2]Genanskaffelsespriser!$D106-(2009-U$3)/$C33*[2]Genanskaffelsespriser!$D106*U33)&lt;0,0,(U33*[2]Genanskaffelsespriser!$D106-(2009-U$3)/$C33*[2]Genanskaffelsespriser!$D106*U33))</f>
        <v>0</v>
      </c>
      <c r="AS33" s="58">
        <f>IF((V33*[2]Genanskaffelsespriser!$D106-(2009-V$3)/$C33*[2]Genanskaffelsespriser!$D106*V33)&lt;0,0,(V33*[2]Genanskaffelsespriser!$D106-(2009-V$3)/$C33*[2]Genanskaffelsespriser!$D106*V33))</f>
        <v>0</v>
      </c>
      <c r="AT33" s="58">
        <f>IF((W33*[2]Genanskaffelsespriser!$D106-(2009-W$3)/$C33*[2]Genanskaffelsespriser!$D106*W33)&lt;0,0,(W33*[2]Genanskaffelsespriser!$D106-(2009-W$3)/$C33*[2]Genanskaffelsespriser!$D106*W33))</f>
        <v>0</v>
      </c>
      <c r="AU33" s="58">
        <f>IF((X33*[2]Genanskaffelsespriser!$D106-(2009-X$3)/$C33*[2]Genanskaffelsespriser!$D106*X33)&lt;0,0,(X33*[2]Genanskaffelsespriser!$D106-(2009-X$3)/$C33*[2]Genanskaffelsespriser!$D106*X33))</f>
        <v>0</v>
      </c>
      <c r="AV33" s="58">
        <f>IF((Y33*[2]Genanskaffelsespriser!$D106-(2009-Y$3)/$C33*[2]Genanskaffelsespriser!$D106*Y33)&lt;0,0,(Y33*[2]Genanskaffelsespriser!$D106-(2009-Y$3)/$C33*[2]Genanskaffelsespriser!$D106*Y33))</f>
        <v>0</v>
      </c>
      <c r="AW33" s="59">
        <f t="shared" si="20"/>
        <v>0</v>
      </c>
      <c r="AX33" s="58">
        <f>VLOOKUP(D$3,[2]Prisindeks!$A$1:$B$111,2,FALSE)/100*AA33</f>
        <v>0</v>
      </c>
      <c r="AY33" s="58">
        <f>VLOOKUP(E$3,[2]Prisindeks!$A$1:$B$111,2,FALSE)/100*AB33</f>
        <v>0</v>
      </c>
      <c r="AZ33" s="58">
        <f>VLOOKUP(F$3,[2]Prisindeks!$A$1:$B$111,2,FALSE)/100*AC33</f>
        <v>0</v>
      </c>
      <c r="BA33" s="58">
        <f>VLOOKUP(G$3,[2]Prisindeks!$A$1:$B$111,2,FALSE)/100*AD33</f>
        <v>0</v>
      </c>
      <c r="BB33" s="58">
        <f>VLOOKUP(H$3,[2]Prisindeks!$A$1:$B$111,2,FALSE)/100*AE33</f>
        <v>0</v>
      </c>
      <c r="BC33" s="58">
        <f>VLOOKUP(I$3,[2]Prisindeks!$A$1:$B$111,2,FALSE)/100*AF33</f>
        <v>0</v>
      </c>
      <c r="BD33" s="58">
        <f>VLOOKUP(J$3,[2]Prisindeks!$A$1:$B$111,2,FALSE)/100*AG33</f>
        <v>0</v>
      </c>
      <c r="BE33" s="58">
        <f>VLOOKUP(K$3,[2]Prisindeks!$A$1:$B$111,2,FALSE)/100*AH33</f>
        <v>0</v>
      </c>
      <c r="BF33" s="58">
        <f>VLOOKUP(L$3,[2]Prisindeks!$A$1:$B$111,2,FALSE)/100*AI33</f>
        <v>0</v>
      </c>
      <c r="BG33" s="58">
        <f>VLOOKUP(M$3,[2]Prisindeks!$A$1:$B$111,2,FALSE)/100*AJ33</f>
        <v>0</v>
      </c>
      <c r="BH33" s="58">
        <f>VLOOKUP(N$3,[2]Prisindeks!$A$1:$B$111,2,FALSE)/100*AK33</f>
        <v>0</v>
      </c>
      <c r="BI33" s="58">
        <f>VLOOKUP(O$3,[2]Prisindeks!$A$1:$B$111,2,FALSE)/100*AL33</f>
        <v>0</v>
      </c>
      <c r="BJ33" s="58">
        <f>VLOOKUP(P$3,[2]Prisindeks!$A$1:$B$111,2,FALSE)/100*AM33</f>
        <v>0</v>
      </c>
      <c r="BK33" s="58">
        <f>VLOOKUP(Q$3,[2]Prisindeks!$A$1:$B$111,2,FALSE)/100*AN33</f>
        <v>0</v>
      </c>
      <c r="BL33" s="58">
        <f>VLOOKUP(R$3,[2]Prisindeks!$A$1:$B$111,2,FALSE)/100*AO33</f>
        <v>0</v>
      </c>
      <c r="BM33" s="58">
        <f>VLOOKUP(S$3,[2]Prisindeks!$A$1:$B$111,2,FALSE)/100*AP33</f>
        <v>0</v>
      </c>
      <c r="BN33" s="58">
        <f>VLOOKUP(T$3,[2]Prisindeks!$A$1:$B$111,2,FALSE)/100*AQ33</f>
        <v>0</v>
      </c>
      <c r="BO33" s="58">
        <f>VLOOKUP(U$3,[2]Prisindeks!$A$1:$B$111,2,FALSE)/100*AR33</f>
        <v>0</v>
      </c>
      <c r="BP33" s="58">
        <f>VLOOKUP(V$3,[2]Prisindeks!$A$1:$B$111,2,FALSE)/100*AS33</f>
        <v>0</v>
      </c>
      <c r="BQ33" s="58">
        <f>VLOOKUP(W$3,[2]Prisindeks!$A$1:$B$111,2,FALSE)/100*AT33</f>
        <v>0</v>
      </c>
      <c r="BR33" s="58">
        <f>VLOOKUP(X$3,[2]Prisindeks!$A$1:$B$111,2,FALSE)/100*AU33</f>
        <v>0</v>
      </c>
      <c r="BS33" s="58">
        <f>VLOOKUP(Y$3,[2]Prisindeks!$A$1:$B$111,2,FALSE)/100*AV33</f>
        <v>0</v>
      </c>
      <c r="BT33" s="59">
        <f t="shared" si="21"/>
        <v>0</v>
      </c>
      <c r="BU33" s="48">
        <f t="shared" si="22"/>
        <v>0</v>
      </c>
      <c r="BV33" s="48">
        <f t="shared" si="22"/>
        <v>0</v>
      </c>
      <c r="BW33" s="48">
        <f t="shared" si="22"/>
        <v>0</v>
      </c>
      <c r="BX33" s="48">
        <f t="shared" si="22"/>
        <v>0</v>
      </c>
      <c r="BY33" s="48">
        <f t="shared" si="22"/>
        <v>0</v>
      </c>
      <c r="BZ33" s="48">
        <f t="shared" si="22"/>
        <v>0</v>
      </c>
      <c r="CA33" s="48">
        <f t="shared" si="22"/>
        <v>0</v>
      </c>
      <c r="CB33" s="48">
        <f t="shared" si="22"/>
        <v>0</v>
      </c>
      <c r="CC33" s="48">
        <f t="shared" si="22"/>
        <v>0</v>
      </c>
      <c r="CD33" s="48">
        <f t="shared" si="22"/>
        <v>0</v>
      </c>
      <c r="CE33" s="48">
        <f t="shared" si="22"/>
        <v>0</v>
      </c>
      <c r="CF33" s="48">
        <f t="shared" si="22"/>
        <v>0</v>
      </c>
      <c r="CG33" s="48">
        <f t="shared" si="22"/>
        <v>0</v>
      </c>
      <c r="CH33" s="48">
        <f t="shared" si="22"/>
        <v>0</v>
      </c>
      <c r="CI33" s="48">
        <f t="shared" si="22"/>
        <v>0</v>
      </c>
      <c r="CJ33" s="48">
        <f t="shared" si="22"/>
        <v>0</v>
      </c>
      <c r="CK33" s="48">
        <f t="shared" si="23"/>
        <v>0</v>
      </c>
      <c r="CL33" s="48">
        <f t="shared" si="23"/>
        <v>0</v>
      </c>
      <c r="CM33" s="48">
        <f t="shared" si="23"/>
        <v>0</v>
      </c>
      <c r="CN33" s="48">
        <f t="shared" si="23"/>
        <v>0</v>
      </c>
      <c r="CO33" s="48">
        <f t="shared" si="23"/>
        <v>0</v>
      </c>
      <c r="CP33" s="48">
        <f t="shared" si="23"/>
        <v>0</v>
      </c>
      <c r="CQ33" s="49">
        <f t="shared" si="24"/>
        <v>0</v>
      </c>
      <c r="CR33" s="48">
        <f t="shared" si="17"/>
        <v>0</v>
      </c>
    </row>
    <row r="34" spans="1:96" outlineLevel="1" x14ac:dyDescent="0.25">
      <c r="A34" s="50" t="s">
        <v>58</v>
      </c>
      <c r="B34" s="51" t="s">
        <v>54</v>
      </c>
      <c r="C34" s="52">
        <f>[2]Genanskaffelsespriser!E107</f>
        <v>75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56"/>
      <c r="AA34" s="57">
        <f>IF((D34*[2]Genanskaffelsespriser!$D107-(2009-D$3)/$C34*[2]Genanskaffelsespriser!$D107*D34)&lt;0,0,(D34*[2]Genanskaffelsespriser!$D107-(2009-D$3)/$C34*[2]Genanskaffelsespriser!$D107*D34))</f>
        <v>0</v>
      </c>
      <c r="AB34" s="58">
        <f>IF((E34*[2]Genanskaffelsespriser!$D107-(2009-E$3)/$C34*[2]Genanskaffelsespriser!$D107*E34)&lt;0,0,(E34*[2]Genanskaffelsespriser!$D107-(2009-E$3)/$C34*[2]Genanskaffelsespriser!$D107*E34))</f>
        <v>0</v>
      </c>
      <c r="AC34" s="58">
        <f>IF((F34*[2]Genanskaffelsespriser!$D107-(2009-F$3)/$C34*[2]Genanskaffelsespriser!$D107*F34)&lt;0,0,(F34*[2]Genanskaffelsespriser!$D107-(2009-F$3)/$C34*[2]Genanskaffelsespriser!$D107*F34))</f>
        <v>0</v>
      </c>
      <c r="AD34" s="58">
        <f>IF((G34*[2]Genanskaffelsespriser!$D107-(2009-G$3)/$C34*[2]Genanskaffelsespriser!$D107*G34)&lt;0,0,(G34*[2]Genanskaffelsespriser!$D107-(2009-G$3)/$C34*[2]Genanskaffelsespriser!$D107*G34))</f>
        <v>0</v>
      </c>
      <c r="AE34" s="58">
        <f>IF((H34*[2]Genanskaffelsespriser!$D107-(2009-H$3)/$C34*[2]Genanskaffelsespriser!$D107*H34)&lt;0,0,(H34*[2]Genanskaffelsespriser!$D107-(2009-H$3)/$C34*[2]Genanskaffelsespriser!$D107*H34))</f>
        <v>0</v>
      </c>
      <c r="AF34" s="58">
        <f>IF((I34*[2]Genanskaffelsespriser!$D107-(2009-I$3)/$C34*[2]Genanskaffelsespriser!$D107*I34)&lt;0,0,(I34*[2]Genanskaffelsespriser!$D107-(2009-I$3)/$C34*[2]Genanskaffelsespriser!$D107*I34))</f>
        <v>0</v>
      </c>
      <c r="AG34" s="58">
        <f>IF((J34*[2]Genanskaffelsespriser!$D107-(2009-J$3)/$C34*[2]Genanskaffelsespriser!$D107*J34)&lt;0,0,(J34*[2]Genanskaffelsespriser!$D107-(2009-J$3)/$C34*[2]Genanskaffelsespriser!$D107*J34))</f>
        <v>0</v>
      </c>
      <c r="AH34" s="58">
        <f>IF((K34*[2]Genanskaffelsespriser!$D107-(2009-K$3)/$C34*[2]Genanskaffelsespriser!$D107*K34)&lt;0,0,(K34*[2]Genanskaffelsespriser!$D107-(2009-K$3)/$C34*[2]Genanskaffelsespriser!$D107*K34))</f>
        <v>0</v>
      </c>
      <c r="AI34" s="58">
        <f>IF((L34*[2]Genanskaffelsespriser!$D107-(2009-L$3)/$C34*[2]Genanskaffelsespriser!$D107*L34)&lt;0,0,(L34*[2]Genanskaffelsespriser!$D107-(2009-L$3)/$C34*[2]Genanskaffelsespriser!$D107*L34))</f>
        <v>0</v>
      </c>
      <c r="AJ34" s="58">
        <f>IF((M34*[2]Genanskaffelsespriser!$D107-(2009-M$3)/$C34*[2]Genanskaffelsespriser!$D107*M34)&lt;0,0,(M34*[2]Genanskaffelsespriser!$D107-(2009-M$3)/$C34*[2]Genanskaffelsespriser!$D107*M34))</f>
        <v>0</v>
      </c>
      <c r="AK34" s="58">
        <f>IF((N34*[2]Genanskaffelsespriser!$D107-(2009-N$3)/$C34*[2]Genanskaffelsespriser!$D107*N34)&lt;0,0,(N34*[2]Genanskaffelsespriser!$D107-(2009-N$3)/$C34*[2]Genanskaffelsespriser!$D107*N34))</f>
        <v>0</v>
      </c>
      <c r="AL34" s="58">
        <f>IF((O34*[2]Genanskaffelsespriser!$D107-(2009-O$3)/$C34*[2]Genanskaffelsespriser!$D107*O34)&lt;0,0,(O34*[2]Genanskaffelsespriser!$D107-(2009-O$3)/$C34*[2]Genanskaffelsespriser!$D107*O34))</f>
        <v>0</v>
      </c>
      <c r="AM34" s="58">
        <f>IF((P34*[2]Genanskaffelsespriser!$D107-(2009-P$3)/$C34*[2]Genanskaffelsespriser!$D107*P34)&lt;0,0,(P34*[2]Genanskaffelsespriser!$D107-(2009-P$3)/$C34*[2]Genanskaffelsespriser!$D107*P34))</f>
        <v>0</v>
      </c>
      <c r="AN34" s="58">
        <f>IF((Q34*[2]Genanskaffelsespriser!$D107-(2009-Q$3)/$C34*[2]Genanskaffelsespriser!$D107*Q34)&lt;0,0,(Q34*[2]Genanskaffelsespriser!$D107-(2009-Q$3)/$C34*[2]Genanskaffelsespriser!$D107*Q34))</f>
        <v>0</v>
      </c>
      <c r="AO34" s="58">
        <f>IF((R34*[2]Genanskaffelsespriser!$D107-(2009-R$3)/$C34*[2]Genanskaffelsespriser!$D107*R34)&lt;0,0,(R34*[2]Genanskaffelsespriser!$D107-(2009-R$3)/$C34*[2]Genanskaffelsespriser!$D107*R34))</f>
        <v>0</v>
      </c>
      <c r="AP34" s="58">
        <f>IF((S34*[2]Genanskaffelsespriser!$D107-(2009-S$3)/$C34*[2]Genanskaffelsespriser!$D107*S34)&lt;0,0,(S34*[2]Genanskaffelsespriser!$D107-(2009-S$3)/$C34*[2]Genanskaffelsespriser!$D107*S34))</f>
        <v>0</v>
      </c>
      <c r="AQ34" s="58">
        <f>IF((T34*[2]Genanskaffelsespriser!$D107-(2009-T$3)/$C34*[2]Genanskaffelsespriser!$D107*T34)&lt;0,0,(T34*[2]Genanskaffelsespriser!$D107-(2009-T$3)/$C34*[2]Genanskaffelsespriser!$D107*T34))</f>
        <v>0</v>
      </c>
      <c r="AR34" s="58">
        <f>IF((U34*[2]Genanskaffelsespriser!$D107-(2009-U$3)/$C34*[2]Genanskaffelsespriser!$D107*U34)&lt;0,0,(U34*[2]Genanskaffelsespriser!$D107-(2009-U$3)/$C34*[2]Genanskaffelsespriser!$D107*U34))</f>
        <v>0</v>
      </c>
      <c r="AS34" s="58">
        <f>IF((V34*[2]Genanskaffelsespriser!$D107-(2009-V$3)/$C34*[2]Genanskaffelsespriser!$D107*V34)&lt;0,0,(V34*[2]Genanskaffelsespriser!$D107-(2009-V$3)/$C34*[2]Genanskaffelsespriser!$D107*V34))</f>
        <v>0</v>
      </c>
      <c r="AT34" s="58">
        <f>IF((W34*[2]Genanskaffelsespriser!$D107-(2009-W$3)/$C34*[2]Genanskaffelsespriser!$D107*W34)&lt;0,0,(W34*[2]Genanskaffelsespriser!$D107-(2009-W$3)/$C34*[2]Genanskaffelsespriser!$D107*W34))</f>
        <v>0</v>
      </c>
      <c r="AU34" s="58">
        <f>IF((X34*[2]Genanskaffelsespriser!$D107-(2009-X$3)/$C34*[2]Genanskaffelsespriser!$D107*X34)&lt;0,0,(X34*[2]Genanskaffelsespriser!$D107-(2009-X$3)/$C34*[2]Genanskaffelsespriser!$D107*X34))</f>
        <v>0</v>
      </c>
      <c r="AV34" s="58">
        <f>IF((Y34*[2]Genanskaffelsespriser!$D107-(2009-Y$3)/$C34*[2]Genanskaffelsespriser!$D107*Y34)&lt;0,0,(Y34*[2]Genanskaffelsespriser!$D107-(2009-Y$3)/$C34*[2]Genanskaffelsespriser!$D107*Y34))</f>
        <v>0</v>
      </c>
      <c r="AW34" s="59">
        <f t="shared" si="20"/>
        <v>0</v>
      </c>
      <c r="AX34" s="58">
        <f>VLOOKUP(D$3,[2]Prisindeks!$A$1:$B$111,2,FALSE)/100*AA34</f>
        <v>0</v>
      </c>
      <c r="AY34" s="58">
        <f>VLOOKUP(E$3,[2]Prisindeks!$A$1:$B$111,2,FALSE)/100*AB34</f>
        <v>0</v>
      </c>
      <c r="AZ34" s="58">
        <f>VLOOKUP(F$3,[2]Prisindeks!$A$1:$B$111,2,FALSE)/100*AC34</f>
        <v>0</v>
      </c>
      <c r="BA34" s="58">
        <f>VLOOKUP(G$3,[2]Prisindeks!$A$1:$B$111,2,FALSE)/100*AD34</f>
        <v>0</v>
      </c>
      <c r="BB34" s="58">
        <f>VLOOKUP(H$3,[2]Prisindeks!$A$1:$B$111,2,FALSE)/100*AE34</f>
        <v>0</v>
      </c>
      <c r="BC34" s="58">
        <f>VLOOKUP(I$3,[2]Prisindeks!$A$1:$B$111,2,FALSE)/100*AF34</f>
        <v>0</v>
      </c>
      <c r="BD34" s="58">
        <f>VLOOKUP(J$3,[2]Prisindeks!$A$1:$B$111,2,FALSE)/100*AG34</f>
        <v>0</v>
      </c>
      <c r="BE34" s="58">
        <f>VLOOKUP(K$3,[2]Prisindeks!$A$1:$B$111,2,FALSE)/100*AH34</f>
        <v>0</v>
      </c>
      <c r="BF34" s="58">
        <f>VLOOKUP(L$3,[2]Prisindeks!$A$1:$B$111,2,FALSE)/100*AI34</f>
        <v>0</v>
      </c>
      <c r="BG34" s="58">
        <f>VLOOKUP(M$3,[2]Prisindeks!$A$1:$B$111,2,FALSE)/100*AJ34</f>
        <v>0</v>
      </c>
      <c r="BH34" s="58">
        <f>VLOOKUP(N$3,[2]Prisindeks!$A$1:$B$111,2,FALSE)/100*AK34</f>
        <v>0</v>
      </c>
      <c r="BI34" s="58">
        <f>VLOOKUP(O$3,[2]Prisindeks!$A$1:$B$111,2,FALSE)/100*AL34</f>
        <v>0</v>
      </c>
      <c r="BJ34" s="58">
        <f>VLOOKUP(P$3,[2]Prisindeks!$A$1:$B$111,2,FALSE)/100*AM34</f>
        <v>0</v>
      </c>
      <c r="BK34" s="58">
        <f>VLOOKUP(Q$3,[2]Prisindeks!$A$1:$B$111,2,FALSE)/100*AN34</f>
        <v>0</v>
      </c>
      <c r="BL34" s="58">
        <f>VLOOKUP(R$3,[2]Prisindeks!$A$1:$B$111,2,FALSE)/100*AO34</f>
        <v>0</v>
      </c>
      <c r="BM34" s="58">
        <f>VLOOKUP(S$3,[2]Prisindeks!$A$1:$B$111,2,FALSE)/100*AP34</f>
        <v>0</v>
      </c>
      <c r="BN34" s="58">
        <f>VLOOKUP(T$3,[2]Prisindeks!$A$1:$B$111,2,FALSE)/100*AQ34</f>
        <v>0</v>
      </c>
      <c r="BO34" s="58">
        <f>VLOOKUP(U$3,[2]Prisindeks!$A$1:$B$111,2,FALSE)/100*AR34</f>
        <v>0</v>
      </c>
      <c r="BP34" s="58">
        <f>VLOOKUP(V$3,[2]Prisindeks!$A$1:$B$111,2,FALSE)/100*AS34</f>
        <v>0</v>
      </c>
      <c r="BQ34" s="58">
        <f>VLOOKUP(W$3,[2]Prisindeks!$A$1:$B$111,2,FALSE)/100*AT34</f>
        <v>0</v>
      </c>
      <c r="BR34" s="58">
        <f>VLOOKUP(X$3,[2]Prisindeks!$A$1:$B$111,2,FALSE)/100*AU34</f>
        <v>0</v>
      </c>
      <c r="BS34" s="58">
        <f>VLOOKUP(Y$3,[2]Prisindeks!$A$1:$B$111,2,FALSE)/100*AV34</f>
        <v>0</v>
      </c>
      <c r="BT34" s="59">
        <f t="shared" si="21"/>
        <v>0</v>
      </c>
      <c r="BU34" s="48">
        <f t="shared" si="22"/>
        <v>0</v>
      </c>
      <c r="BV34" s="48">
        <f t="shared" si="22"/>
        <v>0</v>
      </c>
      <c r="BW34" s="48">
        <f t="shared" si="22"/>
        <v>0</v>
      </c>
      <c r="BX34" s="48">
        <f t="shared" si="22"/>
        <v>0</v>
      </c>
      <c r="BY34" s="48">
        <f t="shared" si="22"/>
        <v>0</v>
      </c>
      <c r="BZ34" s="48">
        <f t="shared" si="22"/>
        <v>0</v>
      </c>
      <c r="CA34" s="48">
        <f t="shared" si="22"/>
        <v>0</v>
      </c>
      <c r="CB34" s="48">
        <f t="shared" si="22"/>
        <v>0</v>
      </c>
      <c r="CC34" s="48">
        <f t="shared" si="22"/>
        <v>0</v>
      </c>
      <c r="CD34" s="48">
        <f t="shared" si="22"/>
        <v>0</v>
      </c>
      <c r="CE34" s="48">
        <f t="shared" si="22"/>
        <v>0</v>
      </c>
      <c r="CF34" s="48">
        <f t="shared" si="22"/>
        <v>0</v>
      </c>
      <c r="CG34" s="48">
        <f t="shared" si="22"/>
        <v>0</v>
      </c>
      <c r="CH34" s="48">
        <f t="shared" si="22"/>
        <v>0</v>
      </c>
      <c r="CI34" s="48">
        <f t="shared" si="22"/>
        <v>0</v>
      </c>
      <c r="CJ34" s="48">
        <f t="shared" si="22"/>
        <v>0</v>
      </c>
      <c r="CK34" s="48">
        <f t="shared" si="23"/>
        <v>0</v>
      </c>
      <c r="CL34" s="48">
        <f t="shared" si="23"/>
        <v>0</v>
      </c>
      <c r="CM34" s="48">
        <f t="shared" si="23"/>
        <v>0</v>
      </c>
      <c r="CN34" s="48">
        <f t="shared" si="23"/>
        <v>0</v>
      </c>
      <c r="CO34" s="48">
        <f t="shared" si="23"/>
        <v>0</v>
      </c>
      <c r="CP34" s="48">
        <f t="shared" si="23"/>
        <v>0</v>
      </c>
      <c r="CQ34" s="49">
        <f t="shared" si="24"/>
        <v>0</v>
      </c>
      <c r="CR34" s="48">
        <f t="shared" si="17"/>
        <v>0</v>
      </c>
    </row>
    <row r="35" spans="1:96" outlineLevel="1" x14ac:dyDescent="0.25">
      <c r="A35" s="50" t="s">
        <v>13</v>
      </c>
      <c r="B35" s="51" t="s">
        <v>54</v>
      </c>
      <c r="C35" s="52">
        <f>[2]Genanskaffelsespriser!E108</f>
        <v>100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56"/>
      <c r="AA35" s="57">
        <f>IF((D35*[2]Genanskaffelsespriser!$D108-(2009-D$3)/$C35*[2]Genanskaffelsespriser!$D108*D35)&lt;0,0,(D35*[2]Genanskaffelsespriser!$D108-(2009-D$3)/$C35*[2]Genanskaffelsespriser!$D108*D35))</f>
        <v>0</v>
      </c>
      <c r="AB35" s="58">
        <f>IF((E35*[2]Genanskaffelsespriser!$D108-(2009-E$3)/$C35*[2]Genanskaffelsespriser!$D108*E35)&lt;0,0,(E35*[2]Genanskaffelsespriser!$D108-(2009-E$3)/$C35*[2]Genanskaffelsespriser!$D108*E35))</f>
        <v>0</v>
      </c>
      <c r="AC35" s="58">
        <f>IF((F35*[2]Genanskaffelsespriser!$D108-(2009-F$3)/$C35*[2]Genanskaffelsespriser!$D108*F35)&lt;0,0,(F35*[2]Genanskaffelsespriser!$D108-(2009-F$3)/$C35*[2]Genanskaffelsespriser!$D108*F35))</f>
        <v>0</v>
      </c>
      <c r="AD35" s="58">
        <f>IF((G35*[2]Genanskaffelsespriser!$D108-(2009-G$3)/$C35*[2]Genanskaffelsespriser!$D108*G35)&lt;0,0,(G35*[2]Genanskaffelsespriser!$D108-(2009-G$3)/$C35*[2]Genanskaffelsespriser!$D108*G35))</f>
        <v>0</v>
      </c>
      <c r="AE35" s="58">
        <f>IF((H35*[2]Genanskaffelsespriser!$D108-(2009-H$3)/$C35*[2]Genanskaffelsespriser!$D108*H35)&lt;0,0,(H35*[2]Genanskaffelsespriser!$D108-(2009-H$3)/$C35*[2]Genanskaffelsespriser!$D108*H35))</f>
        <v>0</v>
      </c>
      <c r="AF35" s="58">
        <f>IF((I35*[2]Genanskaffelsespriser!$D108-(2009-I$3)/$C35*[2]Genanskaffelsespriser!$D108*I35)&lt;0,0,(I35*[2]Genanskaffelsespriser!$D108-(2009-I$3)/$C35*[2]Genanskaffelsespriser!$D108*I35))</f>
        <v>0</v>
      </c>
      <c r="AG35" s="58">
        <f>IF((J35*[2]Genanskaffelsespriser!$D108-(2009-J$3)/$C35*[2]Genanskaffelsespriser!$D108*J35)&lt;0,0,(J35*[2]Genanskaffelsespriser!$D108-(2009-J$3)/$C35*[2]Genanskaffelsespriser!$D108*J35))</f>
        <v>0</v>
      </c>
      <c r="AH35" s="58">
        <f>IF((K35*[2]Genanskaffelsespriser!$D108-(2009-K$3)/$C35*[2]Genanskaffelsespriser!$D108*K35)&lt;0,0,(K35*[2]Genanskaffelsespriser!$D108-(2009-K$3)/$C35*[2]Genanskaffelsespriser!$D108*K35))</f>
        <v>0</v>
      </c>
      <c r="AI35" s="58">
        <f>IF((L35*[2]Genanskaffelsespriser!$D108-(2009-L$3)/$C35*[2]Genanskaffelsespriser!$D108*L35)&lt;0,0,(L35*[2]Genanskaffelsespriser!$D108-(2009-L$3)/$C35*[2]Genanskaffelsespriser!$D108*L35))</f>
        <v>0</v>
      </c>
      <c r="AJ35" s="58">
        <f>IF((M35*[2]Genanskaffelsespriser!$D108-(2009-M$3)/$C35*[2]Genanskaffelsespriser!$D108*M35)&lt;0,0,(M35*[2]Genanskaffelsespriser!$D108-(2009-M$3)/$C35*[2]Genanskaffelsespriser!$D108*M35))</f>
        <v>0</v>
      </c>
      <c r="AK35" s="58">
        <f>IF((N35*[2]Genanskaffelsespriser!$D108-(2009-N$3)/$C35*[2]Genanskaffelsespriser!$D108*N35)&lt;0,0,(N35*[2]Genanskaffelsespriser!$D108-(2009-N$3)/$C35*[2]Genanskaffelsespriser!$D108*N35))</f>
        <v>0</v>
      </c>
      <c r="AL35" s="58">
        <f>IF((O35*[2]Genanskaffelsespriser!$D108-(2009-O$3)/$C35*[2]Genanskaffelsespriser!$D108*O35)&lt;0,0,(O35*[2]Genanskaffelsespriser!$D108-(2009-O$3)/$C35*[2]Genanskaffelsespriser!$D108*O35))</f>
        <v>0</v>
      </c>
      <c r="AM35" s="58">
        <f>IF((P35*[2]Genanskaffelsespriser!$D108-(2009-P$3)/$C35*[2]Genanskaffelsespriser!$D108*P35)&lt;0,0,(P35*[2]Genanskaffelsespriser!$D108-(2009-P$3)/$C35*[2]Genanskaffelsespriser!$D108*P35))</f>
        <v>0</v>
      </c>
      <c r="AN35" s="58">
        <f>IF((Q35*[2]Genanskaffelsespriser!$D108-(2009-Q$3)/$C35*[2]Genanskaffelsespriser!$D108*Q35)&lt;0,0,(Q35*[2]Genanskaffelsespriser!$D108-(2009-Q$3)/$C35*[2]Genanskaffelsespriser!$D108*Q35))</f>
        <v>0</v>
      </c>
      <c r="AO35" s="58">
        <f>IF((R35*[2]Genanskaffelsespriser!$D108-(2009-R$3)/$C35*[2]Genanskaffelsespriser!$D108*R35)&lt;0,0,(R35*[2]Genanskaffelsespriser!$D108-(2009-R$3)/$C35*[2]Genanskaffelsespriser!$D108*R35))</f>
        <v>0</v>
      </c>
      <c r="AP35" s="58">
        <f>IF((S35*[2]Genanskaffelsespriser!$D108-(2009-S$3)/$C35*[2]Genanskaffelsespriser!$D108*S35)&lt;0,0,(S35*[2]Genanskaffelsespriser!$D108-(2009-S$3)/$C35*[2]Genanskaffelsespriser!$D108*S35))</f>
        <v>0</v>
      </c>
      <c r="AQ35" s="58">
        <f>IF((T35*[2]Genanskaffelsespriser!$D108-(2009-T$3)/$C35*[2]Genanskaffelsespriser!$D108*T35)&lt;0,0,(T35*[2]Genanskaffelsespriser!$D108-(2009-T$3)/$C35*[2]Genanskaffelsespriser!$D108*T35))</f>
        <v>0</v>
      </c>
      <c r="AR35" s="58">
        <f>IF((U35*[2]Genanskaffelsespriser!$D108-(2009-U$3)/$C35*[2]Genanskaffelsespriser!$D108*U35)&lt;0,0,(U35*[2]Genanskaffelsespriser!$D108-(2009-U$3)/$C35*[2]Genanskaffelsespriser!$D108*U35))</f>
        <v>0</v>
      </c>
      <c r="AS35" s="58">
        <f>IF((V35*[2]Genanskaffelsespriser!$D108-(2009-V$3)/$C35*[2]Genanskaffelsespriser!$D108*V35)&lt;0,0,(V35*[2]Genanskaffelsespriser!$D108-(2009-V$3)/$C35*[2]Genanskaffelsespriser!$D108*V35))</f>
        <v>0</v>
      </c>
      <c r="AT35" s="58">
        <f>IF((W35*[2]Genanskaffelsespriser!$D108-(2009-W$3)/$C35*[2]Genanskaffelsespriser!$D108*W35)&lt;0,0,(W35*[2]Genanskaffelsespriser!$D108-(2009-W$3)/$C35*[2]Genanskaffelsespriser!$D108*W35))</f>
        <v>0</v>
      </c>
      <c r="AU35" s="58">
        <f>IF((X35*[2]Genanskaffelsespriser!$D108-(2009-X$3)/$C35*[2]Genanskaffelsespriser!$D108*X35)&lt;0,0,(X35*[2]Genanskaffelsespriser!$D108-(2009-X$3)/$C35*[2]Genanskaffelsespriser!$D108*X35))</f>
        <v>0</v>
      </c>
      <c r="AV35" s="58">
        <f>IF((Y35*[2]Genanskaffelsespriser!$D108-(2009-Y$3)/$C35*[2]Genanskaffelsespriser!$D108*Y35)&lt;0,0,(Y35*[2]Genanskaffelsespriser!$D108-(2009-Y$3)/$C35*[2]Genanskaffelsespriser!$D108*Y35))</f>
        <v>0</v>
      </c>
      <c r="AW35" s="59">
        <f t="shared" si="20"/>
        <v>0</v>
      </c>
      <c r="AX35" s="58">
        <f>VLOOKUP(D$3,[2]Prisindeks!$A$1:$B$111,2,FALSE)/100*AA35</f>
        <v>0</v>
      </c>
      <c r="AY35" s="58">
        <f>VLOOKUP(E$3,[2]Prisindeks!$A$1:$B$111,2,FALSE)/100*AB35</f>
        <v>0</v>
      </c>
      <c r="AZ35" s="58">
        <f>VLOOKUP(F$3,[2]Prisindeks!$A$1:$B$111,2,FALSE)/100*AC35</f>
        <v>0</v>
      </c>
      <c r="BA35" s="58">
        <f>VLOOKUP(G$3,[2]Prisindeks!$A$1:$B$111,2,FALSE)/100*AD35</f>
        <v>0</v>
      </c>
      <c r="BB35" s="58">
        <f>VLOOKUP(H$3,[2]Prisindeks!$A$1:$B$111,2,FALSE)/100*AE35</f>
        <v>0</v>
      </c>
      <c r="BC35" s="58">
        <f>VLOOKUP(I$3,[2]Prisindeks!$A$1:$B$111,2,FALSE)/100*AF35</f>
        <v>0</v>
      </c>
      <c r="BD35" s="58">
        <f>VLOOKUP(J$3,[2]Prisindeks!$A$1:$B$111,2,FALSE)/100*AG35</f>
        <v>0</v>
      </c>
      <c r="BE35" s="58">
        <f>VLOOKUP(K$3,[2]Prisindeks!$A$1:$B$111,2,FALSE)/100*AH35</f>
        <v>0</v>
      </c>
      <c r="BF35" s="58">
        <f>VLOOKUP(L$3,[2]Prisindeks!$A$1:$B$111,2,FALSE)/100*AI35</f>
        <v>0</v>
      </c>
      <c r="BG35" s="58">
        <f>VLOOKUP(M$3,[2]Prisindeks!$A$1:$B$111,2,FALSE)/100*AJ35</f>
        <v>0</v>
      </c>
      <c r="BH35" s="58">
        <f>VLOOKUP(N$3,[2]Prisindeks!$A$1:$B$111,2,FALSE)/100*AK35</f>
        <v>0</v>
      </c>
      <c r="BI35" s="58">
        <f>VLOOKUP(O$3,[2]Prisindeks!$A$1:$B$111,2,FALSE)/100*AL35</f>
        <v>0</v>
      </c>
      <c r="BJ35" s="58">
        <f>VLOOKUP(P$3,[2]Prisindeks!$A$1:$B$111,2,FALSE)/100*AM35</f>
        <v>0</v>
      </c>
      <c r="BK35" s="58">
        <f>VLOOKUP(Q$3,[2]Prisindeks!$A$1:$B$111,2,FALSE)/100*AN35</f>
        <v>0</v>
      </c>
      <c r="BL35" s="58">
        <f>VLOOKUP(R$3,[2]Prisindeks!$A$1:$B$111,2,FALSE)/100*AO35</f>
        <v>0</v>
      </c>
      <c r="BM35" s="58">
        <f>VLOOKUP(S$3,[2]Prisindeks!$A$1:$B$111,2,FALSE)/100*AP35</f>
        <v>0</v>
      </c>
      <c r="BN35" s="58">
        <f>VLOOKUP(T$3,[2]Prisindeks!$A$1:$B$111,2,FALSE)/100*AQ35</f>
        <v>0</v>
      </c>
      <c r="BO35" s="58">
        <f>VLOOKUP(U$3,[2]Prisindeks!$A$1:$B$111,2,FALSE)/100*AR35</f>
        <v>0</v>
      </c>
      <c r="BP35" s="58">
        <f>VLOOKUP(V$3,[2]Prisindeks!$A$1:$B$111,2,FALSE)/100*AS35</f>
        <v>0</v>
      </c>
      <c r="BQ35" s="58">
        <f>VLOOKUP(W$3,[2]Prisindeks!$A$1:$B$111,2,FALSE)/100*AT35</f>
        <v>0</v>
      </c>
      <c r="BR35" s="58">
        <f>VLOOKUP(X$3,[2]Prisindeks!$A$1:$B$111,2,FALSE)/100*AU35</f>
        <v>0</v>
      </c>
      <c r="BS35" s="58">
        <f>VLOOKUP(Y$3,[2]Prisindeks!$A$1:$B$111,2,FALSE)/100*AV35</f>
        <v>0</v>
      </c>
      <c r="BT35" s="59">
        <f t="shared" si="21"/>
        <v>0</v>
      </c>
      <c r="BU35" s="48">
        <f t="shared" si="22"/>
        <v>0</v>
      </c>
      <c r="BV35" s="48">
        <f t="shared" si="22"/>
        <v>0</v>
      </c>
      <c r="BW35" s="48">
        <f t="shared" si="22"/>
        <v>0</v>
      </c>
      <c r="BX35" s="48">
        <f t="shared" si="22"/>
        <v>0</v>
      </c>
      <c r="BY35" s="48">
        <f t="shared" si="22"/>
        <v>0</v>
      </c>
      <c r="BZ35" s="48">
        <f t="shared" si="22"/>
        <v>0</v>
      </c>
      <c r="CA35" s="48">
        <f t="shared" si="22"/>
        <v>0</v>
      </c>
      <c r="CB35" s="48">
        <f t="shared" si="22"/>
        <v>0</v>
      </c>
      <c r="CC35" s="48">
        <f t="shared" si="22"/>
        <v>0</v>
      </c>
      <c r="CD35" s="48">
        <f t="shared" si="22"/>
        <v>0</v>
      </c>
      <c r="CE35" s="48">
        <f t="shared" si="22"/>
        <v>0</v>
      </c>
      <c r="CF35" s="48">
        <f t="shared" si="22"/>
        <v>0</v>
      </c>
      <c r="CG35" s="48">
        <f t="shared" si="22"/>
        <v>0</v>
      </c>
      <c r="CH35" s="48">
        <f t="shared" si="22"/>
        <v>0</v>
      </c>
      <c r="CI35" s="48">
        <f t="shared" si="22"/>
        <v>0</v>
      </c>
      <c r="CJ35" s="48">
        <f t="shared" si="22"/>
        <v>0</v>
      </c>
      <c r="CK35" s="48">
        <f t="shared" si="23"/>
        <v>0</v>
      </c>
      <c r="CL35" s="48">
        <f t="shared" si="23"/>
        <v>0</v>
      </c>
      <c r="CM35" s="48">
        <f t="shared" si="23"/>
        <v>0</v>
      </c>
      <c r="CN35" s="48">
        <f t="shared" si="23"/>
        <v>0</v>
      </c>
      <c r="CO35" s="48">
        <f t="shared" si="23"/>
        <v>0</v>
      </c>
      <c r="CP35" s="48">
        <f t="shared" si="23"/>
        <v>0</v>
      </c>
      <c r="CQ35" s="49">
        <f t="shared" si="24"/>
        <v>0</v>
      </c>
      <c r="CR35" s="48">
        <f t="shared" si="17"/>
        <v>0</v>
      </c>
    </row>
    <row r="36" spans="1:96" outlineLevel="1" x14ac:dyDescent="0.25">
      <c r="A36" s="50" t="s">
        <v>14</v>
      </c>
      <c r="B36" s="51" t="s">
        <v>54</v>
      </c>
      <c r="C36" s="52">
        <f>[2]Genanskaffelsespriser!E109</f>
        <v>100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115">
        <f>324.25-J37-J60</f>
        <v>172.21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56"/>
      <c r="AA36" s="57">
        <f>IF((D36*[2]Genanskaffelsespriser!$D109-(2009-D$3)/$C36*[2]Genanskaffelsespriser!$D109*D36)&lt;0,0,(D36*[2]Genanskaffelsespriser!$D109-(2009-D$3)/$C36*[2]Genanskaffelsespriser!$D109*D36))</f>
        <v>0</v>
      </c>
      <c r="AB36" s="58">
        <f>IF((E36*[2]Genanskaffelsespriser!$D109-(2009-E$3)/$C36*[2]Genanskaffelsespriser!$D109*E36)&lt;0,0,(E36*[2]Genanskaffelsespriser!$D109-(2009-E$3)/$C36*[2]Genanskaffelsespriser!$D109*E36))</f>
        <v>0</v>
      </c>
      <c r="AC36" s="58">
        <f>IF((F36*[2]Genanskaffelsespriser!$D109-(2009-F$3)/$C36*[2]Genanskaffelsespriser!$D109*F36)&lt;0,0,(F36*[2]Genanskaffelsespriser!$D109-(2009-F$3)/$C36*[2]Genanskaffelsespriser!$D109*F36))</f>
        <v>0</v>
      </c>
      <c r="AD36" s="58">
        <f>IF((G36*[2]Genanskaffelsespriser!$D109-(2009-G$3)/$C36*[2]Genanskaffelsespriser!$D109*G36)&lt;0,0,(G36*[2]Genanskaffelsespriser!$D109-(2009-G$3)/$C36*[2]Genanskaffelsespriser!$D109*G36))</f>
        <v>0</v>
      </c>
      <c r="AE36" s="58">
        <f>IF((H36*[2]Genanskaffelsespriser!$D109-(2009-H$3)/$C36*[2]Genanskaffelsespriser!$D109*H36)&lt;0,0,(H36*[2]Genanskaffelsespriser!$D109-(2009-H$3)/$C36*[2]Genanskaffelsespriser!$D109*H36))</f>
        <v>0</v>
      </c>
      <c r="AF36" s="58">
        <f>IF((I36*[2]Genanskaffelsespriser!$D109-(2009-I$3)/$C36*[2]Genanskaffelsespriser!$D109*I36)&lt;0,0,(I36*[2]Genanskaffelsespriser!$D109-(2009-I$3)/$C36*[2]Genanskaffelsespriser!$D109*I36))</f>
        <v>0</v>
      </c>
      <c r="AG36" s="58">
        <f>IF((J36*[2]Genanskaffelsespriser!$D109-(2009-J$3)/$C36*[2]Genanskaffelsespriser!$D109*J36)&lt;0,0,(J36*[2]Genanskaffelsespriser!$D109-(2009-J$3)/$C36*[2]Genanskaffelsespriser!$D109*J36))</f>
        <v>116014.4328</v>
      </c>
      <c r="AH36" s="58">
        <f>IF((K36*[2]Genanskaffelsespriser!$D109-(2009-K$3)/$C36*[2]Genanskaffelsespriser!$D109*K36)&lt;0,0,(K36*[2]Genanskaffelsespriser!$D109-(2009-K$3)/$C36*[2]Genanskaffelsespriser!$D109*K36))</f>
        <v>0</v>
      </c>
      <c r="AI36" s="58">
        <f>IF((L36*[2]Genanskaffelsespriser!$D109-(2009-L$3)/$C36*[2]Genanskaffelsespriser!$D109*L36)&lt;0,0,(L36*[2]Genanskaffelsespriser!$D109-(2009-L$3)/$C36*[2]Genanskaffelsespriser!$D109*L36))</f>
        <v>0</v>
      </c>
      <c r="AJ36" s="58">
        <f>IF((M36*[2]Genanskaffelsespriser!$D109-(2009-M$3)/$C36*[2]Genanskaffelsespriser!$D109*M36)&lt;0,0,(M36*[2]Genanskaffelsespriser!$D109-(2009-M$3)/$C36*[2]Genanskaffelsespriser!$D109*M36))</f>
        <v>0</v>
      </c>
      <c r="AK36" s="58">
        <f>IF((N36*[2]Genanskaffelsespriser!$D109-(2009-N$3)/$C36*[2]Genanskaffelsespriser!$D109*N36)&lt;0,0,(N36*[2]Genanskaffelsespriser!$D109-(2009-N$3)/$C36*[2]Genanskaffelsespriser!$D109*N36))</f>
        <v>0</v>
      </c>
      <c r="AL36" s="58">
        <f>IF((O36*[2]Genanskaffelsespriser!$D109-(2009-O$3)/$C36*[2]Genanskaffelsespriser!$D109*O36)&lt;0,0,(O36*[2]Genanskaffelsespriser!$D109-(2009-O$3)/$C36*[2]Genanskaffelsespriser!$D109*O36))</f>
        <v>0</v>
      </c>
      <c r="AM36" s="58">
        <f>IF((P36*[2]Genanskaffelsespriser!$D109-(2009-P$3)/$C36*[2]Genanskaffelsespriser!$D109*P36)&lt;0,0,(P36*[2]Genanskaffelsespriser!$D109-(2009-P$3)/$C36*[2]Genanskaffelsespriser!$D109*P36))</f>
        <v>0</v>
      </c>
      <c r="AN36" s="58">
        <f>IF((Q36*[2]Genanskaffelsespriser!$D109-(2009-Q$3)/$C36*[2]Genanskaffelsespriser!$D109*Q36)&lt;0,0,(Q36*[2]Genanskaffelsespriser!$D109-(2009-Q$3)/$C36*[2]Genanskaffelsespriser!$D109*Q36))</f>
        <v>0</v>
      </c>
      <c r="AO36" s="58">
        <f>IF((R36*[2]Genanskaffelsespriser!$D109-(2009-R$3)/$C36*[2]Genanskaffelsespriser!$D109*R36)&lt;0,0,(R36*[2]Genanskaffelsespriser!$D109-(2009-R$3)/$C36*[2]Genanskaffelsespriser!$D109*R36))</f>
        <v>0</v>
      </c>
      <c r="AP36" s="58">
        <f>IF((S36*[2]Genanskaffelsespriser!$D109-(2009-S$3)/$C36*[2]Genanskaffelsespriser!$D109*S36)&lt;0,0,(S36*[2]Genanskaffelsespriser!$D109-(2009-S$3)/$C36*[2]Genanskaffelsespriser!$D109*S36))</f>
        <v>0</v>
      </c>
      <c r="AQ36" s="58">
        <f>IF((T36*[2]Genanskaffelsespriser!$D109-(2009-T$3)/$C36*[2]Genanskaffelsespriser!$D109*T36)&lt;0,0,(T36*[2]Genanskaffelsespriser!$D109-(2009-T$3)/$C36*[2]Genanskaffelsespriser!$D109*T36))</f>
        <v>0</v>
      </c>
      <c r="AR36" s="58">
        <f>IF((U36*[2]Genanskaffelsespriser!$D109-(2009-U$3)/$C36*[2]Genanskaffelsespriser!$D109*U36)&lt;0,0,(U36*[2]Genanskaffelsespriser!$D109-(2009-U$3)/$C36*[2]Genanskaffelsespriser!$D109*U36))</f>
        <v>0</v>
      </c>
      <c r="AS36" s="58">
        <f>IF((V36*[2]Genanskaffelsespriser!$D109-(2009-V$3)/$C36*[2]Genanskaffelsespriser!$D109*V36)&lt;0,0,(V36*[2]Genanskaffelsespriser!$D109-(2009-V$3)/$C36*[2]Genanskaffelsespriser!$D109*V36))</f>
        <v>0</v>
      </c>
      <c r="AT36" s="58">
        <f>IF((W36*[2]Genanskaffelsespriser!$D109-(2009-W$3)/$C36*[2]Genanskaffelsespriser!$D109*W36)&lt;0,0,(W36*[2]Genanskaffelsespriser!$D109-(2009-W$3)/$C36*[2]Genanskaffelsespriser!$D109*W36))</f>
        <v>0</v>
      </c>
      <c r="AU36" s="58">
        <f>IF((X36*[2]Genanskaffelsespriser!$D109-(2009-X$3)/$C36*[2]Genanskaffelsespriser!$D109*X36)&lt;0,0,(X36*[2]Genanskaffelsespriser!$D109-(2009-X$3)/$C36*[2]Genanskaffelsespriser!$D109*X36))</f>
        <v>0</v>
      </c>
      <c r="AV36" s="58">
        <f>IF((Y36*[2]Genanskaffelsespriser!$D109-(2009-Y$3)/$C36*[2]Genanskaffelsespriser!$D109*Y36)&lt;0,0,(Y36*[2]Genanskaffelsespriser!$D109-(2009-Y$3)/$C36*[2]Genanskaffelsespriser!$D109*Y36))</f>
        <v>0</v>
      </c>
      <c r="AW36" s="59">
        <f t="shared" si="20"/>
        <v>116014.4328</v>
      </c>
      <c r="AX36" s="58">
        <f>VLOOKUP(D$3,[2]Prisindeks!$A$1:$B$111,2,FALSE)/100*AA36</f>
        <v>0</v>
      </c>
      <c r="AY36" s="58">
        <f>VLOOKUP(E$3,[2]Prisindeks!$A$1:$B$111,2,FALSE)/100*AB36</f>
        <v>0</v>
      </c>
      <c r="AZ36" s="58">
        <f>VLOOKUP(F$3,[2]Prisindeks!$A$1:$B$111,2,FALSE)/100*AC36</f>
        <v>0</v>
      </c>
      <c r="BA36" s="58">
        <f>VLOOKUP(G$3,[2]Prisindeks!$A$1:$B$111,2,FALSE)/100*AD36</f>
        <v>0</v>
      </c>
      <c r="BB36" s="58">
        <f>VLOOKUP(H$3,[2]Prisindeks!$A$1:$B$111,2,FALSE)/100*AE36</f>
        <v>0</v>
      </c>
      <c r="BC36" s="58">
        <f>VLOOKUP(I$3,[2]Prisindeks!$A$1:$B$111,2,FALSE)/100*AF36</f>
        <v>0</v>
      </c>
      <c r="BD36" s="58">
        <f>VLOOKUP(J$3,[2]Prisindeks!$A$1:$B$111,2,FALSE)/100*AG36</f>
        <v>11942.140103507145</v>
      </c>
      <c r="BE36" s="58">
        <f>VLOOKUP(K$3,[2]Prisindeks!$A$1:$B$111,2,FALSE)/100*AH36</f>
        <v>0</v>
      </c>
      <c r="BF36" s="58">
        <f>VLOOKUP(L$3,[2]Prisindeks!$A$1:$B$111,2,FALSE)/100*AI36</f>
        <v>0</v>
      </c>
      <c r="BG36" s="58">
        <f>VLOOKUP(M$3,[2]Prisindeks!$A$1:$B$111,2,FALSE)/100*AJ36</f>
        <v>0</v>
      </c>
      <c r="BH36" s="58">
        <f>VLOOKUP(N$3,[2]Prisindeks!$A$1:$B$111,2,FALSE)/100*AK36</f>
        <v>0</v>
      </c>
      <c r="BI36" s="58">
        <f>VLOOKUP(O$3,[2]Prisindeks!$A$1:$B$111,2,FALSE)/100*AL36</f>
        <v>0</v>
      </c>
      <c r="BJ36" s="58">
        <f>VLOOKUP(P$3,[2]Prisindeks!$A$1:$B$111,2,FALSE)/100*AM36</f>
        <v>0</v>
      </c>
      <c r="BK36" s="58">
        <f>VLOOKUP(Q$3,[2]Prisindeks!$A$1:$B$111,2,FALSE)/100*AN36</f>
        <v>0</v>
      </c>
      <c r="BL36" s="58">
        <f>VLOOKUP(R$3,[2]Prisindeks!$A$1:$B$111,2,FALSE)/100*AO36</f>
        <v>0</v>
      </c>
      <c r="BM36" s="58">
        <f>VLOOKUP(S$3,[2]Prisindeks!$A$1:$B$111,2,FALSE)/100*AP36</f>
        <v>0</v>
      </c>
      <c r="BN36" s="58">
        <f>VLOOKUP(T$3,[2]Prisindeks!$A$1:$B$111,2,FALSE)/100*AQ36</f>
        <v>0</v>
      </c>
      <c r="BO36" s="58">
        <f>VLOOKUP(U$3,[2]Prisindeks!$A$1:$B$111,2,FALSE)/100*AR36</f>
        <v>0</v>
      </c>
      <c r="BP36" s="58">
        <f>VLOOKUP(V$3,[2]Prisindeks!$A$1:$B$111,2,FALSE)/100*AS36</f>
        <v>0</v>
      </c>
      <c r="BQ36" s="58">
        <f>VLOOKUP(W$3,[2]Prisindeks!$A$1:$B$111,2,FALSE)/100*AT36</f>
        <v>0</v>
      </c>
      <c r="BR36" s="58">
        <f>VLOOKUP(X$3,[2]Prisindeks!$A$1:$B$111,2,FALSE)/100*AU36</f>
        <v>0</v>
      </c>
      <c r="BS36" s="58">
        <f>VLOOKUP(Y$3,[2]Prisindeks!$A$1:$B$111,2,FALSE)/100*AV36</f>
        <v>0</v>
      </c>
      <c r="BT36" s="59">
        <f t="shared" si="21"/>
        <v>11942.140103507145</v>
      </c>
      <c r="BU36" s="48">
        <f t="shared" si="22"/>
        <v>0</v>
      </c>
      <c r="BV36" s="48">
        <f t="shared" si="22"/>
        <v>0</v>
      </c>
      <c r="BW36" s="48">
        <f t="shared" si="22"/>
        <v>0</v>
      </c>
      <c r="BX36" s="48">
        <f t="shared" si="22"/>
        <v>0</v>
      </c>
      <c r="BY36" s="48">
        <f t="shared" si="22"/>
        <v>0</v>
      </c>
      <c r="BZ36" s="48">
        <f t="shared" si="22"/>
        <v>0</v>
      </c>
      <c r="CA36" s="48">
        <f t="shared" si="22"/>
        <v>63978.286451753571</v>
      </c>
      <c r="CB36" s="48">
        <f t="shared" si="22"/>
        <v>0</v>
      </c>
      <c r="CC36" s="48">
        <f t="shared" si="22"/>
        <v>0</v>
      </c>
      <c r="CD36" s="48">
        <f t="shared" si="22"/>
        <v>0</v>
      </c>
      <c r="CE36" s="48">
        <f t="shared" si="22"/>
        <v>0</v>
      </c>
      <c r="CF36" s="48">
        <f t="shared" si="22"/>
        <v>0</v>
      </c>
      <c r="CG36" s="48">
        <f t="shared" si="22"/>
        <v>0</v>
      </c>
      <c r="CH36" s="48">
        <f t="shared" si="22"/>
        <v>0</v>
      </c>
      <c r="CI36" s="48">
        <f t="shared" si="22"/>
        <v>0</v>
      </c>
      <c r="CJ36" s="48">
        <f t="shared" si="22"/>
        <v>0</v>
      </c>
      <c r="CK36" s="48">
        <f t="shared" si="23"/>
        <v>0</v>
      </c>
      <c r="CL36" s="48">
        <f t="shared" si="23"/>
        <v>0</v>
      </c>
      <c r="CM36" s="48">
        <f t="shared" si="23"/>
        <v>0</v>
      </c>
      <c r="CN36" s="48">
        <f t="shared" si="23"/>
        <v>0</v>
      </c>
      <c r="CO36" s="48">
        <f t="shared" si="23"/>
        <v>0</v>
      </c>
      <c r="CP36" s="48">
        <f t="shared" si="23"/>
        <v>0</v>
      </c>
      <c r="CQ36" s="49">
        <f t="shared" si="24"/>
        <v>63978.286451753571</v>
      </c>
      <c r="CR36" s="48">
        <f t="shared" si="17"/>
        <v>172.21</v>
      </c>
    </row>
    <row r="37" spans="1:96" outlineLevel="1" x14ac:dyDescent="0.25">
      <c r="A37" s="50" t="s">
        <v>8</v>
      </c>
      <c r="B37" s="51" t="s">
        <v>54</v>
      </c>
      <c r="C37" s="52">
        <f>[2]Genanskaffelsespriser!E110</f>
        <v>100</v>
      </c>
      <c r="D37" s="78">
        <v>0</v>
      </c>
      <c r="E37" s="78">
        <v>0</v>
      </c>
      <c r="F37" s="78">
        <v>0</v>
      </c>
      <c r="G37" s="78">
        <v>0</v>
      </c>
      <c r="H37" s="53">
        <f>1117.13-SUM(H60:H62)</f>
        <v>615.78000000000009</v>
      </c>
      <c r="I37" s="78">
        <v>0</v>
      </c>
      <c r="J37" s="115">
        <v>36.770000000000003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56"/>
      <c r="AA37" s="57">
        <f>IF((D37*[2]Genanskaffelsespriser!$D110-(2009-D$3)/$C37*[2]Genanskaffelsespriser!$D110*D37)&lt;0,0,(D37*[2]Genanskaffelsespriser!$D110-(2009-D$3)/$C37*[2]Genanskaffelsespriser!$D110*D37))</f>
        <v>0</v>
      </c>
      <c r="AB37" s="58">
        <f>IF((E37*[2]Genanskaffelsespriser!$D110-(2009-E$3)/$C37*[2]Genanskaffelsespriser!$D110*E37)&lt;0,0,(E37*[2]Genanskaffelsespriser!$D110-(2009-E$3)/$C37*[2]Genanskaffelsespriser!$D110*E37))</f>
        <v>0</v>
      </c>
      <c r="AC37" s="58">
        <f>IF((F37*[2]Genanskaffelsespriser!$D110-(2009-F$3)/$C37*[2]Genanskaffelsespriser!$D110*F37)&lt;0,0,(F37*[2]Genanskaffelsespriser!$D110-(2009-F$3)/$C37*[2]Genanskaffelsespriser!$D110*F37))</f>
        <v>0</v>
      </c>
      <c r="AD37" s="58">
        <f>IF((G37*[2]Genanskaffelsespriser!$D110-(2009-G$3)/$C37*[2]Genanskaffelsespriser!$D110*G37)&lt;0,0,(G37*[2]Genanskaffelsespriser!$D110-(2009-G$3)/$C37*[2]Genanskaffelsespriser!$D110*G37))</f>
        <v>0</v>
      </c>
      <c r="AE37" s="58">
        <f>IF((H37*[2]Genanskaffelsespriser!$D110-(2009-H$3)/$C37*[2]Genanskaffelsespriser!$D110*H37)&lt;0,0,(H37*[2]Genanskaffelsespriser!$D110-(2009-H$3)/$C37*[2]Genanskaffelsespriser!$D110*H37))</f>
        <v>368211.80880000012</v>
      </c>
      <c r="AF37" s="58">
        <f>IF((I37*[2]Genanskaffelsespriser!$D110-(2009-I$3)/$C37*[2]Genanskaffelsespriser!$D110*I37)&lt;0,0,(I37*[2]Genanskaffelsespriser!$D110-(2009-I$3)/$C37*[2]Genanskaffelsespriser!$D110*I37))</f>
        <v>0</v>
      </c>
      <c r="AG37" s="58">
        <f>IF((J37*[2]Genanskaffelsespriser!$D110-(2009-J$3)/$C37*[2]Genanskaffelsespriser!$D110*J37)&lt;0,0,(J37*[2]Genanskaffelsespriser!$D110-(2009-J$3)/$C37*[2]Genanskaffelsespriser!$D110*J37))</f>
        <v>34201.983200000002</v>
      </c>
      <c r="AH37" s="58">
        <f>IF((K37*[2]Genanskaffelsespriser!$D110-(2009-K$3)/$C37*[2]Genanskaffelsespriser!$D110*K37)&lt;0,0,(K37*[2]Genanskaffelsespriser!$D110-(2009-K$3)/$C37*[2]Genanskaffelsespriser!$D110*K37))</f>
        <v>0</v>
      </c>
      <c r="AI37" s="58">
        <f>IF((L37*[2]Genanskaffelsespriser!$D110-(2009-L$3)/$C37*[2]Genanskaffelsespriser!$D110*L37)&lt;0,0,(L37*[2]Genanskaffelsespriser!$D110-(2009-L$3)/$C37*[2]Genanskaffelsespriser!$D110*L37))</f>
        <v>0</v>
      </c>
      <c r="AJ37" s="58">
        <f>IF((M37*[2]Genanskaffelsespriser!$D110-(2009-M$3)/$C37*[2]Genanskaffelsespriser!$D110*M37)&lt;0,0,(M37*[2]Genanskaffelsespriser!$D110-(2009-M$3)/$C37*[2]Genanskaffelsespriser!$D110*M37))</f>
        <v>0</v>
      </c>
      <c r="AK37" s="58">
        <f>IF((N37*[2]Genanskaffelsespriser!$D110-(2009-N$3)/$C37*[2]Genanskaffelsespriser!$D110*N37)&lt;0,0,(N37*[2]Genanskaffelsespriser!$D110-(2009-N$3)/$C37*[2]Genanskaffelsespriser!$D110*N37))</f>
        <v>0</v>
      </c>
      <c r="AL37" s="58">
        <f>IF((O37*[2]Genanskaffelsespriser!$D110-(2009-O$3)/$C37*[2]Genanskaffelsespriser!$D110*O37)&lt;0,0,(O37*[2]Genanskaffelsespriser!$D110-(2009-O$3)/$C37*[2]Genanskaffelsespriser!$D110*O37))</f>
        <v>0</v>
      </c>
      <c r="AM37" s="58">
        <f>IF((P37*[2]Genanskaffelsespriser!$D110-(2009-P$3)/$C37*[2]Genanskaffelsespriser!$D110*P37)&lt;0,0,(P37*[2]Genanskaffelsespriser!$D110-(2009-P$3)/$C37*[2]Genanskaffelsespriser!$D110*P37))</f>
        <v>0</v>
      </c>
      <c r="AN37" s="58">
        <f>IF((Q37*[2]Genanskaffelsespriser!$D110-(2009-Q$3)/$C37*[2]Genanskaffelsespriser!$D110*Q37)&lt;0,0,(Q37*[2]Genanskaffelsespriser!$D110-(2009-Q$3)/$C37*[2]Genanskaffelsespriser!$D110*Q37))</f>
        <v>0</v>
      </c>
      <c r="AO37" s="58">
        <f>IF((R37*[2]Genanskaffelsespriser!$D110-(2009-R$3)/$C37*[2]Genanskaffelsespriser!$D110*R37)&lt;0,0,(R37*[2]Genanskaffelsespriser!$D110-(2009-R$3)/$C37*[2]Genanskaffelsespriser!$D110*R37))</f>
        <v>0</v>
      </c>
      <c r="AP37" s="58">
        <f>IF((S37*[2]Genanskaffelsespriser!$D110-(2009-S$3)/$C37*[2]Genanskaffelsespriser!$D110*S37)&lt;0,0,(S37*[2]Genanskaffelsespriser!$D110-(2009-S$3)/$C37*[2]Genanskaffelsespriser!$D110*S37))</f>
        <v>0</v>
      </c>
      <c r="AQ37" s="58">
        <f>IF((T37*[2]Genanskaffelsespriser!$D110-(2009-T$3)/$C37*[2]Genanskaffelsespriser!$D110*T37)&lt;0,0,(T37*[2]Genanskaffelsespriser!$D110-(2009-T$3)/$C37*[2]Genanskaffelsespriser!$D110*T37))</f>
        <v>0</v>
      </c>
      <c r="AR37" s="58">
        <f>IF((U37*[2]Genanskaffelsespriser!$D110-(2009-U$3)/$C37*[2]Genanskaffelsespriser!$D110*U37)&lt;0,0,(U37*[2]Genanskaffelsespriser!$D110-(2009-U$3)/$C37*[2]Genanskaffelsespriser!$D110*U37))</f>
        <v>0</v>
      </c>
      <c r="AS37" s="58">
        <f>IF((V37*[2]Genanskaffelsespriser!$D110-(2009-V$3)/$C37*[2]Genanskaffelsespriser!$D110*V37)&lt;0,0,(V37*[2]Genanskaffelsespriser!$D110-(2009-V$3)/$C37*[2]Genanskaffelsespriser!$D110*V37))</f>
        <v>0</v>
      </c>
      <c r="AT37" s="58">
        <f>IF((W37*[2]Genanskaffelsespriser!$D110-(2009-W$3)/$C37*[2]Genanskaffelsespriser!$D110*W37)&lt;0,0,(W37*[2]Genanskaffelsespriser!$D110-(2009-W$3)/$C37*[2]Genanskaffelsespriser!$D110*W37))</f>
        <v>0</v>
      </c>
      <c r="AU37" s="58">
        <f>IF((X37*[2]Genanskaffelsespriser!$D110-(2009-X$3)/$C37*[2]Genanskaffelsespriser!$D110*X37)&lt;0,0,(X37*[2]Genanskaffelsespriser!$D110-(2009-X$3)/$C37*[2]Genanskaffelsespriser!$D110*X37))</f>
        <v>0</v>
      </c>
      <c r="AV37" s="58">
        <f>IF((Y37*[2]Genanskaffelsespriser!$D110-(2009-Y$3)/$C37*[2]Genanskaffelsespriser!$D110*Y37)&lt;0,0,(Y37*[2]Genanskaffelsespriser!$D110-(2009-Y$3)/$C37*[2]Genanskaffelsespriser!$D110*Y37))</f>
        <v>0</v>
      </c>
      <c r="AW37" s="59">
        <f t="shared" si="20"/>
        <v>402413.79200000013</v>
      </c>
      <c r="AX37" s="58">
        <f>VLOOKUP(D$3,[2]Prisindeks!$A$1:$B$111,2,FALSE)/100*AA37</f>
        <v>0</v>
      </c>
      <c r="AY37" s="58">
        <f>VLOOKUP(E$3,[2]Prisindeks!$A$1:$B$111,2,FALSE)/100*AB37</f>
        <v>0</v>
      </c>
      <c r="AZ37" s="58">
        <f>VLOOKUP(F$3,[2]Prisindeks!$A$1:$B$111,2,FALSE)/100*AC37</f>
        <v>0</v>
      </c>
      <c r="BA37" s="58">
        <f>VLOOKUP(G$3,[2]Prisindeks!$A$1:$B$111,2,FALSE)/100*AD37</f>
        <v>0</v>
      </c>
      <c r="BB37" s="58">
        <f>VLOOKUP(H$3,[2]Prisindeks!$A$1:$B$111,2,FALSE)/100*AE37</f>
        <v>17332.626405682109</v>
      </c>
      <c r="BC37" s="58">
        <f>VLOOKUP(I$3,[2]Prisindeks!$A$1:$B$111,2,FALSE)/100*AF37</f>
        <v>0</v>
      </c>
      <c r="BD37" s="58">
        <f>VLOOKUP(J$3,[2]Prisindeks!$A$1:$B$111,2,FALSE)/100*AG37</f>
        <v>3520.6384700111007</v>
      </c>
      <c r="BE37" s="58">
        <f>VLOOKUP(K$3,[2]Prisindeks!$A$1:$B$111,2,FALSE)/100*AH37</f>
        <v>0</v>
      </c>
      <c r="BF37" s="58">
        <f>VLOOKUP(L$3,[2]Prisindeks!$A$1:$B$111,2,FALSE)/100*AI37</f>
        <v>0</v>
      </c>
      <c r="BG37" s="58">
        <f>VLOOKUP(M$3,[2]Prisindeks!$A$1:$B$111,2,FALSE)/100*AJ37</f>
        <v>0</v>
      </c>
      <c r="BH37" s="58">
        <f>VLOOKUP(N$3,[2]Prisindeks!$A$1:$B$111,2,FALSE)/100*AK37</f>
        <v>0</v>
      </c>
      <c r="BI37" s="58">
        <f>VLOOKUP(O$3,[2]Prisindeks!$A$1:$B$111,2,FALSE)/100*AL37</f>
        <v>0</v>
      </c>
      <c r="BJ37" s="58">
        <f>VLOOKUP(P$3,[2]Prisindeks!$A$1:$B$111,2,FALSE)/100*AM37</f>
        <v>0</v>
      </c>
      <c r="BK37" s="58">
        <f>VLOOKUP(Q$3,[2]Prisindeks!$A$1:$B$111,2,FALSE)/100*AN37</f>
        <v>0</v>
      </c>
      <c r="BL37" s="58">
        <f>VLOOKUP(R$3,[2]Prisindeks!$A$1:$B$111,2,FALSE)/100*AO37</f>
        <v>0</v>
      </c>
      <c r="BM37" s="58">
        <f>VLOOKUP(S$3,[2]Prisindeks!$A$1:$B$111,2,FALSE)/100*AP37</f>
        <v>0</v>
      </c>
      <c r="BN37" s="58">
        <f>VLOOKUP(T$3,[2]Prisindeks!$A$1:$B$111,2,FALSE)/100*AQ37</f>
        <v>0</v>
      </c>
      <c r="BO37" s="58">
        <f>VLOOKUP(U$3,[2]Prisindeks!$A$1:$B$111,2,FALSE)/100*AR37</f>
        <v>0</v>
      </c>
      <c r="BP37" s="58">
        <f>VLOOKUP(V$3,[2]Prisindeks!$A$1:$B$111,2,FALSE)/100*AS37</f>
        <v>0</v>
      </c>
      <c r="BQ37" s="58">
        <f>VLOOKUP(W$3,[2]Prisindeks!$A$1:$B$111,2,FALSE)/100*AT37</f>
        <v>0</v>
      </c>
      <c r="BR37" s="58">
        <f>VLOOKUP(X$3,[2]Prisindeks!$A$1:$B$111,2,FALSE)/100*AU37</f>
        <v>0</v>
      </c>
      <c r="BS37" s="58">
        <f>VLOOKUP(Y$3,[2]Prisindeks!$A$1:$B$111,2,FALSE)/100*AV37</f>
        <v>0</v>
      </c>
      <c r="BT37" s="59">
        <f t="shared" si="21"/>
        <v>20853.26487569321</v>
      </c>
      <c r="BU37" s="48">
        <f t="shared" si="22"/>
        <v>0</v>
      </c>
      <c r="BV37" s="48">
        <f t="shared" si="22"/>
        <v>0</v>
      </c>
      <c r="BW37" s="48">
        <f t="shared" si="22"/>
        <v>0</v>
      </c>
      <c r="BX37" s="48">
        <f t="shared" si="22"/>
        <v>0</v>
      </c>
      <c r="BY37" s="48">
        <f t="shared" si="22"/>
        <v>192772.21760284112</v>
      </c>
      <c r="BZ37" s="48">
        <f t="shared" si="22"/>
        <v>0</v>
      </c>
      <c r="CA37" s="48">
        <f t="shared" si="22"/>
        <v>18861.310835005552</v>
      </c>
      <c r="CB37" s="48">
        <f t="shared" si="22"/>
        <v>0</v>
      </c>
      <c r="CC37" s="48">
        <f t="shared" si="22"/>
        <v>0</v>
      </c>
      <c r="CD37" s="48">
        <f t="shared" si="22"/>
        <v>0</v>
      </c>
      <c r="CE37" s="48">
        <f t="shared" si="22"/>
        <v>0</v>
      </c>
      <c r="CF37" s="48">
        <f t="shared" si="22"/>
        <v>0</v>
      </c>
      <c r="CG37" s="48">
        <f t="shared" si="22"/>
        <v>0</v>
      </c>
      <c r="CH37" s="48">
        <f t="shared" si="22"/>
        <v>0</v>
      </c>
      <c r="CI37" s="48">
        <f t="shared" si="22"/>
        <v>0</v>
      </c>
      <c r="CJ37" s="48">
        <f t="shared" si="22"/>
        <v>0</v>
      </c>
      <c r="CK37" s="48">
        <f t="shared" si="23"/>
        <v>0</v>
      </c>
      <c r="CL37" s="48">
        <f t="shared" si="23"/>
        <v>0</v>
      </c>
      <c r="CM37" s="48">
        <f t="shared" si="23"/>
        <v>0</v>
      </c>
      <c r="CN37" s="48">
        <f t="shared" si="23"/>
        <v>0</v>
      </c>
      <c r="CO37" s="48">
        <f t="shared" si="23"/>
        <v>0</v>
      </c>
      <c r="CP37" s="48">
        <f t="shared" si="23"/>
        <v>0</v>
      </c>
      <c r="CQ37" s="49">
        <f t="shared" si="24"/>
        <v>211633.52843784666</v>
      </c>
      <c r="CR37" s="48">
        <f t="shared" si="17"/>
        <v>652.55000000000007</v>
      </c>
    </row>
    <row r="38" spans="1:96" outlineLevel="1" x14ac:dyDescent="0.25">
      <c r="A38" s="50" t="s">
        <v>59</v>
      </c>
      <c r="B38" s="51" t="s">
        <v>54</v>
      </c>
      <c r="C38" s="52">
        <f>[2]Genanskaffelsespriser!E111</f>
        <v>100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56"/>
      <c r="AA38" s="57">
        <f>IF((D38*[2]Genanskaffelsespriser!$D111-(2009-D$3)/$C38*[2]Genanskaffelsespriser!$D111*D38)&lt;0,0,(D38*[2]Genanskaffelsespriser!$D111-(2009-D$3)/$C38*[2]Genanskaffelsespriser!$D111*D38))</f>
        <v>0</v>
      </c>
      <c r="AB38" s="58">
        <f>IF((E38*[2]Genanskaffelsespriser!$D111-(2009-E$3)/$C38*[2]Genanskaffelsespriser!$D111*E38)&lt;0,0,(E38*[2]Genanskaffelsespriser!$D111-(2009-E$3)/$C38*[2]Genanskaffelsespriser!$D111*E38))</f>
        <v>0</v>
      </c>
      <c r="AC38" s="58">
        <f>IF((F38*[2]Genanskaffelsespriser!$D111-(2009-F$3)/$C38*[2]Genanskaffelsespriser!$D111*F38)&lt;0,0,(F38*[2]Genanskaffelsespriser!$D111-(2009-F$3)/$C38*[2]Genanskaffelsespriser!$D111*F38))</f>
        <v>0</v>
      </c>
      <c r="AD38" s="58">
        <f>IF((G38*[2]Genanskaffelsespriser!$D111-(2009-G$3)/$C38*[2]Genanskaffelsespriser!$D111*G38)&lt;0,0,(G38*[2]Genanskaffelsespriser!$D111-(2009-G$3)/$C38*[2]Genanskaffelsespriser!$D111*G38))</f>
        <v>0</v>
      </c>
      <c r="AE38" s="58">
        <f>IF((H38*[2]Genanskaffelsespriser!$D111-(2009-H$3)/$C38*[2]Genanskaffelsespriser!$D111*H38)&lt;0,0,(H38*[2]Genanskaffelsespriser!$D111-(2009-H$3)/$C38*[2]Genanskaffelsespriser!$D111*H38))</f>
        <v>0</v>
      </c>
      <c r="AF38" s="58">
        <f>IF((I38*[2]Genanskaffelsespriser!$D111-(2009-I$3)/$C38*[2]Genanskaffelsespriser!$D111*I38)&lt;0,0,(I38*[2]Genanskaffelsespriser!$D111-(2009-I$3)/$C38*[2]Genanskaffelsespriser!$D111*I38))</f>
        <v>0</v>
      </c>
      <c r="AG38" s="58">
        <f>IF((J38*[2]Genanskaffelsespriser!$D111-(2009-J$3)/$C38*[2]Genanskaffelsespriser!$D111*J38)&lt;0,0,(J38*[2]Genanskaffelsespriser!$D111-(2009-J$3)/$C38*[2]Genanskaffelsespriser!$D111*J38))</f>
        <v>0</v>
      </c>
      <c r="AH38" s="58">
        <f>IF((K38*[2]Genanskaffelsespriser!$D111-(2009-K$3)/$C38*[2]Genanskaffelsespriser!$D111*K38)&lt;0,0,(K38*[2]Genanskaffelsespriser!$D111-(2009-K$3)/$C38*[2]Genanskaffelsespriser!$D111*K38))</f>
        <v>0</v>
      </c>
      <c r="AI38" s="58">
        <f>IF((L38*[2]Genanskaffelsespriser!$D111-(2009-L$3)/$C38*[2]Genanskaffelsespriser!$D111*L38)&lt;0,0,(L38*[2]Genanskaffelsespriser!$D111-(2009-L$3)/$C38*[2]Genanskaffelsespriser!$D111*L38))</f>
        <v>0</v>
      </c>
      <c r="AJ38" s="58">
        <f>IF((M38*[2]Genanskaffelsespriser!$D111-(2009-M$3)/$C38*[2]Genanskaffelsespriser!$D111*M38)&lt;0,0,(M38*[2]Genanskaffelsespriser!$D111-(2009-M$3)/$C38*[2]Genanskaffelsespriser!$D111*M38))</f>
        <v>0</v>
      </c>
      <c r="AK38" s="58">
        <f>IF((N38*[2]Genanskaffelsespriser!$D111-(2009-N$3)/$C38*[2]Genanskaffelsespriser!$D111*N38)&lt;0,0,(N38*[2]Genanskaffelsespriser!$D111-(2009-N$3)/$C38*[2]Genanskaffelsespriser!$D111*N38))</f>
        <v>0</v>
      </c>
      <c r="AL38" s="58">
        <f>IF((O38*[2]Genanskaffelsespriser!$D111-(2009-O$3)/$C38*[2]Genanskaffelsespriser!$D111*O38)&lt;0,0,(O38*[2]Genanskaffelsespriser!$D111-(2009-O$3)/$C38*[2]Genanskaffelsespriser!$D111*O38))</f>
        <v>0</v>
      </c>
      <c r="AM38" s="58">
        <f>IF((P38*[2]Genanskaffelsespriser!$D111-(2009-P$3)/$C38*[2]Genanskaffelsespriser!$D111*P38)&lt;0,0,(P38*[2]Genanskaffelsespriser!$D111-(2009-P$3)/$C38*[2]Genanskaffelsespriser!$D111*P38))</f>
        <v>0</v>
      </c>
      <c r="AN38" s="58">
        <f>IF((Q38*[2]Genanskaffelsespriser!$D111-(2009-Q$3)/$C38*[2]Genanskaffelsespriser!$D111*Q38)&lt;0,0,(Q38*[2]Genanskaffelsespriser!$D111-(2009-Q$3)/$C38*[2]Genanskaffelsespriser!$D111*Q38))</f>
        <v>0</v>
      </c>
      <c r="AO38" s="58">
        <f>IF((R38*[2]Genanskaffelsespriser!$D111-(2009-R$3)/$C38*[2]Genanskaffelsespriser!$D111*R38)&lt;0,0,(R38*[2]Genanskaffelsespriser!$D111-(2009-R$3)/$C38*[2]Genanskaffelsespriser!$D111*R38))</f>
        <v>0</v>
      </c>
      <c r="AP38" s="58">
        <f>IF((S38*[2]Genanskaffelsespriser!$D111-(2009-S$3)/$C38*[2]Genanskaffelsespriser!$D111*S38)&lt;0,0,(S38*[2]Genanskaffelsespriser!$D111-(2009-S$3)/$C38*[2]Genanskaffelsespriser!$D111*S38))</f>
        <v>0</v>
      </c>
      <c r="AQ38" s="58">
        <f>IF((T38*[2]Genanskaffelsespriser!$D111-(2009-T$3)/$C38*[2]Genanskaffelsespriser!$D111*T38)&lt;0,0,(T38*[2]Genanskaffelsespriser!$D111-(2009-T$3)/$C38*[2]Genanskaffelsespriser!$D111*T38))</f>
        <v>0</v>
      </c>
      <c r="AR38" s="58">
        <f>IF((U38*[2]Genanskaffelsespriser!$D111-(2009-U$3)/$C38*[2]Genanskaffelsespriser!$D111*U38)&lt;0,0,(U38*[2]Genanskaffelsespriser!$D111-(2009-U$3)/$C38*[2]Genanskaffelsespriser!$D111*U38))</f>
        <v>0</v>
      </c>
      <c r="AS38" s="58">
        <f>IF((V38*[2]Genanskaffelsespriser!$D111-(2009-V$3)/$C38*[2]Genanskaffelsespriser!$D111*V38)&lt;0,0,(V38*[2]Genanskaffelsespriser!$D111-(2009-V$3)/$C38*[2]Genanskaffelsespriser!$D111*V38))</f>
        <v>0</v>
      </c>
      <c r="AT38" s="58">
        <f>IF((W38*[2]Genanskaffelsespriser!$D111-(2009-W$3)/$C38*[2]Genanskaffelsespriser!$D111*W38)&lt;0,0,(W38*[2]Genanskaffelsespriser!$D111-(2009-W$3)/$C38*[2]Genanskaffelsespriser!$D111*W38))</f>
        <v>0</v>
      </c>
      <c r="AU38" s="58">
        <f>IF((X38*[2]Genanskaffelsespriser!$D111-(2009-X$3)/$C38*[2]Genanskaffelsespriser!$D111*X38)&lt;0,0,(X38*[2]Genanskaffelsespriser!$D111-(2009-X$3)/$C38*[2]Genanskaffelsespriser!$D111*X38))</f>
        <v>0</v>
      </c>
      <c r="AV38" s="58">
        <f>IF((Y38*[2]Genanskaffelsespriser!$D111-(2009-Y$3)/$C38*[2]Genanskaffelsespriser!$D111*Y38)&lt;0,0,(Y38*[2]Genanskaffelsespriser!$D111-(2009-Y$3)/$C38*[2]Genanskaffelsespriser!$D111*Y38))</f>
        <v>0</v>
      </c>
      <c r="AW38" s="59">
        <f t="shared" si="20"/>
        <v>0</v>
      </c>
      <c r="AX38" s="58">
        <f>VLOOKUP(D$3,[2]Prisindeks!$A$1:$B$111,2,FALSE)/100*AA38</f>
        <v>0</v>
      </c>
      <c r="AY38" s="58">
        <f>VLOOKUP(E$3,[2]Prisindeks!$A$1:$B$111,2,FALSE)/100*AB38</f>
        <v>0</v>
      </c>
      <c r="AZ38" s="58">
        <f>VLOOKUP(F$3,[2]Prisindeks!$A$1:$B$111,2,FALSE)/100*AC38</f>
        <v>0</v>
      </c>
      <c r="BA38" s="58">
        <f>VLOOKUP(G$3,[2]Prisindeks!$A$1:$B$111,2,FALSE)/100*AD38</f>
        <v>0</v>
      </c>
      <c r="BB38" s="58">
        <f>VLOOKUP(H$3,[2]Prisindeks!$A$1:$B$111,2,FALSE)/100*AE38</f>
        <v>0</v>
      </c>
      <c r="BC38" s="58">
        <f>VLOOKUP(I$3,[2]Prisindeks!$A$1:$B$111,2,FALSE)/100*AF38</f>
        <v>0</v>
      </c>
      <c r="BD38" s="58">
        <f>VLOOKUP(J$3,[2]Prisindeks!$A$1:$B$111,2,FALSE)/100*AG38</f>
        <v>0</v>
      </c>
      <c r="BE38" s="58">
        <f>VLOOKUP(K$3,[2]Prisindeks!$A$1:$B$111,2,FALSE)/100*AH38</f>
        <v>0</v>
      </c>
      <c r="BF38" s="58">
        <f>VLOOKUP(L$3,[2]Prisindeks!$A$1:$B$111,2,FALSE)/100*AI38</f>
        <v>0</v>
      </c>
      <c r="BG38" s="58">
        <f>VLOOKUP(M$3,[2]Prisindeks!$A$1:$B$111,2,FALSE)/100*AJ38</f>
        <v>0</v>
      </c>
      <c r="BH38" s="58">
        <f>VLOOKUP(N$3,[2]Prisindeks!$A$1:$B$111,2,FALSE)/100*AK38</f>
        <v>0</v>
      </c>
      <c r="BI38" s="58">
        <f>VLOOKUP(O$3,[2]Prisindeks!$A$1:$B$111,2,FALSE)/100*AL38</f>
        <v>0</v>
      </c>
      <c r="BJ38" s="58">
        <f>VLOOKUP(P$3,[2]Prisindeks!$A$1:$B$111,2,FALSE)/100*AM38</f>
        <v>0</v>
      </c>
      <c r="BK38" s="58">
        <f>VLOOKUP(Q$3,[2]Prisindeks!$A$1:$B$111,2,FALSE)/100*AN38</f>
        <v>0</v>
      </c>
      <c r="BL38" s="58">
        <f>VLOOKUP(R$3,[2]Prisindeks!$A$1:$B$111,2,FALSE)/100*AO38</f>
        <v>0</v>
      </c>
      <c r="BM38" s="58">
        <f>VLOOKUP(S$3,[2]Prisindeks!$A$1:$B$111,2,FALSE)/100*AP38</f>
        <v>0</v>
      </c>
      <c r="BN38" s="58">
        <f>VLOOKUP(T$3,[2]Prisindeks!$A$1:$B$111,2,FALSE)/100*AQ38</f>
        <v>0</v>
      </c>
      <c r="BO38" s="58">
        <f>VLOOKUP(U$3,[2]Prisindeks!$A$1:$B$111,2,FALSE)/100*AR38</f>
        <v>0</v>
      </c>
      <c r="BP38" s="58">
        <f>VLOOKUP(V$3,[2]Prisindeks!$A$1:$B$111,2,FALSE)/100*AS38</f>
        <v>0</v>
      </c>
      <c r="BQ38" s="58">
        <f>VLOOKUP(W$3,[2]Prisindeks!$A$1:$B$111,2,FALSE)/100*AT38</f>
        <v>0</v>
      </c>
      <c r="BR38" s="58">
        <f>VLOOKUP(X$3,[2]Prisindeks!$A$1:$B$111,2,FALSE)/100*AU38</f>
        <v>0</v>
      </c>
      <c r="BS38" s="58">
        <f>VLOOKUP(Y$3,[2]Prisindeks!$A$1:$B$111,2,FALSE)/100*AV38</f>
        <v>0</v>
      </c>
      <c r="BT38" s="59">
        <f t="shared" si="21"/>
        <v>0</v>
      </c>
      <c r="BU38" s="48">
        <f t="shared" si="22"/>
        <v>0</v>
      </c>
      <c r="BV38" s="48">
        <f t="shared" si="22"/>
        <v>0</v>
      </c>
      <c r="BW38" s="48">
        <f t="shared" si="22"/>
        <v>0</v>
      </c>
      <c r="BX38" s="48">
        <f t="shared" si="22"/>
        <v>0</v>
      </c>
      <c r="BY38" s="48">
        <f t="shared" si="22"/>
        <v>0</v>
      </c>
      <c r="BZ38" s="48">
        <f t="shared" si="22"/>
        <v>0</v>
      </c>
      <c r="CA38" s="48">
        <f t="shared" si="22"/>
        <v>0</v>
      </c>
      <c r="CB38" s="48">
        <f t="shared" si="22"/>
        <v>0</v>
      </c>
      <c r="CC38" s="48">
        <f t="shared" si="22"/>
        <v>0</v>
      </c>
      <c r="CD38" s="48">
        <f t="shared" si="22"/>
        <v>0</v>
      </c>
      <c r="CE38" s="48">
        <f t="shared" si="22"/>
        <v>0</v>
      </c>
      <c r="CF38" s="48">
        <f t="shared" si="22"/>
        <v>0</v>
      </c>
      <c r="CG38" s="48">
        <f t="shared" si="22"/>
        <v>0</v>
      </c>
      <c r="CH38" s="48">
        <f t="shared" si="22"/>
        <v>0</v>
      </c>
      <c r="CI38" s="48">
        <f t="shared" si="22"/>
        <v>0</v>
      </c>
      <c r="CJ38" s="48">
        <f t="shared" si="22"/>
        <v>0</v>
      </c>
      <c r="CK38" s="48">
        <f t="shared" si="23"/>
        <v>0</v>
      </c>
      <c r="CL38" s="48">
        <f t="shared" si="23"/>
        <v>0</v>
      </c>
      <c r="CM38" s="48">
        <f t="shared" si="23"/>
        <v>0</v>
      </c>
      <c r="CN38" s="48">
        <f t="shared" si="23"/>
        <v>0</v>
      </c>
      <c r="CO38" s="48">
        <f t="shared" si="23"/>
        <v>0</v>
      </c>
      <c r="CP38" s="48">
        <f t="shared" si="23"/>
        <v>0</v>
      </c>
      <c r="CQ38" s="49">
        <f t="shared" si="24"/>
        <v>0</v>
      </c>
      <c r="CR38" s="48">
        <f t="shared" si="17"/>
        <v>0</v>
      </c>
    </row>
    <row r="39" spans="1:96" outlineLevel="1" x14ac:dyDescent="0.25">
      <c r="A39" s="50" t="s">
        <v>60</v>
      </c>
      <c r="B39" s="51" t="s">
        <v>54</v>
      </c>
      <c r="C39" s="52">
        <f>[2]Genanskaffelsespriser!E112</f>
        <v>100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</v>
      </c>
      <c r="Z39" s="56"/>
      <c r="AA39" s="57">
        <f>IF((D39*[2]Genanskaffelsespriser!$D112-(2009-D$3)/$C39*[2]Genanskaffelsespriser!$D112*D39)&lt;0,0,(D39*[2]Genanskaffelsespriser!$D112-(2009-D$3)/$C39*[2]Genanskaffelsespriser!$D112*D39))</f>
        <v>0</v>
      </c>
      <c r="AB39" s="58">
        <f>IF((E39*[2]Genanskaffelsespriser!$D112-(2009-E$3)/$C39*[2]Genanskaffelsespriser!$D112*E39)&lt;0,0,(E39*[2]Genanskaffelsespriser!$D112-(2009-E$3)/$C39*[2]Genanskaffelsespriser!$D112*E39))</f>
        <v>0</v>
      </c>
      <c r="AC39" s="58">
        <f>IF((F39*[2]Genanskaffelsespriser!$D112-(2009-F$3)/$C39*[2]Genanskaffelsespriser!$D112*F39)&lt;0,0,(F39*[2]Genanskaffelsespriser!$D112-(2009-F$3)/$C39*[2]Genanskaffelsespriser!$D112*F39))</f>
        <v>0</v>
      </c>
      <c r="AD39" s="58">
        <f>IF((G39*[2]Genanskaffelsespriser!$D112-(2009-G$3)/$C39*[2]Genanskaffelsespriser!$D112*G39)&lt;0,0,(G39*[2]Genanskaffelsespriser!$D112-(2009-G$3)/$C39*[2]Genanskaffelsespriser!$D112*G39))</f>
        <v>0</v>
      </c>
      <c r="AE39" s="58">
        <f>IF((H39*[2]Genanskaffelsespriser!$D112-(2009-H$3)/$C39*[2]Genanskaffelsespriser!$D112*H39)&lt;0,0,(H39*[2]Genanskaffelsespriser!$D112-(2009-H$3)/$C39*[2]Genanskaffelsespriser!$D112*H39))</f>
        <v>0</v>
      </c>
      <c r="AF39" s="58">
        <f>IF((I39*[2]Genanskaffelsespriser!$D112-(2009-I$3)/$C39*[2]Genanskaffelsespriser!$D112*I39)&lt;0,0,(I39*[2]Genanskaffelsespriser!$D112-(2009-I$3)/$C39*[2]Genanskaffelsespriser!$D112*I39))</f>
        <v>0</v>
      </c>
      <c r="AG39" s="58">
        <f>IF((J39*[2]Genanskaffelsespriser!$D112-(2009-J$3)/$C39*[2]Genanskaffelsespriser!$D112*J39)&lt;0,0,(J39*[2]Genanskaffelsespriser!$D112-(2009-J$3)/$C39*[2]Genanskaffelsespriser!$D112*J39))</f>
        <v>0</v>
      </c>
      <c r="AH39" s="58">
        <f>IF((K39*[2]Genanskaffelsespriser!$D112-(2009-K$3)/$C39*[2]Genanskaffelsespriser!$D112*K39)&lt;0,0,(K39*[2]Genanskaffelsespriser!$D112-(2009-K$3)/$C39*[2]Genanskaffelsespriser!$D112*K39))</f>
        <v>0</v>
      </c>
      <c r="AI39" s="58">
        <f>IF((L39*[2]Genanskaffelsespriser!$D112-(2009-L$3)/$C39*[2]Genanskaffelsespriser!$D112*L39)&lt;0,0,(L39*[2]Genanskaffelsespriser!$D112-(2009-L$3)/$C39*[2]Genanskaffelsespriser!$D112*L39))</f>
        <v>0</v>
      </c>
      <c r="AJ39" s="58">
        <f>IF((M39*[2]Genanskaffelsespriser!$D112-(2009-M$3)/$C39*[2]Genanskaffelsespriser!$D112*M39)&lt;0,0,(M39*[2]Genanskaffelsespriser!$D112-(2009-M$3)/$C39*[2]Genanskaffelsespriser!$D112*M39))</f>
        <v>0</v>
      </c>
      <c r="AK39" s="58">
        <f>IF((N39*[2]Genanskaffelsespriser!$D112-(2009-N$3)/$C39*[2]Genanskaffelsespriser!$D112*N39)&lt;0,0,(N39*[2]Genanskaffelsespriser!$D112-(2009-N$3)/$C39*[2]Genanskaffelsespriser!$D112*N39))</f>
        <v>0</v>
      </c>
      <c r="AL39" s="58">
        <f>IF((O39*[2]Genanskaffelsespriser!$D112-(2009-O$3)/$C39*[2]Genanskaffelsespriser!$D112*O39)&lt;0,0,(O39*[2]Genanskaffelsespriser!$D112-(2009-O$3)/$C39*[2]Genanskaffelsespriser!$D112*O39))</f>
        <v>0</v>
      </c>
      <c r="AM39" s="58">
        <f>IF((P39*[2]Genanskaffelsespriser!$D112-(2009-P$3)/$C39*[2]Genanskaffelsespriser!$D112*P39)&lt;0,0,(P39*[2]Genanskaffelsespriser!$D112-(2009-P$3)/$C39*[2]Genanskaffelsespriser!$D112*P39))</f>
        <v>0</v>
      </c>
      <c r="AN39" s="58">
        <f>IF((Q39*[2]Genanskaffelsespriser!$D112-(2009-Q$3)/$C39*[2]Genanskaffelsespriser!$D112*Q39)&lt;0,0,(Q39*[2]Genanskaffelsespriser!$D112-(2009-Q$3)/$C39*[2]Genanskaffelsespriser!$D112*Q39))</f>
        <v>0</v>
      </c>
      <c r="AO39" s="58">
        <f>IF((R39*[2]Genanskaffelsespriser!$D112-(2009-R$3)/$C39*[2]Genanskaffelsespriser!$D112*R39)&lt;0,0,(R39*[2]Genanskaffelsespriser!$D112-(2009-R$3)/$C39*[2]Genanskaffelsespriser!$D112*R39))</f>
        <v>0</v>
      </c>
      <c r="AP39" s="58">
        <f>IF((S39*[2]Genanskaffelsespriser!$D112-(2009-S$3)/$C39*[2]Genanskaffelsespriser!$D112*S39)&lt;0,0,(S39*[2]Genanskaffelsespriser!$D112-(2009-S$3)/$C39*[2]Genanskaffelsespriser!$D112*S39))</f>
        <v>0</v>
      </c>
      <c r="AQ39" s="58">
        <f>IF((T39*[2]Genanskaffelsespriser!$D112-(2009-T$3)/$C39*[2]Genanskaffelsespriser!$D112*T39)&lt;0,0,(T39*[2]Genanskaffelsespriser!$D112-(2009-T$3)/$C39*[2]Genanskaffelsespriser!$D112*T39))</f>
        <v>0</v>
      </c>
      <c r="AR39" s="58">
        <f>IF((U39*[2]Genanskaffelsespriser!$D112-(2009-U$3)/$C39*[2]Genanskaffelsespriser!$D112*U39)&lt;0,0,(U39*[2]Genanskaffelsespriser!$D112-(2009-U$3)/$C39*[2]Genanskaffelsespriser!$D112*U39))</f>
        <v>0</v>
      </c>
      <c r="AS39" s="58">
        <f>IF((V39*[2]Genanskaffelsespriser!$D112-(2009-V$3)/$C39*[2]Genanskaffelsespriser!$D112*V39)&lt;0,0,(V39*[2]Genanskaffelsespriser!$D112-(2009-V$3)/$C39*[2]Genanskaffelsespriser!$D112*V39))</f>
        <v>0</v>
      </c>
      <c r="AT39" s="58">
        <f>IF((W39*[2]Genanskaffelsespriser!$D112-(2009-W$3)/$C39*[2]Genanskaffelsespriser!$D112*W39)&lt;0,0,(W39*[2]Genanskaffelsespriser!$D112-(2009-W$3)/$C39*[2]Genanskaffelsespriser!$D112*W39))</f>
        <v>0</v>
      </c>
      <c r="AU39" s="58">
        <f>IF((X39*[2]Genanskaffelsespriser!$D112-(2009-X$3)/$C39*[2]Genanskaffelsespriser!$D112*X39)&lt;0,0,(X39*[2]Genanskaffelsespriser!$D112-(2009-X$3)/$C39*[2]Genanskaffelsespriser!$D112*X39))</f>
        <v>0</v>
      </c>
      <c r="AV39" s="58">
        <f>IF((Y39*[2]Genanskaffelsespriser!$D112-(2009-Y$3)/$C39*[2]Genanskaffelsespriser!$D112*Y39)&lt;0,0,(Y39*[2]Genanskaffelsespriser!$D112-(2009-Y$3)/$C39*[2]Genanskaffelsespriser!$D112*Y39))</f>
        <v>0</v>
      </c>
      <c r="AW39" s="59">
        <f t="shared" si="20"/>
        <v>0</v>
      </c>
      <c r="AX39" s="58">
        <f>VLOOKUP(D$3,[2]Prisindeks!$A$1:$B$111,2,FALSE)/100*AA39</f>
        <v>0</v>
      </c>
      <c r="AY39" s="58">
        <f>VLOOKUP(E$3,[2]Prisindeks!$A$1:$B$111,2,FALSE)/100*AB39</f>
        <v>0</v>
      </c>
      <c r="AZ39" s="58">
        <f>VLOOKUP(F$3,[2]Prisindeks!$A$1:$B$111,2,FALSE)/100*AC39</f>
        <v>0</v>
      </c>
      <c r="BA39" s="58">
        <f>VLOOKUP(G$3,[2]Prisindeks!$A$1:$B$111,2,FALSE)/100*AD39</f>
        <v>0</v>
      </c>
      <c r="BB39" s="58">
        <f>VLOOKUP(H$3,[2]Prisindeks!$A$1:$B$111,2,FALSE)/100*AE39</f>
        <v>0</v>
      </c>
      <c r="BC39" s="58">
        <f>VLOOKUP(I$3,[2]Prisindeks!$A$1:$B$111,2,FALSE)/100*AF39</f>
        <v>0</v>
      </c>
      <c r="BD39" s="58">
        <f>VLOOKUP(J$3,[2]Prisindeks!$A$1:$B$111,2,FALSE)/100*AG39</f>
        <v>0</v>
      </c>
      <c r="BE39" s="58">
        <f>VLOOKUP(K$3,[2]Prisindeks!$A$1:$B$111,2,FALSE)/100*AH39</f>
        <v>0</v>
      </c>
      <c r="BF39" s="58">
        <f>VLOOKUP(L$3,[2]Prisindeks!$A$1:$B$111,2,FALSE)/100*AI39</f>
        <v>0</v>
      </c>
      <c r="BG39" s="58">
        <f>VLOOKUP(M$3,[2]Prisindeks!$A$1:$B$111,2,FALSE)/100*AJ39</f>
        <v>0</v>
      </c>
      <c r="BH39" s="58">
        <f>VLOOKUP(N$3,[2]Prisindeks!$A$1:$B$111,2,FALSE)/100*AK39</f>
        <v>0</v>
      </c>
      <c r="BI39" s="58">
        <f>VLOOKUP(O$3,[2]Prisindeks!$A$1:$B$111,2,FALSE)/100*AL39</f>
        <v>0</v>
      </c>
      <c r="BJ39" s="58">
        <f>VLOOKUP(P$3,[2]Prisindeks!$A$1:$B$111,2,FALSE)/100*AM39</f>
        <v>0</v>
      </c>
      <c r="BK39" s="58">
        <f>VLOOKUP(Q$3,[2]Prisindeks!$A$1:$B$111,2,FALSE)/100*AN39</f>
        <v>0</v>
      </c>
      <c r="BL39" s="58">
        <f>VLOOKUP(R$3,[2]Prisindeks!$A$1:$B$111,2,FALSE)/100*AO39</f>
        <v>0</v>
      </c>
      <c r="BM39" s="58">
        <f>VLOOKUP(S$3,[2]Prisindeks!$A$1:$B$111,2,FALSE)/100*AP39</f>
        <v>0</v>
      </c>
      <c r="BN39" s="58">
        <f>VLOOKUP(T$3,[2]Prisindeks!$A$1:$B$111,2,FALSE)/100*AQ39</f>
        <v>0</v>
      </c>
      <c r="BO39" s="58">
        <f>VLOOKUP(U$3,[2]Prisindeks!$A$1:$B$111,2,FALSE)/100*AR39</f>
        <v>0</v>
      </c>
      <c r="BP39" s="58">
        <f>VLOOKUP(V$3,[2]Prisindeks!$A$1:$B$111,2,FALSE)/100*AS39</f>
        <v>0</v>
      </c>
      <c r="BQ39" s="58">
        <f>VLOOKUP(W$3,[2]Prisindeks!$A$1:$B$111,2,FALSE)/100*AT39</f>
        <v>0</v>
      </c>
      <c r="BR39" s="58">
        <f>VLOOKUP(X$3,[2]Prisindeks!$A$1:$B$111,2,FALSE)/100*AU39</f>
        <v>0</v>
      </c>
      <c r="BS39" s="58">
        <f>VLOOKUP(Y$3,[2]Prisindeks!$A$1:$B$111,2,FALSE)/100*AV39</f>
        <v>0</v>
      </c>
      <c r="BT39" s="59">
        <f t="shared" si="21"/>
        <v>0</v>
      </c>
      <c r="BU39" s="48">
        <f t="shared" si="22"/>
        <v>0</v>
      </c>
      <c r="BV39" s="48">
        <f t="shared" si="22"/>
        <v>0</v>
      </c>
      <c r="BW39" s="48">
        <f t="shared" si="22"/>
        <v>0</v>
      </c>
      <c r="BX39" s="48">
        <f t="shared" si="22"/>
        <v>0</v>
      </c>
      <c r="BY39" s="48">
        <f t="shared" si="22"/>
        <v>0</v>
      </c>
      <c r="BZ39" s="48">
        <f t="shared" si="22"/>
        <v>0</v>
      </c>
      <c r="CA39" s="48">
        <f t="shared" si="22"/>
        <v>0</v>
      </c>
      <c r="CB39" s="48">
        <f t="shared" si="22"/>
        <v>0</v>
      </c>
      <c r="CC39" s="48">
        <f t="shared" si="22"/>
        <v>0</v>
      </c>
      <c r="CD39" s="48">
        <f t="shared" si="22"/>
        <v>0</v>
      </c>
      <c r="CE39" s="48">
        <f t="shared" si="22"/>
        <v>0</v>
      </c>
      <c r="CF39" s="48">
        <f t="shared" si="22"/>
        <v>0</v>
      </c>
      <c r="CG39" s="48">
        <f t="shared" si="22"/>
        <v>0</v>
      </c>
      <c r="CH39" s="48">
        <f t="shared" si="22"/>
        <v>0</v>
      </c>
      <c r="CI39" s="48">
        <f t="shared" si="22"/>
        <v>0</v>
      </c>
      <c r="CJ39" s="48">
        <f t="shared" si="22"/>
        <v>0</v>
      </c>
      <c r="CK39" s="48">
        <f t="shared" si="23"/>
        <v>0</v>
      </c>
      <c r="CL39" s="48">
        <f t="shared" si="23"/>
        <v>0</v>
      </c>
      <c r="CM39" s="48">
        <f t="shared" si="23"/>
        <v>0</v>
      </c>
      <c r="CN39" s="48">
        <f t="shared" si="23"/>
        <v>0</v>
      </c>
      <c r="CO39" s="48">
        <f t="shared" si="23"/>
        <v>0</v>
      </c>
      <c r="CP39" s="48">
        <f t="shared" si="23"/>
        <v>0</v>
      </c>
      <c r="CQ39" s="49">
        <f t="shared" si="24"/>
        <v>0</v>
      </c>
      <c r="CR39" s="48">
        <f t="shared" si="17"/>
        <v>0</v>
      </c>
    </row>
    <row r="40" spans="1:96" outlineLevel="1" x14ac:dyDescent="0.25">
      <c r="A40" s="50" t="s">
        <v>61</v>
      </c>
      <c r="B40" s="51" t="s">
        <v>54</v>
      </c>
      <c r="C40" s="52">
        <f>[2]Genanskaffelsespriser!E113</f>
        <v>75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0</v>
      </c>
      <c r="Z40" s="56"/>
      <c r="AA40" s="57">
        <f>IF((D40*[2]Genanskaffelsespriser!$D113-(2009-D$3)/$C40*[2]Genanskaffelsespriser!$D113*D40)&lt;0,0,(D40*[2]Genanskaffelsespriser!$D113-(2009-D$3)/$C40*[2]Genanskaffelsespriser!$D113*D40))</f>
        <v>0</v>
      </c>
      <c r="AB40" s="58">
        <f>IF((E40*[2]Genanskaffelsespriser!$D113-(2009-E$3)/$C40*[2]Genanskaffelsespriser!$D113*E40)&lt;0,0,(E40*[2]Genanskaffelsespriser!$D113-(2009-E$3)/$C40*[2]Genanskaffelsespriser!$D113*E40))</f>
        <v>0</v>
      </c>
      <c r="AC40" s="58">
        <f>IF((F40*[2]Genanskaffelsespriser!$D113-(2009-F$3)/$C40*[2]Genanskaffelsespriser!$D113*F40)&lt;0,0,(F40*[2]Genanskaffelsespriser!$D113-(2009-F$3)/$C40*[2]Genanskaffelsespriser!$D113*F40))</f>
        <v>0</v>
      </c>
      <c r="AD40" s="58">
        <f>IF((G40*[2]Genanskaffelsespriser!$D113-(2009-G$3)/$C40*[2]Genanskaffelsespriser!$D113*G40)&lt;0,0,(G40*[2]Genanskaffelsespriser!$D113-(2009-G$3)/$C40*[2]Genanskaffelsespriser!$D113*G40))</f>
        <v>0</v>
      </c>
      <c r="AE40" s="58">
        <f>IF((H40*[2]Genanskaffelsespriser!$D113-(2009-H$3)/$C40*[2]Genanskaffelsespriser!$D113*H40)&lt;0,0,(H40*[2]Genanskaffelsespriser!$D113-(2009-H$3)/$C40*[2]Genanskaffelsespriser!$D113*H40))</f>
        <v>0</v>
      </c>
      <c r="AF40" s="58">
        <f>IF((I40*[2]Genanskaffelsespriser!$D113-(2009-I$3)/$C40*[2]Genanskaffelsespriser!$D113*I40)&lt;0,0,(I40*[2]Genanskaffelsespriser!$D113-(2009-I$3)/$C40*[2]Genanskaffelsespriser!$D113*I40))</f>
        <v>0</v>
      </c>
      <c r="AG40" s="58">
        <f>IF((J40*[2]Genanskaffelsespriser!$D113-(2009-J$3)/$C40*[2]Genanskaffelsespriser!$D113*J40)&lt;0,0,(J40*[2]Genanskaffelsespriser!$D113-(2009-J$3)/$C40*[2]Genanskaffelsespriser!$D113*J40))</f>
        <v>0</v>
      </c>
      <c r="AH40" s="58">
        <f>IF((K40*[2]Genanskaffelsespriser!$D113-(2009-K$3)/$C40*[2]Genanskaffelsespriser!$D113*K40)&lt;0,0,(K40*[2]Genanskaffelsespriser!$D113-(2009-K$3)/$C40*[2]Genanskaffelsespriser!$D113*K40))</f>
        <v>0</v>
      </c>
      <c r="AI40" s="58">
        <f>IF((L40*[2]Genanskaffelsespriser!$D113-(2009-L$3)/$C40*[2]Genanskaffelsespriser!$D113*L40)&lt;0,0,(L40*[2]Genanskaffelsespriser!$D113-(2009-L$3)/$C40*[2]Genanskaffelsespriser!$D113*L40))</f>
        <v>0</v>
      </c>
      <c r="AJ40" s="58">
        <f>IF((M40*[2]Genanskaffelsespriser!$D113-(2009-M$3)/$C40*[2]Genanskaffelsespriser!$D113*M40)&lt;0,0,(M40*[2]Genanskaffelsespriser!$D113-(2009-M$3)/$C40*[2]Genanskaffelsespriser!$D113*M40))</f>
        <v>0</v>
      </c>
      <c r="AK40" s="58">
        <f>IF((N40*[2]Genanskaffelsespriser!$D113-(2009-N$3)/$C40*[2]Genanskaffelsespriser!$D113*N40)&lt;0,0,(N40*[2]Genanskaffelsespriser!$D113-(2009-N$3)/$C40*[2]Genanskaffelsespriser!$D113*N40))</f>
        <v>0</v>
      </c>
      <c r="AL40" s="58">
        <f>IF((O40*[2]Genanskaffelsespriser!$D113-(2009-O$3)/$C40*[2]Genanskaffelsespriser!$D113*O40)&lt;0,0,(O40*[2]Genanskaffelsespriser!$D113-(2009-O$3)/$C40*[2]Genanskaffelsespriser!$D113*O40))</f>
        <v>0</v>
      </c>
      <c r="AM40" s="58">
        <f>IF((P40*[2]Genanskaffelsespriser!$D113-(2009-P$3)/$C40*[2]Genanskaffelsespriser!$D113*P40)&lt;0,0,(P40*[2]Genanskaffelsespriser!$D113-(2009-P$3)/$C40*[2]Genanskaffelsespriser!$D113*P40))</f>
        <v>0</v>
      </c>
      <c r="AN40" s="58">
        <f>IF((Q40*[2]Genanskaffelsespriser!$D113-(2009-Q$3)/$C40*[2]Genanskaffelsespriser!$D113*Q40)&lt;0,0,(Q40*[2]Genanskaffelsespriser!$D113-(2009-Q$3)/$C40*[2]Genanskaffelsespriser!$D113*Q40))</f>
        <v>0</v>
      </c>
      <c r="AO40" s="58">
        <f>IF((R40*[2]Genanskaffelsespriser!$D113-(2009-R$3)/$C40*[2]Genanskaffelsespriser!$D113*R40)&lt;0,0,(R40*[2]Genanskaffelsespriser!$D113-(2009-R$3)/$C40*[2]Genanskaffelsespriser!$D113*R40))</f>
        <v>0</v>
      </c>
      <c r="AP40" s="58">
        <f>IF((S40*[2]Genanskaffelsespriser!$D113-(2009-S$3)/$C40*[2]Genanskaffelsespriser!$D113*S40)&lt;0,0,(S40*[2]Genanskaffelsespriser!$D113-(2009-S$3)/$C40*[2]Genanskaffelsespriser!$D113*S40))</f>
        <v>0</v>
      </c>
      <c r="AQ40" s="58">
        <f>IF((T40*[2]Genanskaffelsespriser!$D113-(2009-T$3)/$C40*[2]Genanskaffelsespriser!$D113*T40)&lt;0,0,(T40*[2]Genanskaffelsespriser!$D113-(2009-T$3)/$C40*[2]Genanskaffelsespriser!$D113*T40))</f>
        <v>0</v>
      </c>
      <c r="AR40" s="58">
        <f>IF((U40*[2]Genanskaffelsespriser!$D113-(2009-U$3)/$C40*[2]Genanskaffelsespriser!$D113*U40)&lt;0,0,(U40*[2]Genanskaffelsespriser!$D113-(2009-U$3)/$C40*[2]Genanskaffelsespriser!$D113*U40))</f>
        <v>0</v>
      </c>
      <c r="AS40" s="58">
        <f>IF((V40*[2]Genanskaffelsespriser!$D113-(2009-V$3)/$C40*[2]Genanskaffelsespriser!$D113*V40)&lt;0,0,(V40*[2]Genanskaffelsespriser!$D113-(2009-V$3)/$C40*[2]Genanskaffelsespriser!$D113*V40))</f>
        <v>0</v>
      </c>
      <c r="AT40" s="58">
        <f>IF((W40*[2]Genanskaffelsespriser!$D113-(2009-W$3)/$C40*[2]Genanskaffelsespriser!$D113*W40)&lt;0,0,(W40*[2]Genanskaffelsespriser!$D113-(2009-W$3)/$C40*[2]Genanskaffelsespriser!$D113*W40))</f>
        <v>0</v>
      </c>
      <c r="AU40" s="58">
        <f>IF((X40*[2]Genanskaffelsespriser!$D113-(2009-X$3)/$C40*[2]Genanskaffelsespriser!$D113*X40)&lt;0,0,(X40*[2]Genanskaffelsespriser!$D113-(2009-X$3)/$C40*[2]Genanskaffelsespriser!$D113*X40))</f>
        <v>0</v>
      </c>
      <c r="AV40" s="58">
        <f>IF((Y40*[2]Genanskaffelsespriser!$D113-(2009-Y$3)/$C40*[2]Genanskaffelsespriser!$D113*Y40)&lt;0,0,(Y40*[2]Genanskaffelsespriser!$D113-(2009-Y$3)/$C40*[2]Genanskaffelsespriser!$D113*Y40))</f>
        <v>0</v>
      </c>
      <c r="AW40" s="59">
        <f t="shared" si="20"/>
        <v>0</v>
      </c>
      <c r="AX40" s="58">
        <f>VLOOKUP(D$3,[2]Prisindeks!$A$1:$B$111,2,FALSE)/100*AA40</f>
        <v>0</v>
      </c>
      <c r="AY40" s="58">
        <f>VLOOKUP(E$3,[2]Prisindeks!$A$1:$B$111,2,FALSE)/100*AB40</f>
        <v>0</v>
      </c>
      <c r="AZ40" s="58">
        <f>VLOOKUP(F$3,[2]Prisindeks!$A$1:$B$111,2,FALSE)/100*AC40</f>
        <v>0</v>
      </c>
      <c r="BA40" s="58">
        <f>VLOOKUP(G$3,[2]Prisindeks!$A$1:$B$111,2,FALSE)/100*AD40</f>
        <v>0</v>
      </c>
      <c r="BB40" s="58">
        <f>VLOOKUP(H$3,[2]Prisindeks!$A$1:$B$111,2,FALSE)/100*AE40</f>
        <v>0</v>
      </c>
      <c r="BC40" s="58">
        <f>VLOOKUP(I$3,[2]Prisindeks!$A$1:$B$111,2,FALSE)/100*AF40</f>
        <v>0</v>
      </c>
      <c r="BD40" s="58">
        <f>VLOOKUP(J$3,[2]Prisindeks!$A$1:$B$111,2,FALSE)/100*AG40</f>
        <v>0</v>
      </c>
      <c r="BE40" s="58">
        <f>VLOOKUP(K$3,[2]Prisindeks!$A$1:$B$111,2,FALSE)/100*AH40</f>
        <v>0</v>
      </c>
      <c r="BF40" s="58">
        <f>VLOOKUP(L$3,[2]Prisindeks!$A$1:$B$111,2,FALSE)/100*AI40</f>
        <v>0</v>
      </c>
      <c r="BG40" s="58">
        <f>VLOOKUP(M$3,[2]Prisindeks!$A$1:$B$111,2,FALSE)/100*AJ40</f>
        <v>0</v>
      </c>
      <c r="BH40" s="58">
        <f>VLOOKUP(N$3,[2]Prisindeks!$A$1:$B$111,2,FALSE)/100*AK40</f>
        <v>0</v>
      </c>
      <c r="BI40" s="58">
        <f>VLOOKUP(O$3,[2]Prisindeks!$A$1:$B$111,2,FALSE)/100*AL40</f>
        <v>0</v>
      </c>
      <c r="BJ40" s="58">
        <f>VLOOKUP(P$3,[2]Prisindeks!$A$1:$B$111,2,FALSE)/100*AM40</f>
        <v>0</v>
      </c>
      <c r="BK40" s="58">
        <f>VLOOKUP(Q$3,[2]Prisindeks!$A$1:$B$111,2,FALSE)/100*AN40</f>
        <v>0</v>
      </c>
      <c r="BL40" s="58">
        <f>VLOOKUP(R$3,[2]Prisindeks!$A$1:$B$111,2,FALSE)/100*AO40</f>
        <v>0</v>
      </c>
      <c r="BM40" s="58">
        <f>VLOOKUP(S$3,[2]Prisindeks!$A$1:$B$111,2,FALSE)/100*AP40</f>
        <v>0</v>
      </c>
      <c r="BN40" s="58">
        <f>VLOOKUP(T$3,[2]Prisindeks!$A$1:$B$111,2,FALSE)/100*AQ40</f>
        <v>0</v>
      </c>
      <c r="BO40" s="58">
        <f>VLOOKUP(U$3,[2]Prisindeks!$A$1:$B$111,2,FALSE)/100*AR40</f>
        <v>0</v>
      </c>
      <c r="BP40" s="58">
        <f>VLOOKUP(V$3,[2]Prisindeks!$A$1:$B$111,2,FALSE)/100*AS40</f>
        <v>0</v>
      </c>
      <c r="BQ40" s="58">
        <f>VLOOKUP(W$3,[2]Prisindeks!$A$1:$B$111,2,FALSE)/100*AT40</f>
        <v>0</v>
      </c>
      <c r="BR40" s="58">
        <f>VLOOKUP(X$3,[2]Prisindeks!$A$1:$B$111,2,FALSE)/100*AU40</f>
        <v>0</v>
      </c>
      <c r="BS40" s="58">
        <f>VLOOKUP(Y$3,[2]Prisindeks!$A$1:$B$111,2,FALSE)/100*AV40</f>
        <v>0</v>
      </c>
      <c r="BT40" s="59">
        <f t="shared" si="21"/>
        <v>0</v>
      </c>
      <c r="BU40" s="48">
        <f t="shared" si="22"/>
        <v>0</v>
      </c>
      <c r="BV40" s="48">
        <f t="shared" si="22"/>
        <v>0</v>
      </c>
      <c r="BW40" s="48">
        <f t="shared" si="22"/>
        <v>0</v>
      </c>
      <c r="BX40" s="48">
        <f t="shared" si="22"/>
        <v>0</v>
      </c>
      <c r="BY40" s="48">
        <f t="shared" si="22"/>
        <v>0</v>
      </c>
      <c r="BZ40" s="48">
        <f t="shared" si="22"/>
        <v>0</v>
      </c>
      <c r="CA40" s="48">
        <f t="shared" si="22"/>
        <v>0</v>
      </c>
      <c r="CB40" s="48">
        <f t="shared" si="22"/>
        <v>0</v>
      </c>
      <c r="CC40" s="48">
        <f t="shared" si="22"/>
        <v>0</v>
      </c>
      <c r="CD40" s="48">
        <f t="shared" si="22"/>
        <v>0</v>
      </c>
      <c r="CE40" s="48">
        <f t="shared" si="22"/>
        <v>0</v>
      </c>
      <c r="CF40" s="48">
        <f t="shared" si="22"/>
        <v>0</v>
      </c>
      <c r="CG40" s="48">
        <f t="shared" si="22"/>
        <v>0</v>
      </c>
      <c r="CH40" s="48">
        <f t="shared" si="22"/>
        <v>0</v>
      </c>
      <c r="CI40" s="48">
        <f t="shared" si="22"/>
        <v>0</v>
      </c>
      <c r="CJ40" s="48">
        <f t="shared" si="22"/>
        <v>0</v>
      </c>
      <c r="CK40" s="48">
        <f t="shared" si="23"/>
        <v>0</v>
      </c>
      <c r="CL40" s="48">
        <f t="shared" si="23"/>
        <v>0</v>
      </c>
      <c r="CM40" s="48">
        <f t="shared" si="23"/>
        <v>0</v>
      </c>
      <c r="CN40" s="48">
        <f t="shared" si="23"/>
        <v>0</v>
      </c>
      <c r="CO40" s="48">
        <f t="shared" si="23"/>
        <v>0</v>
      </c>
      <c r="CP40" s="48">
        <f t="shared" si="23"/>
        <v>0</v>
      </c>
      <c r="CQ40" s="49">
        <f t="shared" si="24"/>
        <v>0</v>
      </c>
      <c r="CR40" s="48">
        <f t="shared" si="17"/>
        <v>0</v>
      </c>
    </row>
    <row r="41" spans="1:96" outlineLevel="1" x14ac:dyDescent="0.25">
      <c r="A41" s="50" t="s">
        <v>62</v>
      </c>
      <c r="B41" s="51" t="s">
        <v>54</v>
      </c>
      <c r="C41" s="52">
        <f>[2]Genanskaffelsespriser!E114</f>
        <v>75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56"/>
      <c r="AA41" s="57">
        <f>IF((D41*[2]Genanskaffelsespriser!$D114-(2009-D$3)/$C41*[2]Genanskaffelsespriser!$D114*D41)&lt;0,0,(D41*[2]Genanskaffelsespriser!$D114-(2009-D$3)/$C41*[2]Genanskaffelsespriser!$D114*D41))</f>
        <v>0</v>
      </c>
      <c r="AB41" s="58">
        <f>IF((E41*[2]Genanskaffelsespriser!$D114-(2009-E$3)/$C41*[2]Genanskaffelsespriser!$D114*E41)&lt;0,0,(E41*[2]Genanskaffelsespriser!$D114-(2009-E$3)/$C41*[2]Genanskaffelsespriser!$D114*E41))</f>
        <v>0</v>
      </c>
      <c r="AC41" s="58">
        <f>IF((F41*[2]Genanskaffelsespriser!$D114-(2009-F$3)/$C41*[2]Genanskaffelsespriser!$D114*F41)&lt;0,0,(F41*[2]Genanskaffelsespriser!$D114-(2009-F$3)/$C41*[2]Genanskaffelsespriser!$D114*F41))</f>
        <v>0</v>
      </c>
      <c r="AD41" s="58">
        <f>IF((G41*[2]Genanskaffelsespriser!$D114-(2009-G$3)/$C41*[2]Genanskaffelsespriser!$D114*G41)&lt;0,0,(G41*[2]Genanskaffelsespriser!$D114-(2009-G$3)/$C41*[2]Genanskaffelsespriser!$D114*G41))</f>
        <v>0</v>
      </c>
      <c r="AE41" s="58">
        <f>IF((H41*[2]Genanskaffelsespriser!$D114-(2009-H$3)/$C41*[2]Genanskaffelsespriser!$D114*H41)&lt;0,0,(H41*[2]Genanskaffelsespriser!$D114-(2009-H$3)/$C41*[2]Genanskaffelsespriser!$D114*H41))</f>
        <v>0</v>
      </c>
      <c r="AF41" s="58">
        <f>IF((I41*[2]Genanskaffelsespriser!$D114-(2009-I$3)/$C41*[2]Genanskaffelsespriser!$D114*I41)&lt;0,0,(I41*[2]Genanskaffelsespriser!$D114-(2009-I$3)/$C41*[2]Genanskaffelsespriser!$D114*I41))</f>
        <v>0</v>
      </c>
      <c r="AG41" s="58">
        <f>IF((J41*[2]Genanskaffelsespriser!$D114-(2009-J$3)/$C41*[2]Genanskaffelsespriser!$D114*J41)&lt;0,0,(J41*[2]Genanskaffelsespriser!$D114-(2009-J$3)/$C41*[2]Genanskaffelsespriser!$D114*J41))</f>
        <v>0</v>
      </c>
      <c r="AH41" s="58">
        <f>IF((K41*[2]Genanskaffelsespriser!$D114-(2009-K$3)/$C41*[2]Genanskaffelsespriser!$D114*K41)&lt;0,0,(K41*[2]Genanskaffelsespriser!$D114-(2009-K$3)/$C41*[2]Genanskaffelsespriser!$D114*K41))</f>
        <v>0</v>
      </c>
      <c r="AI41" s="58">
        <f>IF((L41*[2]Genanskaffelsespriser!$D114-(2009-L$3)/$C41*[2]Genanskaffelsespriser!$D114*L41)&lt;0,0,(L41*[2]Genanskaffelsespriser!$D114-(2009-L$3)/$C41*[2]Genanskaffelsespriser!$D114*L41))</f>
        <v>0</v>
      </c>
      <c r="AJ41" s="58">
        <f>IF((M41*[2]Genanskaffelsespriser!$D114-(2009-M$3)/$C41*[2]Genanskaffelsespriser!$D114*M41)&lt;0,0,(M41*[2]Genanskaffelsespriser!$D114-(2009-M$3)/$C41*[2]Genanskaffelsespriser!$D114*M41))</f>
        <v>0</v>
      </c>
      <c r="AK41" s="58">
        <f>IF((N41*[2]Genanskaffelsespriser!$D114-(2009-N$3)/$C41*[2]Genanskaffelsespriser!$D114*N41)&lt;0,0,(N41*[2]Genanskaffelsespriser!$D114-(2009-N$3)/$C41*[2]Genanskaffelsespriser!$D114*N41))</f>
        <v>0</v>
      </c>
      <c r="AL41" s="58">
        <f>IF((O41*[2]Genanskaffelsespriser!$D114-(2009-O$3)/$C41*[2]Genanskaffelsespriser!$D114*O41)&lt;0,0,(O41*[2]Genanskaffelsespriser!$D114-(2009-O$3)/$C41*[2]Genanskaffelsespriser!$D114*O41))</f>
        <v>0</v>
      </c>
      <c r="AM41" s="58">
        <f>IF((P41*[2]Genanskaffelsespriser!$D114-(2009-P$3)/$C41*[2]Genanskaffelsespriser!$D114*P41)&lt;0,0,(P41*[2]Genanskaffelsespriser!$D114-(2009-P$3)/$C41*[2]Genanskaffelsespriser!$D114*P41))</f>
        <v>0</v>
      </c>
      <c r="AN41" s="58">
        <f>IF((Q41*[2]Genanskaffelsespriser!$D114-(2009-Q$3)/$C41*[2]Genanskaffelsespriser!$D114*Q41)&lt;0,0,(Q41*[2]Genanskaffelsespriser!$D114-(2009-Q$3)/$C41*[2]Genanskaffelsespriser!$D114*Q41))</f>
        <v>0</v>
      </c>
      <c r="AO41" s="58">
        <f>IF((R41*[2]Genanskaffelsespriser!$D114-(2009-R$3)/$C41*[2]Genanskaffelsespriser!$D114*R41)&lt;0,0,(R41*[2]Genanskaffelsespriser!$D114-(2009-R$3)/$C41*[2]Genanskaffelsespriser!$D114*R41))</f>
        <v>0</v>
      </c>
      <c r="AP41" s="58">
        <f>IF((S41*[2]Genanskaffelsespriser!$D114-(2009-S$3)/$C41*[2]Genanskaffelsespriser!$D114*S41)&lt;0,0,(S41*[2]Genanskaffelsespriser!$D114-(2009-S$3)/$C41*[2]Genanskaffelsespriser!$D114*S41))</f>
        <v>0</v>
      </c>
      <c r="AQ41" s="58">
        <f>IF((T41*[2]Genanskaffelsespriser!$D114-(2009-T$3)/$C41*[2]Genanskaffelsespriser!$D114*T41)&lt;0,0,(T41*[2]Genanskaffelsespriser!$D114-(2009-T$3)/$C41*[2]Genanskaffelsespriser!$D114*T41))</f>
        <v>0</v>
      </c>
      <c r="AR41" s="58">
        <f>IF((U41*[2]Genanskaffelsespriser!$D114-(2009-U$3)/$C41*[2]Genanskaffelsespriser!$D114*U41)&lt;0,0,(U41*[2]Genanskaffelsespriser!$D114-(2009-U$3)/$C41*[2]Genanskaffelsespriser!$D114*U41))</f>
        <v>0</v>
      </c>
      <c r="AS41" s="58">
        <f>IF((V41*[2]Genanskaffelsespriser!$D114-(2009-V$3)/$C41*[2]Genanskaffelsespriser!$D114*V41)&lt;0,0,(V41*[2]Genanskaffelsespriser!$D114-(2009-V$3)/$C41*[2]Genanskaffelsespriser!$D114*V41))</f>
        <v>0</v>
      </c>
      <c r="AT41" s="58">
        <f>IF((W41*[2]Genanskaffelsespriser!$D114-(2009-W$3)/$C41*[2]Genanskaffelsespriser!$D114*W41)&lt;0,0,(W41*[2]Genanskaffelsespriser!$D114-(2009-W$3)/$C41*[2]Genanskaffelsespriser!$D114*W41))</f>
        <v>0</v>
      </c>
      <c r="AU41" s="58">
        <f>IF((X41*[2]Genanskaffelsespriser!$D114-(2009-X$3)/$C41*[2]Genanskaffelsespriser!$D114*X41)&lt;0,0,(X41*[2]Genanskaffelsespriser!$D114-(2009-X$3)/$C41*[2]Genanskaffelsespriser!$D114*X41))</f>
        <v>0</v>
      </c>
      <c r="AV41" s="58">
        <f>IF((Y41*[2]Genanskaffelsespriser!$D114-(2009-Y$3)/$C41*[2]Genanskaffelsespriser!$D114*Y41)&lt;0,0,(Y41*[2]Genanskaffelsespriser!$D114-(2009-Y$3)/$C41*[2]Genanskaffelsespriser!$D114*Y41))</f>
        <v>0</v>
      </c>
      <c r="AW41" s="59">
        <f t="shared" si="20"/>
        <v>0</v>
      </c>
      <c r="AX41" s="58">
        <f>VLOOKUP(D$3,[2]Prisindeks!$A$1:$B$111,2,FALSE)/100*AA41</f>
        <v>0</v>
      </c>
      <c r="AY41" s="58">
        <f>VLOOKUP(E$3,[2]Prisindeks!$A$1:$B$111,2,FALSE)/100*AB41</f>
        <v>0</v>
      </c>
      <c r="AZ41" s="58">
        <f>VLOOKUP(F$3,[2]Prisindeks!$A$1:$B$111,2,FALSE)/100*AC41</f>
        <v>0</v>
      </c>
      <c r="BA41" s="58">
        <f>VLOOKUP(G$3,[2]Prisindeks!$A$1:$B$111,2,FALSE)/100*AD41</f>
        <v>0</v>
      </c>
      <c r="BB41" s="58">
        <f>VLOOKUP(H$3,[2]Prisindeks!$A$1:$B$111,2,FALSE)/100*AE41</f>
        <v>0</v>
      </c>
      <c r="BC41" s="58">
        <f>VLOOKUP(I$3,[2]Prisindeks!$A$1:$B$111,2,FALSE)/100*AF41</f>
        <v>0</v>
      </c>
      <c r="BD41" s="58">
        <f>VLOOKUP(J$3,[2]Prisindeks!$A$1:$B$111,2,FALSE)/100*AG41</f>
        <v>0</v>
      </c>
      <c r="BE41" s="58">
        <f>VLOOKUP(K$3,[2]Prisindeks!$A$1:$B$111,2,FALSE)/100*AH41</f>
        <v>0</v>
      </c>
      <c r="BF41" s="58">
        <f>VLOOKUP(L$3,[2]Prisindeks!$A$1:$B$111,2,FALSE)/100*AI41</f>
        <v>0</v>
      </c>
      <c r="BG41" s="58">
        <f>VLOOKUP(M$3,[2]Prisindeks!$A$1:$B$111,2,FALSE)/100*AJ41</f>
        <v>0</v>
      </c>
      <c r="BH41" s="58">
        <f>VLOOKUP(N$3,[2]Prisindeks!$A$1:$B$111,2,FALSE)/100*AK41</f>
        <v>0</v>
      </c>
      <c r="BI41" s="58">
        <f>VLOOKUP(O$3,[2]Prisindeks!$A$1:$B$111,2,FALSE)/100*AL41</f>
        <v>0</v>
      </c>
      <c r="BJ41" s="58">
        <f>VLOOKUP(P$3,[2]Prisindeks!$A$1:$B$111,2,FALSE)/100*AM41</f>
        <v>0</v>
      </c>
      <c r="BK41" s="58">
        <f>VLOOKUP(Q$3,[2]Prisindeks!$A$1:$B$111,2,FALSE)/100*AN41</f>
        <v>0</v>
      </c>
      <c r="BL41" s="58">
        <f>VLOOKUP(R$3,[2]Prisindeks!$A$1:$B$111,2,FALSE)/100*AO41</f>
        <v>0</v>
      </c>
      <c r="BM41" s="58">
        <f>VLOOKUP(S$3,[2]Prisindeks!$A$1:$B$111,2,FALSE)/100*AP41</f>
        <v>0</v>
      </c>
      <c r="BN41" s="58">
        <f>VLOOKUP(T$3,[2]Prisindeks!$A$1:$B$111,2,FALSE)/100*AQ41</f>
        <v>0</v>
      </c>
      <c r="BO41" s="58">
        <f>VLOOKUP(U$3,[2]Prisindeks!$A$1:$B$111,2,FALSE)/100*AR41</f>
        <v>0</v>
      </c>
      <c r="BP41" s="58">
        <f>VLOOKUP(V$3,[2]Prisindeks!$A$1:$B$111,2,FALSE)/100*AS41</f>
        <v>0</v>
      </c>
      <c r="BQ41" s="58">
        <f>VLOOKUP(W$3,[2]Prisindeks!$A$1:$B$111,2,FALSE)/100*AT41</f>
        <v>0</v>
      </c>
      <c r="BR41" s="58">
        <f>VLOOKUP(X$3,[2]Prisindeks!$A$1:$B$111,2,FALSE)/100*AU41</f>
        <v>0</v>
      </c>
      <c r="BS41" s="58">
        <f>VLOOKUP(Y$3,[2]Prisindeks!$A$1:$B$111,2,FALSE)/100*AV41</f>
        <v>0</v>
      </c>
      <c r="BT41" s="59">
        <f t="shared" si="21"/>
        <v>0</v>
      </c>
      <c r="BU41" s="48">
        <f t="shared" si="22"/>
        <v>0</v>
      </c>
      <c r="BV41" s="48">
        <f t="shared" si="22"/>
        <v>0</v>
      </c>
      <c r="BW41" s="48">
        <f t="shared" si="22"/>
        <v>0</v>
      </c>
      <c r="BX41" s="48">
        <f t="shared" si="22"/>
        <v>0</v>
      </c>
      <c r="BY41" s="48">
        <f t="shared" si="22"/>
        <v>0</v>
      </c>
      <c r="BZ41" s="48">
        <f t="shared" si="22"/>
        <v>0</v>
      </c>
      <c r="CA41" s="48">
        <f t="shared" si="22"/>
        <v>0</v>
      </c>
      <c r="CB41" s="48">
        <f t="shared" si="22"/>
        <v>0</v>
      </c>
      <c r="CC41" s="48">
        <f t="shared" si="22"/>
        <v>0</v>
      </c>
      <c r="CD41" s="48">
        <f t="shared" si="22"/>
        <v>0</v>
      </c>
      <c r="CE41" s="48">
        <f t="shared" si="22"/>
        <v>0</v>
      </c>
      <c r="CF41" s="48">
        <f t="shared" si="22"/>
        <v>0</v>
      </c>
      <c r="CG41" s="48">
        <f t="shared" si="22"/>
        <v>0</v>
      </c>
      <c r="CH41" s="48">
        <f t="shared" si="22"/>
        <v>0</v>
      </c>
      <c r="CI41" s="48">
        <f t="shared" si="22"/>
        <v>0</v>
      </c>
      <c r="CJ41" s="48">
        <f t="shared" si="22"/>
        <v>0</v>
      </c>
      <c r="CK41" s="48">
        <f t="shared" si="23"/>
        <v>0</v>
      </c>
      <c r="CL41" s="48">
        <f t="shared" si="23"/>
        <v>0</v>
      </c>
      <c r="CM41" s="48">
        <f t="shared" si="23"/>
        <v>0</v>
      </c>
      <c r="CN41" s="48">
        <f t="shared" si="23"/>
        <v>0</v>
      </c>
      <c r="CO41" s="48">
        <f t="shared" si="23"/>
        <v>0</v>
      </c>
      <c r="CP41" s="48">
        <f t="shared" si="23"/>
        <v>0</v>
      </c>
      <c r="CQ41" s="49">
        <f t="shared" si="24"/>
        <v>0</v>
      </c>
      <c r="CR41" s="48">
        <f t="shared" si="17"/>
        <v>0</v>
      </c>
    </row>
    <row r="42" spans="1:96" outlineLevel="1" x14ac:dyDescent="0.25">
      <c r="A42" s="50" t="s">
        <v>16</v>
      </c>
      <c r="B42" s="51" t="s">
        <v>54</v>
      </c>
      <c r="C42" s="52">
        <f>[2]Genanskaffelsespriser!E115</f>
        <v>75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56"/>
      <c r="AA42" s="57">
        <f>IF((D42*[2]Genanskaffelsespriser!$D115-(2009-D$3)/$C42*[2]Genanskaffelsespriser!$D115*D42)&lt;0,0,(D42*[2]Genanskaffelsespriser!$D115-(2009-D$3)/$C42*[2]Genanskaffelsespriser!$D115*D42))</f>
        <v>0</v>
      </c>
      <c r="AB42" s="58">
        <f>IF((E42*[2]Genanskaffelsespriser!$D115-(2009-E$3)/$C42*[2]Genanskaffelsespriser!$D115*E42)&lt;0,0,(E42*[2]Genanskaffelsespriser!$D115-(2009-E$3)/$C42*[2]Genanskaffelsespriser!$D115*E42))</f>
        <v>0</v>
      </c>
      <c r="AC42" s="58">
        <f>IF((F42*[2]Genanskaffelsespriser!$D115-(2009-F$3)/$C42*[2]Genanskaffelsespriser!$D115*F42)&lt;0,0,(F42*[2]Genanskaffelsespriser!$D115-(2009-F$3)/$C42*[2]Genanskaffelsespriser!$D115*F42))</f>
        <v>0</v>
      </c>
      <c r="AD42" s="58">
        <f>IF((G42*[2]Genanskaffelsespriser!$D115-(2009-G$3)/$C42*[2]Genanskaffelsespriser!$D115*G42)&lt;0,0,(G42*[2]Genanskaffelsespriser!$D115-(2009-G$3)/$C42*[2]Genanskaffelsespriser!$D115*G42))</f>
        <v>0</v>
      </c>
      <c r="AE42" s="58">
        <f>IF((H42*[2]Genanskaffelsespriser!$D115-(2009-H$3)/$C42*[2]Genanskaffelsespriser!$D115*H42)&lt;0,0,(H42*[2]Genanskaffelsespriser!$D115-(2009-H$3)/$C42*[2]Genanskaffelsespriser!$D115*H42))</f>
        <v>0</v>
      </c>
      <c r="AF42" s="58">
        <f>IF((I42*[2]Genanskaffelsespriser!$D115-(2009-I$3)/$C42*[2]Genanskaffelsespriser!$D115*I42)&lt;0,0,(I42*[2]Genanskaffelsespriser!$D115-(2009-I$3)/$C42*[2]Genanskaffelsespriser!$D115*I42))</f>
        <v>0</v>
      </c>
      <c r="AG42" s="58">
        <f>IF((J42*[2]Genanskaffelsespriser!$D115-(2009-J$3)/$C42*[2]Genanskaffelsespriser!$D115*J42)&lt;0,0,(J42*[2]Genanskaffelsespriser!$D115-(2009-J$3)/$C42*[2]Genanskaffelsespriser!$D115*J42))</f>
        <v>0</v>
      </c>
      <c r="AH42" s="58">
        <f>IF((K42*[2]Genanskaffelsespriser!$D115-(2009-K$3)/$C42*[2]Genanskaffelsespriser!$D115*K42)&lt;0,0,(K42*[2]Genanskaffelsespriser!$D115-(2009-K$3)/$C42*[2]Genanskaffelsespriser!$D115*K42))</f>
        <v>0</v>
      </c>
      <c r="AI42" s="58">
        <f>IF((L42*[2]Genanskaffelsespriser!$D115-(2009-L$3)/$C42*[2]Genanskaffelsespriser!$D115*L42)&lt;0,0,(L42*[2]Genanskaffelsespriser!$D115-(2009-L$3)/$C42*[2]Genanskaffelsespriser!$D115*L42))</f>
        <v>0</v>
      </c>
      <c r="AJ42" s="58">
        <f>IF((M42*[2]Genanskaffelsespriser!$D115-(2009-M$3)/$C42*[2]Genanskaffelsespriser!$D115*M42)&lt;0,0,(M42*[2]Genanskaffelsespriser!$D115-(2009-M$3)/$C42*[2]Genanskaffelsespriser!$D115*M42))</f>
        <v>0</v>
      </c>
      <c r="AK42" s="58">
        <f>IF((N42*[2]Genanskaffelsespriser!$D115-(2009-N$3)/$C42*[2]Genanskaffelsespriser!$D115*N42)&lt;0,0,(N42*[2]Genanskaffelsespriser!$D115-(2009-N$3)/$C42*[2]Genanskaffelsespriser!$D115*N42))</f>
        <v>0</v>
      </c>
      <c r="AL42" s="58">
        <f>IF((O42*[2]Genanskaffelsespriser!$D115-(2009-O$3)/$C42*[2]Genanskaffelsespriser!$D115*O42)&lt;0,0,(O42*[2]Genanskaffelsespriser!$D115-(2009-O$3)/$C42*[2]Genanskaffelsespriser!$D115*O42))</f>
        <v>0</v>
      </c>
      <c r="AM42" s="58">
        <f>IF((P42*[2]Genanskaffelsespriser!$D115-(2009-P$3)/$C42*[2]Genanskaffelsespriser!$D115*P42)&lt;0,0,(P42*[2]Genanskaffelsespriser!$D115-(2009-P$3)/$C42*[2]Genanskaffelsespriser!$D115*P42))</f>
        <v>0</v>
      </c>
      <c r="AN42" s="58">
        <f>IF((Q42*[2]Genanskaffelsespriser!$D115-(2009-Q$3)/$C42*[2]Genanskaffelsespriser!$D115*Q42)&lt;0,0,(Q42*[2]Genanskaffelsespriser!$D115-(2009-Q$3)/$C42*[2]Genanskaffelsespriser!$D115*Q42))</f>
        <v>0</v>
      </c>
      <c r="AO42" s="58">
        <f>IF((R42*[2]Genanskaffelsespriser!$D115-(2009-R$3)/$C42*[2]Genanskaffelsespriser!$D115*R42)&lt;0,0,(R42*[2]Genanskaffelsespriser!$D115-(2009-R$3)/$C42*[2]Genanskaffelsespriser!$D115*R42))</f>
        <v>0</v>
      </c>
      <c r="AP42" s="58">
        <f>IF((S42*[2]Genanskaffelsespriser!$D115-(2009-S$3)/$C42*[2]Genanskaffelsespriser!$D115*S42)&lt;0,0,(S42*[2]Genanskaffelsespriser!$D115-(2009-S$3)/$C42*[2]Genanskaffelsespriser!$D115*S42))</f>
        <v>0</v>
      </c>
      <c r="AQ42" s="58">
        <f>IF((T42*[2]Genanskaffelsespriser!$D115-(2009-T$3)/$C42*[2]Genanskaffelsespriser!$D115*T42)&lt;0,0,(T42*[2]Genanskaffelsespriser!$D115-(2009-T$3)/$C42*[2]Genanskaffelsespriser!$D115*T42))</f>
        <v>0</v>
      </c>
      <c r="AR42" s="58">
        <f>IF((U42*[2]Genanskaffelsespriser!$D115-(2009-U$3)/$C42*[2]Genanskaffelsespriser!$D115*U42)&lt;0,0,(U42*[2]Genanskaffelsespriser!$D115-(2009-U$3)/$C42*[2]Genanskaffelsespriser!$D115*U42))</f>
        <v>0</v>
      </c>
      <c r="AS42" s="58">
        <f>IF((V42*[2]Genanskaffelsespriser!$D115-(2009-V$3)/$C42*[2]Genanskaffelsespriser!$D115*V42)&lt;0,0,(V42*[2]Genanskaffelsespriser!$D115-(2009-V$3)/$C42*[2]Genanskaffelsespriser!$D115*V42))</f>
        <v>0</v>
      </c>
      <c r="AT42" s="58">
        <f>IF((W42*[2]Genanskaffelsespriser!$D115-(2009-W$3)/$C42*[2]Genanskaffelsespriser!$D115*W42)&lt;0,0,(W42*[2]Genanskaffelsespriser!$D115-(2009-W$3)/$C42*[2]Genanskaffelsespriser!$D115*W42))</f>
        <v>0</v>
      </c>
      <c r="AU42" s="58">
        <f>IF((X42*[2]Genanskaffelsespriser!$D115-(2009-X$3)/$C42*[2]Genanskaffelsespriser!$D115*X42)&lt;0,0,(X42*[2]Genanskaffelsespriser!$D115-(2009-X$3)/$C42*[2]Genanskaffelsespriser!$D115*X42))</f>
        <v>0</v>
      </c>
      <c r="AV42" s="58">
        <f>IF((Y42*[2]Genanskaffelsespriser!$D115-(2009-Y$3)/$C42*[2]Genanskaffelsespriser!$D115*Y42)&lt;0,0,(Y42*[2]Genanskaffelsespriser!$D115-(2009-Y$3)/$C42*[2]Genanskaffelsespriser!$D115*Y42))</f>
        <v>0</v>
      </c>
      <c r="AW42" s="59">
        <f t="shared" si="20"/>
        <v>0</v>
      </c>
      <c r="AX42" s="58">
        <f>VLOOKUP(D$3,[2]Prisindeks!$A$1:$B$111,2,FALSE)/100*AA42</f>
        <v>0</v>
      </c>
      <c r="AY42" s="58">
        <f>VLOOKUP(E$3,[2]Prisindeks!$A$1:$B$111,2,FALSE)/100*AB42</f>
        <v>0</v>
      </c>
      <c r="AZ42" s="58">
        <f>VLOOKUP(F$3,[2]Prisindeks!$A$1:$B$111,2,FALSE)/100*AC42</f>
        <v>0</v>
      </c>
      <c r="BA42" s="58">
        <f>VLOOKUP(G$3,[2]Prisindeks!$A$1:$B$111,2,FALSE)/100*AD42</f>
        <v>0</v>
      </c>
      <c r="BB42" s="58">
        <f>VLOOKUP(H$3,[2]Prisindeks!$A$1:$B$111,2,FALSE)/100*AE42</f>
        <v>0</v>
      </c>
      <c r="BC42" s="58">
        <f>VLOOKUP(I$3,[2]Prisindeks!$A$1:$B$111,2,FALSE)/100*AF42</f>
        <v>0</v>
      </c>
      <c r="BD42" s="58">
        <f>VLOOKUP(J$3,[2]Prisindeks!$A$1:$B$111,2,FALSE)/100*AG42</f>
        <v>0</v>
      </c>
      <c r="BE42" s="58">
        <f>VLOOKUP(K$3,[2]Prisindeks!$A$1:$B$111,2,FALSE)/100*AH42</f>
        <v>0</v>
      </c>
      <c r="BF42" s="58">
        <f>VLOOKUP(L$3,[2]Prisindeks!$A$1:$B$111,2,FALSE)/100*AI42</f>
        <v>0</v>
      </c>
      <c r="BG42" s="58">
        <f>VLOOKUP(M$3,[2]Prisindeks!$A$1:$B$111,2,FALSE)/100*AJ42</f>
        <v>0</v>
      </c>
      <c r="BH42" s="58">
        <f>VLOOKUP(N$3,[2]Prisindeks!$A$1:$B$111,2,FALSE)/100*AK42</f>
        <v>0</v>
      </c>
      <c r="BI42" s="58">
        <f>VLOOKUP(O$3,[2]Prisindeks!$A$1:$B$111,2,FALSE)/100*AL42</f>
        <v>0</v>
      </c>
      <c r="BJ42" s="58">
        <f>VLOOKUP(P$3,[2]Prisindeks!$A$1:$B$111,2,FALSE)/100*AM42</f>
        <v>0</v>
      </c>
      <c r="BK42" s="58">
        <f>VLOOKUP(Q$3,[2]Prisindeks!$A$1:$B$111,2,FALSE)/100*AN42</f>
        <v>0</v>
      </c>
      <c r="BL42" s="58">
        <f>VLOOKUP(R$3,[2]Prisindeks!$A$1:$B$111,2,FALSE)/100*AO42</f>
        <v>0</v>
      </c>
      <c r="BM42" s="58">
        <f>VLOOKUP(S$3,[2]Prisindeks!$A$1:$B$111,2,FALSE)/100*AP42</f>
        <v>0</v>
      </c>
      <c r="BN42" s="58">
        <f>VLOOKUP(T$3,[2]Prisindeks!$A$1:$B$111,2,FALSE)/100*AQ42</f>
        <v>0</v>
      </c>
      <c r="BO42" s="58">
        <f>VLOOKUP(U$3,[2]Prisindeks!$A$1:$B$111,2,FALSE)/100*AR42</f>
        <v>0</v>
      </c>
      <c r="BP42" s="58">
        <f>VLOOKUP(V$3,[2]Prisindeks!$A$1:$B$111,2,FALSE)/100*AS42</f>
        <v>0</v>
      </c>
      <c r="BQ42" s="58">
        <f>VLOOKUP(W$3,[2]Prisindeks!$A$1:$B$111,2,FALSE)/100*AT42</f>
        <v>0</v>
      </c>
      <c r="BR42" s="58">
        <f>VLOOKUP(X$3,[2]Prisindeks!$A$1:$B$111,2,FALSE)/100*AU42</f>
        <v>0</v>
      </c>
      <c r="BS42" s="58">
        <f>VLOOKUP(Y$3,[2]Prisindeks!$A$1:$B$111,2,FALSE)/100*AV42</f>
        <v>0</v>
      </c>
      <c r="BT42" s="59">
        <f t="shared" si="21"/>
        <v>0</v>
      </c>
      <c r="BU42" s="48">
        <f t="shared" si="22"/>
        <v>0</v>
      </c>
      <c r="BV42" s="48">
        <f t="shared" si="22"/>
        <v>0</v>
      </c>
      <c r="BW42" s="48">
        <f t="shared" si="22"/>
        <v>0</v>
      </c>
      <c r="BX42" s="48">
        <f t="shared" si="22"/>
        <v>0</v>
      </c>
      <c r="BY42" s="48">
        <f t="shared" si="22"/>
        <v>0</v>
      </c>
      <c r="BZ42" s="48">
        <f t="shared" si="22"/>
        <v>0</v>
      </c>
      <c r="CA42" s="48">
        <f t="shared" si="22"/>
        <v>0</v>
      </c>
      <c r="CB42" s="48">
        <f t="shared" si="22"/>
        <v>0</v>
      </c>
      <c r="CC42" s="48">
        <f t="shared" si="22"/>
        <v>0</v>
      </c>
      <c r="CD42" s="48">
        <f t="shared" si="22"/>
        <v>0</v>
      </c>
      <c r="CE42" s="48">
        <f t="shared" si="22"/>
        <v>0</v>
      </c>
      <c r="CF42" s="48">
        <f t="shared" si="22"/>
        <v>0</v>
      </c>
      <c r="CG42" s="48">
        <f t="shared" si="22"/>
        <v>0</v>
      </c>
      <c r="CH42" s="48">
        <f t="shared" si="22"/>
        <v>0</v>
      </c>
      <c r="CI42" s="48">
        <f t="shared" si="22"/>
        <v>0</v>
      </c>
      <c r="CJ42" s="48">
        <f t="shared" si="22"/>
        <v>0</v>
      </c>
      <c r="CK42" s="48">
        <f t="shared" si="23"/>
        <v>0</v>
      </c>
      <c r="CL42" s="48">
        <f t="shared" si="23"/>
        <v>0</v>
      </c>
      <c r="CM42" s="48">
        <f t="shared" si="23"/>
        <v>0</v>
      </c>
      <c r="CN42" s="48">
        <f t="shared" si="23"/>
        <v>0</v>
      </c>
      <c r="CO42" s="48">
        <f t="shared" si="23"/>
        <v>0</v>
      </c>
      <c r="CP42" s="48">
        <f t="shared" si="23"/>
        <v>0</v>
      </c>
      <c r="CQ42" s="49">
        <f t="shared" si="24"/>
        <v>0</v>
      </c>
      <c r="CR42" s="48">
        <f t="shared" si="17"/>
        <v>0</v>
      </c>
    </row>
    <row r="43" spans="1:96" outlineLevel="1" x14ac:dyDescent="0.25">
      <c r="A43" s="50" t="s">
        <v>17</v>
      </c>
      <c r="B43" s="51" t="s">
        <v>54</v>
      </c>
      <c r="C43" s="52">
        <f>[2]Genanskaffelsespriser!E116</f>
        <v>75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56"/>
      <c r="AA43" s="57">
        <f>IF((D43*[2]Genanskaffelsespriser!$D116-(2009-D$3)/$C43*[2]Genanskaffelsespriser!$D116*D43)&lt;0,0,(D43*[2]Genanskaffelsespriser!$D116-(2009-D$3)/$C43*[2]Genanskaffelsespriser!$D116*D43))</f>
        <v>0</v>
      </c>
      <c r="AB43" s="58">
        <f>IF((E43*[2]Genanskaffelsespriser!$D116-(2009-E$3)/$C43*[2]Genanskaffelsespriser!$D116*E43)&lt;0,0,(E43*[2]Genanskaffelsespriser!$D116-(2009-E$3)/$C43*[2]Genanskaffelsespriser!$D116*E43))</f>
        <v>0</v>
      </c>
      <c r="AC43" s="58">
        <f>IF((F43*[2]Genanskaffelsespriser!$D116-(2009-F$3)/$C43*[2]Genanskaffelsespriser!$D116*F43)&lt;0,0,(F43*[2]Genanskaffelsespriser!$D116-(2009-F$3)/$C43*[2]Genanskaffelsespriser!$D116*F43))</f>
        <v>0</v>
      </c>
      <c r="AD43" s="58">
        <f>IF((G43*[2]Genanskaffelsespriser!$D116-(2009-G$3)/$C43*[2]Genanskaffelsespriser!$D116*G43)&lt;0,0,(G43*[2]Genanskaffelsespriser!$D116-(2009-G$3)/$C43*[2]Genanskaffelsespriser!$D116*G43))</f>
        <v>0</v>
      </c>
      <c r="AE43" s="58">
        <f>IF((H43*[2]Genanskaffelsespriser!$D116-(2009-H$3)/$C43*[2]Genanskaffelsespriser!$D116*H43)&lt;0,0,(H43*[2]Genanskaffelsespriser!$D116-(2009-H$3)/$C43*[2]Genanskaffelsespriser!$D116*H43))</f>
        <v>0</v>
      </c>
      <c r="AF43" s="58">
        <f>IF((I43*[2]Genanskaffelsespriser!$D116-(2009-I$3)/$C43*[2]Genanskaffelsespriser!$D116*I43)&lt;0,0,(I43*[2]Genanskaffelsespriser!$D116-(2009-I$3)/$C43*[2]Genanskaffelsespriser!$D116*I43))</f>
        <v>0</v>
      </c>
      <c r="AG43" s="58">
        <f>IF((J43*[2]Genanskaffelsespriser!$D116-(2009-J$3)/$C43*[2]Genanskaffelsespriser!$D116*J43)&lt;0,0,(J43*[2]Genanskaffelsespriser!$D116-(2009-J$3)/$C43*[2]Genanskaffelsespriser!$D116*J43))</f>
        <v>0</v>
      </c>
      <c r="AH43" s="58">
        <f>IF((K43*[2]Genanskaffelsespriser!$D116-(2009-K$3)/$C43*[2]Genanskaffelsespriser!$D116*K43)&lt;0,0,(K43*[2]Genanskaffelsespriser!$D116-(2009-K$3)/$C43*[2]Genanskaffelsespriser!$D116*K43))</f>
        <v>0</v>
      </c>
      <c r="AI43" s="58">
        <f>IF((L43*[2]Genanskaffelsespriser!$D116-(2009-L$3)/$C43*[2]Genanskaffelsespriser!$D116*L43)&lt;0,0,(L43*[2]Genanskaffelsespriser!$D116-(2009-L$3)/$C43*[2]Genanskaffelsespriser!$D116*L43))</f>
        <v>0</v>
      </c>
      <c r="AJ43" s="58">
        <f>IF((M43*[2]Genanskaffelsespriser!$D116-(2009-M$3)/$C43*[2]Genanskaffelsespriser!$D116*M43)&lt;0,0,(M43*[2]Genanskaffelsespriser!$D116-(2009-M$3)/$C43*[2]Genanskaffelsespriser!$D116*M43))</f>
        <v>0</v>
      </c>
      <c r="AK43" s="58">
        <f>IF((N43*[2]Genanskaffelsespriser!$D116-(2009-N$3)/$C43*[2]Genanskaffelsespriser!$D116*N43)&lt;0,0,(N43*[2]Genanskaffelsespriser!$D116-(2009-N$3)/$C43*[2]Genanskaffelsespriser!$D116*N43))</f>
        <v>0</v>
      </c>
      <c r="AL43" s="58">
        <f>IF((O43*[2]Genanskaffelsespriser!$D116-(2009-O$3)/$C43*[2]Genanskaffelsespriser!$D116*O43)&lt;0,0,(O43*[2]Genanskaffelsespriser!$D116-(2009-O$3)/$C43*[2]Genanskaffelsespriser!$D116*O43))</f>
        <v>0</v>
      </c>
      <c r="AM43" s="58">
        <f>IF((P43*[2]Genanskaffelsespriser!$D116-(2009-P$3)/$C43*[2]Genanskaffelsespriser!$D116*P43)&lt;0,0,(P43*[2]Genanskaffelsespriser!$D116-(2009-P$3)/$C43*[2]Genanskaffelsespriser!$D116*P43))</f>
        <v>0</v>
      </c>
      <c r="AN43" s="58">
        <f>IF((Q43*[2]Genanskaffelsespriser!$D116-(2009-Q$3)/$C43*[2]Genanskaffelsespriser!$D116*Q43)&lt;0,0,(Q43*[2]Genanskaffelsespriser!$D116-(2009-Q$3)/$C43*[2]Genanskaffelsespriser!$D116*Q43))</f>
        <v>0</v>
      </c>
      <c r="AO43" s="58">
        <f>IF((R43*[2]Genanskaffelsespriser!$D116-(2009-R$3)/$C43*[2]Genanskaffelsespriser!$D116*R43)&lt;0,0,(R43*[2]Genanskaffelsespriser!$D116-(2009-R$3)/$C43*[2]Genanskaffelsespriser!$D116*R43))</f>
        <v>0</v>
      </c>
      <c r="AP43" s="58">
        <f>IF((S43*[2]Genanskaffelsespriser!$D116-(2009-S$3)/$C43*[2]Genanskaffelsespriser!$D116*S43)&lt;0,0,(S43*[2]Genanskaffelsespriser!$D116-(2009-S$3)/$C43*[2]Genanskaffelsespriser!$D116*S43))</f>
        <v>0</v>
      </c>
      <c r="AQ43" s="58">
        <f>IF((T43*[2]Genanskaffelsespriser!$D116-(2009-T$3)/$C43*[2]Genanskaffelsespriser!$D116*T43)&lt;0,0,(T43*[2]Genanskaffelsespriser!$D116-(2009-T$3)/$C43*[2]Genanskaffelsespriser!$D116*T43))</f>
        <v>0</v>
      </c>
      <c r="AR43" s="58">
        <f>IF((U43*[2]Genanskaffelsespriser!$D116-(2009-U$3)/$C43*[2]Genanskaffelsespriser!$D116*U43)&lt;0,0,(U43*[2]Genanskaffelsespriser!$D116-(2009-U$3)/$C43*[2]Genanskaffelsespriser!$D116*U43))</f>
        <v>0</v>
      </c>
      <c r="AS43" s="58">
        <f>IF((V43*[2]Genanskaffelsespriser!$D116-(2009-V$3)/$C43*[2]Genanskaffelsespriser!$D116*V43)&lt;0,0,(V43*[2]Genanskaffelsespriser!$D116-(2009-V$3)/$C43*[2]Genanskaffelsespriser!$D116*V43))</f>
        <v>0</v>
      </c>
      <c r="AT43" s="58">
        <f>IF((W43*[2]Genanskaffelsespriser!$D116-(2009-W$3)/$C43*[2]Genanskaffelsespriser!$D116*W43)&lt;0,0,(W43*[2]Genanskaffelsespriser!$D116-(2009-W$3)/$C43*[2]Genanskaffelsespriser!$D116*W43))</f>
        <v>0</v>
      </c>
      <c r="AU43" s="58">
        <f>IF((X43*[2]Genanskaffelsespriser!$D116-(2009-X$3)/$C43*[2]Genanskaffelsespriser!$D116*X43)&lt;0,0,(X43*[2]Genanskaffelsespriser!$D116-(2009-X$3)/$C43*[2]Genanskaffelsespriser!$D116*X43))</f>
        <v>0</v>
      </c>
      <c r="AV43" s="58">
        <f>IF((Y43*[2]Genanskaffelsespriser!$D116-(2009-Y$3)/$C43*[2]Genanskaffelsespriser!$D116*Y43)&lt;0,0,(Y43*[2]Genanskaffelsespriser!$D116-(2009-Y$3)/$C43*[2]Genanskaffelsespriser!$D116*Y43))</f>
        <v>0</v>
      </c>
      <c r="AW43" s="59">
        <f t="shared" si="20"/>
        <v>0</v>
      </c>
      <c r="AX43" s="58">
        <f>VLOOKUP(D$3,[2]Prisindeks!$A$1:$B$111,2,FALSE)/100*AA43</f>
        <v>0</v>
      </c>
      <c r="AY43" s="58">
        <f>VLOOKUP(E$3,[2]Prisindeks!$A$1:$B$111,2,FALSE)/100*AB43</f>
        <v>0</v>
      </c>
      <c r="AZ43" s="58">
        <f>VLOOKUP(F$3,[2]Prisindeks!$A$1:$B$111,2,FALSE)/100*AC43</f>
        <v>0</v>
      </c>
      <c r="BA43" s="58">
        <f>VLOOKUP(G$3,[2]Prisindeks!$A$1:$B$111,2,FALSE)/100*AD43</f>
        <v>0</v>
      </c>
      <c r="BB43" s="58">
        <f>VLOOKUP(H$3,[2]Prisindeks!$A$1:$B$111,2,FALSE)/100*AE43</f>
        <v>0</v>
      </c>
      <c r="BC43" s="58">
        <f>VLOOKUP(I$3,[2]Prisindeks!$A$1:$B$111,2,FALSE)/100*AF43</f>
        <v>0</v>
      </c>
      <c r="BD43" s="58">
        <f>VLOOKUP(J$3,[2]Prisindeks!$A$1:$B$111,2,FALSE)/100*AG43</f>
        <v>0</v>
      </c>
      <c r="BE43" s="58">
        <f>VLOOKUP(K$3,[2]Prisindeks!$A$1:$B$111,2,FALSE)/100*AH43</f>
        <v>0</v>
      </c>
      <c r="BF43" s="58">
        <f>VLOOKUP(L$3,[2]Prisindeks!$A$1:$B$111,2,FALSE)/100*AI43</f>
        <v>0</v>
      </c>
      <c r="BG43" s="58">
        <f>VLOOKUP(M$3,[2]Prisindeks!$A$1:$B$111,2,FALSE)/100*AJ43</f>
        <v>0</v>
      </c>
      <c r="BH43" s="58">
        <f>VLOOKUP(N$3,[2]Prisindeks!$A$1:$B$111,2,FALSE)/100*AK43</f>
        <v>0</v>
      </c>
      <c r="BI43" s="58">
        <f>VLOOKUP(O$3,[2]Prisindeks!$A$1:$B$111,2,FALSE)/100*AL43</f>
        <v>0</v>
      </c>
      <c r="BJ43" s="58">
        <f>VLOOKUP(P$3,[2]Prisindeks!$A$1:$B$111,2,FALSE)/100*AM43</f>
        <v>0</v>
      </c>
      <c r="BK43" s="58">
        <f>VLOOKUP(Q$3,[2]Prisindeks!$A$1:$B$111,2,FALSE)/100*AN43</f>
        <v>0</v>
      </c>
      <c r="BL43" s="58">
        <f>VLOOKUP(R$3,[2]Prisindeks!$A$1:$B$111,2,FALSE)/100*AO43</f>
        <v>0</v>
      </c>
      <c r="BM43" s="58">
        <f>VLOOKUP(S$3,[2]Prisindeks!$A$1:$B$111,2,FALSE)/100*AP43</f>
        <v>0</v>
      </c>
      <c r="BN43" s="58">
        <f>VLOOKUP(T$3,[2]Prisindeks!$A$1:$B$111,2,FALSE)/100*AQ43</f>
        <v>0</v>
      </c>
      <c r="BO43" s="58">
        <f>VLOOKUP(U$3,[2]Prisindeks!$A$1:$B$111,2,FALSE)/100*AR43</f>
        <v>0</v>
      </c>
      <c r="BP43" s="58">
        <f>VLOOKUP(V$3,[2]Prisindeks!$A$1:$B$111,2,FALSE)/100*AS43</f>
        <v>0</v>
      </c>
      <c r="BQ43" s="58">
        <f>VLOOKUP(W$3,[2]Prisindeks!$A$1:$B$111,2,FALSE)/100*AT43</f>
        <v>0</v>
      </c>
      <c r="BR43" s="58">
        <f>VLOOKUP(X$3,[2]Prisindeks!$A$1:$B$111,2,FALSE)/100*AU43</f>
        <v>0</v>
      </c>
      <c r="BS43" s="58">
        <f>VLOOKUP(Y$3,[2]Prisindeks!$A$1:$B$111,2,FALSE)/100*AV43</f>
        <v>0</v>
      </c>
      <c r="BT43" s="59">
        <f t="shared" si="21"/>
        <v>0</v>
      </c>
      <c r="BU43" s="48">
        <f t="shared" si="22"/>
        <v>0</v>
      </c>
      <c r="BV43" s="48">
        <f t="shared" si="22"/>
        <v>0</v>
      </c>
      <c r="BW43" s="48">
        <f t="shared" si="22"/>
        <v>0</v>
      </c>
      <c r="BX43" s="48">
        <f t="shared" si="22"/>
        <v>0</v>
      </c>
      <c r="BY43" s="48">
        <f t="shared" si="22"/>
        <v>0</v>
      </c>
      <c r="BZ43" s="48">
        <f t="shared" si="22"/>
        <v>0</v>
      </c>
      <c r="CA43" s="48">
        <f t="shared" si="22"/>
        <v>0</v>
      </c>
      <c r="CB43" s="48">
        <f t="shared" si="22"/>
        <v>0</v>
      </c>
      <c r="CC43" s="48">
        <f t="shared" si="22"/>
        <v>0</v>
      </c>
      <c r="CD43" s="48">
        <f t="shared" si="22"/>
        <v>0</v>
      </c>
      <c r="CE43" s="48">
        <f t="shared" si="22"/>
        <v>0</v>
      </c>
      <c r="CF43" s="48">
        <f t="shared" si="22"/>
        <v>0</v>
      </c>
      <c r="CG43" s="48">
        <f t="shared" si="22"/>
        <v>0</v>
      </c>
      <c r="CH43" s="48">
        <f t="shared" si="22"/>
        <v>0</v>
      </c>
      <c r="CI43" s="48">
        <f t="shared" si="22"/>
        <v>0</v>
      </c>
      <c r="CJ43" s="48">
        <f t="shared" si="22"/>
        <v>0</v>
      </c>
      <c r="CK43" s="48">
        <f t="shared" si="23"/>
        <v>0</v>
      </c>
      <c r="CL43" s="48">
        <f t="shared" si="23"/>
        <v>0</v>
      </c>
      <c r="CM43" s="48">
        <f t="shared" si="23"/>
        <v>0</v>
      </c>
      <c r="CN43" s="48">
        <f t="shared" si="23"/>
        <v>0</v>
      </c>
      <c r="CO43" s="48">
        <f t="shared" si="23"/>
        <v>0</v>
      </c>
      <c r="CP43" s="48">
        <f t="shared" si="23"/>
        <v>0</v>
      </c>
      <c r="CQ43" s="49">
        <f t="shared" si="24"/>
        <v>0</v>
      </c>
      <c r="CR43" s="48">
        <f t="shared" si="17"/>
        <v>0</v>
      </c>
    </row>
    <row r="44" spans="1:96" outlineLevel="1" x14ac:dyDescent="0.25">
      <c r="A44" s="50" t="s">
        <v>63</v>
      </c>
      <c r="B44" s="51" t="s">
        <v>54</v>
      </c>
      <c r="C44" s="52">
        <f>[2]Genanskaffelsespriser!E117</f>
        <v>75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56"/>
      <c r="AA44" s="57">
        <f>IF((D44*[2]Genanskaffelsespriser!$D117-(2009-D$3)/$C44*[2]Genanskaffelsespriser!$D117*D44)&lt;0,0,(D44*[2]Genanskaffelsespriser!$D117-(2009-D$3)/$C44*[2]Genanskaffelsespriser!$D117*D44))</f>
        <v>0</v>
      </c>
      <c r="AB44" s="58">
        <f>IF((E44*[2]Genanskaffelsespriser!$D117-(2009-E$3)/$C44*[2]Genanskaffelsespriser!$D117*E44)&lt;0,0,(E44*[2]Genanskaffelsespriser!$D117-(2009-E$3)/$C44*[2]Genanskaffelsespriser!$D117*E44))</f>
        <v>0</v>
      </c>
      <c r="AC44" s="58">
        <f>IF((F44*[2]Genanskaffelsespriser!$D117-(2009-F$3)/$C44*[2]Genanskaffelsespriser!$D117*F44)&lt;0,0,(F44*[2]Genanskaffelsespriser!$D117-(2009-F$3)/$C44*[2]Genanskaffelsespriser!$D117*F44))</f>
        <v>0</v>
      </c>
      <c r="AD44" s="58">
        <f>IF((G44*[2]Genanskaffelsespriser!$D117-(2009-G$3)/$C44*[2]Genanskaffelsespriser!$D117*G44)&lt;0,0,(G44*[2]Genanskaffelsespriser!$D117-(2009-G$3)/$C44*[2]Genanskaffelsespriser!$D117*G44))</f>
        <v>0</v>
      </c>
      <c r="AE44" s="58">
        <f>IF((H44*[2]Genanskaffelsespriser!$D117-(2009-H$3)/$C44*[2]Genanskaffelsespriser!$D117*H44)&lt;0,0,(H44*[2]Genanskaffelsespriser!$D117-(2009-H$3)/$C44*[2]Genanskaffelsespriser!$D117*H44))</f>
        <v>0</v>
      </c>
      <c r="AF44" s="58">
        <f>IF((I44*[2]Genanskaffelsespriser!$D117-(2009-I$3)/$C44*[2]Genanskaffelsespriser!$D117*I44)&lt;0,0,(I44*[2]Genanskaffelsespriser!$D117-(2009-I$3)/$C44*[2]Genanskaffelsespriser!$D117*I44))</f>
        <v>0</v>
      </c>
      <c r="AG44" s="58">
        <f>IF((J44*[2]Genanskaffelsespriser!$D117-(2009-J$3)/$C44*[2]Genanskaffelsespriser!$D117*J44)&lt;0,0,(J44*[2]Genanskaffelsespriser!$D117-(2009-J$3)/$C44*[2]Genanskaffelsespriser!$D117*J44))</f>
        <v>0</v>
      </c>
      <c r="AH44" s="58">
        <f>IF((K44*[2]Genanskaffelsespriser!$D117-(2009-K$3)/$C44*[2]Genanskaffelsespriser!$D117*K44)&lt;0,0,(K44*[2]Genanskaffelsespriser!$D117-(2009-K$3)/$C44*[2]Genanskaffelsespriser!$D117*K44))</f>
        <v>0</v>
      </c>
      <c r="AI44" s="58">
        <f>IF((L44*[2]Genanskaffelsespriser!$D117-(2009-L$3)/$C44*[2]Genanskaffelsespriser!$D117*L44)&lt;0,0,(L44*[2]Genanskaffelsespriser!$D117-(2009-L$3)/$C44*[2]Genanskaffelsespriser!$D117*L44))</f>
        <v>0</v>
      </c>
      <c r="AJ44" s="58">
        <f>IF((M44*[2]Genanskaffelsespriser!$D117-(2009-M$3)/$C44*[2]Genanskaffelsespriser!$D117*M44)&lt;0,0,(M44*[2]Genanskaffelsespriser!$D117-(2009-M$3)/$C44*[2]Genanskaffelsespriser!$D117*M44))</f>
        <v>0</v>
      </c>
      <c r="AK44" s="58">
        <f>IF((N44*[2]Genanskaffelsespriser!$D117-(2009-N$3)/$C44*[2]Genanskaffelsespriser!$D117*N44)&lt;0,0,(N44*[2]Genanskaffelsespriser!$D117-(2009-N$3)/$C44*[2]Genanskaffelsespriser!$D117*N44))</f>
        <v>0</v>
      </c>
      <c r="AL44" s="58">
        <f>IF((O44*[2]Genanskaffelsespriser!$D117-(2009-O$3)/$C44*[2]Genanskaffelsespriser!$D117*O44)&lt;0,0,(O44*[2]Genanskaffelsespriser!$D117-(2009-O$3)/$C44*[2]Genanskaffelsespriser!$D117*O44))</f>
        <v>0</v>
      </c>
      <c r="AM44" s="58">
        <f>IF((P44*[2]Genanskaffelsespriser!$D117-(2009-P$3)/$C44*[2]Genanskaffelsespriser!$D117*P44)&lt;0,0,(P44*[2]Genanskaffelsespriser!$D117-(2009-P$3)/$C44*[2]Genanskaffelsespriser!$D117*P44))</f>
        <v>0</v>
      </c>
      <c r="AN44" s="58">
        <f>IF((Q44*[2]Genanskaffelsespriser!$D117-(2009-Q$3)/$C44*[2]Genanskaffelsespriser!$D117*Q44)&lt;0,0,(Q44*[2]Genanskaffelsespriser!$D117-(2009-Q$3)/$C44*[2]Genanskaffelsespriser!$D117*Q44))</f>
        <v>0</v>
      </c>
      <c r="AO44" s="58">
        <f>IF((R44*[2]Genanskaffelsespriser!$D117-(2009-R$3)/$C44*[2]Genanskaffelsespriser!$D117*R44)&lt;0,0,(R44*[2]Genanskaffelsespriser!$D117-(2009-R$3)/$C44*[2]Genanskaffelsespriser!$D117*R44))</f>
        <v>0</v>
      </c>
      <c r="AP44" s="58">
        <f>IF((S44*[2]Genanskaffelsespriser!$D117-(2009-S$3)/$C44*[2]Genanskaffelsespriser!$D117*S44)&lt;0,0,(S44*[2]Genanskaffelsespriser!$D117-(2009-S$3)/$C44*[2]Genanskaffelsespriser!$D117*S44))</f>
        <v>0</v>
      </c>
      <c r="AQ44" s="58">
        <f>IF((T44*[2]Genanskaffelsespriser!$D117-(2009-T$3)/$C44*[2]Genanskaffelsespriser!$D117*T44)&lt;0,0,(T44*[2]Genanskaffelsespriser!$D117-(2009-T$3)/$C44*[2]Genanskaffelsespriser!$D117*T44))</f>
        <v>0</v>
      </c>
      <c r="AR44" s="58">
        <f>IF((U44*[2]Genanskaffelsespriser!$D117-(2009-U$3)/$C44*[2]Genanskaffelsespriser!$D117*U44)&lt;0,0,(U44*[2]Genanskaffelsespriser!$D117-(2009-U$3)/$C44*[2]Genanskaffelsespriser!$D117*U44))</f>
        <v>0</v>
      </c>
      <c r="AS44" s="58">
        <f>IF((V44*[2]Genanskaffelsespriser!$D117-(2009-V$3)/$C44*[2]Genanskaffelsespriser!$D117*V44)&lt;0,0,(V44*[2]Genanskaffelsespriser!$D117-(2009-V$3)/$C44*[2]Genanskaffelsespriser!$D117*V44))</f>
        <v>0</v>
      </c>
      <c r="AT44" s="58">
        <f>IF((W44*[2]Genanskaffelsespriser!$D117-(2009-W$3)/$C44*[2]Genanskaffelsespriser!$D117*W44)&lt;0,0,(W44*[2]Genanskaffelsespriser!$D117-(2009-W$3)/$C44*[2]Genanskaffelsespriser!$D117*W44))</f>
        <v>0</v>
      </c>
      <c r="AU44" s="58">
        <f>IF((X44*[2]Genanskaffelsespriser!$D117-(2009-X$3)/$C44*[2]Genanskaffelsespriser!$D117*X44)&lt;0,0,(X44*[2]Genanskaffelsespriser!$D117-(2009-X$3)/$C44*[2]Genanskaffelsespriser!$D117*X44))</f>
        <v>0</v>
      </c>
      <c r="AV44" s="58">
        <f>IF((Y44*[2]Genanskaffelsespriser!$D117-(2009-Y$3)/$C44*[2]Genanskaffelsespriser!$D117*Y44)&lt;0,0,(Y44*[2]Genanskaffelsespriser!$D117-(2009-Y$3)/$C44*[2]Genanskaffelsespriser!$D117*Y44))</f>
        <v>0</v>
      </c>
      <c r="AW44" s="59">
        <f t="shared" si="20"/>
        <v>0</v>
      </c>
      <c r="AX44" s="58">
        <f>VLOOKUP(D$3,[2]Prisindeks!$A$1:$B$111,2,FALSE)/100*AA44</f>
        <v>0</v>
      </c>
      <c r="AY44" s="58">
        <f>VLOOKUP(E$3,[2]Prisindeks!$A$1:$B$111,2,FALSE)/100*AB44</f>
        <v>0</v>
      </c>
      <c r="AZ44" s="58">
        <f>VLOOKUP(F$3,[2]Prisindeks!$A$1:$B$111,2,FALSE)/100*AC44</f>
        <v>0</v>
      </c>
      <c r="BA44" s="58">
        <f>VLOOKUP(G$3,[2]Prisindeks!$A$1:$B$111,2,FALSE)/100*AD44</f>
        <v>0</v>
      </c>
      <c r="BB44" s="58">
        <f>VLOOKUP(H$3,[2]Prisindeks!$A$1:$B$111,2,FALSE)/100*AE44</f>
        <v>0</v>
      </c>
      <c r="BC44" s="58">
        <f>VLOOKUP(I$3,[2]Prisindeks!$A$1:$B$111,2,FALSE)/100*AF44</f>
        <v>0</v>
      </c>
      <c r="BD44" s="58">
        <f>VLOOKUP(J$3,[2]Prisindeks!$A$1:$B$111,2,FALSE)/100*AG44</f>
        <v>0</v>
      </c>
      <c r="BE44" s="58">
        <f>VLOOKUP(K$3,[2]Prisindeks!$A$1:$B$111,2,FALSE)/100*AH44</f>
        <v>0</v>
      </c>
      <c r="BF44" s="58">
        <f>VLOOKUP(L$3,[2]Prisindeks!$A$1:$B$111,2,FALSE)/100*AI44</f>
        <v>0</v>
      </c>
      <c r="BG44" s="58">
        <f>VLOOKUP(M$3,[2]Prisindeks!$A$1:$B$111,2,FALSE)/100*AJ44</f>
        <v>0</v>
      </c>
      <c r="BH44" s="58">
        <f>VLOOKUP(N$3,[2]Prisindeks!$A$1:$B$111,2,FALSE)/100*AK44</f>
        <v>0</v>
      </c>
      <c r="BI44" s="58">
        <f>VLOOKUP(O$3,[2]Prisindeks!$A$1:$B$111,2,FALSE)/100*AL44</f>
        <v>0</v>
      </c>
      <c r="BJ44" s="58">
        <f>VLOOKUP(P$3,[2]Prisindeks!$A$1:$B$111,2,FALSE)/100*AM44</f>
        <v>0</v>
      </c>
      <c r="BK44" s="58">
        <f>VLOOKUP(Q$3,[2]Prisindeks!$A$1:$B$111,2,FALSE)/100*AN44</f>
        <v>0</v>
      </c>
      <c r="BL44" s="58">
        <f>VLOOKUP(R$3,[2]Prisindeks!$A$1:$B$111,2,FALSE)/100*AO44</f>
        <v>0</v>
      </c>
      <c r="BM44" s="58">
        <f>VLOOKUP(S$3,[2]Prisindeks!$A$1:$B$111,2,FALSE)/100*AP44</f>
        <v>0</v>
      </c>
      <c r="BN44" s="58">
        <f>VLOOKUP(T$3,[2]Prisindeks!$A$1:$B$111,2,FALSE)/100*AQ44</f>
        <v>0</v>
      </c>
      <c r="BO44" s="58">
        <f>VLOOKUP(U$3,[2]Prisindeks!$A$1:$B$111,2,FALSE)/100*AR44</f>
        <v>0</v>
      </c>
      <c r="BP44" s="58">
        <f>VLOOKUP(V$3,[2]Prisindeks!$A$1:$B$111,2,FALSE)/100*AS44</f>
        <v>0</v>
      </c>
      <c r="BQ44" s="58">
        <f>VLOOKUP(W$3,[2]Prisindeks!$A$1:$B$111,2,FALSE)/100*AT44</f>
        <v>0</v>
      </c>
      <c r="BR44" s="58">
        <f>VLOOKUP(X$3,[2]Prisindeks!$A$1:$B$111,2,FALSE)/100*AU44</f>
        <v>0</v>
      </c>
      <c r="BS44" s="58">
        <f>VLOOKUP(Y$3,[2]Prisindeks!$A$1:$B$111,2,FALSE)/100*AV44</f>
        <v>0</v>
      </c>
      <c r="BT44" s="59">
        <f t="shared" si="21"/>
        <v>0</v>
      </c>
      <c r="BU44" s="48">
        <f t="shared" si="22"/>
        <v>0</v>
      </c>
      <c r="BV44" s="48">
        <f t="shared" si="22"/>
        <v>0</v>
      </c>
      <c r="BW44" s="48">
        <f t="shared" si="22"/>
        <v>0</v>
      </c>
      <c r="BX44" s="48">
        <f t="shared" si="22"/>
        <v>0</v>
      </c>
      <c r="BY44" s="48">
        <f t="shared" si="22"/>
        <v>0</v>
      </c>
      <c r="BZ44" s="48">
        <f t="shared" si="22"/>
        <v>0</v>
      </c>
      <c r="CA44" s="48">
        <f t="shared" si="22"/>
        <v>0</v>
      </c>
      <c r="CB44" s="48">
        <f t="shared" si="22"/>
        <v>0</v>
      </c>
      <c r="CC44" s="48">
        <f t="shared" si="22"/>
        <v>0</v>
      </c>
      <c r="CD44" s="48">
        <f t="shared" si="22"/>
        <v>0</v>
      </c>
      <c r="CE44" s="48">
        <f t="shared" si="22"/>
        <v>0</v>
      </c>
      <c r="CF44" s="48">
        <f t="shared" si="22"/>
        <v>0</v>
      </c>
      <c r="CG44" s="48">
        <f t="shared" si="22"/>
        <v>0</v>
      </c>
      <c r="CH44" s="48">
        <f t="shared" si="22"/>
        <v>0</v>
      </c>
      <c r="CI44" s="48">
        <f t="shared" si="22"/>
        <v>0</v>
      </c>
      <c r="CJ44" s="48">
        <f t="shared" si="22"/>
        <v>0</v>
      </c>
      <c r="CK44" s="48">
        <f t="shared" si="23"/>
        <v>0</v>
      </c>
      <c r="CL44" s="48">
        <f t="shared" si="23"/>
        <v>0</v>
      </c>
      <c r="CM44" s="48">
        <f t="shared" si="23"/>
        <v>0</v>
      </c>
      <c r="CN44" s="48">
        <f t="shared" si="23"/>
        <v>0</v>
      </c>
      <c r="CO44" s="48">
        <f t="shared" si="23"/>
        <v>0</v>
      </c>
      <c r="CP44" s="48">
        <f t="shared" si="23"/>
        <v>0</v>
      </c>
      <c r="CQ44" s="49">
        <f t="shared" si="24"/>
        <v>0</v>
      </c>
      <c r="CR44" s="48">
        <f t="shared" si="17"/>
        <v>0</v>
      </c>
    </row>
    <row r="45" spans="1:96" outlineLevel="1" x14ac:dyDescent="0.25">
      <c r="A45" s="50" t="s">
        <v>64</v>
      </c>
      <c r="B45" s="51" t="s">
        <v>65</v>
      </c>
      <c r="C45" s="52">
        <f>[2]Genanskaffelsespriser!E118</f>
        <v>50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56"/>
      <c r="AA45" s="57">
        <f>IF((D45*[2]Genanskaffelsespriser!$D118-(2009-D$3)/($C45+D46)*[2]Genanskaffelsespriser!$D118*D45)&lt;0,0,(D45*[2]Genanskaffelsespriser!$D118-(2009-D$3)/($C45+D46)*[2]Genanskaffelsespriser!$D118*D45))</f>
        <v>0</v>
      </c>
      <c r="AB45" s="58">
        <f>IF((E45*[2]Genanskaffelsespriser!$D118-(2009-E$3)/($C45+E46)*[2]Genanskaffelsespriser!$D118*E45)&lt;0,0,(E45*[2]Genanskaffelsespriser!$D118-(2009-E$3)/($C45+E46)*[2]Genanskaffelsespriser!$D118*E45))</f>
        <v>0</v>
      </c>
      <c r="AC45" s="58">
        <f>IF((F45*[2]Genanskaffelsespriser!$D118-(2009-F$3)/($C45+F46)*[2]Genanskaffelsespriser!$D118*F45)&lt;0,0,(F45*[2]Genanskaffelsespriser!$D118-(2009-F$3)/($C45+F46)*[2]Genanskaffelsespriser!$D118*F45))</f>
        <v>0</v>
      </c>
      <c r="AD45" s="58">
        <f>IF((G45*[2]Genanskaffelsespriser!$D118-(2009-G$3)/($C45+G46)*[2]Genanskaffelsespriser!$D118*G45)&lt;0,0,(G45*[2]Genanskaffelsespriser!$D118-(2009-G$3)/($C45+G46)*[2]Genanskaffelsespriser!$D118*G45))</f>
        <v>0</v>
      </c>
      <c r="AE45" s="58">
        <f>IF((H45*[2]Genanskaffelsespriser!$D118-(2009-H$3)/($C45+H46)*[2]Genanskaffelsespriser!$D118*H45)&lt;0,0,(H45*[2]Genanskaffelsespriser!$D118-(2009-H$3)/($C45+H46)*[2]Genanskaffelsespriser!$D118*H45))</f>
        <v>0</v>
      </c>
      <c r="AF45" s="58">
        <f>IF((I45*[2]Genanskaffelsespriser!$D118-(2009-I$3)/($C45+I46)*[2]Genanskaffelsespriser!$D118*I45)&lt;0,0,(I45*[2]Genanskaffelsespriser!$D118-(2009-I$3)/($C45+I46)*[2]Genanskaffelsespriser!$D118*I45))</f>
        <v>0</v>
      </c>
      <c r="AG45" s="58">
        <f>IF((J45*[2]Genanskaffelsespriser!$D118-(2009-J$3)/($C45+J46)*[2]Genanskaffelsespriser!$D118*J45)&lt;0,0,(J45*[2]Genanskaffelsespriser!$D118-(2009-J$3)/($C45+J46)*[2]Genanskaffelsespriser!$D118*J45))</f>
        <v>0</v>
      </c>
      <c r="AH45" s="58">
        <f>IF((K45*[2]Genanskaffelsespriser!$D118-(2009-K$3)/($C45+K46)*[2]Genanskaffelsespriser!$D118*K45)&lt;0,0,(K45*[2]Genanskaffelsespriser!$D118-(2009-K$3)/($C45+K46)*[2]Genanskaffelsespriser!$D118*K45))</f>
        <v>0</v>
      </c>
      <c r="AI45" s="58">
        <f>IF((L45*[2]Genanskaffelsespriser!$D118-(2009-L$3)/($C45+L46)*[2]Genanskaffelsespriser!$D118*L45)&lt;0,0,(L45*[2]Genanskaffelsespriser!$D118-(2009-L$3)/($C45+L46)*[2]Genanskaffelsespriser!$D118*L45))</f>
        <v>0</v>
      </c>
      <c r="AJ45" s="58">
        <f>IF((M45*[2]Genanskaffelsespriser!$D118-(2009-M$3)/($C45+M46)*[2]Genanskaffelsespriser!$D118*M45)&lt;0,0,(M45*[2]Genanskaffelsespriser!$D118-(2009-M$3)/($C45+M46)*[2]Genanskaffelsespriser!$D118*M45))</f>
        <v>0</v>
      </c>
      <c r="AK45" s="58">
        <f>IF((N45*[2]Genanskaffelsespriser!$D118-(2009-N$3)/($C45+N46)*[2]Genanskaffelsespriser!$D118*N45)&lt;0,0,(N45*[2]Genanskaffelsespriser!$D118-(2009-N$3)/($C45+N46)*[2]Genanskaffelsespriser!$D118*N45))</f>
        <v>0</v>
      </c>
      <c r="AL45" s="58">
        <f>IF((O45*[2]Genanskaffelsespriser!$D118-(2009-O$3)/($C45+O46)*[2]Genanskaffelsespriser!$D118*O45)&lt;0,0,(O45*[2]Genanskaffelsespriser!$D118-(2009-O$3)/($C45+O46)*[2]Genanskaffelsespriser!$D118*O45))</f>
        <v>0</v>
      </c>
      <c r="AM45" s="58">
        <f>IF((P45*[2]Genanskaffelsespriser!$D118-(2009-P$3)/($C45+P46)*[2]Genanskaffelsespriser!$D118*P45)&lt;0,0,(P45*[2]Genanskaffelsespriser!$D118-(2009-P$3)/($C45+P46)*[2]Genanskaffelsespriser!$D118*P45))</f>
        <v>0</v>
      </c>
      <c r="AN45" s="58">
        <f>IF((Q45*[2]Genanskaffelsespriser!$D118-(2009-Q$3)/($C45+Q46)*[2]Genanskaffelsespriser!$D118*Q45)&lt;0,0,(Q45*[2]Genanskaffelsespriser!$D118-(2009-Q$3)/($C45+Q46)*[2]Genanskaffelsespriser!$D118*Q45))</f>
        <v>0</v>
      </c>
      <c r="AO45" s="58">
        <f>IF((R45*[2]Genanskaffelsespriser!$D118-(2009-R$3)/($C45+R46)*[2]Genanskaffelsespriser!$D118*R45)&lt;0,0,(R45*[2]Genanskaffelsespriser!$D118-(2009-R$3)/($C45+R46)*[2]Genanskaffelsespriser!$D118*R45))</f>
        <v>0</v>
      </c>
      <c r="AP45" s="58">
        <f>IF((S45*[2]Genanskaffelsespriser!$D118-(2009-S$3)/($C45+S46)*[2]Genanskaffelsespriser!$D118*S45)&lt;0,0,(S45*[2]Genanskaffelsespriser!$D118-(2009-S$3)/($C45+S46)*[2]Genanskaffelsespriser!$D118*S45))</f>
        <v>0</v>
      </c>
      <c r="AQ45" s="58">
        <f>IF((T45*[2]Genanskaffelsespriser!$D118-(2009-T$3)/($C45+T46)*[2]Genanskaffelsespriser!$D118*T45)&lt;0,0,(T45*[2]Genanskaffelsespriser!$D118-(2009-T$3)/($C45+T46)*[2]Genanskaffelsespriser!$D118*T45))</f>
        <v>0</v>
      </c>
      <c r="AR45" s="58">
        <f>IF((U45*[2]Genanskaffelsespriser!$D118-(2009-U$3)/($C45+U46)*[2]Genanskaffelsespriser!$D118*U45)&lt;0,0,(U45*[2]Genanskaffelsespriser!$D118-(2009-U$3)/($C45+U46)*[2]Genanskaffelsespriser!$D118*U45))</f>
        <v>0</v>
      </c>
      <c r="AS45" s="58">
        <f>IF((V45*[2]Genanskaffelsespriser!$D118-(2009-V$3)/($C45+V46)*[2]Genanskaffelsespriser!$D118*V45)&lt;0,0,(V45*[2]Genanskaffelsespriser!$D118-(2009-V$3)/($C45+V46)*[2]Genanskaffelsespriser!$D118*V45))</f>
        <v>0</v>
      </c>
      <c r="AT45" s="58">
        <f>IF((W45*[2]Genanskaffelsespriser!$D118-(2009-W$3)/($C45+W46)*[2]Genanskaffelsespriser!$D118*W45)&lt;0,0,(W45*[2]Genanskaffelsespriser!$D118-(2009-W$3)/($C45+W46)*[2]Genanskaffelsespriser!$D118*W45))</f>
        <v>0</v>
      </c>
      <c r="AU45" s="58">
        <f>IF((X45*[2]Genanskaffelsespriser!$D118-(2009-X$3)/($C45+X46)*[2]Genanskaffelsespriser!$D118*X45)&lt;0,0,(X45*[2]Genanskaffelsespriser!$D118-(2009-X$3)/($C45+X46)*[2]Genanskaffelsespriser!$D118*X45))</f>
        <v>0</v>
      </c>
      <c r="AV45" s="58">
        <f>IF((Y45*[2]Genanskaffelsespriser!$D118-(2009-Y$3)/($C45+Y46)*[2]Genanskaffelsespriser!$D118*Y45)&lt;0,0,(Y45*[2]Genanskaffelsespriser!$D118-(2009-Y$3)/($C45+Y46)*[2]Genanskaffelsespriser!$D118*Y45))</f>
        <v>0</v>
      </c>
      <c r="AW45" s="59">
        <f t="shared" si="20"/>
        <v>0</v>
      </c>
      <c r="AX45" s="58">
        <f>VLOOKUP(D$3,[2]Prisindeks!$A$1:$B$111,2,FALSE)/100*AA45</f>
        <v>0</v>
      </c>
      <c r="AY45" s="58">
        <f>VLOOKUP(E$3,[2]Prisindeks!$A$1:$B$111,2,FALSE)/100*AB45</f>
        <v>0</v>
      </c>
      <c r="AZ45" s="58">
        <f>VLOOKUP(F$3,[2]Prisindeks!$A$1:$B$111,2,FALSE)/100*AC45</f>
        <v>0</v>
      </c>
      <c r="BA45" s="58">
        <f>VLOOKUP(G$3,[2]Prisindeks!$A$1:$B$111,2,FALSE)/100*AD45</f>
        <v>0</v>
      </c>
      <c r="BB45" s="58">
        <f>VLOOKUP(H$3,[2]Prisindeks!$A$1:$B$111,2,FALSE)/100*AE45</f>
        <v>0</v>
      </c>
      <c r="BC45" s="58">
        <f>VLOOKUP(I$3,[2]Prisindeks!$A$1:$B$111,2,FALSE)/100*AF45</f>
        <v>0</v>
      </c>
      <c r="BD45" s="58">
        <f>VLOOKUP(J$3,[2]Prisindeks!$A$1:$B$111,2,FALSE)/100*AG45</f>
        <v>0</v>
      </c>
      <c r="BE45" s="58">
        <f>VLOOKUP(K$3,[2]Prisindeks!$A$1:$B$111,2,FALSE)/100*AH45</f>
        <v>0</v>
      </c>
      <c r="BF45" s="58">
        <f>VLOOKUP(L$3,[2]Prisindeks!$A$1:$B$111,2,FALSE)/100*AI45</f>
        <v>0</v>
      </c>
      <c r="BG45" s="58">
        <f>VLOOKUP(M$3,[2]Prisindeks!$A$1:$B$111,2,FALSE)/100*AJ45</f>
        <v>0</v>
      </c>
      <c r="BH45" s="58">
        <f>VLOOKUP(N$3,[2]Prisindeks!$A$1:$B$111,2,FALSE)/100*AK45</f>
        <v>0</v>
      </c>
      <c r="BI45" s="58">
        <f>VLOOKUP(O$3,[2]Prisindeks!$A$1:$B$111,2,FALSE)/100*AL45</f>
        <v>0</v>
      </c>
      <c r="BJ45" s="58">
        <f>VLOOKUP(P$3,[2]Prisindeks!$A$1:$B$111,2,FALSE)/100*AM45</f>
        <v>0</v>
      </c>
      <c r="BK45" s="58">
        <f>VLOOKUP(Q$3,[2]Prisindeks!$A$1:$B$111,2,FALSE)/100*AN45</f>
        <v>0</v>
      </c>
      <c r="BL45" s="58">
        <f>VLOOKUP(R$3,[2]Prisindeks!$A$1:$B$111,2,FALSE)/100*AO45</f>
        <v>0</v>
      </c>
      <c r="BM45" s="58">
        <f>VLOOKUP(S$3,[2]Prisindeks!$A$1:$B$111,2,FALSE)/100*AP45</f>
        <v>0</v>
      </c>
      <c r="BN45" s="58">
        <f>VLOOKUP(T$3,[2]Prisindeks!$A$1:$B$111,2,FALSE)/100*AQ45</f>
        <v>0</v>
      </c>
      <c r="BO45" s="58">
        <f>VLOOKUP(U$3,[2]Prisindeks!$A$1:$B$111,2,FALSE)/100*AR45</f>
        <v>0</v>
      </c>
      <c r="BP45" s="58">
        <f>VLOOKUP(V$3,[2]Prisindeks!$A$1:$B$111,2,FALSE)/100*AS45</f>
        <v>0</v>
      </c>
      <c r="BQ45" s="58">
        <f>VLOOKUP(W$3,[2]Prisindeks!$A$1:$B$111,2,FALSE)/100*AT45</f>
        <v>0</v>
      </c>
      <c r="BR45" s="58">
        <f>VLOOKUP(X$3,[2]Prisindeks!$A$1:$B$111,2,FALSE)/100*AU45</f>
        <v>0</v>
      </c>
      <c r="BS45" s="58">
        <f>VLOOKUP(Y$3,[2]Prisindeks!$A$1:$B$111,2,FALSE)/100*AV45</f>
        <v>0</v>
      </c>
      <c r="BT45" s="59">
        <f t="shared" si="21"/>
        <v>0</v>
      </c>
      <c r="BU45" s="48">
        <f t="shared" si="22"/>
        <v>0</v>
      </c>
      <c r="BV45" s="48">
        <f t="shared" si="22"/>
        <v>0</v>
      </c>
      <c r="BW45" s="48">
        <f t="shared" si="22"/>
        <v>0</v>
      </c>
      <c r="BX45" s="48">
        <f t="shared" si="22"/>
        <v>0</v>
      </c>
      <c r="BY45" s="48">
        <f t="shared" si="22"/>
        <v>0</v>
      </c>
      <c r="BZ45" s="48">
        <f t="shared" si="22"/>
        <v>0</v>
      </c>
      <c r="CA45" s="48">
        <f t="shared" si="22"/>
        <v>0</v>
      </c>
      <c r="CB45" s="48">
        <f t="shared" si="22"/>
        <v>0</v>
      </c>
      <c r="CC45" s="48">
        <f t="shared" si="22"/>
        <v>0</v>
      </c>
      <c r="CD45" s="48">
        <f t="shared" si="22"/>
        <v>0</v>
      </c>
      <c r="CE45" s="48">
        <f t="shared" si="22"/>
        <v>0</v>
      </c>
      <c r="CF45" s="48">
        <f t="shared" si="22"/>
        <v>0</v>
      </c>
      <c r="CG45" s="48">
        <f t="shared" si="22"/>
        <v>0</v>
      </c>
      <c r="CH45" s="48">
        <f t="shared" si="22"/>
        <v>0</v>
      </c>
      <c r="CI45" s="48">
        <f t="shared" si="22"/>
        <v>0</v>
      </c>
      <c r="CJ45" s="48">
        <f t="shared" ref="CJ45:CJ53" si="25">(BM45+AP45)/2</f>
        <v>0</v>
      </c>
      <c r="CK45" s="48">
        <f t="shared" si="23"/>
        <v>0</v>
      </c>
      <c r="CL45" s="48">
        <f t="shared" si="23"/>
        <v>0</v>
      </c>
      <c r="CM45" s="48">
        <f t="shared" si="23"/>
        <v>0</v>
      </c>
      <c r="CN45" s="48">
        <f t="shared" si="23"/>
        <v>0</v>
      </c>
      <c r="CO45" s="48">
        <f t="shared" si="23"/>
        <v>0</v>
      </c>
      <c r="CP45" s="48">
        <f t="shared" si="23"/>
        <v>0</v>
      </c>
      <c r="CQ45" s="49">
        <f t="shared" si="24"/>
        <v>0</v>
      </c>
      <c r="CR45" s="48">
        <f t="shared" si="17"/>
        <v>0</v>
      </c>
    </row>
    <row r="46" spans="1:96" outlineLevel="1" x14ac:dyDescent="0.25">
      <c r="A46" s="60" t="s">
        <v>66</v>
      </c>
      <c r="B46" s="51" t="s">
        <v>67</v>
      </c>
      <c r="C46" s="61" t="s">
        <v>68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49"/>
      <c r="CR46" s="48"/>
    </row>
    <row r="47" spans="1:96" outlineLevel="1" x14ac:dyDescent="0.25">
      <c r="A47" s="50" t="s">
        <v>69</v>
      </c>
      <c r="B47" s="51" t="s">
        <v>65</v>
      </c>
      <c r="C47" s="52">
        <f>[2]Genanskaffelsespriser!E119</f>
        <v>15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56"/>
      <c r="AA47" s="57">
        <f>IF((D47*[2]Genanskaffelsespriser!$D119-(2009-D$3)/$C47*[2]Genanskaffelsespriser!$D119*D47)&lt;0,0,(D47*[2]Genanskaffelsespriser!$D119-(2009-D$3)/$C47*[2]Genanskaffelsespriser!$D119*D47))</f>
        <v>0</v>
      </c>
      <c r="AB47" s="58">
        <f>IF((E47*[2]Genanskaffelsespriser!$D119-(2009-E$3)/$C47*[2]Genanskaffelsespriser!$D119*E47)&lt;0,0,(E47*[2]Genanskaffelsespriser!$D119-(2009-E$3)/$C47*[2]Genanskaffelsespriser!$D119*E47))</f>
        <v>0</v>
      </c>
      <c r="AC47" s="58">
        <f>IF((F47*[2]Genanskaffelsespriser!$D119-(2009-F$3)/$C47*[2]Genanskaffelsespriser!$D119*F47)&lt;0,0,(F47*[2]Genanskaffelsespriser!$D119-(2009-F$3)/$C47*[2]Genanskaffelsespriser!$D119*F47))</f>
        <v>0</v>
      </c>
      <c r="AD47" s="58">
        <f>IF((G47*[2]Genanskaffelsespriser!$D119-(2009-G$3)/$C47*[2]Genanskaffelsespriser!$D119*G47)&lt;0,0,(G47*[2]Genanskaffelsespriser!$D119-(2009-G$3)/$C47*[2]Genanskaffelsespriser!$D119*G47))</f>
        <v>0</v>
      </c>
      <c r="AE47" s="58">
        <f>IF((H47*[2]Genanskaffelsespriser!$D119-(2009-H$3)/$C47*[2]Genanskaffelsespriser!$D119*H47)&lt;0,0,(H47*[2]Genanskaffelsespriser!$D119-(2009-H$3)/$C47*[2]Genanskaffelsespriser!$D119*H47))</f>
        <v>0</v>
      </c>
      <c r="AF47" s="58">
        <f>IF((I47*[2]Genanskaffelsespriser!$D119-(2009-I$3)/$C47*[2]Genanskaffelsespriser!$D119*I47)&lt;0,0,(I47*[2]Genanskaffelsespriser!$D119-(2009-I$3)/$C47*[2]Genanskaffelsespriser!$D119*I47))</f>
        <v>0</v>
      </c>
      <c r="AG47" s="58">
        <f>IF((J47*[2]Genanskaffelsespriser!$D119-(2009-J$3)/$C47*[2]Genanskaffelsespriser!$D119*J47)&lt;0,0,(J47*[2]Genanskaffelsespriser!$D119-(2009-J$3)/$C47*[2]Genanskaffelsespriser!$D119*J47))</f>
        <v>0</v>
      </c>
      <c r="AH47" s="58">
        <f>IF((K47*[2]Genanskaffelsespriser!$D119-(2009-K$3)/$C47*[2]Genanskaffelsespriser!$D119*K47)&lt;0,0,(K47*[2]Genanskaffelsespriser!$D119-(2009-K$3)/$C47*[2]Genanskaffelsespriser!$D119*K47))</f>
        <v>0</v>
      </c>
      <c r="AI47" s="58">
        <f>IF((L47*[2]Genanskaffelsespriser!$D119-(2009-L$3)/$C47*[2]Genanskaffelsespriser!$D119*L47)&lt;0,0,(L47*[2]Genanskaffelsespriser!$D119-(2009-L$3)/$C47*[2]Genanskaffelsespriser!$D119*L47))</f>
        <v>0</v>
      </c>
      <c r="AJ47" s="58">
        <f>IF((M47*[2]Genanskaffelsespriser!$D119-(2009-M$3)/$C47*[2]Genanskaffelsespriser!$D119*M47)&lt;0,0,(M47*[2]Genanskaffelsespriser!$D119-(2009-M$3)/$C47*[2]Genanskaffelsespriser!$D119*M47))</f>
        <v>0</v>
      </c>
      <c r="AK47" s="58">
        <f>IF((N47*[2]Genanskaffelsespriser!$D119-(2009-N$3)/$C47*[2]Genanskaffelsespriser!$D119*N47)&lt;0,0,(N47*[2]Genanskaffelsespriser!$D119-(2009-N$3)/$C47*[2]Genanskaffelsespriser!$D119*N47))</f>
        <v>0</v>
      </c>
      <c r="AL47" s="58">
        <f>IF((O47*[2]Genanskaffelsespriser!$D119-(2009-O$3)/$C47*[2]Genanskaffelsespriser!$D119*O47)&lt;0,0,(O47*[2]Genanskaffelsespriser!$D119-(2009-O$3)/$C47*[2]Genanskaffelsespriser!$D119*O47))</f>
        <v>0</v>
      </c>
      <c r="AM47" s="58">
        <f>IF((P47*[2]Genanskaffelsespriser!$D119-(2009-P$3)/$C47*[2]Genanskaffelsespriser!$D119*P47)&lt;0,0,(P47*[2]Genanskaffelsespriser!$D119-(2009-P$3)/$C47*[2]Genanskaffelsespriser!$D119*P47))</f>
        <v>0</v>
      </c>
      <c r="AN47" s="58">
        <f>IF((Q47*[2]Genanskaffelsespriser!$D119-(2009-Q$3)/$C47*[2]Genanskaffelsespriser!$D119*Q47)&lt;0,0,(Q47*[2]Genanskaffelsespriser!$D119-(2009-Q$3)/$C47*[2]Genanskaffelsespriser!$D119*Q47))</f>
        <v>0</v>
      </c>
      <c r="AO47" s="58">
        <f>IF((R47*[2]Genanskaffelsespriser!$D119-(2009-R$3)/$C47*[2]Genanskaffelsespriser!$D119*R47)&lt;0,0,(R47*[2]Genanskaffelsespriser!$D119-(2009-R$3)/$C47*[2]Genanskaffelsespriser!$D119*R47))</f>
        <v>0</v>
      </c>
      <c r="AP47" s="58">
        <f>IF((S47*[2]Genanskaffelsespriser!$D119-(2009-S$3)/$C47*[2]Genanskaffelsespriser!$D119*S47)&lt;0,0,(S47*[2]Genanskaffelsespriser!$D119-(2009-S$3)/$C47*[2]Genanskaffelsespriser!$D119*S47))</f>
        <v>0</v>
      </c>
      <c r="AQ47" s="58">
        <f>IF((T47*[2]Genanskaffelsespriser!$D119-(2009-T$3)/$C47*[2]Genanskaffelsespriser!$D119*T47)&lt;0,0,(T47*[2]Genanskaffelsespriser!$D119-(2009-T$3)/$C47*[2]Genanskaffelsespriser!$D119*T47))</f>
        <v>0</v>
      </c>
      <c r="AR47" s="58">
        <f>IF((U47*[2]Genanskaffelsespriser!$D119-(2009-U$3)/$C47*[2]Genanskaffelsespriser!$D119*U47)&lt;0,0,(U47*[2]Genanskaffelsespriser!$D119-(2009-U$3)/$C47*[2]Genanskaffelsespriser!$D119*U47))</f>
        <v>0</v>
      </c>
      <c r="AS47" s="58">
        <f>IF((V47*[2]Genanskaffelsespriser!$D119-(2009-V$3)/$C47*[2]Genanskaffelsespriser!$D119*V47)&lt;0,0,(V47*[2]Genanskaffelsespriser!$D119-(2009-V$3)/$C47*[2]Genanskaffelsespriser!$D119*V47))</f>
        <v>0</v>
      </c>
      <c r="AT47" s="58">
        <f>IF((W47*[2]Genanskaffelsespriser!$D119-(2009-W$3)/$C47*[2]Genanskaffelsespriser!$D119*W47)&lt;0,0,(W47*[2]Genanskaffelsespriser!$D119-(2009-W$3)/$C47*[2]Genanskaffelsespriser!$D119*W47))</f>
        <v>0</v>
      </c>
      <c r="AU47" s="58">
        <f>IF((X47*[2]Genanskaffelsespriser!$D119-(2009-X$3)/$C47*[2]Genanskaffelsespriser!$D119*X47)&lt;0,0,(X47*[2]Genanskaffelsespriser!$D119-(2009-X$3)/$C47*[2]Genanskaffelsespriser!$D119*X47))</f>
        <v>0</v>
      </c>
      <c r="AV47" s="58">
        <f>IF((Y47*[2]Genanskaffelsespriser!$D119-(2009-Y$3)/$C47*[2]Genanskaffelsespriser!$D119*Y47)&lt;0,0,(Y47*[2]Genanskaffelsespriser!$D119-(2009-Y$3)/$C47*[2]Genanskaffelsespriser!$D119*Y47))</f>
        <v>0</v>
      </c>
      <c r="AW47" s="59">
        <f t="shared" si="20"/>
        <v>0</v>
      </c>
      <c r="AX47" s="58">
        <f>VLOOKUP(D$3,[2]Prisindeks!$A$1:$B$111,2,FALSE)/100*AA47</f>
        <v>0</v>
      </c>
      <c r="AY47" s="58">
        <f>VLOOKUP(E$3,[2]Prisindeks!$A$1:$B$111,2,FALSE)/100*AB47</f>
        <v>0</v>
      </c>
      <c r="AZ47" s="58">
        <f>VLOOKUP(F$3,[2]Prisindeks!$A$1:$B$111,2,FALSE)/100*AC47</f>
        <v>0</v>
      </c>
      <c r="BA47" s="58">
        <f>VLOOKUP(G$3,[2]Prisindeks!$A$1:$B$111,2,FALSE)/100*AD47</f>
        <v>0</v>
      </c>
      <c r="BB47" s="58">
        <f>VLOOKUP(H$3,[2]Prisindeks!$A$1:$B$111,2,FALSE)/100*AE47</f>
        <v>0</v>
      </c>
      <c r="BC47" s="58">
        <f>VLOOKUP(I$3,[2]Prisindeks!$A$1:$B$111,2,FALSE)/100*AF47</f>
        <v>0</v>
      </c>
      <c r="BD47" s="58">
        <f>VLOOKUP(J$3,[2]Prisindeks!$A$1:$B$111,2,FALSE)/100*AG47</f>
        <v>0</v>
      </c>
      <c r="BE47" s="58">
        <f>VLOOKUP(K$3,[2]Prisindeks!$A$1:$B$111,2,FALSE)/100*AH47</f>
        <v>0</v>
      </c>
      <c r="BF47" s="58">
        <f>VLOOKUP(L$3,[2]Prisindeks!$A$1:$B$111,2,FALSE)/100*AI47</f>
        <v>0</v>
      </c>
      <c r="BG47" s="58">
        <f>VLOOKUP(M$3,[2]Prisindeks!$A$1:$B$111,2,FALSE)/100*AJ47</f>
        <v>0</v>
      </c>
      <c r="BH47" s="58">
        <f>VLOOKUP(N$3,[2]Prisindeks!$A$1:$B$111,2,FALSE)/100*AK47</f>
        <v>0</v>
      </c>
      <c r="BI47" s="58">
        <f>VLOOKUP(O$3,[2]Prisindeks!$A$1:$B$111,2,FALSE)/100*AL47</f>
        <v>0</v>
      </c>
      <c r="BJ47" s="58">
        <f>VLOOKUP(P$3,[2]Prisindeks!$A$1:$B$111,2,FALSE)/100*AM47</f>
        <v>0</v>
      </c>
      <c r="BK47" s="58">
        <f>VLOOKUP(Q$3,[2]Prisindeks!$A$1:$B$111,2,FALSE)/100*AN47</f>
        <v>0</v>
      </c>
      <c r="BL47" s="58">
        <f>VLOOKUP(R$3,[2]Prisindeks!$A$1:$B$111,2,FALSE)/100*AO47</f>
        <v>0</v>
      </c>
      <c r="BM47" s="58">
        <f>VLOOKUP(S$3,[2]Prisindeks!$A$1:$B$111,2,FALSE)/100*AP47</f>
        <v>0</v>
      </c>
      <c r="BN47" s="58">
        <f>VLOOKUP(T$3,[2]Prisindeks!$A$1:$B$111,2,FALSE)/100*AQ47</f>
        <v>0</v>
      </c>
      <c r="BO47" s="58">
        <f>VLOOKUP(U$3,[2]Prisindeks!$A$1:$B$111,2,FALSE)/100*AR47</f>
        <v>0</v>
      </c>
      <c r="BP47" s="58">
        <f>VLOOKUP(V$3,[2]Prisindeks!$A$1:$B$111,2,FALSE)/100*AS47</f>
        <v>0</v>
      </c>
      <c r="BQ47" s="58">
        <f>VLOOKUP(W$3,[2]Prisindeks!$A$1:$B$111,2,FALSE)/100*AT47</f>
        <v>0</v>
      </c>
      <c r="BR47" s="58">
        <f>VLOOKUP(X$3,[2]Prisindeks!$A$1:$B$111,2,FALSE)/100*AU47</f>
        <v>0</v>
      </c>
      <c r="BS47" s="58">
        <f>VLOOKUP(Y$3,[2]Prisindeks!$A$1:$B$111,2,FALSE)/100*AV47</f>
        <v>0</v>
      </c>
      <c r="BT47" s="59">
        <f t="shared" si="21"/>
        <v>0</v>
      </c>
      <c r="BU47" s="48">
        <f t="shared" ref="BU47:CI53" si="26">(AX47+AA47)/2</f>
        <v>0</v>
      </c>
      <c r="BV47" s="48">
        <f t="shared" si="26"/>
        <v>0</v>
      </c>
      <c r="BW47" s="48">
        <f t="shared" si="26"/>
        <v>0</v>
      </c>
      <c r="BX47" s="48">
        <f t="shared" si="26"/>
        <v>0</v>
      </c>
      <c r="BY47" s="48">
        <f t="shared" si="26"/>
        <v>0</v>
      </c>
      <c r="BZ47" s="48">
        <f t="shared" si="26"/>
        <v>0</v>
      </c>
      <c r="CA47" s="48">
        <f t="shared" si="26"/>
        <v>0</v>
      </c>
      <c r="CB47" s="48">
        <f t="shared" si="26"/>
        <v>0</v>
      </c>
      <c r="CC47" s="48">
        <f t="shared" si="26"/>
        <v>0</v>
      </c>
      <c r="CD47" s="48">
        <f t="shared" si="26"/>
        <v>0</v>
      </c>
      <c r="CE47" s="48">
        <f t="shared" si="26"/>
        <v>0</v>
      </c>
      <c r="CF47" s="48">
        <f t="shared" si="26"/>
        <v>0</v>
      </c>
      <c r="CG47" s="48">
        <f t="shared" si="26"/>
        <v>0</v>
      </c>
      <c r="CH47" s="48">
        <f t="shared" si="26"/>
        <v>0</v>
      </c>
      <c r="CI47" s="48">
        <f t="shared" si="26"/>
        <v>0</v>
      </c>
      <c r="CJ47" s="48">
        <f t="shared" si="25"/>
        <v>0</v>
      </c>
      <c r="CK47" s="48">
        <f t="shared" si="23"/>
        <v>0</v>
      </c>
      <c r="CL47" s="48">
        <f t="shared" si="23"/>
        <v>0</v>
      </c>
      <c r="CM47" s="48">
        <f t="shared" si="23"/>
        <v>0</v>
      </c>
      <c r="CN47" s="48">
        <f t="shared" si="23"/>
        <v>0</v>
      </c>
      <c r="CO47" s="48">
        <f t="shared" si="23"/>
        <v>0</v>
      </c>
      <c r="CP47" s="48">
        <f t="shared" si="23"/>
        <v>0</v>
      </c>
      <c r="CQ47" s="49">
        <f t="shared" si="24"/>
        <v>0</v>
      </c>
      <c r="CR47" s="48">
        <f t="shared" si="17"/>
        <v>0</v>
      </c>
    </row>
    <row r="48" spans="1:96" outlineLevel="1" x14ac:dyDescent="0.25">
      <c r="A48" s="50" t="s">
        <v>70</v>
      </c>
      <c r="B48" s="51" t="s">
        <v>65</v>
      </c>
      <c r="C48" s="52">
        <f>[2]Genanskaffelsespriser!E120</f>
        <v>50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56"/>
      <c r="AA48" s="58">
        <f>IF((D48*[2]Genanskaffelsespriser!$D120-(2009-D$3)/($C48+D49)*[2]Genanskaffelsespriser!$D120*D48)&lt;0,0,(D48*[2]Genanskaffelsespriser!$D120-(2009-D$3)/($C48+D49)*[2]Genanskaffelsespriser!$D120*D48))</f>
        <v>0</v>
      </c>
      <c r="AB48" s="58">
        <f>IF((E48*[2]Genanskaffelsespriser!$D120-(2009-E$3)/($C48+E49)*[2]Genanskaffelsespriser!$D120*E48)&lt;0,0,(E48*[2]Genanskaffelsespriser!$D120-(2009-E$3)/($C48+E49)*[2]Genanskaffelsespriser!$D120*E48))</f>
        <v>0</v>
      </c>
      <c r="AC48" s="58">
        <f>IF((F48*[2]Genanskaffelsespriser!$D120-(2009-F$3)/($C48+F49)*[2]Genanskaffelsespriser!$D120*F48)&lt;0,0,(F48*[2]Genanskaffelsespriser!$D120-(2009-F$3)/($C48+F49)*[2]Genanskaffelsespriser!$D120*F48))</f>
        <v>0</v>
      </c>
      <c r="AD48" s="58">
        <f>IF((G48*[2]Genanskaffelsespriser!$D120-(2009-G$3)/($C48+G49)*[2]Genanskaffelsespriser!$D120*G48)&lt;0,0,(G48*[2]Genanskaffelsespriser!$D120-(2009-G$3)/($C48+G49)*[2]Genanskaffelsespriser!$D120*G48))</f>
        <v>0</v>
      </c>
      <c r="AE48" s="58">
        <f>IF((H48*[2]Genanskaffelsespriser!$D120-(2009-H$3)/($C48+H49)*[2]Genanskaffelsespriser!$D120*H48)&lt;0,0,(H48*[2]Genanskaffelsespriser!$D120-(2009-H$3)/($C48+H49)*[2]Genanskaffelsespriser!$D120*H48))</f>
        <v>0</v>
      </c>
      <c r="AF48" s="58">
        <f>IF((I48*[2]Genanskaffelsespriser!$D120-(2009-I$3)/($C48+I49)*[2]Genanskaffelsespriser!$D120*I48)&lt;0,0,(I48*[2]Genanskaffelsespriser!$D120-(2009-I$3)/($C48+I49)*[2]Genanskaffelsespriser!$D120*I48))</f>
        <v>0</v>
      </c>
      <c r="AG48" s="58">
        <f>IF((J48*[2]Genanskaffelsespriser!$D120-(2009-J$3)/($C48+J49)*[2]Genanskaffelsespriser!$D120*J48)&lt;0,0,(J48*[2]Genanskaffelsespriser!$D120-(2009-J$3)/($C48+J49)*[2]Genanskaffelsespriser!$D120*J48))</f>
        <v>0</v>
      </c>
      <c r="AH48" s="58">
        <f>IF((K48*[2]Genanskaffelsespriser!$D120-(2009-K$3)/($C48+K49)*[2]Genanskaffelsespriser!$D120*K48)&lt;0,0,(K48*[2]Genanskaffelsespriser!$D120-(2009-K$3)/($C48+K49)*[2]Genanskaffelsespriser!$D120*K48))</f>
        <v>0</v>
      </c>
      <c r="AI48" s="58">
        <f>IF((L48*[2]Genanskaffelsespriser!$D120-(2009-L$3)/($C48+L49)*[2]Genanskaffelsespriser!$D120*L48)&lt;0,0,(L48*[2]Genanskaffelsespriser!$D120-(2009-L$3)/($C48+L49)*[2]Genanskaffelsespriser!$D120*L48))</f>
        <v>0</v>
      </c>
      <c r="AJ48" s="58">
        <f>IF((M48*[2]Genanskaffelsespriser!$D120-(2009-M$3)/($C48+M49)*[2]Genanskaffelsespriser!$D120*M48)&lt;0,0,(M48*[2]Genanskaffelsespriser!$D120-(2009-M$3)/($C48+M49)*[2]Genanskaffelsespriser!$D120*M48))</f>
        <v>0</v>
      </c>
      <c r="AK48" s="58">
        <f>IF((N48*[2]Genanskaffelsespriser!$D120-(2009-N$3)/($C48+N49)*[2]Genanskaffelsespriser!$D120*N48)&lt;0,0,(N48*[2]Genanskaffelsespriser!$D120-(2009-N$3)/($C48+N49)*[2]Genanskaffelsespriser!$D120*N48))</f>
        <v>0</v>
      </c>
      <c r="AL48" s="58">
        <f>IF((O48*[2]Genanskaffelsespriser!$D120-(2009-O$3)/($C48+O49)*[2]Genanskaffelsespriser!$D120*O48)&lt;0,0,(O48*[2]Genanskaffelsespriser!$D120-(2009-O$3)/($C48+O49)*[2]Genanskaffelsespriser!$D120*O48))</f>
        <v>0</v>
      </c>
      <c r="AM48" s="58">
        <f>IF((P48*[2]Genanskaffelsespriser!$D120-(2009-P$3)/($C48+P49)*[2]Genanskaffelsespriser!$D120*P48)&lt;0,0,(P48*[2]Genanskaffelsespriser!$D120-(2009-P$3)/($C48+P49)*[2]Genanskaffelsespriser!$D120*P48))</f>
        <v>0</v>
      </c>
      <c r="AN48" s="58">
        <f>IF((Q48*[2]Genanskaffelsespriser!$D120-(2009-Q$3)/($C48+Q49)*[2]Genanskaffelsespriser!$D120*Q48)&lt;0,0,(Q48*[2]Genanskaffelsespriser!$D120-(2009-Q$3)/($C48+Q49)*[2]Genanskaffelsespriser!$D120*Q48))</f>
        <v>0</v>
      </c>
      <c r="AO48" s="58">
        <f>IF((R48*[2]Genanskaffelsespriser!$D120-(2009-R$3)/($C48+R49)*[2]Genanskaffelsespriser!$D120*R48)&lt;0,0,(R48*[2]Genanskaffelsespriser!$D120-(2009-R$3)/($C48+R49)*[2]Genanskaffelsespriser!$D120*R48))</f>
        <v>0</v>
      </c>
      <c r="AP48" s="58">
        <f>IF((S48*[2]Genanskaffelsespriser!$D120-(2009-S$3)/($C48+S49)*[2]Genanskaffelsespriser!$D120*S48)&lt;0,0,(S48*[2]Genanskaffelsespriser!$D120-(2009-S$3)/($C48+S49)*[2]Genanskaffelsespriser!$D120*S48))</f>
        <v>0</v>
      </c>
      <c r="AQ48" s="58">
        <f>IF((T48*[2]Genanskaffelsespriser!$D120-(2009-T$3)/($C48+T49)*[2]Genanskaffelsespriser!$D120*T48)&lt;0,0,(T48*[2]Genanskaffelsespriser!$D120-(2009-T$3)/($C48+T49)*[2]Genanskaffelsespriser!$D120*T48))</f>
        <v>0</v>
      </c>
      <c r="AR48" s="58">
        <f>IF((U48*[2]Genanskaffelsespriser!$D120-(2009-U$3)/($C48+U49)*[2]Genanskaffelsespriser!$D120*U48)&lt;0,0,(U48*[2]Genanskaffelsespriser!$D120-(2009-U$3)/($C48+U49)*[2]Genanskaffelsespriser!$D120*U48))</f>
        <v>0</v>
      </c>
      <c r="AS48" s="58">
        <f>IF((V48*[2]Genanskaffelsespriser!$D120-(2009-V$3)/($C48+V49)*[2]Genanskaffelsespriser!$D120*V48)&lt;0,0,(V48*[2]Genanskaffelsespriser!$D120-(2009-V$3)/($C48+V49)*[2]Genanskaffelsespriser!$D120*V48))</f>
        <v>0</v>
      </c>
      <c r="AT48" s="58">
        <f>IF((W48*[2]Genanskaffelsespriser!$D120-(2009-W$3)/($C48+W49)*[2]Genanskaffelsespriser!$D120*W48)&lt;0,0,(W48*[2]Genanskaffelsespriser!$D120-(2009-W$3)/($C48+W49)*[2]Genanskaffelsespriser!$D120*W48))</f>
        <v>0</v>
      </c>
      <c r="AU48" s="58">
        <f>IF((X48*[2]Genanskaffelsespriser!$D120-(2009-X$3)/($C48+X49)*[2]Genanskaffelsespriser!$D120*X48)&lt;0,0,(X48*[2]Genanskaffelsespriser!$D120-(2009-X$3)/($C48+X49)*[2]Genanskaffelsespriser!$D120*X48))</f>
        <v>0</v>
      </c>
      <c r="AV48" s="58">
        <f>IF((Y48*[2]Genanskaffelsespriser!$D120-(2009-Y$3)/($C48+Y49)*[2]Genanskaffelsespriser!$D120*Y48)&lt;0,0,(Y48*[2]Genanskaffelsespriser!$D120-(2009-Y$3)/($C48+Y49)*[2]Genanskaffelsespriser!$D120*Y48))</f>
        <v>0</v>
      </c>
      <c r="AW48" s="59">
        <f t="shared" si="20"/>
        <v>0</v>
      </c>
      <c r="AX48" s="58">
        <f>VLOOKUP(D$3,[2]Prisindeks!$A$1:$B$111,2,FALSE)/100*AA48</f>
        <v>0</v>
      </c>
      <c r="AY48" s="58">
        <f>VLOOKUP(E$3,[2]Prisindeks!$A$1:$B$111,2,FALSE)/100*AB48</f>
        <v>0</v>
      </c>
      <c r="AZ48" s="58">
        <f>VLOOKUP(F$3,[2]Prisindeks!$A$1:$B$111,2,FALSE)/100*AC48</f>
        <v>0</v>
      </c>
      <c r="BA48" s="58">
        <f>VLOOKUP(G$3,[2]Prisindeks!$A$1:$B$111,2,FALSE)/100*AD48</f>
        <v>0</v>
      </c>
      <c r="BB48" s="58">
        <f>VLOOKUP(H$3,[2]Prisindeks!$A$1:$B$111,2,FALSE)/100*AE48</f>
        <v>0</v>
      </c>
      <c r="BC48" s="58">
        <f>VLOOKUP(I$3,[2]Prisindeks!$A$1:$B$111,2,FALSE)/100*AF48</f>
        <v>0</v>
      </c>
      <c r="BD48" s="58">
        <f>VLOOKUP(J$3,[2]Prisindeks!$A$1:$B$111,2,FALSE)/100*AG48</f>
        <v>0</v>
      </c>
      <c r="BE48" s="58">
        <f>VLOOKUP(K$3,[2]Prisindeks!$A$1:$B$111,2,FALSE)/100*AH48</f>
        <v>0</v>
      </c>
      <c r="BF48" s="58">
        <f>VLOOKUP(L$3,[2]Prisindeks!$A$1:$B$111,2,FALSE)/100*AI48</f>
        <v>0</v>
      </c>
      <c r="BG48" s="58">
        <f>VLOOKUP(M$3,[2]Prisindeks!$A$1:$B$111,2,FALSE)/100*AJ48</f>
        <v>0</v>
      </c>
      <c r="BH48" s="58">
        <f>VLOOKUP(N$3,[2]Prisindeks!$A$1:$B$111,2,FALSE)/100*AK48</f>
        <v>0</v>
      </c>
      <c r="BI48" s="58">
        <f>VLOOKUP(O$3,[2]Prisindeks!$A$1:$B$111,2,FALSE)/100*AL48</f>
        <v>0</v>
      </c>
      <c r="BJ48" s="58">
        <f>VLOOKUP(P$3,[2]Prisindeks!$A$1:$B$111,2,FALSE)/100*AM48</f>
        <v>0</v>
      </c>
      <c r="BK48" s="58">
        <f>VLOOKUP(Q$3,[2]Prisindeks!$A$1:$B$111,2,FALSE)/100*AN48</f>
        <v>0</v>
      </c>
      <c r="BL48" s="58">
        <f>VLOOKUP(R$3,[2]Prisindeks!$A$1:$B$111,2,FALSE)/100*AO48</f>
        <v>0</v>
      </c>
      <c r="BM48" s="58">
        <f>VLOOKUP(S$3,[2]Prisindeks!$A$1:$B$111,2,FALSE)/100*AP48</f>
        <v>0</v>
      </c>
      <c r="BN48" s="58">
        <f>VLOOKUP(T$3,[2]Prisindeks!$A$1:$B$111,2,FALSE)/100*AQ48</f>
        <v>0</v>
      </c>
      <c r="BO48" s="58">
        <f>VLOOKUP(U$3,[2]Prisindeks!$A$1:$B$111,2,FALSE)/100*AR48</f>
        <v>0</v>
      </c>
      <c r="BP48" s="58">
        <f>VLOOKUP(V$3,[2]Prisindeks!$A$1:$B$111,2,FALSE)/100*AS48</f>
        <v>0</v>
      </c>
      <c r="BQ48" s="58">
        <f>VLOOKUP(W$3,[2]Prisindeks!$A$1:$B$111,2,FALSE)/100*AT48</f>
        <v>0</v>
      </c>
      <c r="BR48" s="58">
        <f>VLOOKUP(X$3,[2]Prisindeks!$A$1:$B$111,2,FALSE)/100*AU48</f>
        <v>0</v>
      </c>
      <c r="BS48" s="58">
        <f>VLOOKUP(Y$3,[2]Prisindeks!$A$1:$B$111,2,FALSE)/100*AV48</f>
        <v>0</v>
      </c>
      <c r="BT48" s="59">
        <f t="shared" si="21"/>
        <v>0</v>
      </c>
      <c r="BU48" s="48">
        <f t="shared" si="26"/>
        <v>0</v>
      </c>
      <c r="BV48" s="48">
        <f t="shared" si="26"/>
        <v>0</v>
      </c>
      <c r="BW48" s="48">
        <f t="shared" si="26"/>
        <v>0</v>
      </c>
      <c r="BX48" s="48">
        <f t="shared" si="26"/>
        <v>0</v>
      </c>
      <c r="BY48" s="48">
        <f t="shared" si="26"/>
        <v>0</v>
      </c>
      <c r="BZ48" s="48">
        <f t="shared" si="26"/>
        <v>0</v>
      </c>
      <c r="CA48" s="48">
        <f t="shared" si="26"/>
        <v>0</v>
      </c>
      <c r="CB48" s="48">
        <f t="shared" si="26"/>
        <v>0</v>
      </c>
      <c r="CC48" s="48">
        <f t="shared" si="26"/>
        <v>0</v>
      </c>
      <c r="CD48" s="48">
        <f t="shared" si="26"/>
        <v>0</v>
      </c>
      <c r="CE48" s="48">
        <f t="shared" si="26"/>
        <v>0</v>
      </c>
      <c r="CF48" s="48">
        <f t="shared" si="26"/>
        <v>0</v>
      </c>
      <c r="CG48" s="48">
        <f t="shared" si="26"/>
        <v>0</v>
      </c>
      <c r="CH48" s="48">
        <f t="shared" si="26"/>
        <v>0</v>
      </c>
      <c r="CI48" s="48">
        <f t="shared" si="26"/>
        <v>0</v>
      </c>
      <c r="CJ48" s="48">
        <f t="shared" si="25"/>
        <v>0</v>
      </c>
      <c r="CK48" s="48">
        <f t="shared" si="23"/>
        <v>0</v>
      </c>
      <c r="CL48" s="48">
        <f t="shared" si="23"/>
        <v>0</v>
      </c>
      <c r="CM48" s="48">
        <f t="shared" si="23"/>
        <v>0</v>
      </c>
      <c r="CN48" s="48">
        <f t="shared" si="23"/>
        <v>0</v>
      </c>
      <c r="CO48" s="48">
        <f t="shared" si="23"/>
        <v>0</v>
      </c>
      <c r="CP48" s="48">
        <f t="shared" si="23"/>
        <v>0</v>
      </c>
      <c r="CQ48" s="49">
        <f t="shared" si="24"/>
        <v>0</v>
      </c>
      <c r="CR48" s="48">
        <f t="shared" si="17"/>
        <v>0</v>
      </c>
    </row>
    <row r="49" spans="1:96" outlineLevel="1" x14ac:dyDescent="0.25">
      <c r="A49" s="60" t="s">
        <v>66</v>
      </c>
      <c r="B49" s="51" t="s">
        <v>67</v>
      </c>
      <c r="C49" s="61" t="s">
        <v>68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49"/>
      <c r="CR49" s="48"/>
    </row>
    <row r="50" spans="1:96" outlineLevel="1" x14ac:dyDescent="0.25">
      <c r="A50" s="50" t="s">
        <v>71</v>
      </c>
      <c r="B50" s="51" t="s">
        <v>65</v>
      </c>
      <c r="C50" s="52">
        <f>[2]Genanskaffelsespriser!E121</f>
        <v>15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56"/>
      <c r="AA50" s="57">
        <f>IF((D50*[2]Genanskaffelsespriser!$D121-(2009-D$3)/$C50*[2]Genanskaffelsespriser!$D121*D50)&lt;0,0,(D50*[2]Genanskaffelsespriser!$D121-(2009-D$3)/$C50*[2]Genanskaffelsespriser!$D121*D50))</f>
        <v>0</v>
      </c>
      <c r="AB50" s="58">
        <f>IF((E50*[2]Genanskaffelsespriser!$D121-(2009-E$3)/$C50*[2]Genanskaffelsespriser!$D121*E50)&lt;0,0,(E50*[2]Genanskaffelsespriser!$D121-(2009-E$3)/$C50*[2]Genanskaffelsespriser!$D121*E50))</f>
        <v>0</v>
      </c>
      <c r="AC50" s="58">
        <f>IF((F50*[2]Genanskaffelsespriser!$D121-(2009-F$3)/$C50*[2]Genanskaffelsespriser!$D121*F50)&lt;0,0,(F50*[2]Genanskaffelsespriser!$D121-(2009-F$3)/$C50*[2]Genanskaffelsespriser!$D121*F50))</f>
        <v>0</v>
      </c>
      <c r="AD50" s="58">
        <f>IF((G50*[2]Genanskaffelsespriser!$D121-(2009-G$3)/$C50*[2]Genanskaffelsespriser!$D121*G50)&lt;0,0,(G50*[2]Genanskaffelsespriser!$D121-(2009-G$3)/$C50*[2]Genanskaffelsespriser!$D121*G50))</f>
        <v>0</v>
      </c>
      <c r="AE50" s="58">
        <f>IF((H50*[2]Genanskaffelsespriser!$D121-(2009-H$3)/$C50*[2]Genanskaffelsespriser!$D121*H50)&lt;0,0,(H50*[2]Genanskaffelsespriser!$D121-(2009-H$3)/$C50*[2]Genanskaffelsespriser!$D121*H50))</f>
        <v>0</v>
      </c>
      <c r="AF50" s="58">
        <f>IF((I50*[2]Genanskaffelsespriser!$D121-(2009-I$3)/$C50*[2]Genanskaffelsespriser!$D121*I50)&lt;0,0,(I50*[2]Genanskaffelsespriser!$D121-(2009-I$3)/$C50*[2]Genanskaffelsespriser!$D121*I50))</f>
        <v>0</v>
      </c>
      <c r="AG50" s="58">
        <f>IF((J50*[2]Genanskaffelsespriser!$D121-(2009-J$3)/$C50*[2]Genanskaffelsespriser!$D121*J50)&lt;0,0,(J50*[2]Genanskaffelsespriser!$D121-(2009-J$3)/$C50*[2]Genanskaffelsespriser!$D121*J50))</f>
        <v>0</v>
      </c>
      <c r="AH50" s="58">
        <f>IF((K50*[2]Genanskaffelsespriser!$D121-(2009-K$3)/$C50*[2]Genanskaffelsespriser!$D121*K50)&lt;0,0,(K50*[2]Genanskaffelsespriser!$D121-(2009-K$3)/$C50*[2]Genanskaffelsespriser!$D121*K50))</f>
        <v>0</v>
      </c>
      <c r="AI50" s="58">
        <f>IF((L50*[2]Genanskaffelsespriser!$D121-(2009-L$3)/$C50*[2]Genanskaffelsespriser!$D121*L50)&lt;0,0,(L50*[2]Genanskaffelsespriser!$D121-(2009-L$3)/$C50*[2]Genanskaffelsespriser!$D121*L50))</f>
        <v>0</v>
      </c>
      <c r="AJ50" s="58">
        <f>IF((M50*[2]Genanskaffelsespriser!$D121-(2009-M$3)/$C50*[2]Genanskaffelsespriser!$D121*M50)&lt;0,0,(M50*[2]Genanskaffelsespriser!$D121-(2009-M$3)/$C50*[2]Genanskaffelsespriser!$D121*M50))</f>
        <v>0</v>
      </c>
      <c r="AK50" s="58">
        <f>IF((N50*[2]Genanskaffelsespriser!$D121-(2009-N$3)/$C50*[2]Genanskaffelsespriser!$D121*N50)&lt;0,0,(N50*[2]Genanskaffelsespriser!$D121-(2009-N$3)/$C50*[2]Genanskaffelsespriser!$D121*N50))</f>
        <v>0</v>
      </c>
      <c r="AL50" s="58">
        <f>IF((O50*[2]Genanskaffelsespriser!$D121-(2009-O$3)/$C50*[2]Genanskaffelsespriser!$D121*O50)&lt;0,0,(O50*[2]Genanskaffelsespriser!$D121-(2009-O$3)/$C50*[2]Genanskaffelsespriser!$D121*O50))</f>
        <v>0</v>
      </c>
      <c r="AM50" s="58">
        <f>IF((P50*[2]Genanskaffelsespriser!$D121-(2009-P$3)/$C50*[2]Genanskaffelsespriser!$D121*P50)&lt;0,0,(P50*[2]Genanskaffelsespriser!$D121-(2009-P$3)/$C50*[2]Genanskaffelsespriser!$D121*P50))</f>
        <v>0</v>
      </c>
      <c r="AN50" s="58">
        <f>IF((Q50*[2]Genanskaffelsespriser!$D121-(2009-Q$3)/$C50*[2]Genanskaffelsespriser!$D121*Q50)&lt;0,0,(Q50*[2]Genanskaffelsespriser!$D121-(2009-Q$3)/$C50*[2]Genanskaffelsespriser!$D121*Q50))</f>
        <v>0</v>
      </c>
      <c r="AO50" s="58">
        <f>IF((R50*[2]Genanskaffelsespriser!$D121-(2009-R$3)/$C50*[2]Genanskaffelsespriser!$D121*R50)&lt;0,0,(R50*[2]Genanskaffelsespriser!$D121-(2009-R$3)/$C50*[2]Genanskaffelsespriser!$D121*R50))</f>
        <v>0</v>
      </c>
      <c r="AP50" s="58">
        <f>IF((S50*[2]Genanskaffelsespriser!$D121-(2009-S$3)/$C50*[2]Genanskaffelsespriser!$D121*S50)&lt;0,0,(S50*[2]Genanskaffelsespriser!$D121-(2009-S$3)/$C50*[2]Genanskaffelsespriser!$D121*S50))</f>
        <v>0</v>
      </c>
      <c r="AQ50" s="58">
        <f>IF((T50*[2]Genanskaffelsespriser!$D121-(2009-T$3)/$C50*[2]Genanskaffelsespriser!$D121*T50)&lt;0,0,(T50*[2]Genanskaffelsespriser!$D121-(2009-T$3)/$C50*[2]Genanskaffelsespriser!$D121*T50))</f>
        <v>0</v>
      </c>
      <c r="AR50" s="58">
        <f>IF((U50*[2]Genanskaffelsespriser!$D121-(2009-U$3)/$C50*[2]Genanskaffelsespriser!$D121*U50)&lt;0,0,(U50*[2]Genanskaffelsespriser!$D121-(2009-U$3)/$C50*[2]Genanskaffelsespriser!$D121*U50))</f>
        <v>0</v>
      </c>
      <c r="AS50" s="58">
        <f>IF((V50*[2]Genanskaffelsespriser!$D121-(2009-V$3)/$C50*[2]Genanskaffelsespriser!$D121*V50)&lt;0,0,(V50*[2]Genanskaffelsespriser!$D121-(2009-V$3)/$C50*[2]Genanskaffelsespriser!$D121*V50))</f>
        <v>0</v>
      </c>
      <c r="AT50" s="58">
        <f>IF((W50*[2]Genanskaffelsespriser!$D121-(2009-W$3)/$C50*[2]Genanskaffelsespriser!$D121*W50)&lt;0,0,(W50*[2]Genanskaffelsespriser!$D121-(2009-W$3)/$C50*[2]Genanskaffelsespriser!$D121*W50))</f>
        <v>0</v>
      </c>
      <c r="AU50" s="58">
        <f>IF((X50*[2]Genanskaffelsespriser!$D121-(2009-X$3)/$C50*[2]Genanskaffelsespriser!$D121*X50)&lt;0,0,(X50*[2]Genanskaffelsespriser!$D121-(2009-X$3)/$C50*[2]Genanskaffelsespriser!$D121*X50))</f>
        <v>0</v>
      </c>
      <c r="AV50" s="58">
        <f>IF((Y50*[2]Genanskaffelsespriser!$D121-(2009-Y$3)/$C50*[2]Genanskaffelsespriser!$D121*Y50)&lt;0,0,(Y50*[2]Genanskaffelsespriser!$D121-(2009-Y$3)/$C50*[2]Genanskaffelsespriser!$D121*Y50))</f>
        <v>0</v>
      </c>
      <c r="AW50" s="59">
        <f t="shared" si="20"/>
        <v>0</v>
      </c>
      <c r="AX50" s="58">
        <f>VLOOKUP(D$3,[2]Prisindeks!$A$1:$B$111,2,FALSE)/100*AA50</f>
        <v>0</v>
      </c>
      <c r="AY50" s="58">
        <f>VLOOKUP(E$3,[2]Prisindeks!$A$1:$B$111,2,FALSE)/100*AB50</f>
        <v>0</v>
      </c>
      <c r="AZ50" s="58">
        <f>VLOOKUP(F$3,[2]Prisindeks!$A$1:$B$111,2,FALSE)/100*AC50</f>
        <v>0</v>
      </c>
      <c r="BA50" s="58">
        <f>VLOOKUP(G$3,[2]Prisindeks!$A$1:$B$111,2,FALSE)/100*AD50</f>
        <v>0</v>
      </c>
      <c r="BB50" s="58">
        <f>VLOOKUP(H$3,[2]Prisindeks!$A$1:$B$111,2,FALSE)/100*AE50</f>
        <v>0</v>
      </c>
      <c r="BC50" s="58">
        <f>VLOOKUP(I$3,[2]Prisindeks!$A$1:$B$111,2,FALSE)/100*AF50</f>
        <v>0</v>
      </c>
      <c r="BD50" s="58">
        <f>VLOOKUP(J$3,[2]Prisindeks!$A$1:$B$111,2,FALSE)/100*AG50</f>
        <v>0</v>
      </c>
      <c r="BE50" s="58">
        <f>VLOOKUP(K$3,[2]Prisindeks!$A$1:$B$111,2,FALSE)/100*AH50</f>
        <v>0</v>
      </c>
      <c r="BF50" s="58">
        <f>VLOOKUP(L$3,[2]Prisindeks!$A$1:$B$111,2,FALSE)/100*AI50</f>
        <v>0</v>
      </c>
      <c r="BG50" s="58">
        <f>VLOOKUP(M$3,[2]Prisindeks!$A$1:$B$111,2,FALSE)/100*AJ50</f>
        <v>0</v>
      </c>
      <c r="BH50" s="58">
        <f>VLOOKUP(N$3,[2]Prisindeks!$A$1:$B$111,2,FALSE)/100*AK50</f>
        <v>0</v>
      </c>
      <c r="BI50" s="58">
        <f>VLOOKUP(O$3,[2]Prisindeks!$A$1:$B$111,2,FALSE)/100*AL50</f>
        <v>0</v>
      </c>
      <c r="BJ50" s="58">
        <f>VLOOKUP(P$3,[2]Prisindeks!$A$1:$B$111,2,FALSE)/100*AM50</f>
        <v>0</v>
      </c>
      <c r="BK50" s="58">
        <f>VLOOKUP(Q$3,[2]Prisindeks!$A$1:$B$111,2,FALSE)/100*AN50</f>
        <v>0</v>
      </c>
      <c r="BL50" s="58">
        <f>VLOOKUP(R$3,[2]Prisindeks!$A$1:$B$111,2,FALSE)/100*AO50</f>
        <v>0</v>
      </c>
      <c r="BM50" s="58">
        <f>VLOOKUP(S$3,[2]Prisindeks!$A$1:$B$111,2,FALSE)/100*AP50</f>
        <v>0</v>
      </c>
      <c r="BN50" s="58">
        <f>VLOOKUP(T$3,[2]Prisindeks!$A$1:$B$111,2,FALSE)/100*AQ50</f>
        <v>0</v>
      </c>
      <c r="BO50" s="58">
        <f>VLOOKUP(U$3,[2]Prisindeks!$A$1:$B$111,2,FALSE)/100*AR50</f>
        <v>0</v>
      </c>
      <c r="BP50" s="58">
        <f>VLOOKUP(V$3,[2]Prisindeks!$A$1:$B$111,2,FALSE)/100*AS50</f>
        <v>0</v>
      </c>
      <c r="BQ50" s="58">
        <f>VLOOKUP(W$3,[2]Prisindeks!$A$1:$B$111,2,FALSE)/100*AT50</f>
        <v>0</v>
      </c>
      <c r="BR50" s="58">
        <f>VLOOKUP(X$3,[2]Prisindeks!$A$1:$B$111,2,FALSE)/100*AU50</f>
        <v>0</v>
      </c>
      <c r="BS50" s="58">
        <f>VLOOKUP(Y$3,[2]Prisindeks!$A$1:$B$111,2,FALSE)/100*AV50</f>
        <v>0</v>
      </c>
      <c r="BT50" s="59">
        <f t="shared" si="21"/>
        <v>0</v>
      </c>
      <c r="BU50" s="48">
        <f t="shared" si="26"/>
        <v>0</v>
      </c>
      <c r="BV50" s="48">
        <f t="shared" si="26"/>
        <v>0</v>
      </c>
      <c r="BW50" s="48">
        <f t="shared" si="26"/>
        <v>0</v>
      </c>
      <c r="BX50" s="48">
        <f t="shared" si="26"/>
        <v>0</v>
      </c>
      <c r="BY50" s="48">
        <f t="shared" si="26"/>
        <v>0</v>
      </c>
      <c r="BZ50" s="48">
        <f t="shared" si="26"/>
        <v>0</v>
      </c>
      <c r="CA50" s="48">
        <f t="shared" si="26"/>
        <v>0</v>
      </c>
      <c r="CB50" s="48">
        <f t="shared" si="26"/>
        <v>0</v>
      </c>
      <c r="CC50" s="48">
        <f t="shared" si="26"/>
        <v>0</v>
      </c>
      <c r="CD50" s="48">
        <f t="shared" si="26"/>
        <v>0</v>
      </c>
      <c r="CE50" s="48">
        <f t="shared" si="26"/>
        <v>0</v>
      </c>
      <c r="CF50" s="48">
        <f t="shared" si="26"/>
        <v>0</v>
      </c>
      <c r="CG50" s="48">
        <f t="shared" si="26"/>
        <v>0</v>
      </c>
      <c r="CH50" s="48">
        <f t="shared" si="26"/>
        <v>0</v>
      </c>
      <c r="CI50" s="48">
        <f t="shared" si="26"/>
        <v>0</v>
      </c>
      <c r="CJ50" s="48">
        <f t="shared" si="25"/>
        <v>0</v>
      </c>
      <c r="CK50" s="48">
        <f t="shared" si="23"/>
        <v>0</v>
      </c>
      <c r="CL50" s="48">
        <f t="shared" si="23"/>
        <v>0</v>
      </c>
      <c r="CM50" s="48">
        <f t="shared" si="23"/>
        <v>0</v>
      </c>
      <c r="CN50" s="48">
        <f t="shared" si="23"/>
        <v>0</v>
      </c>
      <c r="CO50" s="48">
        <f t="shared" si="23"/>
        <v>0</v>
      </c>
      <c r="CP50" s="48">
        <f t="shared" si="23"/>
        <v>0</v>
      </c>
      <c r="CQ50" s="49">
        <f t="shared" si="24"/>
        <v>0</v>
      </c>
      <c r="CR50" s="48">
        <f t="shared" si="17"/>
        <v>0</v>
      </c>
    </row>
    <row r="51" spans="1:96" outlineLevel="1" x14ac:dyDescent="0.25">
      <c r="A51" s="50" t="s">
        <v>72</v>
      </c>
      <c r="B51" s="51" t="s">
        <v>65</v>
      </c>
      <c r="C51" s="52">
        <f>[2]Genanskaffelsespriser!E122</f>
        <v>75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56"/>
      <c r="AA51" s="57">
        <f>IF((D51*[2]Genanskaffelsespriser!$D122-(2009-D$3)/($C51+D52)*[2]Genanskaffelsespriser!$D122*D51)&lt;0,0,(D51*[2]Genanskaffelsespriser!$D122-(2009-D$3)/($C51+D52)*[2]Genanskaffelsespriser!$D122*D51))</f>
        <v>0</v>
      </c>
      <c r="AB51" s="58">
        <f>IF((E51*[2]Genanskaffelsespriser!$D122-(2009-E$3)/($C51+E52)*[2]Genanskaffelsespriser!$D122*E51)&lt;0,0,(E51*[2]Genanskaffelsespriser!$D122-(2009-E$3)/($C51+E52)*[2]Genanskaffelsespriser!$D122*E51))</f>
        <v>0</v>
      </c>
      <c r="AC51" s="58">
        <f>IF((F51*[2]Genanskaffelsespriser!$D122-(2009-F$3)/($C51+F52)*[2]Genanskaffelsespriser!$D122*F51)&lt;0,0,(F51*[2]Genanskaffelsespriser!$D122-(2009-F$3)/($C51+F52)*[2]Genanskaffelsespriser!$D122*F51))</f>
        <v>0</v>
      </c>
      <c r="AD51" s="58">
        <f>IF((G51*[2]Genanskaffelsespriser!$D122-(2009-G$3)/($C51+G52)*[2]Genanskaffelsespriser!$D122*G51)&lt;0,0,(G51*[2]Genanskaffelsespriser!$D122-(2009-G$3)/($C51+G52)*[2]Genanskaffelsespriser!$D122*G51))</f>
        <v>0</v>
      </c>
      <c r="AE51" s="58">
        <f>IF((H51*[2]Genanskaffelsespriser!$D122-(2009-H$3)/($C51+H52)*[2]Genanskaffelsespriser!$D122*H51)&lt;0,0,(H51*[2]Genanskaffelsespriser!$D122-(2009-H$3)/($C51+H52)*[2]Genanskaffelsespriser!$D122*H51))</f>
        <v>0</v>
      </c>
      <c r="AF51" s="58">
        <f>IF((I51*[2]Genanskaffelsespriser!$D122-(2009-I$3)/($C51+I52)*[2]Genanskaffelsespriser!$D122*I51)&lt;0,0,(I51*[2]Genanskaffelsespriser!$D122-(2009-I$3)/($C51+I52)*[2]Genanskaffelsespriser!$D122*I51))</f>
        <v>0</v>
      </c>
      <c r="AG51" s="58">
        <f>IF((J51*[2]Genanskaffelsespriser!$D122-(2009-J$3)/($C51+J52)*[2]Genanskaffelsespriser!$D122*J51)&lt;0,0,(J51*[2]Genanskaffelsespriser!$D122-(2009-J$3)/($C51+J52)*[2]Genanskaffelsespriser!$D122*J51))</f>
        <v>0</v>
      </c>
      <c r="AH51" s="58">
        <f>IF((K51*[2]Genanskaffelsespriser!$D122-(2009-K$3)/($C51+K52)*[2]Genanskaffelsespriser!$D122*K51)&lt;0,0,(K51*[2]Genanskaffelsespriser!$D122-(2009-K$3)/($C51+K52)*[2]Genanskaffelsespriser!$D122*K51))</f>
        <v>0</v>
      </c>
      <c r="AI51" s="58">
        <f>IF((L51*[2]Genanskaffelsespriser!$D122-(2009-L$3)/($C51+L52)*[2]Genanskaffelsespriser!$D122*L51)&lt;0,0,(L51*[2]Genanskaffelsespriser!$D122-(2009-L$3)/($C51+L52)*[2]Genanskaffelsespriser!$D122*L51))</f>
        <v>0</v>
      </c>
      <c r="AJ51" s="58">
        <f>IF((M51*[2]Genanskaffelsespriser!$D122-(2009-M$3)/($C51+M52)*[2]Genanskaffelsespriser!$D122*M51)&lt;0,0,(M51*[2]Genanskaffelsespriser!$D122-(2009-M$3)/($C51+M52)*[2]Genanskaffelsespriser!$D122*M51))</f>
        <v>0</v>
      </c>
      <c r="AK51" s="58">
        <f>IF((N51*[2]Genanskaffelsespriser!$D122-(2009-N$3)/($C51+N52)*[2]Genanskaffelsespriser!$D122*N51)&lt;0,0,(N51*[2]Genanskaffelsespriser!$D122-(2009-N$3)/($C51+N52)*[2]Genanskaffelsespriser!$D122*N51))</f>
        <v>0</v>
      </c>
      <c r="AL51" s="58">
        <f>IF((O51*[2]Genanskaffelsespriser!$D122-(2009-O$3)/($C51+O52)*[2]Genanskaffelsespriser!$D122*O51)&lt;0,0,(O51*[2]Genanskaffelsespriser!$D122-(2009-O$3)/($C51+O52)*[2]Genanskaffelsespriser!$D122*O51))</f>
        <v>0</v>
      </c>
      <c r="AM51" s="58">
        <f>IF((P51*[2]Genanskaffelsespriser!$D122-(2009-P$3)/($C51+P52)*[2]Genanskaffelsespriser!$D122*P51)&lt;0,0,(P51*[2]Genanskaffelsespriser!$D122-(2009-P$3)/($C51+P52)*[2]Genanskaffelsespriser!$D122*P51))</f>
        <v>0</v>
      </c>
      <c r="AN51" s="58">
        <f>IF((Q51*[2]Genanskaffelsespriser!$D122-(2009-Q$3)/($C51+Q52)*[2]Genanskaffelsespriser!$D122*Q51)&lt;0,0,(Q51*[2]Genanskaffelsespriser!$D122-(2009-Q$3)/($C51+Q52)*[2]Genanskaffelsespriser!$D122*Q51))</f>
        <v>0</v>
      </c>
      <c r="AO51" s="58">
        <f>IF((R51*[2]Genanskaffelsespriser!$D122-(2009-R$3)/($C51+R52)*[2]Genanskaffelsespriser!$D122*R51)&lt;0,0,(R51*[2]Genanskaffelsespriser!$D122-(2009-R$3)/($C51+R52)*[2]Genanskaffelsespriser!$D122*R51))</f>
        <v>0</v>
      </c>
      <c r="AP51" s="58">
        <f>IF((S51*[2]Genanskaffelsespriser!$D122-(2009-S$3)/($C51+S52)*[2]Genanskaffelsespriser!$D122*S51)&lt;0,0,(S51*[2]Genanskaffelsespriser!$D122-(2009-S$3)/($C51+S52)*[2]Genanskaffelsespriser!$D122*S51))</f>
        <v>0</v>
      </c>
      <c r="AQ51" s="58">
        <f>IF((T51*[2]Genanskaffelsespriser!$D122-(2009-T$3)/($C51+T52)*[2]Genanskaffelsespriser!$D122*T51)&lt;0,0,(T51*[2]Genanskaffelsespriser!$D122-(2009-T$3)/($C51+T52)*[2]Genanskaffelsespriser!$D122*T51))</f>
        <v>0</v>
      </c>
      <c r="AR51" s="58">
        <f>IF((U51*[2]Genanskaffelsespriser!$D122-(2009-U$3)/($C51+U52)*[2]Genanskaffelsespriser!$D122*U51)&lt;0,0,(U51*[2]Genanskaffelsespriser!$D122-(2009-U$3)/($C51+U52)*[2]Genanskaffelsespriser!$D122*U51))</f>
        <v>0</v>
      </c>
      <c r="AS51" s="58">
        <f>IF((V51*[2]Genanskaffelsespriser!$D122-(2009-V$3)/($C51+V52)*[2]Genanskaffelsespriser!$D122*V51)&lt;0,0,(V51*[2]Genanskaffelsespriser!$D122-(2009-V$3)/($C51+V52)*[2]Genanskaffelsespriser!$D122*V51))</f>
        <v>0</v>
      </c>
      <c r="AT51" s="58">
        <f>IF((W51*[2]Genanskaffelsespriser!$D122-(2009-W$3)/($C51+W52)*[2]Genanskaffelsespriser!$D122*W51)&lt;0,0,(W51*[2]Genanskaffelsespriser!$D122-(2009-W$3)/($C51+W52)*[2]Genanskaffelsespriser!$D122*W51))</f>
        <v>0</v>
      </c>
      <c r="AU51" s="58">
        <f>IF((X51*[2]Genanskaffelsespriser!$D122-(2009-X$3)/($C51+X52)*[2]Genanskaffelsespriser!$D122*X51)&lt;0,0,(X51*[2]Genanskaffelsespriser!$D122-(2009-X$3)/($C51+X52)*[2]Genanskaffelsespriser!$D122*X51))</f>
        <v>0</v>
      </c>
      <c r="AV51" s="58">
        <f>IF((Y51*[2]Genanskaffelsespriser!$D122-(2009-Y$3)/($C51+Y52)*[2]Genanskaffelsespriser!$D122*Y51)&lt;0,0,(Y51*[2]Genanskaffelsespriser!$D122-(2009-Y$3)/($C51+Y52)*[2]Genanskaffelsespriser!$D122*Y51))</f>
        <v>0</v>
      </c>
      <c r="AW51" s="59">
        <f t="shared" si="20"/>
        <v>0</v>
      </c>
      <c r="AX51" s="58">
        <f>VLOOKUP(D$3,[2]Prisindeks!$A$1:$B$111,2,FALSE)/100*AA51</f>
        <v>0</v>
      </c>
      <c r="AY51" s="58">
        <f>VLOOKUP(E$3,[2]Prisindeks!$A$1:$B$111,2,FALSE)/100*AB51</f>
        <v>0</v>
      </c>
      <c r="AZ51" s="58">
        <f>VLOOKUP(F$3,[2]Prisindeks!$A$1:$B$111,2,FALSE)/100*AC51</f>
        <v>0</v>
      </c>
      <c r="BA51" s="58">
        <f>VLOOKUP(G$3,[2]Prisindeks!$A$1:$B$111,2,FALSE)/100*AD51</f>
        <v>0</v>
      </c>
      <c r="BB51" s="58">
        <f>VLOOKUP(H$3,[2]Prisindeks!$A$1:$B$111,2,FALSE)/100*AE51</f>
        <v>0</v>
      </c>
      <c r="BC51" s="58">
        <f>VLOOKUP(I$3,[2]Prisindeks!$A$1:$B$111,2,FALSE)/100*AF51</f>
        <v>0</v>
      </c>
      <c r="BD51" s="58">
        <f>VLOOKUP(J$3,[2]Prisindeks!$A$1:$B$111,2,FALSE)/100*AG51</f>
        <v>0</v>
      </c>
      <c r="BE51" s="58">
        <f>VLOOKUP(K$3,[2]Prisindeks!$A$1:$B$111,2,FALSE)/100*AH51</f>
        <v>0</v>
      </c>
      <c r="BF51" s="58">
        <f>VLOOKUP(L$3,[2]Prisindeks!$A$1:$B$111,2,FALSE)/100*AI51</f>
        <v>0</v>
      </c>
      <c r="BG51" s="58">
        <f>VLOOKUP(M$3,[2]Prisindeks!$A$1:$B$111,2,FALSE)/100*AJ51</f>
        <v>0</v>
      </c>
      <c r="BH51" s="58">
        <f>VLOOKUP(N$3,[2]Prisindeks!$A$1:$B$111,2,FALSE)/100*AK51</f>
        <v>0</v>
      </c>
      <c r="BI51" s="58">
        <f>VLOOKUP(O$3,[2]Prisindeks!$A$1:$B$111,2,FALSE)/100*AL51</f>
        <v>0</v>
      </c>
      <c r="BJ51" s="58">
        <f>VLOOKUP(P$3,[2]Prisindeks!$A$1:$B$111,2,FALSE)/100*AM51</f>
        <v>0</v>
      </c>
      <c r="BK51" s="58">
        <f>VLOOKUP(Q$3,[2]Prisindeks!$A$1:$B$111,2,FALSE)/100*AN51</f>
        <v>0</v>
      </c>
      <c r="BL51" s="58">
        <f>VLOOKUP(R$3,[2]Prisindeks!$A$1:$B$111,2,FALSE)/100*AO51</f>
        <v>0</v>
      </c>
      <c r="BM51" s="58">
        <f>VLOOKUP(S$3,[2]Prisindeks!$A$1:$B$111,2,FALSE)/100*AP51</f>
        <v>0</v>
      </c>
      <c r="BN51" s="58">
        <f>VLOOKUP(T$3,[2]Prisindeks!$A$1:$B$111,2,FALSE)/100*AQ51</f>
        <v>0</v>
      </c>
      <c r="BO51" s="58">
        <f>VLOOKUP(U$3,[2]Prisindeks!$A$1:$B$111,2,FALSE)/100*AR51</f>
        <v>0</v>
      </c>
      <c r="BP51" s="58">
        <f>VLOOKUP(V$3,[2]Prisindeks!$A$1:$B$111,2,FALSE)/100*AS51</f>
        <v>0</v>
      </c>
      <c r="BQ51" s="58">
        <f>VLOOKUP(W$3,[2]Prisindeks!$A$1:$B$111,2,FALSE)/100*AT51</f>
        <v>0</v>
      </c>
      <c r="BR51" s="58">
        <f>VLOOKUP(X$3,[2]Prisindeks!$A$1:$B$111,2,FALSE)/100*AU51</f>
        <v>0</v>
      </c>
      <c r="BS51" s="58">
        <f>VLOOKUP(Y$3,[2]Prisindeks!$A$1:$B$111,2,FALSE)/100*AV51</f>
        <v>0</v>
      </c>
      <c r="BT51" s="59">
        <f t="shared" si="21"/>
        <v>0</v>
      </c>
      <c r="BU51" s="48">
        <f t="shared" si="26"/>
        <v>0</v>
      </c>
      <c r="BV51" s="48">
        <f t="shared" si="26"/>
        <v>0</v>
      </c>
      <c r="BW51" s="48">
        <f t="shared" si="26"/>
        <v>0</v>
      </c>
      <c r="BX51" s="48">
        <f t="shared" si="26"/>
        <v>0</v>
      </c>
      <c r="BY51" s="48">
        <f t="shared" si="26"/>
        <v>0</v>
      </c>
      <c r="BZ51" s="48">
        <f t="shared" si="26"/>
        <v>0</v>
      </c>
      <c r="CA51" s="48">
        <f t="shared" si="26"/>
        <v>0</v>
      </c>
      <c r="CB51" s="48">
        <f t="shared" si="26"/>
        <v>0</v>
      </c>
      <c r="CC51" s="48">
        <f t="shared" si="26"/>
        <v>0</v>
      </c>
      <c r="CD51" s="48">
        <f t="shared" si="26"/>
        <v>0</v>
      </c>
      <c r="CE51" s="48">
        <f t="shared" si="26"/>
        <v>0</v>
      </c>
      <c r="CF51" s="48">
        <f t="shared" si="26"/>
        <v>0</v>
      </c>
      <c r="CG51" s="48">
        <f t="shared" si="26"/>
        <v>0</v>
      </c>
      <c r="CH51" s="48">
        <f t="shared" si="26"/>
        <v>0</v>
      </c>
      <c r="CI51" s="48">
        <f t="shared" si="26"/>
        <v>0</v>
      </c>
      <c r="CJ51" s="48">
        <f t="shared" si="25"/>
        <v>0</v>
      </c>
      <c r="CK51" s="48">
        <f t="shared" si="23"/>
        <v>0</v>
      </c>
      <c r="CL51" s="48">
        <f t="shared" si="23"/>
        <v>0</v>
      </c>
      <c r="CM51" s="48">
        <f t="shared" si="23"/>
        <v>0</v>
      </c>
      <c r="CN51" s="48">
        <f t="shared" si="23"/>
        <v>0</v>
      </c>
      <c r="CO51" s="48">
        <f t="shared" si="23"/>
        <v>0</v>
      </c>
      <c r="CP51" s="48">
        <f t="shared" si="23"/>
        <v>0</v>
      </c>
      <c r="CQ51" s="49">
        <f t="shared" si="24"/>
        <v>0</v>
      </c>
      <c r="CR51" s="48">
        <f t="shared" si="17"/>
        <v>0</v>
      </c>
    </row>
    <row r="52" spans="1:96" outlineLevel="1" x14ac:dyDescent="0.25">
      <c r="A52" s="60" t="s">
        <v>66</v>
      </c>
      <c r="B52" s="51" t="s">
        <v>67</v>
      </c>
      <c r="C52" s="61" t="s">
        <v>68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49"/>
      <c r="CR52" s="48"/>
    </row>
    <row r="53" spans="1:96" ht="15.75" outlineLevel="1" thickBot="1" x14ac:dyDescent="0.3">
      <c r="A53" s="63" t="s">
        <v>73</v>
      </c>
      <c r="B53" s="64" t="s">
        <v>65</v>
      </c>
      <c r="C53" s="65">
        <f>[2]Genanskaffelsespriser!E123</f>
        <v>75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9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69"/>
      <c r="AA53" s="70">
        <f>IF((D53*[2]Genanskaffelsespriser!$D123-(2009-D$3)/$C53*[2]Genanskaffelsespriser!$D123*D53)&lt;0,0,(D53*[2]Genanskaffelsespriser!$D123-(2009-D$3)/$C53*[2]Genanskaffelsespriser!$D123*D53))</f>
        <v>0</v>
      </c>
      <c r="AB53" s="71">
        <f>IF((E53*[2]Genanskaffelsespriser!$D123-(2009-E$3)/$C53*[2]Genanskaffelsespriser!$D123*E53)&lt;0,0,(E53*[2]Genanskaffelsespriser!$D123-(2009-E$3)/$C53*[2]Genanskaffelsespriser!$D123*E53))</f>
        <v>0</v>
      </c>
      <c r="AC53" s="71">
        <f>IF((F53*[2]Genanskaffelsespriser!$D123-(2009-F$3)/$C53*[2]Genanskaffelsespriser!$D123*F53)&lt;0,0,(F53*[2]Genanskaffelsespriser!$D123-(2009-F$3)/$C53*[2]Genanskaffelsespriser!$D123*F53))</f>
        <v>0</v>
      </c>
      <c r="AD53" s="71">
        <f>IF((G53*[2]Genanskaffelsespriser!$D123-(2009-G$3)/$C53*[2]Genanskaffelsespriser!$D123*G53)&lt;0,0,(G53*[2]Genanskaffelsespriser!$D123-(2009-G$3)/$C53*[2]Genanskaffelsespriser!$D123*G53))</f>
        <v>0</v>
      </c>
      <c r="AE53" s="71">
        <f>IF((H53*[2]Genanskaffelsespriser!$D123-(2009-H$3)/$C53*[2]Genanskaffelsespriser!$D123*H53)&lt;0,0,(H53*[2]Genanskaffelsespriser!$D123-(2009-H$3)/$C53*[2]Genanskaffelsespriser!$D123*H53))</f>
        <v>0</v>
      </c>
      <c r="AF53" s="71">
        <f>IF((I53*[2]Genanskaffelsespriser!$D123-(2009-I$3)/$C53*[2]Genanskaffelsespriser!$D123*I53)&lt;0,0,(I53*[2]Genanskaffelsespriser!$D123-(2009-I$3)/$C53*[2]Genanskaffelsespriser!$D123*I53))</f>
        <v>0</v>
      </c>
      <c r="AG53" s="71">
        <f>IF((J53*[2]Genanskaffelsespriser!$D123-(2009-J$3)/$C53*[2]Genanskaffelsespriser!$D123*J53)&lt;0,0,(J53*[2]Genanskaffelsespriser!$D123-(2009-J$3)/$C53*[2]Genanskaffelsespriser!$D123*J53))</f>
        <v>0</v>
      </c>
      <c r="AH53" s="71">
        <f>IF((K53*[2]Genanskaffelsespriser!$D123-(2009-K$3)/$C53*[2]Genanskaffelsespriser!$D123*K53)&lt;0,0,(K53*[2]Genanskaffelsespriser!$D123-(2009-K$3)/$C53*[2]Genanskaffelsespriser!$D123*K53))</f>
        <v>0</v>
      </c>
      <c r="AI53" s="71">
        <f>IF((L53*[2]Genanskaffelsespriser!$D123-(2009-L$3)/$C53*[2]Genanskaffelsespriser!$D123*L53)&lt;0,0,(L53*[2]Genanskaffelsespriser!$D123-(2009-L$3)/$C53*[2]Genanskaffelsespriser!$D123*L53))</f>
        <v>0</v>
      </c>
      <c r="AJ53" s="71">
        <f>IF((M53*[2]Genanskaffelsespriser!$D123-(2009-M$3)/$C53*[2]Genanskaffelsespriser!$D123*M53)&lt;0,0,(M53*[2]Genanskaffelsespriser!$D123-(2009-M$3)/$C53*[2]Genanskaffelsespriser!$D123*M53))</f>
        <v>0</v>
      </c>
      <c r="AK53" s="71">
        <f>IF((N53*[2]Genanskaffelsespriser!$D123-(2009-N$3)/$C53*[2]Genanskaffelsespriser!$D123*N53)&lt;0,0,(N53*[2]Genanskaffelsespriser!$D123-(2009-N$3)/$C53*[2]Genanskaffelsespriser!$D123*N53))</f>
        <v>0</v>
      </c>
      <c r="AL53" s="71">
        <f>IF((O53*[2]Genanskaffelsespriser!$D123-(2009-O$3)/$C53*[2]Genanskaffelsespriser!$D123*O53)&lt;0,0,(O53*[2]Genanskaffelsespriser!$D123-(2009-O$3)/$C53*[2]Genanskaffelsespriser!$D123*O53))</f>
        <v>0</v>
      </c>
      <c r="AM53" s="71">
        <f>IF((P53*[2]Genanskaffelsespriser!$D123-(2009-P$3)/$C53*[2]Genanskaffelsespriser!$D123*P53)&lt;0,0,(P53*[2]Genanskaffelsespriser!$D123-(2009-P$3)/$C53*[2]Genanskaffelsespriser!$D123*P53))</f>
        <v>0</v>
      </c>
      <c r="AN53" s="71">
        <f>IF((Q53*[2]Genanskaffelsespriser!$D123-(2009-Q$3)/$C53*[2]Genanskaffelsespriser!$D123*Q53)&lt;0,0,(Q53*[2]Genanskaffelsespriser!$D123-(2009-Q$3)/$C53*[2]Genanskaffelsespriser!$D123*Q53))</f>
        <v>0</v>
      </c>
      <c r="AO53" s="71">
        <f>IF((R53*[2]Genanskaffelsespriser!$D123-(2009-R$3)/$C53*[2]Genanskaffelsespriser!$D123*R53)&lt;0,0,(R53*[2]Genanskaffelsespriser!$D123-(2009-R$3)/$C53*[2]Genanskaffelsespriser!$D123*R53))</f>
        <v>0</v>
      </c>
      <c r="AP53" s="71">
        <f>IF((S53*[2]Genanskaffelsespriser!$D123-(2009-S$3)/$C53*[2]Genanskaffelsespriser!$D123*S53)&lt;0,0,(S53*[2]Genanskaffelsespriser!$D123-(2009-S$3)/$C53*[2]Genanskaffelsespriser!$D123*S53))</f>
        <v>0</v>
      </c>
      <c r="AQ53" s="71">
        <f>IF((T53*[2]Genanskaffelsespriser!$D123-(2009-T$3)/$C53*[2]Genanskaffelsespriser!$D123*T53)&lt;0,0,(T53*[2]Genanskaffelsespriser!$D123-(2009-T$3)/$C53*[2]Genanskaffelsespriser!$D123*T53))</f>
        <v>0</v>
      </c>
      <c r="AR53" s="71">
        <f>IF((U53*[2]Genanskaffelsespriser!$D123-(2009-U$3)/$C53*[2]Genanskaffelsespriser!$D123*U53)&lt;0,0,(U53*[2]Genanskaffelsespriser!$D123-(2009-U$3)/$C53*[2]Genanskaffelsespriser!$D123*U53))</f>
        <v>0</v>
      </c>
      <c r="AS53" s="71">
        <f>IF((V53*[2]Genanskaffelsespriser!$D123-(2009-V$3)/$C53*[2]Genanskaffelsespriser!$D123*V53)&lt;0,0,(V53*[2]Genanskaffelsespriser!$D123-(2009-V$3)/$C53*[2]Genanskaffelsespriser!$D123*V53))</f>
        <v>0</v>
      </c>
      <c r="AT53" s="71">
        <f>IF((W53*[2]Genanskaffelsespriser!$D123-(2009-W$3)/$C53*[2]Genanskaffelsespriser!$D123*W53)&lt;0,0,(W53*[2]Genanskaffelsespriser!$D123-(2009-W$3)/$C53*[2]Genanskaffelsespriser!$D123*W53))</f>
        <v>0</v>
      </c>
      <c r="AU53" s="71">
        <f>IF((X53*[2]Genanskaffelsespriser!$D123-(2009-X$3)/$C53*[2]Genanskaffelsespriser!$D123*X53)&lt;0,0,(X53*[2]Genanskaffelsespriser!$D123-(2009-X$3)/$C53*[2]Genanskaffelsespriser!$D123*X53))</f>
        <v>0</v>
      </c>
      <c r="AV53" s="71">
        <f>IF((Y53*[2]Genanskaffelsespriser!$D123-(2009-Y$3)/$C53*[2]Genanskaffelsespriser!$D123*Y53)&lt;0,0,(Y53*[2]Genanskaffelsespriser!$D123-(2009-Y$3)/$C53*[2]Genanskaffelsespriser!$D123*Y53))</f>
        <v>0</v>
      </c>
      <c r="AW53" s="72">
        <f t="shared" si="20"/>
        <v>0</v>
      </c>
      <c r="AX53" s="71">
        <f>VLOOKUP(D$3,[2]Prisindeks!$A$1:$B$111,2,FALSE)/100*AA53</f>
        <v>0</v>
      </c>
      <c r="AY53" s="71">
        <f>VLOOKUP(E$3,[2]Prisindeks!$A$1:$B$111,2,FALSE)/100*AB53</f>
        <v>0</v>
      </c>
      <c r="AZ53" s="71">
        <f>VLOOKUP(F$3,[2]Prisindeks!$A$1:$B$111,2,FALSE)/100*AC53</f>
        <v>0</v>
      </c>
      <c r="BA53" s="71">
        <f>VLOOKUP(G$3,[2]Prisindeks!$A$1:$B$111,2,FALSE)/100*AD53</f>
        <v>0</v>
      </c>
      <c r="BB53" s="71">
        <f>VLOOKUP(H$3,[2]Prisindeks!$A$1:$B$111,2,FALSE)/100*AE53</f>
        <v>0</v>
      </c>
      <c r="BC53" s="71">
        <f>VLOOKUP(I$3,[2]Prisindeks!$A$1:$B$111,2,FALSE)/100*AF53</f>
        <v>0</v>
      </c>
      <c r="BD53" s="71">
        <f>VLOOKUP(J$3,[2]Prisindeks!$A$1:$B$111,2,FALSE)/100*AG53</f>
        <v>0</v>
      </c>
      <c r="BE53" s="71">
        <f>VLOOKUP(K$3,[2]Prisindeks!$A$1:$B$111,2,FALSE)/100*AH53</f>
        <v>0</v>
      </c>
      <c r="BF53" s="71">
        <f>VLOOKUP(L$3,[2]Prisindeks!$A$1:$B$111,2,FALSE)/100*AI53</f>
        <v>0</v>
      </c>
      <c r="BG53" s="71">
        <f>VLOOKUP(M$3,[2]Prisindeks!$A$1:$B$111,2,FALSE)/100*AJ53</f>
        <v>0</v>
      </c>
      <c r="BH53" s="71">
        <f>VLOOKUP(N$3,[2]Prisindeks!$A$1:$B$111,2,FALSE)/100*AK53</f>
        <v>0</v>
      </c>
      <c r="BI53" s="71">
        <f>VLOOKUP(O$3,[2]Prisindeks!$A$1:$B$111,2,FALSE)/100*AL53</f>
        <v>0</v>
      </c>
      <c r="BJ53" s="71">
        <f>VLOOKUP(P$3,[2]Prisindeks!$A$1:$B$111,2,FALSE)/100*AM53</f>
        <v>0</v>
      </c>
      <c r="BK53" s="71">
        <f>VLOOKUP(Q$3,[2]Prisindeks!$A$1:$B$111,2,FALSE)/100*AN53</f>
        <v>0</v>
      </c>
      <c r="BL53" s="71">
        <f>VLOOKUP(R$3,[2]Prisindeks!$A$1:$B$111,2,FALSE)/100*AO53</f>
        <v>0</v>
      </c>
      <c r="BM53" s="71">
        <f>VLOOKUP(S$3,[2]Prisindeks!$A$1:$B$111,2,FALSE)/100*AP53</f>
        <v>0</v>
      </c>
      <c r="BN53" s="71">
        <f>VLOOKUP(T$3,[2]Prisindeks!$A$1:$B$111,2,FALSE)/100*AQ53</f>
        <v>0</v>
      </c>
      <c r="BO53" s="71">
        <f>VLOOKUP(U$3,[2]Prisindeks!$A$1:$B$111,2,FALSE)/100*AR53</f>
        <v>0</v>
      </c>
      <c r="BP53" s="71">
        <f>VLOOKUP(V$3,[2]Prisindeks!$A$1:$B$111,2,FALSE)/100*AS53</f>
        <v>0</v>
      </c>
      <c r="BQ53" s="71">
        <f>VLOOKUP(W$3,[2]Prisindeks!$A$1:$B$111,2,FALSE)/100*AT53</f>
        <v>0</v>
      </c>
      <c r="BR53" s="71">
        <f>VLOOKUP(X$3,[2]Prisindeks!$A$1:$B$111,2,FALSE)/100*AU53</f>
        <v>0</v>
      </c>
      <c r="BS53" s="71">
        <f>VLOOKUP(Y$3,[2]Prisindeks!$A$1:$B$111,2,FALSE)/100*AV53</f>
        <v>0</v>
      </c>
      <c r="BT53" s="72">
        <f t="shared" si="21"/>
        <v>0</v>
      </c>
      <c r="BU53" s="48">
        <f t="shared" si="26"/>
        <v>0</v>
      </c>
      <c r="BV53" s="48">
        <f t="shared" si="26"/>
        <v>0</v>
      </c>
      <c r="BW53" s="48">
        <f t="shared" si="26"/>
        <v>0</v>
      </c>
      <c r="BX53" s="48">
        <f t="shared" si="26"/>
        <v>0</v>
      </c>
      <c r="BY53" s="48">
        <f t="shared" si="26"/>
        <v>0</v>
      </c>
      <c r="BZ53" s="48">
        <f t="shared" si="26"/>
        <v>0</v>
      </c>
      <c r="CA53" s="48">
        <f t="shared" si="26"/>
        <v>0</v>
      </c>
      <c r="CB53" s="48">
        <f t="shared" si="26"/>
        <v>0</v>
      </c>
      <c r="CC53" s="48">
        <f t="shared" si="26"/>
        <v>0</v>
      </c>
      <c r="CD53" s="48">
        <f t="shared" si="26"/>
        <v>0</v>
      </c>
      <c r="CE53" s="48">
        <f t="shared" si="26"/>
        <v>0</v>
      </c>
      <c r="CF53" s="48">
        <f t="shared" si="26"/>
        <v>0</v>
      </c>
      <c r="CG53" s="48">
        <f t="shared" si="26"/>
        <v>0</v>
      </c>
      <c r="CH53" s="48">
        <f t="shared" si="26"/>
        <v>0</v>
      </c>
      <c r="CI53" s="48">
        <f t="shared" si="26"/>
        <v>0</v>
      </c>
      <c r="CJ53" s="48">
        <f t="shared" si="25"/>
        <v>0</v>
      </c>
      <c r="CK53" s="48">
        <f t="shared" si="23"/>
        <v>0</v>
      </c>
      <c r="CL53" s="48">
        <f t="shared" si="23"/>
        <v>0</v>
      </c>
      <c r="CM53" s="48">
        <f t="shared" si="23"/>
        <v>0</v>
      </c>
      <c r="CN53" s="48">
        <f t="shared" si="23"/>
        <v>0</v>
      </c>
      <c r="CO53" s="48">
        <f t="shared" si="23"/>
        <v>0</v>
      </c>
      <c r="CP53" s="48">
        <f t="shared" si="23"/>
        <v>0</v>
      </c>
      <c r="CQ53" s="49">
        <f t="shared" si="24"/>
        <v>0</v>
      </c>
      <c r="CR53" s="48">
        <f t="shared" si="17"/>
        <v>0</v>
      </c>
    </row>
    <row r="54" spans="1:96" ht="15.75" thickBot="1" x14ac:dyDescent="0.3">
      <c r="A54" s="30" t="s">
        <v>75</v>
      </c>
      <c r="B54" s="31"/>
      <c r="C54" s="7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74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49"/>
      <c r="AW54" s="36">
        <f>SUM(AW55:AW78)</f>
        <v>1077127.9210666667</v>
      </c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36">
        <f>SUM(BT55:BT78)</f>
        <v>84355.08329715101</v>
      </c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36">
        <f>SUM(CQ55:CQ78)</f>
        <v>580741.50218190881</v>
      </c>
      <c r="CR54" s="48">
        <f t="shared" si="17"/>
        <v>0</v>
      </c>
    </row>
    <row r="55" spans="1:96" outlineLevel="1" x14ac:dyDescent="0.25">
      <c r="A55" s="38" t="s">
        <v>18</v>
      </c>
      <c r="B55" s="39" t="s">
        <v>54</v>
      </c>
      <c r="C55" s="40">
        <f>[2]Genanskaffelsespriser!E125</f>
        <v>75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41">
        <v>63.53</v>
      </c>
      <c r="K55" s="77">
        <v>0</v>
      </c>
      <c r="L55" s="77">
        <v>0</v>
      </c>
      <c r="M55" s="77">
        <v>0</v>
      </c>
      <c r="N55" s="116">
        <v>11.28</v>
      </c>
      <c r="O55" s="116">
        <v>20.41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  <c r="W55" s="77">
        <v>0</v>
      </c>
      <c r="X55" s="77">
        <v>0</v>
      </c>
      <c r="Y55" s="77">
        <v>0</v>
      </c>
      <c r="Z55" s="123"/>
      <c r="AA55" s="45">
        <f>IF((D55*[2]Genanskaffelsespriser!$D125-(2009-D$3)/$C55*[2]Genanskaffelsespriser!$D125*D55)&lt;0,0,(D55*[2]Genanskaffelsespriser!$D125-(2009-D$3)/$C55*[2]Genanskaffelsespriser!$D125*D55))</f>
        <v>0</v>
      </c>
      <c r="AB55" s="46">
        <f>IF((E55*[2]Genanskaffelsespriser!$D125-(2009-E$3)/$C55*[2]Genanskaffelsespriser!$D125*E55)&lt;0,0,(E55*[2]Genanskaffelsespriser!$D125-(2009-E$3)/$C55*[2]Genanskaffelsespriser!$D125*E55))</f>
        <v>0</v>
      </c>
      <c r="AC55" s="46">
        <f>IF((F55*[2]Genanskaffelsespriser!$D125-(2009-F$3)/$C55*[2]Genanskaffelsespriser!$D125*F55)&lt;0,0,(F55*[2]Genanskaffelsespriser!$D125-(2009-F$3)/$C55*[2]Genanskaffelsespriser!$D125*F55))</f>
        <v>0</v>
      </c>
      <c r="AD55" s="46">
        <f>IF((G55*[2]Genanskaffelsespriser!$D125-(2009-G$3)/$C55*[2]Genanskaffelsespriser!$D125*G55)&lt;0,0,(G55*[2]Genanskaffelsespriser!$D125-(2009-G$3)/$C55*[2]Genanskaffelsespriser!$D125*G55))</f>
        <v>0</v>
      </c>
      <c r="AE55" s="46">
        <f>IF((H55*[2]Genanskaffelsespriser!$D125-(2009-H$3)/$C55*[2]Genanskaffelsespriser!$D125*H55)&lt;0,0,(H55*[2]Genanskaffelsespriser!$D125-(2009-H$3)/$C55*[2]Genanskaffelsespriser!$D125*H55))</f>
        <v>0</v>
      </c>
      <c r="AF55" s="46">
        <f>IF((I55*[2]Genanskaffelsespriser!$D125-(2009-I$3)/$C55*[2]Genanskaffelsespriser!$D125*I55)&lt;0,0,(I55*[2]Genanskaffelsespriser!$D125-(2009-I$3)/$C55*[2]Genanskaffelsespriser!$D125*I55))</f>
        <v>0</v>
      </c>
      <c r="AG55" s="46">
        <f>IF((J55*[2]Genanskaffelsespriser!$D125-(2009-J$3)/$C55*[2]Genanskaffelsespriser!$D125*J55)&lt;0,0,(J55*[2]Genanskaffelsespriser!$D125-(2009-J$3)/$C55*[2]Genanskaffelsespriser!$D125*J55))</f>
        <v>28307.273866666663</v>
      </c>
      <c r="AH55" s="46">
        <f>IF((K55*[2]Genanskaffelsespriser!$D125-(2009-K$3)/$C55*[2]Genanskaffelsespriser!$D125*K55)&lt;0,0,(K55*[2]Genanskaffelsespriser!$D125-(2009-K$3)/$C55*[2]Genanskaffelsespriser!$D125*K55))</f>
        <v>0</v>
      </c>
      <c r="AI55" s="46">
        <f>IF((L55*[2]Genanskaffelsespriser!$D125-(2009-L$3)/$C55*[2]Genanskaffelsespriser!$D125*L55)&lt;0,0,(L55*[2]Genanskaffelsespriser!$D125-(2009-L$3)/$C55*[2]Genanskaffelsespriser!$D125*L55))</f>
        <v>0</v>
      </c>
      <c r="AJ55" s="46">
        <f>IF((M55*[2]Genanskaffelsespriser!$D125-(2009-M$3)/$C55*[2]Genanskaffelsespriser!$D125*M55)&lt;0,0,(M55*[2]Genanskaffelsespriser!$D125-(2009-M$3)/$C55*[2]Genanskaffelsespriser!$D125*M55))</f>
        <v>0</v>
      </c>
      <c r="AK55" s="46">
        <f>IF((N55*[2]Genanskaffelsespriser!$D125-(2009-N$3)/$C55*[2]Genanskaffelsespriser!$D125*N55)&lt;0,0,(N55*[2]Genanskaffelsespriser!$D125-(2009-N$3)/$C55*[2]Genanskaffelsespriser!$D125*N55))</f>
        <v>9403.6095999999998</v>
      </c>
      <c r="AL55" s="46">
        <f>IF((O55*[2]Genanskaffelsespriser!$D125-(2009-O$3)/$C55*[2]Genanskaffelsespriser!$D125*O55)&lt;0,0,(O55*[2]Genanskaffelsespriser!$D125-(2009-O$3)/$C55*[2]Genanskaffelsespriser!$D125*O55))</f>
        <v>18481.663199999999</v>
      </c>
      <c r="AM55" s="46">
        <f>IF((P55*[2]Genanskaffelsespriser!$D125-(2009-P$3)/$C55*[2]Genanskaffelsespriser!$D125*P55)&lt;0,0,(P55*[2]Genanskaffelsespriser!$D125-(2009-P$3)/$C55*[2]Genanskaffelsespriser!$D125*P55))</f>
        <v>0</v>
      </c>
      <c r="AN55" s="46">
        <f>IF((Q55*[2]Genanskaffelsespriser!$D125-(2009-Q$3)/$C55*[2]Genanskaffelsespriser!$D125*Q55)&lt;0,0,(Q55*[2]Genanskaffelsespriser!$D125-(2009-Q$3)/$C55*[2]Genanskaffelsespriser!$D125*Q55))</f>
        <v>0</v>
      </c>
      <c r="AO55" s="46">
        <f>IF((R55*[2]Genanskaffelsespriser!$D125-(2009-R$3)/$C55*[2]Genanskaffelsespriser!$D125*R55)&lt;0,0,(R55*[2]Genanskaffelsespriser!$D125-(2009-R$3)/$C55*[2]Genanskaffelsespriser!$D125*R55))</f>
        <v>0</v>
      </c>
      <c r="AP55" s="46">
        <f>IF((S55*[2]Genanskaffelsespriser!$D125-(2009-S$3)/$C55*[2]Genanskaffelsespriser!$D125*S55)&lt;0,0,(S55*[2]Genanskaffelsespriser!$D125-(2009-S$3)/$C55*[2]Genanskaffelsespriser!$D125*S55))</f>
        <v>0</v>
      </c>
      <c r="AQ55" s="46">
        <f>IF((T55*[2]Genanskaffelsespriser!$D125-(2009-T$3)/$C55*[2]Genanskaffelsespriser!$D125*T55)&lt;0,0,(T55*[2]Genanskaffelsespriser!$D125-(2009-T$3)/$C55*[2]Genanskaffelsespriser!$D125*T55))</f>
        <v>0</v>
      </c>
      <c r="AR55" s="46">
        <f>IF((U55*[2]Genanskaffelsespriser!$D125-(2009-U$3)/$C55*[2]Genanskaffelsespriser!$D125*U55)&lt;0,0,(U55*[2]Genanskaffelsespriser!$D125-(2009-U$3)/$C55*[2]Genanskaffelsespriser!$D125*U55))</f>
        <v>0</v>
      </c>
      <c r="AS55" s="46">
        <f>IF((V55*[2]Genanskaffelsespriser!$D125-(2009-V$3)/$C55*[2]Genanskaffelsespriser!$D125*V55)&lt;0,0,(V55*[2]Genanskaffelsespriser!$D125-(2009-V$3)/$C55*[2]Genanskaffelsespriser!$D125*V55))</f>
        <v>0</v>
      </c>
      <c r="AT55" s="46">
        <f>IF((W55*[2]Genanskaffelsespriser!$D125-(2009-W$3)/$C55*[2]Genanskaffelsespriser!$D125*W55)&lt;0,0,(W55*[2]Genanskaffelsespriser!$D125-(2009-W$3)/$C55*[2]Genanskaffelsespriser!$D125*W55))</f>
        <v>0</v>
      </c>
      <c r="AU55" s="46">
        <f>IF((X55*[2]Genanskaffelsespriser!$D125-(2009-X$3)/$C55*[2]Genanskaffelsespriser!$D125*X55)&lt;0,0,(X55*[2]Genanskaffelsespriser!$D125-(2009-X$3)/$C55*[2]Genanskaffelsespriser!$D125*X55))</f>
        <v>0</v>
      </c>
      <c r="AV55" s="46">
        <f>IF((Y55*[2]Genanskaffelsespriser!$D125-(2009-Y$3)/$C55*[2]Genanskaffelsespriser!$D125*Y55)&lt;0,0,(Y55*[2]Genanskaffelsespriser!$D125-(2009-Y$3)/$C55*[2]Genanskaffelsespriser!$D125*Y55))</f>
        <v>0</v>
      </c>
      <c r="AW55" s="47">
        <f t="shared" ref="AW55:AW78" si="27">+SUM(AA55:AV55)</f>
        <v>56192.546666666662</v>
      </c>
      <c r="AX55" s="46">
        <f>VLOOKUP(D$3,[2]Prisindeks!$A$1:$B$111,2,FALSE)/100*AA55</f>
        <v>0</v>
      </c>
      <c r="AY55" s="46">
        <f>VLOOKUP(E$3,[2]Prisindeks!$A$1:$B$111,2,FALSE)/100*AB55</f>
        <v>0</v>
      </c>
      <c r="AZ55" s="46">
        <f>VLOOKUP(F$3,[2]Prisindeks!$A$1:$B$111,2,FALSE)/100*AC55</f>
        <v>0</v>
      </c>
      <c r="BA55" s="46">
        <f>VLOOKUP(G$3,[2]Prisindeks!$A$1:$B$111,2,FALSE)/100*AD55</f>
        <v>0</v>
      </c>
      <c r="BB55" s="46">
        <f>VLOOKUP(H$3,[2]Prisindeks!$A$1:$B$111,2,FALSE)/100*AE55</f>
        <v>0</v>
      </c>
      <c r="BC55" s="46">
        <f>VLOOKUP(I$3,[2]Prisindeks!$A$1:$B$111,2,FALSE)/100*AF55</f>
        <v>0</v>
      </c>
      <c r="BD55" s="46">
        <f>VLOOKUP(J$3,[2]Prisindeks!$A$1:$B$111,2,FALSE)/100*AG55</f>
        <v>2913.8566840804287</v>
      </c>
      <c r="BE55" s="46">
        <f>VLOOKUP(K$3,[2]Prisindeks!$A$1:$B$111,2,FALSE)/100*AH55</f>
        <v>0</v>
      </c>
      <c r="BF55" s="46">
        <f>VLOOKUP(L$3,[2]Prisindeks!$A$1:$B$111,2,FALSE)/100*AI55</f>
        <v>0</v>
      </c>
      <c r="BG55" s="46">
        <f>VLOOKUP(M$3,[2]Prisindeks!$A$1:$B$111,2,FALSE)/100*AJ55</f>
        <v>0</v>
      </c>
      <c r="BH55" s="46">
        <f>VLOOKUP(N$3,[2]Prisindeks!$A$1:$B$111,2,FALSE)/100*AK55</f>
        <v>6638.8155696132972</v>
      </c>
      <c r="BI55" s="46">
        <f>VLOOKUP(O$3,[2]Prisindeks!$A$1:$B$111,2,FALSE)/100*AL55</f>
        <v>14913.866022904631</v>
      </c>
      <c r="BJ55" s="46">
        <f>VLOOKUP(P$3,[2]Prisindeks!$A$1:$B$111,2,FALSE)/100*AM55</f>
        <v>0</v>
      </c>
      <c r="BK55" s="46">
        <f>VLOOKUP(Q$3,[2]Prisindeks!$A$1:$B$111,2,FALSE)/100*AN55</f>
        <v>0</v>
      </c>
      <c r="BL55" s="46">
        <f>VLOOKUP(R$3,[2]Prisindeks!$A$1:$B$111,2,FALSE)/100*AO55</f>
        <v>0</v>
      </c>
      <c r="BM55" s="46">
        <f>VLOOKUP(S$3,[2]Prisindeks!$A$1:$B$111,2,FALSE)/100*AP55</f>
        <v>0</v>
      </c>
      <c r="BN55" s="46">
        <f>VLOOKUP(T$3,[2]Prisindeks!$A$1:$B$111,2,FALSE)/100*AQ55</f>
        <v>0</v>
      </c>
      <c r="BO55" s="46">
        <f>VLOOKUP(U$3,[2]Prisindeks!$A$1:$B$111,2,FALSE)/100*AR55</f>
        <v>0</v>
      </c>
      <c r="BP55" s="46">
        <f>VLOOKUP(V$3,[2]Prisindeks!$A$1:$B$111,2,FALSE)/100*AS55</f>
        <v>0</v>
      </c>
      <c r="BQ55" s="46">
        <f>VLOOKUP(W$3,[2]Prisindeks!$A$1:$B$111,2,FALSE)/100*AT55</f>
        <v>0</v>
      </c>
      <c r="BR55" s="46">
        <f>VLOOKUP(X$3,[2]Prisindeks!$A$1:$B$111,2,FALSE)/100*AU55</f>
        <v>0</v>
      </c>
      <c r="BS55" s="46">
        <f>VLOOKUP(Y$3,[2]Prisindeks!$A$1:$B$111,2,FALSE)/100*AV55</f>
        <v>0</v>
      </c>
      <c r="BT55" s="47">
        <f t="shared" ref="BT55:BT78" si="28">+SUM(AX55:BS55)</f>
        <v>24466.53827659836</v>
      </c>
      <c r="BU55" s="48">
        <f t="shared" ref="BU55:CJ70" si="29">(AX55+AA55)/2</f>
        <v>0</v>
      </c>
      <c r="BV55" s="48">
        <f t="shared" si="29"/>
        <v>0</v>
      </c>
      <c r="BW55" s="48">
        <f t="shared" si="29"/>
        <v>0</v>
      </c>
      <c r="BX55" s="48">
        <f t="shared" si="29"/>
        <v>0</v>
      </c>
      <c r="BY55" s="48">
        <f t="shared" si="29"/>
        <v>0</v>
      </c>
      <c r="BZ55" s="48">
        <f t="shared" si="29"/>
        <v>0</v>
      </c>
      <c r="CA55" s="48">
        <f t="shared" si="29"/>
        <v>15610.565275373545</v>
      </c>
      <c r="CB55" s="48">
        <f t="shared" si="29"/>
        <v>0</v>
      </c>
      <c r="CC55" s="48">
        <f t="shared" si="29"/>
        <v>0</v>
      </c>
      <c r="CD55" s="48">
        <f t="shared" si="29"/>
        <v>0</v>
      </c>
      <c r="CE55" s="48">
        <f t="shared" si="29"/>
        <v>8021.212584806648</v>
      </c>
      <c r="CF55" s="48">
        <f t="shared" si="29"/>
        <v>16697.764611452316</v>
      </c>
      <c r="CG55" s="48">
        <f t="shared" si="29"/>
        <v>0</v>
      </c>
      <c r="CH55" s="48">
        <f t="shared" si="29"/>
        <v>0</v>
      </c>
      <c r="CI55" s="48">
        <f t="shared" si="29"/>
        <v>0</v>
      </c>
      <c r="CJ55" s="48">
        <f t="shared" si="29"/>
        <v>0</v>
      </c>
      <c r="CK55" s="48">
        <f t="shared" ref="CK55:CP78" si="30">(BN55+AQ55)/2</f>
        <v>0</v>
      </c>
      <c r="CL55" s="48">
        <f t="shared" si="30"/>
        <v>0</v>
      </c>
      <c r="CM55" s="48">
        <f t="shared" si="30"/>
        <v>0</v>
      </c>
      <c r="CN55" s="48">
        <f t="shared" si="30"/>
        <v>0</v>
      </c>
      <c r="CO55" s="48">
        <f t="shared" si="30"/>
        <v>0</v>
      </c>
      <c r="CP55" s="48">
        <f t="shared" si="30"/>
        <v>0</v>
      </c>
      <c r="CQ55" s="49">
        <f t="shared" ref="CQ55:CQ78" si="31">+AVERAGE(AW55,BT55)</f>
        <v>40329.542471632507</v>
      </c>
      <c r="CR55" s="48">
        <f t="shared" si="17"/>
        <v>95.22</v>
      </c>
    </row>
    <row r="56" spans="1:96" outlineLevel="1" x14ac:dyDescent="0.25">
      <c r="A56" s="50" t="s">
        <v>55</v>
      </c>
      <c r="B56" s="51" t="s">
        <v>54</v>
      </c>
      <c r="C56" s="52">
        <f>[2]Genanskaffelsespriser!E126</f>
        <v>75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56"/>
      <c r="AA56" s="57">
        <f>IF((D56*[2]Genanskaffelsespriser!$D126-(2009-D$3)/$C56*[2]Genanskaffelsespriser!$D126*D56)&lt;0,0,(D56*[2]Genanskaffelsespriser!$D126-(2009-D$3)/$C56*[2]Genanskaffelsespriser!$D126*D56))</f>
        <v>0</v>
      </c>
      <c r="AB56" s="58">
        <f>IF((E56*[2]Genanskaffelsespriser!$D126-(2009-E$3)/$C56*[2]Genanskaffelsespriser!$D126*E56)&lt;0,0,(E56*[2]Genanskaffelsespriser!$D126-(2009-E$3)/$C56*[2]Genanskaffelsespriser!$D126*E56))</f>
        <v>0</v>
      </c>
      <c r="AC56" s="58">
        <f>IF((F56*[2]Genanskaffelsespriser!$D126-(2009-F$3)/$C56*[2]Genanskaffelsespriser!$D126*F56)&lt;0,0,(F56*[2]Genanskaffelsespriser!$D126-(2009-F$3)/$C56*[2]Genanskaffelsespriser!$D126*F56))</f>
        <v>0</v>
      </c>
      <c r="AD56" s="58">
        <f>IF((G56*[2]Genanskaffelsespriser!$D126-(2009-G$3)/$C56*[2]Genanskaffelsespriser!$D126*G56)&lt;0,0,(G56*[2]Genanskaffelsespriser!$D126-(2009-G$3)/$C56*[2]Genanskaffelsespriser!$D126*G56))</f>
        <v>0</v>
      </c>
      <c r="AE56" s="58">
        <f>IF((H56*[2]Genanskaffelsespriser!$D126-(2009-H$3)/$C56*[2]Genanskaffelsespriser!$D126*H56)&lt;0,0,(H56*[2]Genanskaffelsespriser!$D126-(2009-H$3)/$C56*[2]Genanskaffelsespriser!$D126*H56))</f>
        <v>0</v>
      </c>
      <c r="AF56" s="58">
        <f>IF((I56*[2]Genanskaffelsespriser!$D126-(2009-I$3)/$C56*[2]Genanskaffelsespriser!$D126*I56)&lt;0,0,(I56*[2]Genanskaffelsespriser!$D126-(2009-I$3)/$C56*[2]Genanskaffelsespriser!$D126*I56))</f>
        <v>0</v>
      </c>
      <c r="AG56" s="58">
        <f>IF((J56*[2]Genanskaffelsespriser!$D126-(2009-J$3)/$C56*[2]Genanskaffelsespriser!$D126*J56)&lt;0,0,(J56*[2]Genanskaffelsespriser!$D126-(2009-J$3)/$C56*[2]Genanskaffelsespriser!$D126*J56))</f>
        <v>0</v>
      </c>
      <c r="AH56" s="58">
        <f>IF((K56*[2]Genanskaffelsespriser!$D126-(2009-K$3)/$C56*[2]Genanskaffelsespriser!$D126*K56)&lt;0,0,(K56*[2]Genanskaffelsespriser!$D126-(2009-K$3)/$C56*[2]Genanskaffelsespriser!$D126*K56))</f>
        <v>0</v>
      </c>
      <c r="AI56" s="58">
        <f>IF((L56*[2]Genanskaffelsespriser!$D126-(2009-L$3)/$C56*[2]Genanskaffelsespriser!$D126*L56)&lt;0,0,(L56*[2]Genanskaffelsespriser!$D126-(2009-L$3)/$C56*[2]Genanskaffelsespriser!$D126*L56))</f>
        <v>0</v>
      </c>
      <c r="AJ56" s="58">
        <f>IF((M56*[2]Genanskaffelsespriser!$D126-(2009-M$3)/$C56*[2]Genanskaffelsespriser!$D126*M56)&lt;0,0,(M56*[2]Genanskaffelsespriser!$D126-(2009-M$3)/$C56*[2]Genanskaffelsespriser!$D126*M56))</f>
        <v>0</v>
      </c>
      <c r="AK56" s="58">
        <f>IF((N56*[2]Genanskaffelsespriser!$D126-(2009-N$3)/$C56*[2]Genanskaffelsespriser!$D126*N56)&lt;0,0,(N56*[2]Genanskaffelsespriser!$D126-(2009-N$3)/$C56*[2]Genanskaffelsespriser!$D126*N56))</f>
        <v>0</v>
      </c>
      <c r="AL56" s="58">
        <f>IF((O56*[2]Genanskaffelsespriser!$D126-(2009-O$3)/$C56*[2]Genanskaffelsespriser!$D126*O56)&lt;0,0,(O56*[2]Genanskaffelsespriser!$D126-(2009-O$3)/$C56*[2]Genanskaffelsespriser!$D126*O56))</f>
        <v>0</v>
      </c>
      <c r="AM56" s="58">
        <f>IF((P56*[2]Genanskaffelsespriser!$D126-(2009-P$3)/$C56*[2]Genanskaffelsespriser!$D126*P56)&lt;0,0,(P56*[2]Genanskaffelsespriser!$D126-(2009-P$3)/$C56*[2]Genanskaffelsespriser!$D126*P56))</f>
        <v>0</v>
      </c>
      <c r="AN56" s="58">
        <f>IF((Q56*[2]Genanskaffelsespriser!$D126-(2009-Q$3)/$C56*[2]Genanskaffelsespriser!$D126*Q56)&lt;0,0,(Q56*[2]Genanskaffelsespriser!$D126-(2009-Q$3)/$C56*[2]Genanskaffelsespriser!$D126*Q56))</f>
        <v>0</v>
      </c>
      <c r="AO56" s="58">
        <f>IF((R56*[2]Genanskaffelsespriser!$D126-(2009-R$3)/$C56*[2]Genanskaffelsespriser!$D126*R56)&lt;0,0,(R56*[2]Genanskaffelsespriser!$D126-(2009-R$3)/$C56*[2]Genanskaffelsespriser!$D126*R56))</f>
        <v>0</v>
      </c>
      <c r="AP56" s="58">
        <f>IF((S56*[2]Genanskaffelsespriser!$D126-(2009-S$3)/$C56*[2]Genanskaffelsespriser!$D126*S56)&lt;0,0,(S56*[2]Genanskaffelsespriser!$D126-(2009-S$3)/$C56*[2]Genanskaffelsespriser!$D126*S56))</f>
        <v>0</v>
      </c>
      <c r="AQ56" s="58">
        <f>IF((T56*[2]Genanskaffelsespriser!$D126-(2009-T$3)/$C56*[2]Genanskaffelsespriser!$D126*T56)&lt;0,0,(T56*[2]Genanskaffelsespriser!$D126-(2009-T$3)/$C56*[2]Genanskaffelsespriser!$D126*T56))</f>
        <v>0</v>
      </c>
      <c r="AR56" s="58">
        <f>IF((U56*[2]Genanskaffelsespriser!$D126-(2009-U$3)/$C56*[2]Genanskaffelsespriser!$D126*U56)&lt;0,0,(U56*[2]Genanskaffelsespriser!$D126-(2009-U$3)/$C56*[2]Genanskaffelsespriser!$D126*U56))</f>
        <v>0</v>
      </c>
      <c r="AS56" s="58">
        <f>IF((V56*[2]Genanskaffelsespriser!$D126-(2009-V$3)/$C56*[2]Genanskaffelsespriser!$D126*V56)&lt;0,0,(V56*[2]Genanskaffelsespriser!$D126-(2009-V$3)/$C56*[2]Genanskaffelsespriser!$D126*V56))</f>
        <v>0</v>
      </c>
      <c r="AT56" s="58">
        <f>IF((W56*[2]Genanskaffelsespriser!$D126-(2009-W$3)/$C56*[2]Genanskaffelsespriser!$D126*W56)&lt;0,0,(W56*[2]Genanskaffelsespriser!$D126-(2009-W$3)/$C56*[2]Genanskaffelsespriser!$D126*W56))</f>
        <v>0</v>
      </c>
      <c r="AU56" s="58">
        <f>IF((X56*[2]Genanskaffelsespriser!$D126-(2009-X$3)/$C56*[2]Genanskaffelsespriser!$D126*X56)&lt;0,0,(X56*[2]Genanskaffelsespriser!$D126-(2009-X$3)/$C56*[2]Genanskaffelsespriser!$D126*X56))</f>
        <v>0</v>
      </c>
      <c r="AV56" s="58">
        <f>IF((Y56*[2]Genanskaffelsespriser!$D126-(2009-Y$3)/$C56*[2]Genanskaffelsespriser!$D126*Y56)&lt;0,0,(Y56*[2]Genanskaffelsespriser!$D126-(2009-Y$3)/$C56*[2]Genanskaffelsespriser!$D126*Y56))</f>
        <v>0</v>
      </c>
      <c r="AW56" s="59">
        <f t="shared" si="27"/>
        <v>0</v>
      </c>
      <c r="AX56" s="58">
        <f>VLOOKUP(D$3,[2]Prisindeks!$A$1:$B$111,2,FALSE)/100*AA56</f>
        <v>0</v>
      </c>
      <c r="AY56" s="58">
        <f>VLOOKUP(E$3,[2]Prisindeks!$A$1:$B$111,2,FALSE)/100*AB56</f>
        <v>0</v>
      </c>
      <c r="AZ56" s="58">
        <f>VLOOKUP(F$3,[2]Prisindeks!$A$1:$B$111,2,FALSE)/100*AC56</f>
        <v>0</v>
      </c>
      <c r="BA56" s="58">
        <f>VLOOKUP(G$3,[2]Prisindeks!$A$1:$B$111,2,FALSE)/100*AD56</f>
        <v>0</v>
      </c>
      <c r="BB56" s="58">
        <f>VLOOKUP(H$3,[2]Prisindeks!$A$1:$B$111,2,FALSE)/100*AE56</f>
        <v>0</v>
      </c>
      <c r="BC56" s="58">
        <f>VLOOKUP(I$3,[2]Prisindeks!$A$1:$B$111,2,FALSE)/100*AF56</f>
        <v>0</v>
      </c>
      <c r="BD56" s="58">
        <f>VLOOKUP(J$3,[2]Prisindeks!$A$1:$B$111,2,FALSE)/100*AG56</f>
        <v>0</v>
      </c>
      <c r="BE56" s="58">
        <f>VLOOKUP(K$3,[2]Prisindeks!$A$1:$B$111,2,FALSE)/100*AH56</f>
        <v>0</v>
      </c>
      <c r="BF56" s="58">
        <f>VLOOKUP(L$3,[2]Prisindeks!$A$1:$B$111,2,FALSE)/100*AI56</f>
        <v>0</v>
      </c>
      <c r="BG56" s="58">
        <f>VLOOKUP(M$3,[2]Prisindeks!$A$1:$B$111,2,FALSE)/100*AJ56</f>
        <v>0</v>
      </c>
      <c r="BH56" s="58">
        <f>VLOOKUP(N$3,[2]Prisindeks!$A$1:$B$111,2,FALSE)/100*AK56</f>
        <v>0</v>
      </c>
      <c r="BI56" s="58">
        <f>VLOOKUP(O$3,[2]Prisindeks!$A$1:$B$111,2,FALSE)/100*AL56</f>
        <v>0</v>
      </c>
      <c r="BJ56" s="58">
        <f>VLOOKUP(P$3,[2]Prisindeks!$A$1:$B$111,2,FALSE)/100*AM56</f>
        <v>0</v>
      </c>
      <c r="BK56" s="58">
        <f>VLOOKUP(Q$3,[2]Prisindeks!$A$1:$B$111,2,FALSE)/100*AN56</f>
        <v>0</v>
      </c>
      <c r="BL56" s="58">
        <f>VLOOKUP(R$3,[2]Prisindeks!$A$1:$B$111,2,FALSE)/100*AO56</f>
        <v>0</v>
      </c>
      <c r="BM56" s="58">
        <f>VLOOKUP(S$3,[2]Prisindeks!$A$1:$B$111,2,FALSE)/100*AP56</f>
        <v>0</v>
      </c>
      <c r="BN56" s="58">
        <f>VLOOKUP(T$3,[2]Prisindeks!$A$1:$B$111,2,FALSE)/100*AQ56</f>
        <v>0</v>
      </c>
      <c r="BO56" s="58">
        <f>VLOOKUP(U$3,[2]Prisindeks!$A$1:$B$111,2,FALSE)/100*AR56</f>
        <v>0</v>
      </c>
      <c r="BP56" s="58">
        <f>VLOOKUP(V$3,[2]Prisindeks!$A$1:$B$111,2,FALSE)/100*AS56</f>
        <v>0</v>
      </c>
      <c r="BQ56" s="58">
        <f>VLOOKUP(W$3,[2]Prisindeks!$A$1:$B$111,2,FALSE)/100*AT56</f>
        <v>0</v>
      </c>
      <c r="BR56" s="58">
        <f>VLOOKUP(X$3,[2]Prisindeks!$A$1:$B$111,2,FALSE)/100*AU56</f>
        <v>0</v>
      </c>
      <c r="BS56" s="58">
        <f>VLOOKUP(Y$3,[2]Prisindeks!$A$1:$B$111,2,FALSE)/100*AV56</f>
        <v>0</v>
      </c>
      <c r="BT56" s="59">
        <f t="shared" si="28"/>
        <v>0</v>
      </c>
      <c r="BU56" s="48">
        <f t="shared" si="29"/>
        <v>0</v>
      </c>
      <c r="BV56" s="48">
        <f t="shared" si="29"/>
        <v>0</v>
      </c>
      <c r="BW56" s="48">
        <f t="shared" si="29"/>
        <v>0</v>
      </c>
      <c r="BX56" s="48">
        <f t="shared" si="29"/>
        <v>0</v>
      </c>
      <c r="BY56" s="48">
        <f t="shared" si="29"/>
        <v>0</v>
      </c>
      <c r="BZ56" s="48">
        <f t="shared" si="29"/>
        <v>0</v>
      </c>
      <c r="CA56" s="48">
        <f t="shared" si="29"/>
        <v>0</v>
      </c>
      <c r="CB56" s="48">
        <f t="shared" si="29"/>
        <v>0</v>
      </c>
      <c r="CC56" s="48">
        <f t="shared" si="29"/>
        <v>0</v>
      </c>
      <c r="CD56" s="48">
        <f t="shared" si="29"/>
        <v>0</v>
      </c>
      <c r="CE56" s="48">
        <f t="shared" si="29"/>
        <v>0</v>
      </c>
      <c r="CF56" s="48">
        <f t="shared" si="29"/>
        <v>0</v>
      </c>
      <c r="CG56" s="48">
        <f t="shared" si="29"/>
        <v>0</v>
      </c>
      <c r="CH56" s="48">
        <f t="shared" si="29"/>
        <v>0</v>
      </c>
      <c r="CI56" s="48">
        <f t="shared" si="29"/>
        <v>0</v>
      </c>
      <c r="CJ56" s="48">
        <f t="shared" si="29"/>
        <v>0</v>
      </c>
      <c r="CK56" s="48">
        <f t="shared" si="30"/>
        <v>0</v>
      </c>
      <c r="CL56" s="48">
        <f t="shared" si="30"/>
        <v>0</v>
      </c>
      <c r="CM56" s="48">
        <f t="shared" si="30"/>
        <v>0</v>
      </c>
      <c r="CN56" s="48">
        <f t="shared" si="30"/>
        <v>0</v>
      </c>
      <c r="CO56" s="48">
        <f t="shared" si="30"/>
        <v>0</v>
      </c>
      <c r="CP56" s="48">
        <f t="shared" si="30"/>
        <v>0</v>
      </c>
      <c r="CQ56" s="49">
        <f t="shared" si="31"/>
        <v>0</v>
      </c>
      <c r="CR56" s="48">
        <f t="shared" si="17"/>
        <v>0</v>
      </c>
    </row>
    <row r="57" spans="1:96" outlineLevel="1" x14ac:dyDescent="0.25">
      <c r="A57" s="50" t="s">
        <v>56</v>
      </c>
      <c r="B57" s="51" t="s">
        <v>54</v>
      </c>
      <c r="C57" s="52">
        <f>[2]Genanskaffelsespriser!E127</f>
        <v>75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56"/>
      <c r="AA57" s="57">
        <f>IF((D57*[2]Genanskaffelsespriser!$D127-(2009-D$3)/$C57*[2]Genanskaffelsespriser!$D127*D57)&lt;0,0,(D57*[2]Genanskaffelsespriser!$D127-(2009-D$3)/$C57*[2]Genanskaffelsespriser!$D127*D57))</f>
        <v>0</v>
      </c>
      <c r="AB57" s="58">
        <f>IF((E57*[2]Genanskaffelsespriser!$D127-(2009-E$3)/$C57*[2]Genanskaffelsespriser!$D127*E57)&lt;0,0,(E57*[2]Genanskaffelsespriser!$D127-(2009-E$3)/$C57*[2]Genanskaffelsespriser!$D127*E57))</f>
        <v>0</v>
      </c>
      <c r="AC57" s="58">
        <f>IF((F57*[2]Genanskaffelsespriser!$D127-(2009-F$3)/$C57*[2]Genanskaffelsespriser!$D127*F57)&lt;0,0,(F57*[2]Genanskaffelsespriser!$D127-(2009-F$3)/$C57*[2]Genanskaffelsespriser!$D127*F57))</f>
        <v>0</v>
      </c>
      <c r="AD57" s="58">
        <f>IF((G57*[2]Genanskaffelsespriser!$D127-(2009-G$3)/$C57*[2]Genanskaffelsespriser!$D127*G57)&lt;0,0,(G57*[2]Genanskaffelsespriser!$D127-(2009-G$3)/$C57*[2]Genanskaffelsespriser!$D127*G57))</f>
        <v>0</v>
      </c>
      <c r="AE57" s="58">
        <f>IF((H57*[2]Genanskaffelsespriser!$D127-(2009-H$3)/$C57*[2]Genanskaffelsespriser!$D127*H57)&lt;0,0,(H57*[2]Genanskaffelsespriser!$D127-(2009-H$3)/$C57*[2]Genanskaffelsespriser!$D127*H57))</f>
        <v>0</v>
      </c>
      <c r="AF57" s="58">
        <f>IF((I57*[2]Genanskaffelsespriser!$D127-(2009-I$3)/$C57*[2]Genanskaffelsespriser!$D127*I57)&lt;0,0,(I57*[2]Genanskaffelsespriser!$D127-(2009-I$3)/$C57*[2]Genanskaffelsespriser!$D127*I57))</f>
        <v>0</v>
      </c>
      <c r="AG57" s="58">
        <f>IF((J57*[2]Genanskaffelsespriser!$D127-(2009-J$3)/$C57*[2]Genanskaffelsespriser!$D127*J57)&lt;0,0,(J57*[2]Genanskaffelsespriser!$D127-(2009-J$3)/$C57*[2]Genanskaffelsespriser!$D127*J57))</f>
        <v>0</v>
      </c>
      <c r="AH57" s="58">
        <f>IF((K57*[2]Genanskaffelsespriser!$D127-(2009-K$3)/$C57*[2]Genanskaffelsespriser!$D127*K57)&lt;0,0,(K57*[2]Genanskaffelsespriser!$D127-(2009-K$3)/$C57*[2]Genanskaffelsespriser!$D127*K57))</f>
        <v>0</v>
      </c>
      <c r="AI57" s="58">
        <f>IF((L57*[2]Genanskaffelsespriser!$D127-(2009-L$3)/$C57*[2]Genanskaffelsespriser!$D127*L57)&lt;0,0,(L57*[2]Genanskaffelsespriser!$D127-(2009-L$3)/$C57*[2]Genanskaffelsespriser!$D127*L57))</f>
        <v>0</v>
      </c>
      <c r="AJ57" s="58">
        <f>IF((M57*[2]Genanskaffelsespriser!$D127-(2009-M$3)/$C57*[2]Genanskaffelsespriser!$D127*M57)&lt;0,0,(M57*[2]Genanskaffelsespriser!$D127-(2009-M$3)/$C57*[2]Genanskaffelsespriser!$D127*M57))</f>
        <v>0</v>
      </c>
      <c r="AK57" s="58">
        <f>IF((N57*[2]Genanskaffelsespriser!$D127-(2009-N$3)/$C57*[2]Genanskaffelsespriser!$D127*N57)&lt;0,0,(N57*[2]Genanskaffelsespriser!$D127-(2009-N$3)/$C57*[2]Genanskaffelsespriser!$D127*N57))</f>
        <v>0</v>
      </c>
      <c r="AL57" s="58">
        <f>IF((O57*[2]Genanskaffelsespriser!$D127-(2009-O$3)/$C57*[2]Genanskaffelsespriser!$D127*O57)&lt;0,0,(O57*[2]Genanskaffelsespriser!$D127-(2009-O$3)/$C57*[2]Genanskaffelsespriser!$D127*O57))</f>
        <v>0</v>
      </c>
      <c r="AM57" s="58">
        <f>IF((P57*[2]Genanskaffelsespriser!$D127-(2009-P$3)/$C57*[2]Genanskaffelsespriser!$D127*P57)&lt;0,0,(P57*[2]Genanskaffelsespriser!$D127-(2009-P$3)/$C57*[2]Genanskaffelsespriser!$D127*P57))</f>
        <v>0</v>
      </c>
      <c r="AN57" s="58">
        <f>IF((Q57*[2]Genanskaffelsespriser!$D127-(2009-Q$3)/$C57*[2]Genanskaffelsespriser!$D127*Q57)&lt;0,0,(Q57*[2]Genanskaffelsespriser!$D127-(2009-Q$3)/$C57*[2]Genanskaffelsespriser!$D127*Q57))</f>
        <v>0</v>
      </c>
      <c r="AO57" s="58">
        <f>IF((R57*[2]Genanskaffelsespriser!$D127-(2009-R$3)/$C57*[2]Genanskaffelsespriser!$D127*R57)&lt;0,0,(R57*[2]Genanskaffelsespriser!$D127-(2009-R$3)/$C57*[2]Genanskaffelsespriser!$D127*R57))</f>
        <v>0</v>
      </c>
      <c r="AP57" s="58">
        <f>IF((S57*[2]Genanskaffelsespriser!$D127-(2009-S$3)/$C57*[2]Genanskaffelsespriser!$D127*S57)&lt;0,0,(S57*[2]Genanskaffelsespriser!$D127-(2009-S$3)/$C57*[2]Genanskaffelsespriser!$D127*S57))</f>
        <v>0</v>
      </c>
      <c r="AQ57" s="58">
        <f>IF((T57*[2]Genanskaffelsespriser!$D127-(2009-T$3)/$C57*[2]Genanskaffelsespriser!$D127*T57)&lt;0,0,(T57*[2]Genanskaffelsespriser!$D127-(2009-T$3)/$C57*[2]Genanskaffelsespriser!$D127*T57))</f>
        <v>0</v>
      </c>
      <c r="AR57" s="58">
        <f>IF((U57*[2]Genanskaffelsespriser!$D127-(2009-U$3)/$C57*[2]Genanskaffelsespriser!$D127*U57)&lt;0,0,(U57*[2]Genanskaffelsespriser!$D127-(2009-U$3)/$C57*[2]Genanskaffelsespriser!$D127*U57))</f>
        <v>0</v>
      </c>
      <c r="AS57" s="58">
        <f>IF((V57*[2]Genanskaffelsespriser!$D127-(2009-V$3)/$C57*[2]Genanskaffelsespriser!$D127*V57)&lt;0,0,(V57*[2]Genanskaffelsespriser!$D127-(2009-V$3)/$C57*[2]Genanskaffelsespriser!$D127*V57))</f>
        <v>0</v>
      </c>
      <c r="AT57" s="58">
        <f>IF((W57*[2]Genanskaffelsespriser!$D127-(2009-W$3)/$C57*[2]Genanskaffelsespriser!$D127*W57)&lt;0,0,(W57*[2]Genanskaffelsespriser!$D127-(2009-W$3)/$C57*[2]Genanskaffelsespriser!$D127*W57))</f>
        <v>0</v>
      </c>
      <c r="AU57" s="58">
        <f>IF((X57*[2]Genanskaffelsespriser!$D127-(2009-X$3)/$C57*[2]Genanskaffelsespriser!$D127*X57)&lt;0,0,(X57*[2]Genanskaffelsespriser!$D127-(2009-X$3)/$C57*[2]Genanskaffelsespriser!$D127*X57))</f>
        <v>0</v>
      </c>
      <c r="AV57" s="58">
        <f>IF((Y57*[2]Genanskaffelsespriser!$D127-(2009-Y$3)/$C57*[2]Genanskaffelsespriser!$D127*Y57)&lt;0,0,(Y57*[2]Genanskaffelsespriser!$D127-(2009-Y$3)/$C57*[2]Genanskaffelsespriser!$D127*Y57))</f>
        <v>0</v>
      </c>
      <c r="AW57" s="59">
        <f t="shared" si="27"/>
        <v>0</v>
      </c>
      <c r="AX57" s="58">
        <f>VLOOKUP(D$3,[2]Prisindeks!$A$1:$B$111,2,FALSE)/100*AA57</f>
        <v>0</v>
      </c>
      <c r="AY57" s="58">
        <f>VLOOKUP(E$3,[2]Prisindeks!$A$1:$B$111,2,FALSE)/100*AB57</f>
        <v>0</v>
      </c>
      <c r="AZ57" s="58">
        <f>VLOOKUP(F$3,[2]Prisindeks!$A$1:$B$111,2,FALSE)/100*AC57</f>
        <v>0</v>
      </c>
      <c r="BA57" s="58">
        <f>VLOOKUP(G$3,[2]Prisindeks!$A$1:$B$111,2,FALSE)/100*AD57</f>
        <v>0</v>
      </c>
      <c r="BB57" s="58">
        <f>VLOOKUP(H$3,[2]Prisindeks!$A$1:$B$111,2,FALSE)/100*AE57</f>
        <v>0</v>
      </c>
      <c r="BC57" s="58">
        <f>VLOOKUP(I$3,[2]Prisindeks!$A$1:$B$111,2,FALSE)/100*AF57</f>
        <v>0</v>
      </c>
      <c r="BD57" s="58">
        <f>VLOOKUP(J$3,[2]Prisindeks!$A$1:$B$111,2,FALSE)/100*AG57</f>
        <v>0</v>
      </c>
      <c r="BE57" s="58">
        <f>VLOOKUP(K$3,[2]Prisindeks!$A$1:$B$111,2,FALSE)/100*AH57</f>
        <v>0</v>
      </c>
      <c r="BF57" s="58">
        <f>VLOOKUP(L$3,[2]Prisindeks!$A$1:$B$111,2,FALSE)/100*AI57</f>
        <v>0</v>
      </c>
      <c r="BG57" s="58">
        <f>VLOOKUP(M$3,[2]Prisindeks!$A$1:$B$111,2,FALSE)/100*AJ57</f>
        <v>0</v>
      </c>
      <c r="BH57" s="58">
        <f>VLOOKUP(N$3,[2]Prisindeks!$A$1:$B$111,2,FALSE)/100*AK57</f>
        <v>0</v>
      </c>
      <c r="BI57" s="58">
        <f>VLOOKUP(O$3,[2]Prisindeks!$A$1:$B$111,2,FALSE)/100*AL57</f>
        <v>0</v>
      </c>
      <c r="BJ57" s="58">
        <f>VLOOKUP(P$3,[2]Prisindeks!$A$1:$B$111,2,FALSE)/100*AM57</f>
        <v>0</v>
      </c>
      <c r="BK57" s="58">
        <f>VLOOKUP(Q$3,[2]Prisindeks!$A$1:$B$111,2,FALSE)/100*AN57</f>
        <v>0</v>
      </c>
      <c r="BL57" s="58">
        <f>VLOOKUP(R$3,[2]Prisindeks!$A$1:$B$111,2,FALSE)/100*AO57</f>
        <v>0</v>
      </c>
      <c r="BM57" s="58">
        <f>VLOOKUP(S$3,[2]Prisindeks!$A$1:$B$111,2,FALSE)/100*AP57</f>
        <v>0</v>
      </c>
      <c r="BN57" s="58">
        <f>VLOOKUP(T$3,[2]Prisindeks!$A$1:$B$111,2,FALSE)/100*AQ57</f>
        <v>0</v>
      </c>
      <c r="BO57" s="58">
        <f>VLOOKUP(U$3,[2]Prisindeks!$A$1:$B$111,2,FALSE)/100*AR57</f>
        <v>0</v>
      </c>
      <c r="BP57" s="58">
        <f>VLOOKUP(V$3,[2]Prisindeks!$A$1:$B$111,2,FALSE)/100*AS57</f>
        <v>0</v>
      </c>
      <c r="BQ57" s="58">
        <f>VLOOKUP(W$3,[2]Prisindeks!$A$1:$B$111,2,FALSE)/100*AT57</f>
        <v>0</v>
      </c>
      <c r="BR57" s="58">
        <f>VLOOKUP(X$3,[2]Prisindeks!$A$1:$B$111,2,FALSE)/100*AU57</f>
        <v>0</v>
      </c>
      <c r="BS57" s="58">
        <f>VLOOKUP(Y$3,[2]Prisindeks!$A$1:$B$111,2,FALSE)/100*AV57</f>
        <v>0</v>
      </c>
      <c r="BT57" s="59">
        <f t="shared" si="28"/>
        <v>0</v>
      </c>
      <c r="BU57" s="48">
        <f t="shared" si="29"/>
        <v>0</v>
      </c>
      <c r="BV57" s="48">
        <f t="shared" si="29"/>
        <v>0</v>
      </c>
      <c r="BW57" s="48">
        <f t="shared" si="29"/>
        <v>0</v>
      </c>
      <c r="BX57" s="48">
        <f t="shared" si="29"/>
        <v>0</v>
      </c>
      <c r="BY57" s="48">
        <f t="shared" si="29"/>
        <v>0</v>
      </c>
      <c r="BZ57" s="48">
        <f t="shared" si="29"/>
        <v>0</v>
      </c>
      <c r="CA57" s="48">
        <f t="shared" si="29"/>
        <v>0</v>
      </c>
      <c r="CB57" s="48">
        <f t="shared" si="29"/>
        <v>0</v>
      </c>
      <c r="CC57" s="48">
        <f t="shared" si="29"/>
        <v>0</v>
      </c>
      <c r="CD57" s="48">
        <f t="shared" si="29"/>
        <v>0</v>
      </c>
      <c r="CE57" s="48">
        <f t="shared" si="29"/>
        <v>0</v>
      </c>
      <c r="CF57" s="48">
        <f t="shared" si="29"/>
        <v>0</v>
      </c>
      <c r="CG57" s="48">
        <f t="shared" si="29"/>
        <v>0</v>
      </c>
      <c r="CH57" s="48">
        <f t="shared" si="29"/>
        <v>0</v>
      </c>
      <c r="CI57" s="48">
        <f t="shared" si="29"/>
        <v>0</v>
      </c>
      <c r="CJ57" s="48">
        <f t="shared" si="29"/>
        <v>0</v>
      </c>
      <c r="CK57" s="48">
        <f t="shared" si="30"/>
        <v>0</v>
      </c>
      <c r="CL57" s="48">
        <f t="shared" si="30"/>
        <v>0</v>
      </c>
      <c r="CM57" s="48">
        <f t="shared" si="30"/>
        <v>0</v>
      </c>
      <c r="CN57" s="48">
        <f t="shared" si="30"/>
        <v>0</v>
      </c>
      <c r="CO57" s="48">
        <f t="shared" si="30"/>
        <v>0</v>
      </c>
      <c r="CP57" s="48">
        <f t="shared" si="30"/>
        <v>0</v>
      </c>
      <c r="CQ57" s="49">
        <f t="shared" si="31"/>
        <v>0</v>
      </c>
      <c r="CR57" s="48">
        <f t="shared" si="17"/>
        <v>0</v>
      </c>
    </row>
    <row r="58" spans="1:96" outlineLevel="1" x14ac:dyDescent="0.25">
      <c r="A58" s="50" t="s">
        <v>57</v>
      </c>
      <c r="B58" s="51" t="s">
        <v>54</v>
      </c>
      <c r="C58" s="52">
        <f>[2]Genanskaffelsespriser!E128</f>
        <v>75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56"/>
      <c r="AA58" s="57">
        <f>IF((D58*[2]Genanskaffelsespriser!$D128-(2009-D$3)/$C58*[2]Genanskaffelsespriser!$D128*D58)&lt;0,0,(D58*[2]Genanskaffelsespriser!$D128-(2009-D$3)/$C58*[2]Genanskaffelsespriser!$D128*D58))</f>
        <v>0</v>
      </c>
      <c r="AB58" s="58">
        <f>IF((E58*[2]Genanskaffelsespriser!$D128-(2009-E$3)/$C58*[2]Genanskaffelsespriser!$D128*E58)&lt;0,0,(E58*[2]Genanskaffelsespriser!$D128-(2009-E$3)/$C58*[2]Genanskaffelsespriser!$D128*E58))</f>
        <v>0</v>
      </c>
      <c r="AC58" s="58">
        <f>IF((F58*[2]Genanskaffelsespriser!$D128-(2009-F$3)/$C58*[2]Genanskaffelsespriser!$D128*F58)&lt;0,0,(F58*[2]Genanskaffelsespriser!$D128-(2009-F$3)/$C58*[2]Genanskaffelsespriser!$D128*F58))</f>
        <v>0</v>
      </c>
      <c r="AD58" s="58">
        <f>IF((G58*[2]Genanskaffelsespriser!$D128-(2009-G$3)/$C58*[2]Genanskaffelsespriser!$D128*G58)&lt;0,0,(G58*[2]Genanskaffelsespriser!$D128-(2009-G$3)/$C58*[2]Genanskaffelsespriser!$D128*G58))</f>
        <v>0</v>
      </c>
      <c r="AE58" s="58">
        <f>IF((H58*[2]Genanskaffelsespriser!$D128-(2009-H$3)/$C58*[2]Genanskaffelsespriser!$D128*H58)&lt;0,0,(H58*[2]Genanskaffelsespriser!$D128-(2009-H$3)/$C58*[2]Genanskaffelsespriser!$D128*H58))</f>
        <v>0</v>
      </c>
      <c r="AF58" s="58">
        <f>IF((I58*[2]Genanskaffelsespriser!$D128-(2009-I$3)/$C58*[2]Genanskaffelsespriser!$D128*I58)&lt;0,0,(I58*[2]Genanskaffelsespriser!$D128-(2009-I$3)/$C58*[2]Genanskaffelsespriser!$D128*I58))</f>
        <v>0</v>
      </c>
      <c r="AG58" s="58">
        <f>IF((J58*[2]Genanskaffelsespriser!$D128-(2009-J$3)/$C58*[2]Genanskaffelsespriser!$D128*J58)&lt;0,0,(J58*[2]Genanskaffelsespriser!$D128-(2009-J$3)/$C58*[2]Genanskaffelsespriser!$D128*J58))</f>
        <v>0</v>
      </c>
      <c r="AH58" s="58">
        <f>IF((K58*[2]Genanskaffelsespriser!$D128-(2009-K$3)/$C58*[2]Genanskaffelsespriser!$D128*K58)&lt;0,0,(K58*[2]Genanskaffelsespriser!$D128-(2009-K$3)/$C58*[2]Genanskaffelsespriser!$D128*K58))</f>
        <v>0</v>
      </c>
      <c r="AI58" s="58">
        <f>IF((L58*[2]Genanskaffelsespriser!$D128-(2009-L$3)/$C58*[2]Genanskaffelsespriser!$D128*L58)&lt;0,0,(L58*[2]Genanskaffelsespriser!$D128-(2009-L$3)/$C58*[2]Genanskaffelsespriser!$D128*L58))</f>
        <v>0</v>
      </c>
      <c r="AJ58" s="58">
        <f>IF((M58*[2]Genanskaffelsespriser!$D128-(2009-M$3)/$C58*[2]Genanskaffelsespriser!$D128*M58)&lt;0,0,(M58*[2]Genanskaffelsespriser!$D128-(2009-M$3)/$C58*[2]Genanskaffelsespriser!$D128*M58))</f>
        <v>0</v>
      </c>
      <c r="AK58" s="58">
        <f>IF((N58*[2]Genanskaffelsespriser!$D128-(2009-N$3)/$C58*[2]Genanskaffelsespriser!$D128*N58)&lt;0,0,(N58*[2]Genanskaffelsespriser!$D128-(2009-N$3)/$C58*[2]Genanskaffelsespriser!$D128*N58))</f>
        <v>0</v>
      </c>
      <c r="AL58" s="58">
        <f>IF((O58*[2]Genanskaffelsespriser!$D128-(2009-O$3)/$C58*[2]Genanskaffelsespriser!$D128*O58)&lt;0,0,(O58*[2]Genanskaffelsespriser!$D128-(2009-O$3)/$C58*[2]Genanskaffelsespriser!$D128*O58))</f>
        <v>0</v>
      </c>
      <c r="AM58" s="58">
        <f>IF((P58*[2]Genanskaffelsespriser!$D128-(2009-P$3)/$C58*[2]Genanskaffelsespriser!$D128*P58)&lt;0,0,(P58*[2]Genanskaffelsespriser!$D128-(2009-P$3)/$C58*[2]Genanskaffelsespriser!$D128*P58))</f>
        <v>0</v>
      </c>
      <c r="AN58" s="58">
        <f>IF((Q58*[2]Genanskaffelsespriser!$D128-(2009-Q$3)/$C58*[2]Genanskaffelsespriser!$D128*Q58)&lt;0,0,(Q58*[2]Genanskaffelsespriser!$D128-(2009-Q$3)/$C58*[2]Genanskaffelsespriser!$D128*Q58))</f>
        <v>0</v>
      </c>
      <c r="AO58" s="58">
        <f>IF((R58*[2]Genanskaffelsespriser!$D128-(2009-R$3)/$C58*[2]Genanskaffelsespriser!$D128*R58)&lt;0,0,(R58*[2]Genanskaffelsespriser!$D128-(2009-R$3)/$C58*[2]Genanskaffelsespriser!$D128*R58))</f>
        <v>0</v>
      </c>
      <c r="AP58" s="58">
        <f>IF((S58*[2]Genanskaffelsespriser!$D128-(2009-S$3)/$C58*[2]Genanskaffelsespriser!$D128*S58)&lt;0,0,(S58*[2]Genanskaffelsespriser!$D128-(2009-S$3)/$C58*[2]Genanskaffelsespriser!$D128*S58))</f>
        <v>0</v>
      </c>
      <c r="AQ58" s="58">
        <f>IF((T58*[2]Genanskaffelsespriser!$D128-(2009-T$3)/$C58*[2]Genanskaffelsespriser!$D128*T58)&lt;0,0,(T58*[2]Genanskaffelsespriser!$D128-(2009-T$3)/$C58*[2]Genanskaffelsespriser!$D128*T58))</f>
        <v>0</v>
      </c>
      <c r="AR58" s="58">
        <f>IF((U58*[2]Genanskaffelsespriser!$D128-(2009-U$3)/$C58*[2]Genanskaffelsespriser!$D128*U58)&lt;0,0,(U58*[2]Genanskaffelsespriser!$D128-(2009-U$3)/$C58*[2]Genanskaffelsespriser!$D128*U58))</f>
        <v>0</v>
      </c>
      <c r="AS58" s="58">
        <f>IF((V58*[2]Genanskaffelsespriser!$D128-(2009-V$3)/$C58*[2]Genanskaffelsespriser!$D128*V58)&lt;0,0,(V58*[2]Genanskaffelsespriser!$D128-(2009-V$3)/$C58*[2]Genanskaffelsespriser!$D128*V58))</f>
        <v>0</v>
      </c>
      <c r="AT58" s="58">
        <f>IF((W58*[2]Genanskaffelsespriser!$D128-(2009-W$3)/$C58*[2]Genanskaffelsespriser!$D128*W58)&lt;0,0,(W58*[2]Genanskaffelsespriser!$D128-(2009-W$3)/$C58*[2]Genanskaffelsespriser!$D128*W58))</f>
        <v>0</v>
      </c>
      <c r="AU58" s="58">
        <f>IF((X58*[2]Genanskaffelsespriser!$D128-(2009-X$3)/$C58*[2]Genanskaffelsespriser!$D128*X58)&lt;0,0,(X58*[2]Genanskaffelsespriser!$D128-(2009-X$3)/$C58*[2]Genanskaffelsespriser!$D128*X58))</f>
        <v>0</v>
      </c>
      <c r="AV58" s="58">
        <f>IF((Y58*[2]Genanskaffelsespriser!$D128-(2009-Y$3)/$C58*[2]Genanskaffelsespriser!$D128*Y58)&lt;0,0,(Y58*[2]Genanskaffelsespriser!$D128-(2009-Y$3)/$C58*[2]Genanskaffelsespriser!$D128*Y58))</f>
        <v>0</v>
      </c>
      <c r="AW58" s="59">
        <f t="shared" si="27"/>
        <v>0</v>
      </c>
      <c r="AX58" s="58">
        <f>VLOOKUP(D$3,[2]Prisindeks!$A$1:$B$111,2,FALSE)/100*AA58</f>
        <v>0</v>
      </c>
      <c r="AY58" s="58">
        <f>VLOOKUP(E$3,[2]Prisindeks!$A$1:$B$111,2,FALSE)/100*AB58</f>
        <v>0</v>
      </c>
      <c r="AZ58" s="58">
        <f>VLOOKUP(F$3,[2]Prisindeks!$A$1:$B$111,2,FALSE)/100*AC58</f>
        <v>0</v>
      </c>
      <c r="BA58" s="58">
        <f>VLOOKUP(G$3,[2]Prisindeks!$A$1:$B$111,2,FALSE)/100*AD58</f>
        <v>0</v>
      </c>
      <c r="BB58" s="58">
        <f>VLOOKUP(H$3,[2]Prisindeks!$A$1:$B$111,2,FALSE)/100*AE58</f>
        <v>0</v>
      </c>
      <c r="BC58" s="58">
        <f>VLOOKUP(I$3,[2]Prisindeks!$A$1:$B$111,2,FALSE)/100*AF58</f>
        <v>0</v>
      </c>
      <c r="BD58" s="58">
        <f>VLOOKUP(J$3,[2]Prisindeks!$A$1:$B$111,2,FALSE)/100*AG58</f>
        <v>0</v>
      </c>
      <c r="BE58" s="58">
        <f>VLOOKUP(K$3,[2]Prisindeks!$A$1:$B$111,2,FALSE)/100*AH58</f>
        <v>0</v>
      </c>
      <c r="BF58" s="58">
        <f>VLOOKUP(L$3,[2]Prisindeks!$A$1:$B$111,2,FALSE)/100*AI58</f>
        <v>0</v>
      </c>
      <c r="BG58" s="58">
        <f>VLOOKUP(M$3,[2]Prisindeks!$A$1:$B$111,2,FALSE)/100*AJ58</f>
        <v>0</v>
      </c>
      <c r="BH58" s="58">
        <f>VLOOKUP(N$3,[2]Prisindeks!$A$1:$B$111,2,FALSE)/100*AK58</f>
        <v>0</v>
      </c>
      <c r="BI58" s="58">
        <f>VLOOKUP(O$3,[2]Prisindeks!$A$1:$B$111,2,FALSE)/100*AL58</f>
        <v>0</v>
      </c>
      <c r="BJ58" s="58">
        <f>VLOOKUP(P$3,[2]Prisindeks!$A$1:$B$111,2,FALSE)/100*AM58</f>
        <v>0</v>
      </c>
      <c r="BK58" s="58">
        <f>VLOOKUP(Q$3,[2]Prisindeks!$A$1:$B$111,2,FALSE)/100*AN58</f>
        <v>0</v>
      </c>
      <c r="BL58" s="58">
        <f>VLOOKUP(R$3,[2]Prisindeks!$A$1:$B$111,2,FALSE)/100*AO58</f>
        <v>0</v>
      </c>
      <c r="BM58" s="58">
        <f>VLOOKUP(S$3,[2]Prisindeks!$A$1:$B$111,2,FALSE)/100*AP58</f>
        <v>0</v>
      </c>
      <c r="BN58" s="58">
        <f>VLOOKUP(T$3,[2]Prisindeks!$A$1:$B$111,2,FALSE)/100*AQ58</f>
        <v>0</v>
      </c>
      <c r="BO58" s="58">
        <f>VLOOKUP(U$3,[2]Prisindeks!$A$1:$B$111,2,FALSE)/100*AR58</f>
        <v>0</v>
      </c>
      <c r="BP58" s="58">
        <f>VLOOKUP(V$3,[2]Prisindeks!$A$1:$B$111,2,FALSE)/100*AS58</f>
        <v>0</v>
      </c>
      <c r="BQ58" s="58">
        <f>VLOOKUP(W$3,[2]Prisindeks!$A$1:$B$111,2,FALSE)/100*AT58</f>
        <v>0</v>
      </c>
      <c r="BR58" s="58">
        <f>VLOOKUP(X$3,[2]Prisindeks!$A$1:$B$111,2,FALSE)/100*AU58</f>
        <v>0</v>
      </c>
      <c r="BS58" s="58">
        <f>VLOOKUP(Y$3,[2]Prisindeks!$A$1:$B$111,2,FALSE)/100*AV58</f>
        <v>0</v>
      </c>
      <c r="BT58" s="59">
        <f t="shared" si="28"/>
        <v>0</v>
      </c>
      <c r="BU58" s="48">
        <f t="shared" si="29"/>
        <v>0</v>
      </c>
      <c r="BV58" s="48">
        <f t="shared" si="29"/>
        <v>0</v>
      </c>
      <c r="BW58" s="48">
        <f t="shared" si="29"/>
        <v>0</v>
      </c>
      <c r="BX58" s="48">
        <f t="shared" si="29"/>
        <v>0</v>
      </c>
      <c r="BY58" s="48">
        <f t="shared" si="29"/>
        <v>0</v>
      </c>
      <c r="BZ58" s="48">
        <f t="shared" si="29"/>
        <v>0</v>
      </c>
      <c r="CA58" s="48">
        <f t="shared" si="29"/>
        <v>0</v>
      </c>
      <c r="CB58" s="48">
        <f t="shared" si="29"/>
        <v>0</v>
      </c>
      <c r="CC58" s="48">
        <f t="shared" si="29"/>
        <v>0</v>
      </c>
      <c r="CD58" s="48">
        <f t="shared" si="29"/>
        <v>0</v>
      </c>
      <c r="CE58" s="48">
        <f t="shared" si="29"/>
        <v>0</v>
      </c>
      <c r="CF58" s="48">
        <f t="shared" si="29"/>
        <v>0</v>
      </c>
      <c r="CG58" s="48">
        <f t="shared" si="29"/>
        <v>0</v>
      </c>
      <c r="CH58" s="48">
        <f t="shared" si="29"/>
        <v>0</v>
      </c>
      <c r="CI58" s="48">
        <f t="shared" si="29"/>
        <v>0</v>
      </c>
      <c r="CJ58" s="48">
        <f t="shared" si="29"/>
        <v>0</v>
      </c>
      <c r="CK58" s="48">
        <f t="shared" si="30"/>
        <v>0</v>
      </c>
      <c r="CL58" s="48">
        <f t="shared" si="30"/>
        <v>0</v>
      </c>
      <c r="CM58" s="48">
        <f t="shared" si="30"/>
        <v>0</v>
      </c>
      <c r="CN58" s="48">
        <f t="shared" si="30"/>
        <v>0</v>
      </c>
      <c r="CO58" s="48">
        <f t="shared" si="30"/>
        <v>0</v>
      </c>
      <c r="CP58" s="48">
        <f t="shared" si="30"/>
        <v>0</v>
      </c>
      <c r="CQ58" s="49">
        <f t="shared" si="31"/>
        <v>0</v>
      </c>
      <c r="CR58" s="48">
        <f t="shared" si="17"/>
        <v>0</v>
      </c>
    </row>
    <row r="59" spans="1:96" outlineLevel="1" x14ac:dyDescent="0.25">
      <c r="A59" s="50" t="s">
        <v>58</v>
      </c>
      <c r="B59" s="51" t="s">
        <v>54</v>
      </c>
      <c r="C59" s="52">
        <f>[2]Genanskaffelsespriser!E129</f>
        <v>75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56"/>
      <c r="AA59" s="57">
        <f>IF((D59*[2]Genanskaffelsespriser!$D129-(2009-D$3)/$C59*[2]Genanskaffelsespriser!$D129*D59)&lt;0,0,(D59*[2]Genanskaffelsespriser!$D129-(2009-D$3)/$C59*[2]Genanskaffelsespriser!$D129*D59))</f>
        <v>0</v>
      </c>
      <c r="AB59" s="58">
        <f>IF((E59*[2]Genanskaffelsespriser!$D129-(2009-E$3)/$C59*[2]Genanskaffelsespriser!$D129*E59)&lt;0,0,(E59*[2]Genanskaffelsespriser!$D129-(2009-E$3)/$C59*[2]Genanskaffelsespriser!$D129*E59))</f>
        <v>0</v>
      </c>
      <c r="AC59" s="58">
        <f>IF((F59*[2]Genanskaffelsespriser!$D129-(2009-F$3)/$C59*[2]Genanskaffelsespriser!$D129*F59)&lt;0,0,(F59*[2]Genanskaffelsespriser!$D129-(2009-F$3)/$C59*[2]Genanskaffelsespriser!$D129*F59))</f>
        <v>0</v>
      </c>
      <c r="AD59" s="58">
        <f>IF((G59*[2]Genanskaffelsespriser!$D129-(2009-G$3)/$C59*[2]Genanskaffelsespriser!$D129*G59)&lt;0,0,(G59*[2]Genanskaffelsespriser!$D129-(2009-G$3)/$C59*[2]Genanskaffelsespriser!$D129*G59))</f>
        <v>0</v>
      </c>
      <c r="AE59" s="58">
        <f>IF((H59*[2]Genanskaffelsespriser!$D129-(2009-H$3)/$C59*[2]Genanskaffelsespriser!$D129*H59)&lt;0,0,(H59*[2]Genanskaffelsespriser!$D129-(2009-H$3)/$C59*[2]Genanskaffelsespriser!$D129*H59))</f>
        <v>0</v>
      </c>
      <c r="AF59" s="58">
        <f>IF((I59*[2]Genanskaffelsespriser!$D129-(2009-I$3)/$C59*[2]Genanskaffelsespriser!$D129*I59)&lt;0,0,(I59*[2]Genanskaffelsespriser!$D129-(2009-I$3)/$C59*[2]Genanskaffelsespriser!$D129*I59))</f>
        <v>0</v>
      </c>
      <c r="AG59" s="58">
        <f>IF((J59*[2]Genanskaffelsespriser!$D129-(2009-J$3)/$C59*[2]Genanskaffelsespriser!$D129*J59)&lt;0,0,(J59*[2]Genanskaffelsespriser!$D129-(2009-J$3)/$C59*[2]Genanskaffelsespriser!$D129*J59))</f>
        <v>0</v>
      </c>
      <c r="AH59" s="58">
        <f>IF((K59*[2]Genanskaffelsespriser!$D129-(2009-K$3)/$C59*[2]Genanskaffelsespriser!$D129*K59)&lt;0,0,(K59*[2]Genanskaffelsespriser!$D129-(2009-K$3)/$C59*[2]Genanskaffelsespriser!$D129*K59))</f>
        <v>0</v>
      </c>
      <c r="AI59" s="58">
        <f>IF((L59*[2]Genanskaffelsespriser!$D129-(2009-L$3)/$C59*[2]Genanskaffelsespriser!$D129*L59)&lt;0,0,(L59*[2]Genanskaffelsespriser!$D129-(2009-L$3)/$C59*[2]Genanskaffelsespriser!$D129*L59))</f>
        <v>0</v>
      </c>
      <c r="AJ59" s="58">
        <f>IF((M59*[2]Genanskaffelsespriser!$D129-(2009-M$3)/$C59*[2]Genanskaffelsespriser!$D129*M59)&lt;0,0,(M59*[2]Genanskaffelsespriser!$D129-(2009-M$3)/$C59*[2]Genanskaffelsespriser!$D129*M59))</f>
        <v>0</v>
      </c>
      <c r="AK59" s="58">
        <f>IF((N59*[2]Genanskaffelsespriser!$D129-(2009-N$3)/$C59*[2]Genanskaffelsespriser!$D129*N59)&lt;0,0,(N59*[2]Genanskaffelsespriser!$D129-(2009-N$3)/$C59*[2]Genanskaffelsespriser!$D129*N59))</f>
        <v>0</v>
      </c>
      <c r="AL59" s="58">
        <f>IF((O59*[2]Genanskaffelsespriser!$D129-(2009-O$3)/$C59*[2]Genanskaffelsespriser!$D129*O59)&lt;0,0,(O59*[2]Genanskaffelsespriser!$D129-(2009-O$3)/$C59*[2]Genanskaffelsespriser!$D129*O59))</f>
        <v>0</v>
      </c>
      <c r="AM59" s="58">
        <f>IF((P59*[2]Genanskaffelsespriser!$D129-(2009-P$3)/$C59*[2]Genanskaffelsespriser!$D129*P59)&lt;0,0,(P59*[2]Genanskaffelsespriser!$D129-(2009-P$3)/$C59*[2]Genanskaffelsespriser!$D129*P59))</f>
        <v>0</v>
      </c>
      <c r="AN59" s="58">
        <f>IF((Q59*[2]Genanskaffelsespriser!$D129-(2009-Q$3)/$C59*[2]Genanskaffelsespriser!$D129*Q59)&lt;0,0,(Q59*[2]Genanskaffelsespriser!$D129-(2009-Q$3)/$C59*[2]Genanskaffelsespriser!$D129*Q59))</f>
        <v>0</v>
      </c>
      <c r="AO59" s="58">
        <f>IF((R59*[2]Genanskaffelsespriser!$D129-(2009-R$3)/$C59*[2]Genanskaffelsespriser!$D129*R59)&lt;0,0,(R59*[2]Genanskaffelsespriser!$D129-(2009-R$3)/$C59*[2]Genanskaffelsespriser!$D129*R59))</f>
        <v>0</v>
      </c>
      <c r="AP59" s="58">
        <f>IF((S59*[2]Genanskaffelsespriser!$D129-(2009-S$3)/$C59*[2]Genanskaffelsespriser!$D129*S59)&lt;0,0,(S59*[2]Genanskaffelsespriser!$D129-(2009-S$3)/$C59*[2]Genanskaffelsespriser!$D129*S59))</f>
        <v>0</v>
      </c>
      <c r="AQ59" s="58">
        <f>IF((T59*[2]Genanskaffelsespriser!$D129-(2009-T$3)/$C59*[2]Genanskaffelsespriser!$D129*T59)&lt;0,0,(T59*[2]Genanskaffelsespriser!$D129-(2009-T$3)/$C59*[2]Genanskaffelsespriser!$D129*T59))</f>
        <v>0</v>
      </c>
      <c r="AR59" s="58">
        <f>IF((U59*[2]Genanskaffelsespriser!$D129-(2009-U$3)/$C59*[2]Genanskaffelsespriser!$D129*U59)&lt;0,0,(U59*[2]Genanskaffelsespriser!$D129-(2009-U$3)/$C59*[2]Genanskaffelsespriser!$D129*U59))</f>
        <v>0</v>
      </c>
      <c r="AS59" s="58">
        <f>IF((V59*[2]Genanskaffelsespriser!$D129-(2009-V$3)/$C59*[2]Genanskaffelsespriser!$D129*V59)&lt;0,0,(V59*[2]Genanskaffelsespriser!$D129-(2009-V$3)/$C59*[2]Genanskaffelsespriser!$D129*V59))</f>
        <v>0</v>
      </c>
      <c r="AT59" s="58">
        <f>IF((W59*[2]Genanskaffelsespriser!$D129-(2009-W$3)/$C59*[2]Genanskaffelsespriser!$D129*W59)&lt;0,0,(W59*[2]Genanskaffelsespriser!$D129-(2009-W$3)/$C59*[2]Genanskaffelsespriser!$D129*W59))</f>
        <v>0</v>
      </c>
      <c r="AU59" s="58">
        <f>IF((X59*[2]Genanskaffelsespriser!$D129-(2009-X$3)/$C59*[2]Genanskaffelsespriser!$D129*X59)&lt;0,0,(X59*[2]Genanskaffelsespriser!$D129-(2009-X$3)/$C59*[2]Genanskaffelsespriser!$D129*X59))</f>
        <v>0</v>
      </c>
      <c r="AV59" s="58">
        <f>IF((Y59*[2]Genanskaffelsespriser!$D129-(2009-Y$3)/$C59*[2]Genanskaffelsespriser!$D129*Y59)&lt;0,0,(Y59*[2]Genanskaffelsespriser!$D129-(2009-Y$3)/$C59*[2]Genanskaffelsespriser!$D129*Y59))</f>
        <v>0</v>
      </c>
      <c r="AW59" s="59">
        <f t="shared" si="27"/>
        <v>0</v>
      </c>
      <c r="AX59" s="58">
        <f>VLOOKUP(D$3,[2]Prisindeks!$A$1:$B$111,2,FALSE)/100*AA59</f>
        <v>0</v>
      </c>
      <c r="AY59" s="58">
        <f>VLOOKUP(E$3,[2]Prisindeks!$A$1:$B$111,2,FALSE)/100*AB59</f>
        <v>0</v>
      </c>
      <c r="AZ59" s="58">
        <f>VLOOKUP(F$3,[2]Prisindeks!$A$1:$B$111,2,FALSE)/100*AC59</f>
        <v>0</v>
      </c>
      <c r="BA59" s="58">
        <f>VLOOKUP(G$3,[2]Prisindeks!$A$1:$B$111,2,FALSE)/100*AD59</f>
        <v>0</v>
      </c>
      <c r="BB59" s="58">
        <f>VLOOKUP(H$3,[2]Prisindeks!$A$1:$B$111,2,FALSE)/100*AE59</f>
        <v>0</v>
      </c>
      <c r="BC59" s="58">
        <f>VLOOKUP(I$3,[2]Prisindeks!$A$1:$B$111,2,FALSE)/100*AF59</f>
        <v>0</v>
      </c>
      <c r="BD59" s="58">
        <f>VLOOKUP(J$3,[2]Prisindeks!$A$1:$B$111,2,FALSE)/100*AG59</f>
        <v>0</v>
      </c>
      <c r="BE59" s="58">
        <f>VLOOKUP(K$3,[2]Prisindeks!$A$1:$B$111,2,FALSE)/100*AH59</f>
        <v>0</v>
      </c>
      <c r="BF59" s="58">
        <f>VLOOKUP(L$3,[2]Prisindeks!$A$1:$B$111,2,FALSE)/100*AI59</f>
        <v>0</v>
      </c>
      <c r="BG59" s="58">
        <f>VLOOKUP(M$3,[2]Prisindeks!$A$1:$B$111,2,FALSE)/100*AJ59</f>
        <v>0</v>
      </c>
      <c r="BH59" s="58">
        <f>VLOOKUP(N$3,[2]Prisindeks!$A$1:$B$111,2,FALSE)/100*AK59</f>
        <v>0</v>
      </c>
      <c r="BI59" s="58">
        <f>VLOOKUP(O$3,[2]Prisindeks!$A$1:$B$111,2,FALSE)/100*AL59</f>
        <v>0</v>
      </c>
      <c r="BJ59" s="58">
        <f>VLOOKUP(P$3,[2]Prisindeks!$A$1:$B$111,2,FALSE)/100*AM59</f>
        <v>0</v>
      </c>
      <c r="BK59" s="58">
        <f>VLOOKUP(Q$3,[2]Prisindeks!$A$1:$B$111,2,FALSE)/100*AN59</f>
        <v>0</v>
      </c>
      <c r="BL59" s="58">
        <f>VLOOKUP(R$3,[2]Prisindeks!$A$1:$B$111,2,FALSE)/100*AO59</f>
        <v>0</v>
      </c>
      <c r="BM59" s="58">
        <f>VLOOKUP(S$3,[2]Prisindeks!$A$1:$B$111,2,FALSE)/100*AP59</f>
        <v>0</v>
      </c>
      <c r="BN59" s="58">
        <f>VLOOKUP(T$3,[2]Prisindeks!$A$1:$B$111,2,FALSE)/100*AQ59</f>
        <v>0</v>
      </c>
      <c r="BO59" s="58">
        <f>VLOOKUP(U$3,[2]Prisindeks!$A$1:$B$111,2,FALSE)/100*AR59</f>
        <v>0</v>
      </c>
      <c r="BP59" s="58">
        <f>VLOOKUP(V$3,[2]Prisindeks!$A$1:$B$111,2,FALSE)/100*AS59</f>
        <v>0</v>
      </c>
      <c r="BQ59" s="58">
        <f>VLOOKUP(W$3,[2]Prisindeks!$A$1:$B$111,2,FALSE)/100*AT59</f>
        <v>0</v>
      </c>
      <c r="BR59" s="58">
        <f>VLOOKUP(X$3,[2]Prisindeks!$A$1:$B$111,2,FALSE)/100*AU59</f>
        <v>0</v>
      </c>
      <c r="BS59" s="58">
        <f>VLOOKUP(Y$3,[2]Prisindeks!$A$1:$B$111,2,FALSE)/100*AV59</f>
        <v>0</v>
      </c>
      <c r="BT59" s="59">
        <f t="shared" si="28"/>
        <v>0</v>
      </c>
      <c r="BU59" s="48">
        <f t="shared" si="29"/>
        <v>0</v>
      </c>
      <c r="BV59" s="48">
        <f t="shared" si="29"/>
        <v>0</v>
      </c>
      <c r="BW59" s="48">
        <f t="shared" si="29"/>
        <v>0</v>
      </c>
      <c r="BX59" s="48">
        <f t="shared" si="29"/>
        <v>0</v>
      </c>
      <c r="BY59" s="48">
        <f t="shared" si="29"/>
        <v>0</v>
      </c>
      <c r="BZ59" s="48">
        <f t="shared" si="29"/>
        <v>0</v>
      </c>
      <c r="CA59" s="48">
        <f t="shared" si="29"/>
        <v>0</v>
      </c>
      <c r="CB59" s="48">
        <f t="shared" si="29"/>
        <v>0</v>
      </c>
      <c r="CC59" s="48">
        <f t="shared" si="29"/>
        <v>0</v>
      </c>
      <c r="CD59" s="48">
        <f t="shared" si="29"/>
        <v>0</v>
      </c>
      <c r="CE59" s="48">
        <f t="shared" si="29"/>
        <v>0</v>
      </c>
      <c r="CF59" s="48">
        <f t="shared" si="29"/>
        <v>0</v>
      </c>
      <c r="CG59" s="48">
        <f t="shared" si="29"/>
        <v>0</v>
      </c>
      <c r="CH59" s="48">
        <f t="shared" si="29"/>
        <v>0</v>
      </c>
      <c r="CI59" s="48">
        <f t="shared" si="29"/>
        <v>0</v>
      </c>
      <c r="CJ59" s="48">
        <f t="shared" si="29"/>
        <v>0</v>
      </c>
      <c r="CK59" s="48">
        <f t="shared" si="30"/>
        <v>0</v>
      </c>
      <c r="CL59" s="48">
        <f t="shared" si="30"/>
        <v>0</v>
      </c>
      <c r="CM59" s="48">
        <f t="shared" si="30"/>
        <v>0</v>
      </c>
      <c r="CN59" s="48">
        <f t="shared" si="30"/>
        <v>0</v>
      </c>
      <c r="CO59" s="48">
        <f t="shared" si="30"/>
        <v>0</v>
      </c>
      <c r="CP59" s="48">
        <f t="shared" si="30"/>
        <v>0</v>
      </c>
      <c r="CQ59" s="49">
        <f t="shared" si="31"/>
        <v>0</v>
      </c>
      <c r="CR59" s="48">
        <f t="shared" si="17"/>
        <v>0</v>
      </c>
    </row>
    <row r="60" spans="1:96" outlineLevel="1" x14ac:dyDescent="0.25">
      <c r="A60" s="50" t="s">
        <v>13</v>
      </c>
      <c r="B60" s="51" t="s">
        <v>54</v>
      </c>
      <c r="C60" s="52">
        <f>[2]Genanskaffelsespriser!E130</f>
        <v>100</v>
      </c>
      <c r="D60" s="78">
        <v>0</v>
      </c>
      <c r="E60" s="78">
        <v>0</v>
      </c>
      <c r="F60" s="78">
        <v>0</v>
      </c>
      <c r="G60" s="78">
        <v>0</v>
      </c>
      <c r="H60" s="115">
        <v>99.54</v>
      </c>
      <c r="I60" s="78">
        <v>0</v>
      </c>
      <c r="J60" s="115">
        <v>115.27000000000001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56"/>
      <c r="AA60" s="57">
        <f>IF((D60*[2]Genanskaffelsespriser!$D130-(2009-D$3)/$C60*[2]Genanskaffelsespriser!$D130*D60)&lt;0,0,(D60*[2]Genanskaffelsespriser!$D130-(2009-D$3)/$C60*[2]Genanskaffelsespriser!$D130*D60))</f>
        <v>0</v>
      </c>
      <c r="AB60" s="58">
        <f>IF((E60*[2]Genanskaffelsespriser!$D130-(2009-E$3)/$C60*[2]Genanskaffelsespriser!$D130*E60)&lt;0,0,(E60*[2]Genanskaffelsespriser!$D130-(2009-E$3)/$C60*[2]Genanskaffelsespriser!$D130*E60))</f>
        <v>0</v>
      </c>
      <c r="AC60" s="58">
        <f>IF((F60*[2]Genanskaffelsespriser!$D130-(2009-F$3)/$C60*[2]Genanskaffelsespriser!$D130*F60)&lt;0,0,(F60*[2]Genanskaffelsespriser!$D130-(2009-F$3)/$C60*[2]Genanskaffelsespriser!$D130*F60))</f>
        <v>0</v>
      </c>
      <c r="AD60" s="58">
        <f>IF((G60*[2]Genanskaffelsespriser!$D130-(2009-G$3)/$C60*[2]Genanskaffelsespriser!$D130*G60)&lt;0,0,(G60*[2]Genanskaffelsespriser!$D130-(2009-G$3)/$C60*[2]Genanskaffelsespriser!$D130*G60))</f>
        <v>0</v>
      </c>
      <c r="AE60" s="58">
        <f>IF((H60*[2]Genanskaffelsespriser!$D130-(2009-H$3)/$C60*[2]Genanskaffelsespriser!$D130*H60)&lt;0,0,(H60*[2]Genanskaffelsespriser!$D130-(2009-H$3)/$C60*[2]Genanskaffelsespriser!$D130*H60))</f>
        <v>51888.211200000005</v>
      </c>
      <c r="AF60" s="58">
        <f>IF((I60*[2]Genanskaffelsespriser!$D130-(2009-I$3)/$C60*[2]Genanskaffelsespriser!$D130*I60)&lt;0,0,(I60*[2]Genanskaffelsespriser!$D130-(2009-I$3)/$C60*[2]Genanskaffelsespriser!$D130*I60))</f>
        <v>0</v>
      </c>
      <c r="AG60" s="58">
        <f>IF((J60*[2]Genanskaffelsespriser!$D130-(2009-J$3)/$C60*[2]Genanskaffelsespriser!$D130*J60)&lt;0,0,(J60*[2]Genanskaffelsespriser!$D130-(2009-J$3)/$C60*[2]Genanskaffelsespriser!$D130*J60))</f>
        <v>93470.137600000016</v>
      </c>
      <c r="AH60" s="58">
        <f>IF((K60*[2]Genanskaffelsespriser!$D130-(2009-K$3)/$C60*[2]Genanskaffelsespriser!$D130*K60)&lt;0,0,(K60*[2]Genanskaffelsespriser!$D130-(2009-K$3)/$C60*[2]Genanskaffelsespriser!$D130*K60))</f>
        <v>0</v>
      </c>
      <c r="AI60" s="58">
        <f>IF((L60*[2]Genanskaffelsespriser!$D130-(2009-L$3)/$C60*[2]Genanskaffelsespriser!$D130*L60)&lt;0,0,(L60*[2]Genanskaffelsespriser!$D130-(2009-L$3)/$C60*[2]Genanskaffelsespriser!$D130*L60))</f>
        <v>0</v>
      </c>
      <c r="AJ60" s="58">
        <f>IF((M60*[2]Genanskaffelsespriser!$D130-(2009-M$3)/$C60*[2]Genanskaffelsespriser!$D130*M60)&lt;0,0,(M60*[2]Genanskaffelsespriser!$D130-(2009-M$3)/$C60*[2]Genanskaffelsespriser!$D130*M60))</f>
        <v>0</v>
      </c>
      <c r="AK60" s="58">
        <f>IF((N60*[2]Genanskaffelsespriser!$D130-(2009-N$3)/$C60*[2]Genanskaffelsespriser!$D130*N60)&lt;0,0,(N60*[2]Genanskaffelsespriser!$D130-(2009-N$3)/$C60*[2]Genanskaffelsespriser!$D130*N60))</f>
        <v>0</v>
      </c>
      <c r="AL60" s="58">
        <f>IF((O60*[2]Genanskaffelsespriser!$D130-(2009-O$3)/$C60*[2]Genanskaffelsespriser!$D130*O60)&lt;0,0,(O60*[2]Genanskaffelsespriser!$D130-(2009-O$3)/$C60*[2]Genanskaffelsespriser!$D130*O60))</f>
        <v>0</v>
      </c>
      <c r="AM60" s="58">
        <f>IF((P60*[2]Genanskaffelsespriser!$D130-(2009-P$3)/$C60*[2]Genanskaffelsespriser!$D130*P60)&lt;0,0,(P60*[2]Genanskaffelsespriser!$D130-(2009-P$3)/$C60*[2]Genanskaffelsespriser!$D130*P60))</f>
        <v>0</v>
      </c>
      <c r="AN60" s="58">
        <f>IF((Q60*[2]Genanskaffelsespriser!$D130-(2009-Q$3)/$C60*[2]Genanskaffelsespriser!$D130*Q60)&lt;0,0,(Q60*[2]Genanskaffelsespriser!$D130-(2009-Q$3)/$C60*[2]Genanskaffelsespriser!$D130*Q60))</f>
        <v>0</v>
      </c>
      <c r="AO60" s="58">
        <f>IF((R60*[2]Genanskaffelsespriser!$D130-(2009-R$3)/$C60*[2]Genanskaffelsespriser!$D130*R60)&lt;0,0,(R60*[2]Genanskaffelsespriser!$D130-(2009-R$3)/$C60*[2]Genanskaffelsespriser!$D130*R60))</f>
        <v>0</v>
      </c>
      <c r="AP60" s="58">
        <f>IF((S60*[2]Genanskaffelsespriser!$D130-(2009-S$3)/$C60*[2]Genanskaffelsespriser!$D130*S60)&lt;0,0,(S60*[2]Genanskaffelsespriser!$D130-(2009-S$3)/$C60*[2]Genanskaffelsespriser!$D130*S60))</f>
        <v>0</v>
      </c>
      <c r="AQ60" s="58">
        <f>IF((T60*[2]Genanskaffelsespriser!$D130-(2009-T$3)/$C60*[2]Genanskaffelsespriser!$D130*T60)&lt;0,0,(T60*[2]Genanskaffelsespriser!$D130-(2009-T$3)/$C60*[2]Genanskaffelsespriser!$D130*T60))</f>
        <v>0</v>
      </c>
      <c r="AR60" s="58">
        <f>IF((U60*[2]Genanskaffelsespriser!$D130-(2009-U$3)/$C60*[2]Genanskaffelsespriser!$D130*U60)&lt;0,0,(U60*[2]Genanskaffelsespriser!$D130-(2009-U$3)/$C60*[2]Genanskaffelsespriser!$D130*U60))</f>
        <v>0</v>
      </c>
      <c r="AS60" s="58">
        <f>IF((V60*[2]Genanskaffelsespriser!$D130-(2009-V$3)/$C60*[2]Genanskaffelsespriser!$D130*V60)&lt;0,0,(V60*[2]Genanskaffelsespriser!$D130-(2009-V$3)/$C60*[2]Genanskaffelsespriser!$D130*V60))</f>
        <v>0</v>
      </c>
      <c r="AT60" s="58">
        <f>IF((W60*[2]Genanskaffelsespriser!$D130-(2009-W$3)/$C60*[2]Genanskaffelsespriser!$D130*W60)&lt;0,0,(W60*[2]Genanskaffelsespriser!$D130-(2009-W$3)/$C60*[2]Genanskaffelsespriser!$D130*W60))</f>
        <v>0</v>
      </c>
      <c r="AU60" s="58">
        <f>IF((X60*[2]Genanskaffelsespriser!$D130-(2009-X$3)/$C60*[2]Genanskaffelsespriser!$D130*X60)&lt;0,0,(X60*[2]Genanskaffelsespriser!$D130-(2009-X$3)/$C60*[2]Genanskaffelsespriser!$D130*X60))</f>
        <v>0</v>
      </c>
      <c r="AV60" s="58">
        <f>IF((Y60*[2]Genanskaffelsespriser!$D130-(2009-Y$3)/$C60*[2]Genanskaffelsespriser!$D130*Y60)&lt;0,0,(Y60*[2]Genanskaffelsespriser!$D130-(2009-Y$3)/$C60*[2]Genanskaffelsespriser!$D130*Y60))</f>
        <v>0</v>
      </c>
      <c r="AW60" s="59">
        <f t="shared" si="27"/>
        <v>145358.34880000004</v>
      </c>
      <c r="AX60" s="58">
        <f>VLOOKUP(D$3,[2]Prisindeks!$A$1:$B$111,2,FALSE)/100*AA60</f>
        <v>0</v>
      </c>
      <c r="AY60" s="58">
        <f>VLOOKUP(E$3,[2]Prisindeks!$A$1:$B$111,2,FALSE)/100*AB60</f>
        <v>0</v>
      </c>
      <c r="AZ60" s="58">
        <f>VLOOKUP(F$3,[2]Prisindeks!$A$1:$B$111,2,FALSE)/100*AC60</f>
        <v>0</v>
      </c>
      <c r="BA60" s="58">
        <f>VLOOKUP(G$3,[2]Prisindeks!$A$1:$B$111,2,FALSE)/100*AD60</f>
        <v>0</v>
      </c>
      <c r="BB60" s="58">
        <f>VLOOKUP(H$3,[2]Prisindeks!$A$1:$B$111,2,FALSE)/100*AE60</f>
        <v>2442.5044447100577</v>
      </c>
      <c r="BC60" s="58">
        <f>VLOOKUP(I$3,[2]Prisindeks!$A$1:$B$111,2,FALSE)/100*AF60</f>
        <v>0</v>
      </c>
      <c r="BD60" s="58">
        <f>VLOOKUP(J$3,[2]Prisindeks!$A$1:$B$111,2,FALSE)/100*AG60</f>
        <v>9621.505288377286</v>
      </c>
      <c r="BE60" s="58">
        <f>VLOOKUP(K$3,[2]Prisindeks!$A$1:$B$111,2,FALSE)/100*AH60</f>
        <v>0</v>
      </c>
      <c r="BF60" s="58">
        <f>VLOOKUP(L$3,[2]Prisindeks!$A$1:$B$111,2,FALSE)/100*AI60</f>
        <v>0</v>
      </c>
      <c r="BG60" s="58">
        <f>VLOOKUP(M$3,[2]Prisindeks!$A$1:$B$111,2,FALSE)/100*AJ60</f>
        <v>0</v>
      </c>
      <c r="BH60" s="58">
        <f>VLOOKUP(N$3,[2]Prisindeks!$A$1:$B$111,2,FALSE)/100*AK60</f>
        <v>0</v>
      </c>
      <c r="BI60" s="58">
        <f>VLOOKUP(O$3,[2]Prisindeks!$A$1:$B$111,2,FALSE)/100*AL60</f>
        <v>0</v>
      </c>
      <c r="BJ60" s="58">
        <f>VLOOKUP(P$3,[2]Prisindeks!$A$1:$B$111,2,FALSE)/100*AM60</f>
        <v>0</v>
      </c>
      <c r="BK60" s="58">
        <f>VLOOKUP(Q$3,[2]Prisindeks!$A$1:$B$111,2,FALSE)/100*AN60</f>
        <v>0</v>
      </c>
      <c r="BL60" s="58">
        <f>VLOOKUP(R$3,[2]Prisindeks!$A$1:$B$111,2,FALSE)/100*AO60</f>
        <v>0</v>
      </c>
      <c r="BM60" s="58">
        <f>VLOOKUP(S$3,[2]Prisindeks!$A$1:$B$111,2,FALSE)/100*AP60</f>
        <v>0</v>
      </c>
      <c r="BN60" s="58">
        <f>VLOOKUP(T$3,[2]Prisindeks!$A$1:$B$111,2,FALSE)/100*AQ60</f>
        <v>0</v>
      </c>
      <c r="BO60" s="58">
        <f>VLOOKUP(U$3,[2]Prisindeks!$A$1:$B$111,2,FALSE)/100*AR60</f>
        <v>0</v>
      </c>
      <c r="BP60" s="58">
        <f>VLOOKUP(V$3,[2]Prisindeks!$A$1:$B$111,2,FALSE)/100*AS60</f>
        <v>0</v>
      </c>
      <c r="BQ60" s="58">
        <f>VLOOKUP(W$3,[2]Prisindeks!$A$1:$B$111,2,FALSE)/100*AT60</f>
        <v>0</v>
      </c>
      <c r="BR60" s="58">
        <f>VLOOKUP(X$3,[2]Prisindeks!$A$1:$B$111,2,FALSE)/100*AU60</f>
        <v>0</v>
      </c>
      <c r="BS60" s="58">
        <f>VLOOKUP(Y$3,[2]Prisindeks!$A$1:$B$111,2,FALSE)/100*AV60</f>
        <v>0</v>
      </c>
      <c r="BT60" s="59">
        <f t="shared" si="28"/>
        <v>12064.009733087343</v>
      </c>
      <c r="BU60" s="48">
        <f t="shared" si="29"/>
        <v>0</v>
      </c>
      <c r="BV60" s="48">
        <f t="shared" si="29"/>
        <v>0</v>
      </c>
      <c r="BW60" s="48">
        <f t="shared" si="29"/>
        <v>0</v>
      </c>
      <c r="BX60" s="48">
        <f t="shared" si="29"/>
        <v>0</v>
      </c>
      <c r="BY60" s="48">
        <f t="shared" si="29"/>
        <v>27165.357822355032</v>
      </c>
      <c r="BZ60" s="48">
        <f t="shared" si="29"/>
        <v>0</v>
      </c>
      <c r="CA60" s="48">
        <f t="shared" si="29"/>
        <v>51545.821444188652</v>
      </c>
      <c r="CB60" s="48">
        <f t="shared" si="29"/>
        <v>0</v>
      </c>
      <c r="CC60" s="48">
        <f t="shared" si="29"/>
        <v>0</v>
      </c>
      <c r="CD60" s="48">
        <f t="shared" si="29"/>
        <v>0</v>
      </c>
      <c r="CE60" s="48">
        <f t="shared" si="29"/>
        <v>0</v>
      </c>
      <c r="CF60" s="48">
        <f t="shared" si="29"/>
        <v>0</v>
      </c>
      <c r="CG60" s="48">
        <f t="shared" si="29"/>
        <v>0</v>
      </c>
      <c r="CH60" s="48">
        <f t="shared" si="29"/>
        <v>0</v>
      </c>
      <c r="CI60" s="48">
        <f t="shared" si="29"/>
        <v>0</v>
      </c>
      <c r="CJ60" s="48">
        <f t="shared" si="29"/>
        <v>0</v>
      </c>
      <c r="CK60" s="48">
        <f t="shared" si="30"/>
        <v>0</v>
      </c>
      <c r="CL60" s="48">
        <f t="shared" si="30"/>
        <v>0</v>
      </c>
      <c r="CM60" s="48">
        <f t="shared" si="30"/>
        <v>0</v>
      </c>
      <c r="CN60" s="48">
        <f t="shared" si="30"/>
        <v>0</v>
      </c>
      <c r="CO60" s="48">
        <f t="shared" si="30"/>
        <v>0</v>
      </c>
      <c r="CP60" s="48">
        <f t="shared" si="30"/>
        <v>0</v>
      </c>
      <c r="CQ60" s="49">
        <f t="shared" si="31"/>
        <v>78711.179266543695</v>
      </c>
      <c r="CR60" s="48">
        <f t="shared" si="17"/>
        <v>214.81</v>
      </c>
    </row>
    <row r="61" spans="1:96" outlineLevel="1" x14ac:dyDescent="0.25">
      <c r="A61" s="50" t="s">
        <v>14</v>
      </c>
      <c r="B61" s="51" t="s">
        <v>54</v>
      </c>
      <c r="C61" s="52">
        <f>[2]Genanskaffelsespriser!E131</f>
        <v>100</v>
      </c>
      <c r="D61" s="78">
        <v>0</v>
      </c>
      <c r="E61" s="78">
        <v>0</v>
      </c>
      <c r="F61" s="78">
        <v>0</v>
      </c>
      <c r="G61" s="78">
        <v>0</v>
      </c>
      <c r="H61" s="115">
        <v>268.89999999999998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56"/>
      <c r="AA61" s="57">
        <f>IF((D61*[2]Genanskaffelsespriser!$D131-(2009-D$3)/$C61*[2]Genanskaffelsespriser!$D131*D61)&lt;0,0,(D61*[2]Genanskaffelsespriser!$D131-(2009-D$3)/$C61*[2]Genanskaffelsespriser!$D131*D61))</f>
        <v>0</v>
      </c>
      <c r="AB61" s="58">
        <f>IF((E61*[2]Genanskaffelsespriser!$D131-(2009-E$3)/$C61*[2]Genanskaffelsespriser!$D131*E61)&lt;0,0,(E61*[2]Genanskaffelsespriser!$D131-(2009-E$3)/$C61*[2]Genanskaffelsespriser!$D131*E61))</f>
        <v>0</v>
      </c>
      <c r="AC61" s="58">
        <f>IF((F61*[2]Genanskaffelsespriser!$D131-(2009-F$3)/$C61*[2]Genanskaffelsespriser!$D131*F61)&lt;0,0,(F61*[2]Genanskaffelsespriser!$D131-(2009-F$3)/$C61*[2]Genanskaffelsespriser!$D131*F61))</f>
        <v>0</v>
      </c>
      <c r="AD61" s="58">
        <f>IF((G61*[2]Genanskaffelsespriser!$D131-(2009-G$3)/$C61*[2]Genanskaffelsespriser!$D131*G61)&lt;0,0,(G61*[2]Genanskaffelsespriser!$D131-(2009-G$3)/$C61*[2]Genanskaffelsespriser!$D131*G61))</f>
        <v>0</v>
      </c>
      <c r="AE61" s="58">
        <f>IF((H61*[2]Genanskaffelsespriser!$D131-(2009-H$3)/$C61*[2]Genanskaffelsespriser!$D131*H61)&lt;0,0,(H61*[2]Genanskaffelsespriser!$D131-(2009-H$3)/$C61*[2]Genanskaffelsespriser!$D131*H61))</f>
        <v>168438.9599999999</v>
      </c>
      <c r="AF61" s="58">
        <f>IF((I61*[2]Genanskaffelsespriser!$D131-(2009-I$3)/$C61*[2]Genanskaffelsespriser!$D131*I61)&lt;0,0,(I61*[2]Genanskaffelsespriser!$D131-(2009-I$3)/$C61*[2]Genanskaffelsespriser!$D131*I61))</f>
        <v>0</v>
      </c>
      <c r="AG61" s="58">
        <f>IF((J61*[2]Genanskaffelsespriser!$D131-(2009-J$3)/$C61*[2]Genanskaffelsespriser!$D131*J61)&lt;0,0,(J61*[2]Genanskaffelsespriser!$D131-(2009-J$3)/$C61*[2]Genanskaffelsespriser!$D131*J61))</f>
        <v>0</v>
      </c>
      <c r="AH61" s="58">
        <f>IF((K61*[2]Genanskaffelsespriser!$D131-(2009-K$3)/$C61*[2]Genanskaffelsespriser!$D131*K61)&lt;0,0,(K61*[2]Genanskaffelsespriser!$D131-(2009-K$3)/$C61*[2]Genanskaffelsespriser!$D131*K61))</f>
        <v>0</v>
      </c>
      <c r="AI61" s="58">
        <f>IF((L61*[2]Genanskaffelsespriser!$D131-(2009-L$3)/$C61*[2]Genanskaffelsespriser!$D131*L61)&lt;0,0,(L61*[2]Genanskaffelsespriser!$D131-(2009-L$3)/$C61*[2]Genanskaffelsespriser!$D131*L61))</f>
        <v>0</v>
      </c>
      <c r="AJ61" s="58">
        <f>IF((M61*[2]Genanskaffelsespriser!$D131-(2009-M$3)/$C61*[2]Genanskaffelsespriser!$D131*M61)&lt;0,0,(M61*[2]Genanskaffelsespriser!$D131-(2009-M$3)/$C61*[2]Genanskaffelsespriser!$D131*M61))</f>
        <v>0</v>
      </c>
      <c r="AK61" s="58">
        <f>IF((N61*[2]Genanskaffelsespriser!$D131-(2009-N$3)/$C61*[2]Genanskaffelsespriser!$D131*N61)&lt;0,0,(N61*[2]Genanskaffelsespriser!$D131-(2009-N$3)/$C61*[2]Genanskaffelsespriser!$D131*N61))</f>
        <v>0</v>
      </c>
      <c r="AL61" s="58">
        <f>IF((O61*[2]Genanskaffelsespriser!$D131-(2009-O$3)/$C61*[2]Genanskaffelsespriser!$D131*O61)&lt;0,0,(O61*[2]Genanskaffelsespriser!$D131-(2009-O$3)/$C61*[2]Genanskaffelsespriser!$D131*O61))</f>
        <v>0</v>
      </c>
      <c r="AM61" s="58">
        <f>IF((P61*[2]Genanskaffelsespriser!$D131-(2009-P$3)/$C61*[2]Genanskaffelsespriser!$D131*P61)&lt;0,0,(P61*[2]Genanskaffelsespriser!$D131-(2009-P$3)/$C61*[2]Genanskaffelsespriser!$D131*P61))</f>
        <v>0</v>
      </c>
      <c r="AN61" s="58">
        <f>IF((Q61*[2]Genanskaffelsespriser!$D131-(2009-Q$3)/$C61*[2]Genanskaffelsespriser!$D131*Q61)&lt;0,0,(Q61*[2]Genanskaffelsespriser!$D131-(2009-Q$3)/$C61*[2]Genanskaffelsespriser!$D131*Q61))</f>
        <v>0</v>
      </c>
      <c r="AO61" s="58">
        <f>IF((R61*[2]Genanskaffelsespriser!$D131-(2009-R$3)/$C61*[2]Genanskaffelsespriser!$D131*R61)&lt;0,0,(R61*[2]Genanskaffelsespriser!$D131-(2009-R$3)/$C61*[2]Genanskaffelsespriser!$D131*R61))</f>
        <v>0</v>
      </c>
      <c r="AP61" s="58">
        <f>IF((S61*[2]Genanskaffelsespriser!$D131-(2009-S$3)/$C61*[2]Genanskaffelsespriser!$D131*S61)&lt;0,0,(S61*[2]Genanskaffelsespriser!$D131-(2009-S$3)/$C61*[2]Genanskaffelsespriser!$D131*S61))</f>
        <v>0</v>
      </c>
      <c r="AQ61" s="58">
        <f>IF((T61*[2]Genanskaffelsespriser!$D131-(2009-T$3)/$C61*[2]Genanskaffelsespriser!$D131*T61)&lt;0,0,(T61*[2]Genanskaffelsespriser!$D131-(2009-T$3)/$C61*[2]Genanskaffelsespriser!$D131*T61))</f>
        <v>0</v>
      </c>
      <c r="AR61" s="58">
        <f>IF((U61*[2]Genanskaffelsespriser!$D131-(2009-U$3)/$C61*[2]Genanskaffelsespriser!$D131*U61)&lt;0,0,(U61*[2]Genanskaffelsespriser!$D131-(2009-U$3)/$C61*[2]Genanskaffelsespriser!$D131*U61))</f>
        <v>0</v>
      </c>
      <c r="AS61" s="58">
        <f>IF((V61*[2]Genanskaffelsespriser!$D131-(2009-V$3)/$C61*[2]Genanskaffelsespriser!$D131*V61)&lt;0,0,(V61*[2]Genanskaffelsespriser!$D131-(2009-V$3)/$C61*[2]Genanskaffelsespriser!$D131*V61))</f>
        <v>0</v>
      </c>
      <c r="AT61" s="58">
        <f>IF((W61*[2]Genanskaffelsespriser!$D131-(2009-W$3)/$C61*[2]Genanskaffelsespriser!$D131*W61)&lt;0,0,(W61*[2]Genanskaffelsespriser!$D131-(2009-W$3)/$C61*[2]Genanskaffelsespriser!$D131*W61))</f>
        <v>0</v>
      </c>
      <c r="AU61" s="58">
        <f>IF((X61*[2]Genanskaffelsespriser!$D131-(2009-X$3)/$C61*[2]Genanskaffelsespriser!$D131*X61)&lt;0,0,(X61*[2]Genanskaffelsespriser!$D131-(2009-X$3)/$C61*[2]Genanskaffelsespriser!$D131*X61))</f>
        <v>0</v>
      </c>
      <c r="AV61" s="58">
        <f>IF((Y61*[2]Genanskaffelsespriser!$D131-(2009-Y$3)/$C61*[2]Genanskaffelsespriser!$D131*Y61)&lt;0,0,(Y61*[2]Genanskaffelsespriser!$D131-(2009-Y$3)/$C61*[2]Genanskaffelsespriser!$D131*Y61))</f>
        <v>0</v>
      </c>
      <c r="AW61" s="59">
        <f t="shared" si="27"/>
        <v>168438.9599999999</v>
      </c>
      <c r="AX61" s="58">
        <f>VLOOKUP(D$3,[2]Prisindeks!$A$1:$B$111,2,FALSE)/100*AA61</f>
        <v>0</v>
      </c>
      <c r="AY61" s="58">
        <f>VLOOKUP(E$3,[2]Prisindeks!$A$1:$B$111,2,FALSE)/100*AB61</f>
        <v>0</v>
      </c>
      <c r="AZ61" s="58">
        <f>VLOOKUP(F$3,[2]Prisindeks!$A$1:$B$111,2,FALSE)/100*AC61</f>
        <v>0</v>
      </c>
      <c r="BA61" s="58">
        <f>VLOOKUP(G$3,[2]Prisindeks!$A$1:$B$111,2,FALSE)/100*AD61</f>
        <v>0</v>
      </c>
      <c r="BB61" s="58">
        <f>VLOOKUP(H$3,[2]Prisindeks!$A$1:$B$111,2,FALSE)/100*AE61</f>
        <v>7928.831982212163</v>
      </c>
      <c r="BC61" s="58">
        <f>VLOOKUP(I$3,[2]Prisindeks!$A$1:$B$111,2,FALSE)/100*AF61</f>
        <v>0</v>
      </c>
      <c r="BD61" s="58">
        <f>VLOOKUP(J$3,[2]Prisindeks!$A$1:$B$111,2,FALSE)/100*AG61</f>
        <v>0</v>
      </c>
      <c r="BE61" s="58">
        <f>VLOOKUP(K$3,[2]Prisindeks!$A$1:$B$111,2,FALSE)/100*AH61</f>
        <v>0</v>
      </c>
      <c r="BF61" s="58">
        <f>VLOOKUP(L$3,[2]Prisindeks!$A$1:$B$111,2,FALSE)/100*AI61</f>
        <v>0</v>
      </c>
      <c r="BG61" s="58">
        <f>VLOOKUP(M$3,[2]Prisindeks!$A$1:$B$111,2,FALSE)/100*AJ61</f>
        <v>0</v>
      </c>
      <c r="BH61" s="58">
        <f>VLOOKUP(N$3,[2]Prisindeks!$A$1:$B$111,2,FALSE)/100*AK61</f>
        <v>0</v>
      </c>
      <c r="BI61" s="58">
        <f>VLOOKUP(O$3,[2]Prisindeks!$A$1:$B$111,2,FALSE)/100*AL61</f>
        <v>0</v>
      </c>
      <c r="BJ61" s="58">
        <f>VLOOKUP(P$3,[2]Prisindeks!$A$1:$B$111,2,FALSE)/100*AM61</f>
        <v>0</v>
      </c>
      <c r="BK61" s="58">
        <f>VLOOKUP(Q$3,[2]Prisindeks!$A$1:$B$111,2,FALSE)/100*AN61</f>
        <v>0</v>
      </c>
      <c r="BL61" s="58">
        <f>VLOOKUP(R$3,[2]Prisindeks!$A$1:$B$111,2,FALSE)/100*AO61</f>
        <v>0</v>
      </c>
      <c r="BM61" s="58">
        <f>VLOOKUP(S$3,[2]Prisindeks!$A$1:$B$111,2,FALSE)/100*AP61</f>
        <v>0</v>
      </c>
      <c r="BN61" s="58">
        <f>VLOOKUP(T$3,[2]Prisindeks!$A$1:$B$111,2,FALSE)/100*AQ61</f>
        <v>0</v>
      </c>
      <c r="BO61" s="58">
        <f>VLOOKUP(U$3,[2]Prisindeks!$A$1:$B$111,2,FALSE)/100*AR61</f>
        <v>0</v>
      </c>
      <c r="BP61" s="58">
        <f>VLOOKUP(V$3,[2]Prisindeks!$A$1:$B$111,2,FALSE)/100*AS61</f>
        <v>0</v>
      </c>
      <c r="BQ61" s="58">
        <f>VLOOKUP(W$3,[2]Prisindeks!$A$1:$B$111,2,FALSE)/100*AT61</f>
        <v>0</v>
      </c>
      <c r="BR61" s="58">
        <f>VLOOKUP(X$3,[2]Prisindeks!$A$1:$B$111,2,FALSE)/100*AU61</f>
        <v>0</v>
      </c>
      <c r="BS61" s="58">
        <f>VLOOKUP(Y$3,[2]Prisindeks!$A$1:$B$111,2,FALSE)/100*AV61</f>
        <v>0</v>
      </c>
      <c r="BT61" s="59">
        <f t="shared" si="28"/>
        <v>7928.831982212163</v>
      </c>
      <c r="BU61" s="48">
        <f t="shared" si="29"/>
        <v>0</v>
      </c>
      <c r="BV61" s="48">
        <f t="shared" si="29"/>
        <v>0</v>
      </c>
      <c r="BW61" s="48">
        <f t="shared" si="29"/>
        <v>0</v>
      </c>
      <c r="BX61" s="48">
        <f t="shared" si="29"/>
        <v>0</v>
      </c>
      <c r="BY61" s="48">
        <f t="shared" si="29"/>
        <v>88183.895991106037</v>
      </c>
      <c r="BZ61" s="48">
        <f t="shared" si="29"/>
        <v>0</v>
      </c>
      <c r="CA61" s="48">
        <f t="shared" si="29"/>
        <v>0</v>
      </c>
      <c r="CB61" s="48">
        <f t="shared" si="29"/>
        <v>0</v>
      </c>
      <c r="CC61" s="48">
        <f t="shared" si="29"/>
        <v>0</v>
      </c>
      <c r="CD61" s="48">
        <f t="shared" si="29"/>
        <v>0</v>
      </c>
      <c r="CE61" s="48">
        <f t="shared" si="29"/>
        <v>0</v>
      </c>
      <c r="CF61" s="48">
        <f t="shared" si="29"/>
        <v>0</v>
      </c>
      <c r="CG61" s="48">
        <f t="shared" si="29"/>
        <v>0</v>
      </c>
      <c r="CH61" s="48">
        <f t="shared" si="29"/>
        <v>0</v>
      </c>
      <c r="CI61" s="48">
        <f t="shared" si="29"/>
        <v>0</v>
      </c>
      <c r="CJ61" s="48">
        <f t="shared" si="29"/>
        <v>0</v>
      </c>
      <c r="CK61" s="48">
        <f t="shared" si="30"/>
        <v>0</v>
      </c>
      <c r="CL61" s="48">
        <f t="shared" si="30"/>
        <v>0</v>
      </c>
      <c r="CM61" s="48">
        <f t="shared" si="30"/>
        <v>0</v>
      </c>
      <c r="CN61" s="48">
        <f t="shared" si="30"/>
        <v>0</v>
      </c>
      <c r="CO61" s="48">
        <f t="shared" si="30"/>
        <v>0</v>
      </c>
      <c r="CP61" s="48">
        <f t="shared" si="30"/>
        <v>0</v>
      </c>
      <c r="CQ61" s="49">
        <f t="shared" si="31"/>
        <v>88183.895991106037</v>
      </c>
      <c r="CR61" s="48">
        <f t="shared" si="17"/>
        <v>268.89999999999998</v>
      </c>
    </row>
    <row r="62" spans="1:96" outlineLevel="1" x14ac:dyDescent="0.25">
      <c r="A62" s="50" t="s">
        <v>8</v>
      </c>
      <c r="B62" s="51" t="s">
        <v>54</v>
      </c>
      <c r="C62" s="52">
        <f>[2]Genanskaffelsespriser!E132</f>
        <v>100</v>
      </c>
      <c r="D62" s="78">
        <v>0</v>
      </c>
      <c r="E62" s="78">
        <v>0</v>
      </c>
      <c r="F62" s="78">
        <v>0</v>
      </c>
      <c r="G62" s="115">
        <f>2.11+350.48</f>
        <v>352.59000000000003</v>
      </c>
      <c r="H62" s="53">
        <v>132.91</v>
      </c>
      <c r="I62" s="115">
        <v>11.79</v>
      </c>
      <c r="J62" s="53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56"/>
      <c r="AA62" s="57">
        <f>IF((D62*[2]Genanskaffelsespriser!$D132-(2009-D$3)/$C62*[2]Genanskaffelsespriser!$D132*D62)&lt;0,0,(D62*[2]Genanskaffelsespriser!$D132-(2009-D$3)/$C62*[2]Genanskaffelsespriser!$D132*D62))</f>
        <v>0</v>
      </c>
      <c r="AB62" s="58">
        <f>IF((E62*[2]Genanskaffelsespriser!$D132-(2009-E$3)/$C62*[2]Genanskaffelsespriser!$D132*E62)&lt;0,0,(E62*[2]Genanskaffelsespriser!$D132-(2009-E$3)/$C62*[2]Genanskaffelsespriser!$D132*E62))</f>
        <v>0</v>
      </c>
      <c r="AC62" s="58">
        <f>IF((F62*[2]Genanskaffelsespriser!$D132-(2009-F$3)/$C62*[2]Genanskaffelsespriser!$D132*F62)&lt;0,0,(F62*[2]Genanskaffelsespriser!$D132-(2009-F$3)/$C62*[2]Genanskaffelsespriser!$D132*F62))</f>
        <v>0</v>
      </c>
      <c r="AD62" s="58">
        <f>IF((G62*[2]Genanskaffelsespriser!$D132-(2009-G$3)/$C62*[2]Genanskaffelsespriser!$D132*G62)&lt;0,0,(G62*[2]Genanskaffelsespriser!$D132-(2009-G$3)/$C62*[2]Genanskaffelsespriser!$D132*G62))</f>
        <v>198839.60460000008</v>
      </c>
      <c r="AE62" s="58">
        <f>IF((H62*[2]Genanskaffelsespriser!$D132-(2009-H$3)/$C62*[2]Genanskaffelsespriser!$D132*H62)&lt;0,0,(H62*[2]Genanskaffelsespriser!$D132-(2009-H$3)/$C62*[2]Genanskaffelsespriser!$D132*H62))</f>
        <v>103781.44439999998</v>
      </c>
      <c r="AF62" s="58">
        <f>IF((I62*[2]Genanskaffelsespriser!$D132-(2009-I$3)/$C62*[2]Genanskaffelsespriser!$D132*I62)&lt;0,0,(I62*[2]Genanskaffelsespriser!$D132-(2009-I$3)/$C62*[2]Genanskaffelsespriser!$D132*I62))</f>
        <v>11763.354599999999</v>
      </c>
      <c r="AG62" s="58">
        <f>IF((J62*[2]Genanskaffelsespriser!$D132-(2009-J$3)/$C62*[2]Genanskaffelsespriser!$D132*J62)&lt;0,0,(J62*[2]Genanskaffelsespriser!$D132-(2009-J$3)/$C62*[2]Genanskaffelsespriser!$D132*J62))</f>
        <v>0</v>
      </c>
      <c r="AH62" s="58">
        <f>IF((K62*[2]Genanskaffelsespriser!$D132-(2009-K$3)/$C62*[2]Genanskaffelsespriser!$D132*K62)&lt;0,0,(K62*[2]Genanskaffelsespriser!$D132-(2009-K$3)/$C62*[2]Genanskaffelsespriser!$D132*K62))</f>
        <v>0</v>
      </c>
      <c r="AI62" s="58">
        <f>IF((L62*[2]Genanskaffelsespriser!$D132-(2009-L$3)/$C62*[2]Genanskaffelsespriser!$D132*L62)&lt;0,0,(L62*[2]Genanskaffelsespriser!$D132-(2009-L$3)/$C62*[2]Genanskaffelsespriser!$D132*L62))</f>
        <v>0</v>
      </c>
      <c r="AJ62" s="58">
        <f>IF((M62*[2]Genanskaffelsespriser!$D132-(2009-M$3)/$C62*[2]Genanskaffelsespriser!$D132*M62)&lt;0,0,(M62*[2]Genanskaffelsespriser!$D132-(2009-M$3)/$C62*[2]Genanskaffelsespriser!$D132*M62))</f>
        <v>0</v>
      </c>
      <c r="AK62" s="58">
        <f>IF((N62*[2]Genanskaffelsespriser!$D132-(2009-N$3)/$C62*[2]Genanskaffelsespriser!$D132*N62)&lt;0,0,(N62*[2]Genanskaffelsespriser!$D132-(2009-N$3)/$C62*[2]Genanskaffelsespriser!$D132*N62))</f>
        <v>0</v>
      </c>
      <c r="AL62" s="58">
        <f>IF((O62*[2]Genanskaffelsespriser!$D132-(2009-O$3)/$C62*[2]Genanskaffelsespriser!$D132*O62)&lt;0,0,(O62*[2]Genanskaffelsespriser!$D132-(2009-O$3)/$C62*[2]Genanskaffelsespriser!$D132*O62))</f>
        <v>0</v>
      </c>
      <c r="AM62" s="58">
        <f>IF((P62*[2]Genanskaffelsespriser!$D132-(2009-P$3)/$C62*[2]Genanskaffelsespriser!$D132*P62)&lt;0,0,(P62*[2]Genanskaffelsespriser!$D132-(2009-P$3)/$C62*[2]Genanskaffelsespriser!$D132*P62))</f>
        <v>0</v>
      </c>
      <c r="AN62" s="58">
        <f>IF((Q62*[2]Genanskaffelsespriser!$D132-(2009-Q$3)/$C62*[2]Genanskaffelsespriser!$D132*Q62)&lt;0,0,(Q62*[2]Genanskaffelsespriser!$D132-(2009-Q$3)/$C62*[2]Genanskaffelsespriser!$D132*Q62))</f>
        <v>0</v>
      </c>
      <c r="AO62" s="58">
        <f>IF((R62*[2]Genanskaffelsespriser!$D132-(2009-R$3)/$C62*[2]Genanskaffelsespriser!$D132*R62)&lt;0,0,(R62*[2]Genanskaffelsespriser!$D132-(2009-R$3)/$C62*[2]Genanskaffelsespriser!$D132*R62))</f>
        <v>0</v>
      </c>
      <c r="AP62" s="58">
        <f>IF((S62*[2]Genanskaffelsespriser!$D132-(2009-S$3)/$C62*[2]Genanskaffelsespriser!$D132*S62)&lt;0,0,(S62*[2]Genanskaffelsespriser!$D132-(2009-S$3)/$C62*[2]Genanskaffelsespriser!$D132*S62))</f>
        <v>0</v>
      </c>
      <c r="AQ62" s="58">
        <f>IF((T62*[2]Genanskaffelsespriser!$D132-(2009-T$3)/$C62*[2]Genanskaffelsespriser!$D132*T62)&lt;0,0,(T62*[2]Genanskaffelsespriser!$D132-(2009-T$3)/$C62*[2]Genanskaffelsespriser!$D132*T62))</f>
        <v>0</v>
      </c>
      <c r="AR62" s="58">
        <f>IF((U62*[2]Genanskaffelsespriser!$D132-(2009-U$3)/$C62*[2]Genanskaffelsespriser!$D132*U62)&lt;0,0,(U62*[2]Genanskaffelsespriser!$D132-(2009-U$3)/$C62*[2]Genanskaffelsespriser!$D132*U62))</f>
        <v>0</v>
      </c>
      <c r="AS62" s="58">
        <f>IF((V62*[2]Genanskaffelsespriser!$D132-(2009-V$3)/$C62*[2]Genanskaffelsespriser!$D132*V62)&lt;0,0,(V62*[2]Genanskaffelsespriser!$D132-(2009-V$3)/$C62*[2]Genanskaffelsespriser!$D132*V62))</f>
        <v>0</v>
      </c>
      <c r="AT62" s="58">
        <f>IF((W62*[2]Genanskaffelsespriser!$D132-(2009-W$3)/$C62*[2]Genanskaffelsespriser!$D132*W62)&lt;0,0,(W62*[2]Genanskaffelsespriser!$D132-(2009-W$3)/$C62*[2]Genanskaffelsespriser!$D132*W62))</f>
        <v>0</v>
      </c>
      <c r="AU62" s="58">
        <f>IF((X62*[2]Genanskaffelsespriser!$D132-(2009-X$3)/$C62*[2]Genanskaffelsespriser!$D132*X62)&lt;0,0,(X62*[2]Genanskaffelsespriser!$D132-(2009-X$3)/$C62*[2]Genanskaffelsespriser!$D132*X62))</f>
        <v>0</v>
      </c>
      <c r="AV62" s="58">
        <f>IF((Y62*[2]Genanskaffelsespriser!$D132-(2009-Y$3)/$C62*[2]Genanskaffelsespriser!$D132*Y62)&lt;0,0,(Y62*[2]Genanskaffelsespriser!$D132-(2009-Y$3)/$C62*[2]Genanskaffelsespriser!$D132*Y62))</f>
        <v>0</v>
      </c>
      <c r="AW62" s="59">
        <f t="shared" si="27"/>
        <v>314384.40360000008</v>
      </c>
      <c r="AX62" s="58">
        <f>VLOOKUP(D$3,[2]Prisindeks!$A$1:$B$111,2,FALSE)/100*AA62</f>
        <v>0</v>
      </c>
      <c r="AY62" s="58">
        <f>VLOOKUP(E$3,[2]Prisindeks!$A$1:$B$111,2,FALSE)/100*AB62</f>
        <v>0</v>
      </c>
      <c r="AZ62" s="58">
        <f>VLOOKUP(F$3,[2]Prisindeks!$A$1:$B$111,2,FALSE)/100*AC62</f>
        <v>0</v>
      </c>
      <c r="BA62" s="58">
        <f>VLOOKUP(G$3,[2]Prisindeks!$A$1:$B$111,2,FALSE)/100*AD62</f>
        <v>4824.3070117369052</v>
      </c>
      <c r="BB62" s="58">
        <f>VLOOKUP(H$3,[2]Prisindeks!$A$1:$B$111,2,FALSE)/100*AE62</f>
        <v>4885.2452871882706</v>
      </c>
      <c r="BC62" s="58">
        <f>VLOOKUP(I$3,[2]Prisindeks!$A$1:$B$111,2,FALSE)/100*AF62</f>
        <v>877.813253150999</v>
      </c>
      <c r="BD62" s="58">
        <f>VLOOKUP(J$3,[2]Prisindeks!$A$1:$B$111,2,FALSE)/100*AG62</f>
        <v>0</v>
      </c>
      <c r="BE62" s="58">
        <f>VLOOKUP(K$3,[2]Prisindeks!$A$1:$B$111,2,FALSE)/100*AH62</f>
        <v>0</v>
      </c>
      <c r="BF62" s="58">
        <f>VLOOKUP(L$3,[2]Prisindeks!$A$1:$B$111,2,FALSE)/100*AI62</f>
        <v>0</v>
      </c>
      <c r="BG62" s="58">
        <f>VLOOKUP(M$3,[2]Prisindeks!$A$1:$B$111,2,FALSE)/100*AJ62</f>
        <v>0</v>
      </c>
      <c r="BH62" s="58">
        <f>VLOOKUP(N$3,[2]Prisindeks!$A$1:$B$111,2,FALSE)/100*AK62</f>
        <v>0</v>
      </c>
      <c r="BI62" s="58">
        <f>VLOOKUP(O$3,[2]Prisindeks!$A$1:$B$111,2,FALSE)/100*AL62</f>
        <v>0</v>
      </c>
      <c r="BJ62" s="58">
        <f>VLOOKUP(P$3,[2]Prisindeks!$A$1:$B$111,2,FALSE)/100*AM62</f>
        <v>0</v>
      </c>
      <c r="BK62" s="58">
        <f>VLOOKUP(Q$3,[2]Prisindeks!$A$1:$B$111,2,FALSE)/100*AN62</f>
        <v>0</v>
      </c>
      <c r="BL62" s="58">
        <f>VLOOKUP(R$3,[2]Prisindeks!$A$1:$B$111,2,FALSE)/100*AO62</f>
        <v>0</v>
      </c>
      <c r="BM62" s="58">
        <f>VLOOKUP(S$3,[2]Prisindeks!$A$1:$B$111,2,FALSE)/100*AP62</f>
        <v>0</v>
      </c>
      <c r="BN62" s="58">
        <f>VLOOKUP(T$3,[2]Prisindeks!$A$1:$B$111,2,FALSE)/100*AQ62</f>
        <v>0</v>
      </c>
      <c r="BO62" s="58">
        <f>VLOOKUP(U$3,[2]Prisindeks!$A$1:$B$111,2,FALSE)/100*AR62</f>
        <v>0</v>
      </c>
      <c r="BP62" s="58">
        <f>VLOOKUP(V$3,[2]Prisindeks!$A$1:$B$111,2,FALSE)/100*AS62</f>
        <v>0</v>
      </c>
      <c r="BQ62" s="58">
        <f>VLOOKUP(W$3,[2]Prisindeks!$A$1:$B$111,2,FALSE)/100*AT62</f>
        <v>0</v>
      </c>
      <c r="BR62" s="58">
        <f>VLOOKUP(X$3,[2]Prisindeks!$A$1:$B$111,2,FALSE)/100*AU62</f>
        <v>0</v>
      </c>
      <c r="BS62" s="58">
        <f>VLOOKUP(Y$3,[2]Prisindeks!$A$1:$B$111,2,FALSE)/100*AV62</f>
        <v>0</v>
      </c>
      <c r="BT62" s="59">
        <f t="shared" si="28"/>
        <v>10587.365552076175</v>
      </c>
      <c r="BU62" s="48">
        <f t="shared" si="29"/>
        <v>0</v>
      </c>
      <c r="BV62" s="48">
        <f t="shared" si="29"/>
        <v>0</v>
      </c>
      <c r="BW62" s="48">
        <f t="shared" si="29"/>
        <v>0</v>
      </c>
      <c r="BX62" s="48">
        <f t="shared" si="29"/>
        <v>101831.95580586849</v>
      </c>
      <c r="BY62" s="48">
        <f t="shared" si="29"/>
        <v>54333.344843594125</v>
      </c>
      <c r="BZ62" s="48">
        <f t="shared" si="29"/>
        <v>6320.5839265754985</v>
      </c>
      <c r="CA62" s="48">
        <f t="shared" si="29"/>
        <v>0</v>
      </c>
      <c r="CB62" s="48">
        <f t="shared" si="29"/>
        <v>0</v>
      </c>
      <c r="CC62" s="48">
        <f t="shared" si="29"/>
        <v>0</v>
      </c>
      <c r="CD62" s="48">
        <f t="shared" si="29"/>
        <v>0</v>
      </c>
      <c r="CE62" s="48">
        <f t="shared" si="29"/>
        <v>0</v>
      </c>
      <c r="CF62" s="48">
        <f t="shared" si="29"/>
        <v>0</v>
      </c>
      <c r="CG62" s="48">
        <f t="shared" si="29"/>
        <v>0</v>
      </c>
      <c r="CH62" s="48">
        <f t="shared" si="29"/>
        <v>0</v>
      </c>
      <c r="CI62" s="48">
        <f t="shared" si="29"/>
        <v>0</v>
      </c>
      <c r="CJ62" s="48">
        <f t="shared" si="29"/>
        <v>0</v>
      </c>
      <c r="CK62" s="48">
        <f t="shared" si="30"/>
        <v>0</v>
      </c>
      <c r="CL62" s="48">
        <f t="shared" si="30"/>
        <v>0</v>
      </c>
      <c r="CM62" s="48">
        <f t="shared" si="30"/>
        <v>0</v>
      </c>
      <c r="CN62" s="48">
        <f t="shared" si="30"/>
        <v>0</v>
      </c>
      <c r="CO62" s="48">
        <f t="shared" si="30"/>
        <v>0</v>
      </c>
      <c r="CP62" s="48">
        <f t="shared" si="30"/>
        <v>0</v>
      </c>
      <c r="CQ62" s="49">
        <f t="shared" si="31"/>
        <v>162485.88457603814</v>
      </c>
      <c r="CR62" s="48">
        <f t="shared" si="17"/>
        <v>497.29</v>
      </c>
    </row>
    <row r="63" spans="1:96" outlineLevel="1" x14ac:dyDescent="0.25">
      <c r="A63" s="50" t="s">
        <v>59</v>
      </c>
      <c r="B63" s="51" t="s">
        <v>54</v>
      </c>
      <c r="C63" s="52">
        <f>[2]Genanskaffelsespriser!E133</f>
        <v>100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56"/>
      <c r="AA63" s="57">
        <f>IF((D63*[2]Genanskaffelsespriser!$D133-(2009-D$3)/$C63*[2]Genanskaffelsespriser!$D133*D63)&lt;0,0,(D63*[2]Genanskaffelsespriser!$D133-(2009-D$3)/$C63*[2]Genanskaffelsespriser!$D133*D63))</f>
        <v>0</v>
      </c>
      <c r="AB63" s="58">
        <f>IF((E63*[2]Genanskaffelsespriser!$D133-(2009-E$3)/$C63*[2]Genanskaffelsespriser!$D133*E63)&lt;0,0,(E63*[2]Genanskaffelsespriser!$D133-(2009-E$3)/$C63*[2]Genanskaffelsespriser!$D133*E63))</f>
        <v>0</v>
      </c>
      <c r="AC63" s="58">
        <f>IF((F63*[2]Genanskaffelsespriser!$D133-(2009-F$3)/$C63*[2]Genanskaffelsespriser!$D133*F63)&lt;0,0,(F63*[2]Genanskaffelsespriser!$D133-(2009-F$3)/$C63*[2]Genanskaffelsespriser!$D133*F63))</f>
        <v>0</v>
      </c>
      <c r="AD63" s="58">
        <f>IF((G63*[2]Genanskaffelsespriser!$D133-(2009-G$3)/$C63*[2]Genanskaffelsespriser!$D133*G63)&lt;0,0,(G63*[2]Genanskaffelsespriser!$D133-(2009-G$3)/$C63*[2]Genanskaffelsespriser!$D133*G63))</f>
        <v>0</v>
      </c>
      <c r="AE63" s="58">
        <f>IF((H63*[2]Genanskaffelsespriser!$D133-(2009-H$3)/$C63*[2]Genanskaffelsespriser!$D133*H63)&lt;0,0,(H63*[2]Genanskaffelsespriser!$D133-(2009-H$3)/$C63*[2]Genanskaffelsespriser!$D133*H63))</f>
        <v>0</v>
      </c>
      <c r="AF63" s="58">
        <f>IF((I63*[2]Genanskaffelsespriser!$D133-(2009-I$3)/$C63*[2]Genanskaffelsespriser!$D133*I63)&lt;0,0,(I63*[2]Genanskaffelsespriser!$D133-(2009-I$3)/$C63*[2]Genanskaffelsespriser!$D133*I63))</f>
        <v>0</v>
      </c>
      <c r="AG63" s="58">
        <f>IF((J63*[2]Genanskaffelsespriser!$D133-(2009-J$3)/$C63*[2]Genanskaffelsespriser!$D133*J63)&lt;0,0,(J63*[2]Genanskaffelsespriser!$D133-(2009-J$3)/$C63*[2]Genanskaffelsespriser!$D133*J63))</f>
        <v>0</v>
      </c>
      <c r="AH63" s="58">
        <f>IF((K63*[2]Genanskaffelsespriser!$D133-(2009-K$3)/$C63*[2]Genanskaffelsespriser!$D133*K63)&lt;0,0,(K63*[2]Genanskaffelsespriser!$D133-(2009-K$3)/$C63*[2]Genanskaffelsespriser!$D133*K63))</f>
        <v>0</v>
      </c>
      <c r="AI63" s="58">
        <f>IF((L63*[2]Genanskaffelsespriser!$D133-(2009-L$3)/$C63*[2]Genanskaffelsespriser!$D133*L63)&lt;0,0,(L63*[2]Genanskaffelsespriser!$D133-(2009-L$3)/$C63*[2]Genanskaffelsespriser!$D133*L63))</f>
        <v>0</v>
      </c>
      <c r="AJ63" s="58">
        <f>IF((M63*[2]Genanskaffelsespriser!$D133-(2009-M$3)/$C63*[2]Genanskaffelsespriser!$D133*M63)&lt;0,0,(M63*[2]Genanskaffelsespriser!$D133-(2009-M$3)/$C63*[2]Genanskaffelsespriser!$D133*M63))</f>
        <v>0</v>
      </c>
      <c r="AK63" s="58">
        <f>IF((N63*[2]Genanskaffelsespriser!$D133-(2009-N$3)/$C63*[2]Genanskaffelsespriser!$D133*N63)&lt;0,0,(N63*[2]Genanskaffelsespriser!$D133-(2009-N$3)/$C63*[2]Genanskaffelsespriser!$D133*N63))</f>
        <v>0</v>
      </c>
      <c r="AL63" s="58">
        <f>IF((O63*[2]Genanskaffelsespriser!$D133-(2009-O$3)/$C63*[2]Genanskaffelsespriser!$D133*O63)&lt;0,0,(O63*[2]Genanskaffelsespriser!$D133-(2009-O$3)/$C63*[2]Genanskaffelsespriser!$D133*O63))</f>
        <v>0</v>
      </c>
      <c r="AM63" s="58">
        <f>IF((P63*[2]Genanskaffelsespriser!$D133-(2009-P$3)/$C63*[2]Genanskaffelsespriser!$D133*P63)&lt;0,0,(P63*[2]Genanskaffelsespriser!$D133-(2009-P$3)/$C63*[2]Genanskaffelsespriser!$D133*P63))</f>
        <v>0</v>
      </c>
      <c r="AN63" s="58">
        <f>IF((Q63*[2]Genanskaffelsespriser!$D133-(2009-Q$3)/$C63*[2]Genanskaffelsespriser!$D133*Q63)&lt;0,0,(Q63*[2]Genanskaffelsespriser!$D133-(2009-Q$3)/$C63*[2]Genanskaffelsespriser!$D133*Q63))</f>
        <v>0</v>
      </c>
      <c r="AO63" s="58">
        <f>IF((R63*[2]Genanskaffelsespriser!$D133-(2009-R$3)/$C63*[2]Genanskaffelsespriser!$D133*R63)&lt;0,0,(R63*[2]Genanskaffelsespriser!$D133-(2009-R$3)/$C63*[2]Genanskaffelsespriser!$D133*R63))</f>
        <v>0</v>
      </c>
      <c r="AP63" s="58">
        <f>IF((S63*[2]Genanskaffelsespriser!$D133-(2009-S$3)/$C63*[2]Genanskaffelsespriser!$D133*S63)&lt;0,0,(S63*[2]Genanskaffelsespriser!$D133-(2009-S$3)/$C63*[2]Genanskaffelsespriser!$D133*S63))</f>
        <v>0</v>
      </c>
      <c r="AQ63" s="58">
        <f>IF((T63*[2]Genanskaffelsespriser!$D133-(2009-T$3)/$C63*[2]Genanskaffelsespriser!$D133*T63)&lt;0,0,(T63*[2]Genanskaffelsespriser!$D133-(2009-T$3)/$C63*[2]Genanskaffelsespriser!$D133*T63))</f>
        <v>0</v>
      </c>
      <c r="AR63" s="58">
        <f>IF((U63*[2]Genanskaffelsespriser!$D133-(2009-U$3)/$C63*[2]Genanskaffelsespriser!$D133*U63)&lt;0,0,(U63*[2]Genanskaffelsespriser!$D133-(2009-U$3)/$C63*[2]Genanskaffelsespriser!$D133*U63))</f>
        <v>0</v>
      </c>
      <c r="AS63" s="58">
        <f>IF((V63*[2]Genanskaffelsespriser!$D133-(2009-V$3)/$C63*[2]Genanskaffelsespriser!$D133*V63)&lt;0,0,(V63*[2]Genanskaffelsespriser!$D133-(2009-V$3)/$C63*[2]Genanskaffelsespriser!$D133*V63))</f>
        <v>0</v>
      </c>
      <c r="AT63" s="58">
        <f>IF((W63*[2]Genanskaffelsespriser!$D133-(2009-W$3)/$C63*[2]Genanskaffelsespriser!$D133*W63)&lt;0,0,(W63*[2]Genanskaffelsespriser!$D133-(2009-W$3)/$C63*[2]Genanskaffelsespriser!$D133*W63))</f>
        <v>0</v>
      </c>
      <c r="AU63" s="58">
        <f>IF((X63*[2]Genanskaffelsespriser!$D133-(2009-X$3)/$C63*[2]Genanskaffelsespriser!$D133*X63)&lt;0,0,(X63*[2]Genanskaffelsespriser!$D133-(2009-X$3)/$C63*[2]Genanskaffelsespriser!$D133*X63))</f>
        <v>0</v>
      </c>
      <c r="AV63" s="58">
        <f>IF((Y63*[2]Genanskaffelsespriser!$D133-(2009-Y$3)/$C63*[2]Genanskaffelsespriser!$D133*Y63)&lt;0,0,(Y63*[2]Genanskaffelsespriser!$D133-(2009-Y$3)/$C63*[2]Genanskaffelsespriser!$D133*Y63))</f>
        <v>0</v>
      </c>
      <c r="AW63" s="59">
        <f t="shared" si="27"/>
        <v>0</v>
      </c>
      <c r="AX63" s="58">
        <f>VLOOKUP(D$3,[2]Prisindeks!$A$1:$B$111,2,FALSE)/100*AA63</f>
        <v>0</v>
      </c>
      <c r="AY63" s="58">
        <f>VLOOKUP(E$3,[2]Prisindeks!$A$1:$B$111,2,FALSE)/100*AB63</f>
        <v>0</v>
      </c>
      <c r="AZ63" s="58">
        <f>VLOOKUP(F$3,[2]Prisindeks!$A$1:$B$111,2,FALSE)/100*AC63</f>
        <v>0</v>
      </c>
      <c r="BA63" s="58">
        <f>VLOOKUP(G$3,[2]Prisindeks!$A$1:$B$111,2,FALSE)/100*AD63</f>
        <v>0</v>
      </c>
      <c r="BB63" s="58">
        <f>VLOOKUP(H$3,[2]Prisindeks!$A$1:$B$111,2,FALSE)/100*AE63</f>
        <v>0</v>
      </c>
      <c r="BC63" s="58">
        <f>VLOOKUP(I$3,[2]Prisindeks!$A$1:$B$111,2,FALSE)/100*AF63</f>
        <v>0</v>
      </c>
      <c r="BD63" s="58">
        <f>VLOOKUP(J$3,[2]Prisindeks!$A$1:$B$111,2,FALSE)/100*AG63</f>
        <v>0</v>
      </c>
      <c r="BE63" s="58">
        <f>VLOOKUP(K$3,[2]Prisindeks!$A$1:$B$111,2,FALSE)/100*AH63</f>
        <v>0</v>
      </c>
      <c r="BF63" s="58">
        <f>VLOOKUP(L$3,[2]Prisindeks!$A$1:$B$111,2,FALSE)/100*AI63</f>
        <v>0</v>
      </c>
      <c r="BG63" s="58">
        <f>VLOOKUP(M$3,[2]Prisindeks!$A$1:$B$111,2,FALSE)/100*AJ63</f>
        <v>0</v>
      </c>
      <c r="BH63" s="58">
        <f>VLOOKUP(N$3,[2]Prisindeks!$A$1:$B$111,2,FALSE)/100*AK63</f>
        <v>0</v>
      </c>
      <c r="BI63" s="58">
        <f>VLOOKUP(O$3,[2]Prisindeks!$A$1:$B$111,2,FALSE)/100*AL63</f>
        <v>0</v>
      </c>
      <c r="BJ63" s="58">
        <f>VLOOKUP(P$3,[2]Prisindeks!$A$1:$B$111,2,FALSE)/100*AM63</f>
        <v>0</v>
      </c>
      <c r="BK63" s="58">
        <f>VLOOKUP(Q$3,[2]Prisindeks!$A$1:$B$111,2,FALSE)/100*AN63</f>
        <v>0</v>
      </c>
      <c r="BL63" s="58">
        <f>VLOOKUP(R$3,[2]Prisindeks!$A$1:$B$111,2,FALSE)/100*AO63</f>
        <v>0</v>
      </c>
      <c r="BM63" s="58">
        <f>VLOOKUP(S$3,[2]Prisindeks!$A$1:$B$111,2,FALSE)/100*AP63</f>
        <v>0</v>
      </c>
      <c r="BN63" s="58">
        <f>VLOOKUP(T$3,[2]Prisindeks!$A$1:$B$111,2,FALSE)/100*AQ63</f>
        <v>0</v>
      </c>
      <c r="BO63" s="58">
        <f>VLOOKUP(U$3,[2]Prisindeks!$A$1:$B$111,2,FALSE)/100*AR63</f>
        <v>0</v>
      </c>
      <c r="BP63" s="58">
        <f>VLOOKUP(V$3,[2]Prisindeks!$A$1:$B$111,2,FALSE)/100*AS63</f>
        <v>0</v>
      </c>
      <c r="BQ63" s="58">
        <f>VLOOKUP(W$3,[2]Prisindeks!$A$1:$B$111,2,FALSE)/100*AT63</f>
        <v>0</v>
      </c>
      <c r="BR63" s="58">
        <f>VLOOKUP(X$3,[2]Prisindeks!$A$1:$B$111,2,FALSE)/100*AU63</f>
        <v>0</v>
      </c>
      <c r="BS63" s="58">
        <f>VLOOKUP(Y$3,[2]Prisindeks!$A$1:$B$111,2,FALSE)/100*AV63</f>
        <v>0</v>
      </c>
      <c r="BT63" s="59">
        <f t="shared" si="28"/>
        <v>0</v>
      </c>
      <c r="BU63" s="48">
        <f t="shared" si="29"/>
        <v>0</v>
      </c>
      <c r="BV63" s="48">
        <f t="shared" si="29"/>
        <v>0</v>
      </c>
      <c r="BW63" s="48">
        <f t="shared" si="29"/>
        <v>0</v>
      </c>
      <c r="BX63" s="48">
        <f t="shared" si="29"/>
        <v>0</v>
      </c>
      <c r="BY63" s="48">
        <f t="shared" si="29"/>
        <v>0</v>
      </c>
      <c r="BZ63" s="48">
        <f t="shared" si="29"/>
        <v>0</v>
      </c>
      <c r="CA63" s="48">
        <f t="shared" si="29"/>
        <v>0</v>
      </c>
      <c r="CB63" s="48">
        <f t="shared" si="29"/>
        <v>0</v>
      </c>
      <c r="CC63" s="48">
        <f t="shared" si="29"/>
        <v>0</v>
      </c>
      <c r="CD63" s="48">
        <f t="shared" si="29"/>
        <v>0</v>
      </c>
      <c r="CE63" s="48">
        <f t="shared" si="29"/>
        <v>0</v>
      </c>
      <c r="CF63" s="48">
        <f t="shared" si="29"/>
        <v>0</v>
      </c>
      <c r="CG63" s="48">
        <f t="shared" si="29"/>
        <v>0</v>
      </c>
      <c r="CH63" s="48">
        <f t="shared" si="29"/>
        <v>0</v>
      </c>
      <c r="CI63" s="48">
        <f t="shared" si="29"/>
        <v>0</v>
      </c>
      <c r="CJ63" s="48">
        <f t="shared" si="29"/>
        <v>0</v>
      </c>
      <c r="CK63" s="48">
        <f t="shared" si="30"/>
        <v>0</v>
      </c>
      <c r="CL63" s="48">
        <f t="shared" si="30"/>
        <v>0</v>
      </c>
      <c r="CM63" s="48">
        <f t="shared" si="30"/>
        <v>0</v>
      </c>
      <c r="CN63" s="48">
        <f t="shared" si="30"/>
        <v>0</v>
      </c>
      <c r="CO63" s="48">
        <f t="shared" si="30"/>
        <v>0</v>
      </c>
      <c r="CP63" s="48">
        <f t="shared" si="30"/>
        <v>0</v>
      </c>
      <c r="CQ63" s="49">
        <f t="shared" si="31"/>
        <v>0</v>
      </c>
      <c r="CR63" s="48">
        <f t="shared" si="17"/>
        <v>0</v>
      </c>
    </row>
    <row r="64" spans="1:96" outlineLevel="1" x14ac:dyDescent="0.25">
      <c r="A64" s="50" t="s">
        <v>60</v>
      </c>
      <c r="B64" s="51" t="s">
        <v>54</v>
      </c>
      <c r="C64" s="52">
        <f>[2]Genanskaffelsespriser!E134</f>
        <v>100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56"/>
      <c r="AA64" s="57">
        <f>IF((D64*[2]Genanskaffelsespriser!$D134-(2009-D$3)/$C64*[2]Genanskaffelsespriser!$D134*D64)&lt;0,0,(D64*[2]Genanskaffelsespriser!$D134-(2009-D$3)/$C64*[2]Genanskaffelsespriser!$D134*D64))</f>
        <v>0</v>
      </c>
      <c r="AB64" s="58">
        <f>IF((E64*[2]Genanskaffelsespriser!$D134-(2009-E$3)/$C64*[2]Genanskaffelsespriser!$D134*E64)&lt;0,0,(E64*[2]Genanskaffelsespriser!$D134-(2009-E$3)/$C64*[2]Genanskaffelsespriser!$D134*E64))</f>
        <v>0</v>
      </c>
      <c r="AC64" s="58">
        <f>IF((F64*[2]Genanskaffelsespriser!$D134-(2009-F$3)/$C64*[2]Genanskaffelsespriser!$D134*F64)&lt;0,0,(F64*[2]Genanskaffelsespriser!$D134-(2009-F$3)/$C64*[2]Genanskaffelsespriser!$D134*F64))</f>
        <v>0</v>
      </c>
      <c r="AD64" s="58">
        <f>IF((G64*[2]Genanskaffelsespriser!$D134-(2009-G$3)/$C64*[2]Genanskaffelsespriser!$D134*G64)&lt;0,0,(G64*[2]Genanskaffelsespriser!$D134-(2009-G$3)/$C64*[2]Genanskaffelsespriser!$D134*G64))</f>
        <v>0</v>
      </c>
      <c r="AE64" s="58">
        <f>IF((H64*[2]Genanskaffelsespriser!$D134-(2009-H$3)/$C64*[2]Genanskaffelsespriser!$D134*H64)&lt;0,0,(H64*[2]Genanskaffelsespriser!$D134-(2009-H$3)/$C64*[2]Genanskaffelsespriser!$D134*H64))</f>
        <v>0</v>
      </c>
      <c r="AF64" s="58">
        <f>IF((I64*[2]Genanskaffelsespriser!$D134-(2009-I$3)/$C64*[2]Genanskaffelsespriser!$D134*I64)&lt;0,0,(I64*[2]Genanskaffelsespriser!$D134-(2009-I$3)/$C64*[2]Genanskaffelsespriser!$D134*I64))</f>
        <v>0</v>
      </c>
      <c r="AG64" s="58">
        <f>IF((J64*[2]Genanskaffelsespriser!$D134-(2009-J$3)/$C64*[2]Genanskaffelsespriser!$D134*J64)&lt;0,0,(J64*[2]Genanskaffelsespriser!$D134-(2009-J$3)/$C64*[2]Genanskaffelsespriser!$D134*J64))</f>
        <v>0</v>
      </c>
      <c r="AH64" s="58">
        <f>IF((K64*[2]Genanskaffelsespriser!$D134-(2009-K$3)/$C64*[2]Genanskaffelsespriser!$D134*K64)&lt;0,0,(K64*[2]Genanskaffelsespriser!$D134-(2009-K$3)/$C64*[2]Genanskaffelsespriser!$D134*K64))</f>
        <v>0</v>
      </c>
      <c r="AI64" s="58">
        <f>IF((L64*[2]Genanskaffelsespriser!$D134-(2009-L$3)/$C64*[2]Genanskaffelsespriser!$D134*L64)&lt;0,0,(L64*[2]Genanskaffelsespriser!$D134-(2009-L$3)/$C64*[2]Genanskaffelsespriser!$D134*L64))</f>
        <v>0</v>
      </c>
      <c r="AJ64" s="58">
        <f>IF((M64*[2]Genanskaffelsespriser!$D134-(2009-M$3)/$C64*[2]Genanskaffelsespriser!$D134*M64)&lt;0,0,(M64*[2]Genanskaffelsespriser!$D134-(2009-M$3)/$C64*[2]Genanskaffelsespriser!$D134*M64))</f>
        <v>0</v>
      </c>
      <c r="AK64" s="58">
        <f>IF((N64*[2]Genanskaffelsespriser!$D134-(2009-N$3)/$C64*[2]Genanskaffelsespriser!$D134*N64)&lt;0,0,(N64*[2]Genanskaffelsespriser!$D134-(2009-N$3)/$C64*[2]Genanskaffelsespriser!$D134*N64))</f>
        <v>0</v>
      </c>
      <c r="AL64" s="58">
        <f>IF((O64*[2]Genanskaffelsespriser!$D134-(2009-O$3)/$C64*[2]Genanskaffelsespriser!$D134*O64)&lt;0,0,(O64*[2]Genanskaffelsespriser!$D134-(2009-O$3)/$C64*[2]Genanskaffelsespriser!$D134*O64))</f>
        <v>0</v>
      </c>
      <c r="AM64" s="58">
        <f>IF((P64*[2]Genanskaffelsespriser!$D134-(2009-P$3)/$C64*[2]Genanskaffelsespriser!$D134*P64)&lt;0,0,(P64*[2]Genanskaffelsespriser!$D134-(2009-P$3)/$C64*[2]Genanskaffelsespriser!$D134*P64))</f>
        <v>0</v>
      </c>
      <c r="AN64" s="58">
        <f>IF((Q64*[2]Genanskaffelsespriser!$D134-(2009-Q$3)/$C64*[2]Genanskaffelsespriser!$D134*Q64)&lt;0,0,(Q64*[2]Genanskaffelsespriser!$D134-(2009-Q$3)/$C64*[2]Genanskaffelsespriser!$D134*Q64))</f>
        <v>0</v>
      </c>
      <c r="AO64" s="58">
        <f>IF((R64*[2]Genanskaffelsespriser!$D134-(2009-R$3)/$C64*[2]Genanskaffelsespriser!$D134*R64)&lt;0,0,(R64*[2]Genanskaffelsespriser!$D134-(2009-R$3)/$C64*[2]Genanskaffelsespriser!$D134*R64))</f>
        <v>0</v>
      </c>
      <c r="AP64" s="58">
        <f>IF((S64*[2]Genanskaffelsespriser!$D134-(2009-S$3)/$C64*[2]Genanskaffelsespriser!$D134*S64)&lt;0,0,(S64*[2]Genanskaffelsespriser!$D134-(2009-S$3)/$C64*[2]Genanskaffelsespriser!$D134*S64))</f>
        <v>0</v>
      </c>
      <c r="AQ64" s="58">
        <f>IF((T64*[2]Genanskaffelsespriser!$D134-(2009-T$3)/$C64*[2]Genanskaffelsespriser!$D134*T64)&lt;0,0,(T64*[2]Genanskaffelsespriser!$D134-(2009-T$3)/$C64*[2]Genanskaffelsespriser!$D134*T64))</f>
        <v>0</v>
      </c>
      <c r="AR64" s="58">
        <f>IF((U64*[2]Genanskaffelsespriser!$D134-(2009-U$3)/$C64*[2]Genanskaffelsespriser!$D134*U64)&lt;0,0,(U64*[2]Genanskaffelsespriser!$D134-(2009-U$3)/$C64*[2]Genanskaffelsespriser!$D134*U64))</f>
        <v>0</v>
      </c>
      <c r="AS64" s="58">
        <f>IF((V64*[2]Genanskaffelsespriser!$D134-(2009-V$3)/$C64*[2]Genanskaffelsespriser!$D134*V64)&lt;0,0,(V64*[2]Genanskaffelsespriser!$D134-(2009-V$3)/$C64*[2]Genanskaffelsespriser!$D134*V64))</f>
        <v>0</v>
      </c>
      <c r="AT64" s="58">
        <f>IF((W64*[2]Genanskaffelsespriser!$D134-(2009-W$3)/$C64*[2]Genanskaffelsespriser!$D134*W64)&lt;0,0,(W64*[2]Genanskaffelsespriser!$D134-(2009-W$3)/$C64*[2]Genanskaffelsespriser!$D134*W64))</f>
        <v>0</v>
      </c>
      <c r="AU64" s="58">
        <f>IF((X64*[2]Genanskaffelsespriser!$D134-(2009-X$3)/$C64*[2]Genanskaffelsespriser!$D134*X64)&lt;0,0,(X64*[2]Genanskaffelsespriser!$D134-(2009-X$3)/$C64*[2]Genanskaffelsespriser!$D134*X64))</f>
        <v>0</v>
      </c>
      <c r="AV64" s="58">
        <f>IF((Y64*[2]Genanskaffelsespriser!$D134-(2009-Y$3)/$C64*[2]Genanskaffelsespriser!$D134*Y64)&lt;0,0,(Y64*[2]Genanskaffelsespriser!$D134-(2009-Y$3)/$C64*[2]Genanskaffelsespriser!$D134*Y64))</f>
        <v>0</v>
      </c>
      <c r="AW64" s="59">
        <f t="shared" si="27"/>
        <v>0</v>
      </c>
      <c r="AX64" s="58">
        <f>VLOOKUP(D$3,[2]Prisindeks!$A$1:$B$111,2,FALSE)/100*AA64</f>
        <v>0</v>
      </c>
      <c r="AY64" s="58">
        <f>VLOOKUP(E$3,[2]Prisindeks!$A$1:$B$111,2,FALSE)/100*AB64</f>
        <v>0</v>
      </c>
      <c r="AZ64" s="58">
        <f>VLOOKUP(F$3,[2]Prisindeks!$A$1:$B$111,2,FALSE)/100*AC64</f>
        <v>0</v>
      </c>
      <c r="BA64" s="58">
        <f>VLOOKUP(G$3,[2]Prisindeks!$A$1:$B$111,2,FALSE)/100*AD64</f>
        <v>0</v>
      </c>
      <c r="BB64" s="58">
        <f>VLOOKUP(H$3,[2]Prisindeks!$A$1:$B$111,2,FALSE)/100*AE64</f>
        <v>0</v>
      </c>
      <c r="BC64" s="58">
        <f>VLOOKUP(I$3,[2]Prisindeks!$A$1:$B$111,2,FALSE)/100*AF64</f>
        <v>0</v>
      </c>
      <c r="BD64" s="58">
        <f>VLOOKUP(J$3,[2]Prisindeks!$A$1:$B$111,2,FALSE)/100*AG64</f>
        <v>0</v>
      </c>
      <c r="BE64" s="58">
        <f>VLOOKUP(K$3,[2]Prisindeks!$A$1:$B$111,2,FALSE)/100*AH64</f>
        <v>0</v>
      </c>
      <c r="BF64" s="58">
        <f>VLOOKUP(L$3,[2]Prisindeks!$A$1:$B$111,2,FALSE)/100*AI64</f>
        <v>0</v>
      </c>
      <c r="BG64" s="58">
        <f>VLOOKUP(M$3,[2]Prisindeks!$A$1:$B$111,2,FALSE)/100*AJ64</f>
        <v>0</v>
      </c>
      <c r="BH64" s="58">
        <f>VLOOKUP(N$3,[2]Prisindeks!$A$1:$B$111,2,FALSE)/100*AK64</f>
        <v>0</v>
      </c>
      <c r="BI64" s="58">
        <f>VLOOKUP(O$3,[2]Prisindeks!$A$1:$B$111,2,FALSE)/100*AL64</f>
        <v>0</v>
      </c>
      <c r="BJ64" s="58">
        <f>VLOOKUP(P$3,[2]Prisindeks!$A$1:$B$111,2,FALSE)/100*AM64</f>
        <v>0</v>
      </c>
      <c r="BK64" s="58">
        <f>VLOOKUP(Q$3,[2]Prisindeks!$A$1:$B$111,2,FALSE)/100*AN64</f>
        <v>0</v>
      </c>
      <c r="BL64" s="58">
        <f>VLOOKUP(R$3,[2]Prisindeks!$A$1:$B$111,2,FALSE)/100*AO64</f>
        <v>0</v>
      </c>
      <c r="BM64" s="58">
        <f>VLOOKUP(S$3,[2]Prisindeks!$A$1:$B$111,2,FALSE)/100*AP64</f>
        <v>0</v>
      </c>
      <c r="BN64" s="58">
        <f>VLOOKUP(T$3,[2]Prisindeks!$A$1:$B$111,2,FALSE)/100*AQ64</f>
        <v>0</v>
      </c>
      <c r="BO64" s="58">
        <f>VLOOKUP(U$3,[2]Prisindeks!$A$1:$B$111,2,FALSE)/100*AR64</f>
        <v>0</v>
      </c>
      <c r="BP64" s="58">
        <f>VLOOKUP(V$3,[2]Prisindeks!$A$1:$B$111,2,FALSE)/100*AS64</f>
        <v>0</v>
      </c>
      <c r="BQ64" s="58">
        <f>VLOOKUP(W$3,[2]Prisindeks!$A$1:$B$111,2,FALSE)/100*AT64</f>
        <v>0</v>
      </c>
      <c r="BR64" s="58">
        <f>VLOOKUP(X$3,[2]Prisindeks!$A$1:$B$111,2,FALSE)/100*AU64</f>
        <v>0</v>
      </c>
      <c r="BS64" s="58">
        <f>VLOOKUP(Y$3,[2]Prisindeks!$A$1:$B$111,2,FALSE)/100*AV64</f>
        <v>0</v>
      </c>
      <c r="BT64" s="59">
        <f t="shared" si="28"/>
        <v>0</v>
      </c>
      <c r="BU64" s="48">
        <f t="shared" si="29"/>
        <v>0</v>
      </c>
      <c r="BV64" s="48">
        <f t="shared" si="29"/>
        <v>0</v>
      </c>
      <c r="BW64" s="48">
        <f t="shared" si="29"/>
        <v>0</v>
      </c>
      <c r="BX64" s="48">
        <f t="shared" si="29"/>
        <v>0</v>
      </c>
      <c r="BY64" s="48">
        <f t="shared" si="29"/>
        <v>0</v>
      </c>
      <c r="BZ64" s="48">
        <f t="shared" si="29"/>
        <v>0</v>
      </c>
      <c r="CA64" s="48">
        <f t="shared" si="29"/>
        <v>0</v>
      </c>
      <c r="CB64" s="48">
        <f t="shared" si="29"/>
        <v>0</v>
      </c>
      <c r="CC64" s="48">
        <f t="shared" si="29"/>
        <v>0</v>
      </c>
      <c r="CD64" s="48">
        <f t="shared" si="29"/>
        <v>0</v>
      </c>
      <c r="CE64" s="48">
        <f t="shared" si="29"/>
        <v>0</v>
      </c>
      <c r="CF64" s="48">
        <f t="shared" si="29"/>
        <v>0</v>
      </c>
      <c r="CG64" s="48">
        <f t="shared" si="29"/>
        <v>0</v>
      </c>
      <c r="CH64" s="48">
        <f t="shared" si="29"/>
        <v>0</v>
      </c>
      <c r="CI64" s="48">
        <f t="shared" si="29"/>
        <v>0</v>
      </c>
      <c r="CJ64" s="48">
        <f t="shared" si="29"/>
        <v>0</v>
      </c>
      <c r="CK64" s="48">
        <f t="shared" si="30"/>
        <v>0</v>
      </c>
      <c r="CL64" s="48">
        <f t="shared" si="30"/>
        <v>0</v>
      </c>
      <c r="CM64" s="48">
        <f t="shared" si="30"/>
        <v>0</v>
      </c>
      <c r="CN64" s="48">
        <f t="shared" si="30"/>
        <v>0</v>
      </c>
      <c r="CO64" s="48">
        <f t="shared" si="30"/>
        <v>0</v>
      </c>
      <c r="CP64" s="48">
        <f t="shared" si="30"/>
        <v>0</v>
      </c>
      <c r="CQ64" s="49">
        <f t="shared" si="31"/>
        <v>0</v>
      </c>
      <c r="CR64" s="48">
        <f t="shared" si="17"/>
        <v>0</v>
      </c>
    </row>
    <row r="65" spans="1:96" outlineLevel="1" x14ac:dyDescent="0.25">
      <c r="A65" s="50" t="s">
        <v>61</v>
      </c>
      <c r="B65" s="51" t="s">
        <v>54</v>
      </c>
      <c r="C65" s="52">
        <f>[2]Genanskaffelsespriser!E135</f>
        <v>75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56"/>
      <c r="AA65" s="57">
        <f>IF((D65*[2]Genanskaffelsespriser!$D135-(2009-D$3)/$C65*[2]Genanskaffelsespriser!$D135*D65)&lt;0,0,(D65*[2]Genanskaffelsespriser!$D135-(2009-D$3)/$C65*[2]Genanskaffelsespriser!$D135*D65))</f>
        <v>0</v>
      </c>
      <c r="AB65" s="58">
        <f>IF((E65*[2]Genanskaffelsespriser!$D135-(2009-E$3)/$C65*[2]Genanskaffelsespriser!$D135*E65)&lt;0,0,(E65*[2]Genanskaffelsespriser!$D135-(2009-E$3)/$C65*[2]Genanskaffelsespriser!$D135*E65))</f>
        <v>0</v>
      </c>
      <c r="AC65" s="58">
        <f>IF((F65*[2]Genanskaffelsespriser!$D135-(2009-F$3)/$C65*[2]Genanskaffelsespriser!$D135*F65)&lt;0,0,(F65*[2]Genanskaffelsespriser!$D135-(2009-F$3)/$C65*[2]Genanskaffelsespriser!$D135*F65))</f>
        <v>0</v>
      </c>
      <c r="AD65" s="58">
        <f>IF((G65*[2]Genanskaffelsespriser!$D135-(2009-G$3)/$C65*[2]Genanskaffelsespriser!$D135*G65)&lt;0,0,(G65*[2]Genanskaffelsespriser!$D135-(2009-G$3)/$C65*[2]Genanskaffelsespriser!$D135*G65))</f>
        <v>0</v>
      </c>
      <c r="AE65" s="58">
        <f>IF((H65*[2]Genanskaffelsespriser!$D135-(2009-H$3)/$C65*[2]Genanskaffelsespriser!$D135*H65)&lt;0,0,(H65*[2]Genanskaffelsespriser!$D135-(2009-H$3)/$C65*[2]Genanskaffelsespriser!$D135*H65))</f>
        <v>0</v>
      </c>
      <c r="AF65" s="58">
        <f>IF((I65*[2]Genanskaffelsespriser!$D135-(2009-I$3)/$C65*[2]Genanskaffelsespriser!$D135*I65)&lt;0,0,(I65*[2]Genanskaffelsespriser!$D135-(2009-I$3)/$C65*[2]Genanskaffelsespriser!$D135*I65))</f>
        <v>0</v>
      </c>
      <c r="AG65" s="58">
        <f>IF((J65*[2]Genanskaffelsespriser!$D135-(2009-J$3)/$C65*[2]Genanskaffelsespriser!$D135*J65)&lt;0,0,(J65*[2]Genanskaffelsespriser!$D135-(2009-J$3)/$C65*[2]Genanskaffelsespriser!$D135*J65))</f>
        <v>0</v>
      </c>
      <c r="AH65" s="58">
        <f>IF((K65*[2]Genanskaffelsespriser!$D135-(2009-K$3)/$C65*[2]Genanskaffelsespriser!$D135*K65)&lt;0,0,(K65*[2]Genanskaffelsespriser!$D135-(2009-K$3)/$C65*[2]Genanskaffelsespriser!$D135*K65))</f>
        <v>0</v>
      </c>
      <c r="AI65" s="58">
        <f>IF((L65*[2]Genanskaffelsespriser!$D135-(2009-L$3)/$C65*[2]Genanskaffelsespriser!$D135*L65)&lt;0,0,(L65*[2]Genanskaffelsespriser!$D135-(2009-L$3)/$C65*[2]Genanskaffelsespriser!$D135*L65))</f>
        <v>0</v>
      </c>
      <c r="AJ65" s="58">
        <f>IF((M65*[2]Genanskaffelsespriser!$D135-(2009-M$3)/$C65*[2]Genanskaffelsespriser!$D135*M65)&lt;0,0,(M65*[2]Genanskaffelsespriser!$D135-(2009-M$3)/$C65*[2]Genanskaffelsespriser!$D135*M65))</f>
        <v>0</v>
      </c>
      <c r="AK65" s="58">
        <f>IF((N65*[2]Genanskaffelsespriser!$D135-(2009-N$3)/$C65*[2]Genanskaffelsespriser!$D135*N65)&lt;0,0,(N65*[2]Genanskaffelsespriser!$D135-(2009-N$3)/$C65*[2]Genanskaffelsespriser!$D135*N65))</f>
        <v>0</v>
      </c>
      <c r="AL65" s="58">
        <f>IF((O65*[2]Genanskaffelsespriser!$D135-(2009-O$3)/$C65*[2]Genanskaffelsespriser!$D135*O65)&lt;0,0,(O65*[2]Genanskaffelsespriser!$D135-(2009-O$3)/$C65*[2]Genanskaffelsespriser!$D135*O65))</f>
        <v>0</v>
      </c>
      <c r="AM65" s="58">
        <f>IF((P65*[2]Genanskaffelsespriser!$D135-(2009-P$3)/$C65*[2]Genanskaffelsespriser!$D135*P65)&lt;0,0,(P65*[2]Genanskaffelsespriser!$D135-(2009-P$3)/$C65*[2]Genanskaffelsespriser!$D135*P65))</f>
        <v>0</v>
      </c>
      <c r="AN65" s="58">
        <f>IF((Q65*[2]Genanskaffelsespriser!$D135-(2009-Q$3)/$C65*[2]Genanskaffelsespriser!$D135*Q65)&lt;0,0,(Q65*[2]Genanskaffelsespriser!$D135-(2009-Q$3)/$C65*[2]Genanskaffelsespriser!$D135*Q65))</f>
        <v>0</v>
      </c>
      <c r="AO65" s="58">
        <f>IF((R65*[2]Genanskaffelsespriser!$D135-(2009-R$3)/$C65*[2]Genanskaffelsespriser!$D135*R65)&lt;0,0,(R65*[2]Genanskaffelsespriser!$D135-(2009-R$3)/$C65*[2]Genanskaffelsespriser!$D135*R65))</f>
        <v>0</v>
      </c>
      <c r="AP65" s="58">
        <f>IF((S65*[2]Genanskaffelsespriser!$D135-(2009-S$3)/$C65*[2]Genanskaffelsespriser!$D135*S65)&lt;0,0,(S65*[2]Genanskaffelsespriser!$D135-(2009-S$3)/$C65*[2]Genanskaffelsespriser!$D135*S65))</f>
        <v>0</v>
      </c>
      <c r="AQ65" s="58">
        <f>IF((T65*[2]Genanskaffelsespriser!$D135-(2009-T$3)/$C65*[2]Genanskaffelsespriser!$D135*T65)&lt;0,0,(T65*[2]Genanskaffelsespriser!$D135-(2009-T$3)/$C65*[2]Genanskaffelsespriser!$D135*T65))</f>
        <v>0</v>
      </c>
      <c r="AR65" s="58">
        <f>IF((U65*[2]Genanskaffelsespriser!$D135-(2009-U$3)/$C65*[2]Genanskaffelsespriser!$D135*U65)&lt;0,0,(U65*[2]Genanskaffelsespriser!$D135-(2009-U$3)/$C65*[2]Genanskaffelsespriser!$D135*U65))</f>
        <v>0</v>
      </c>
      <c r="AS65" s="58">
        <f>IF((V65*[2]Genanskaffelsespriser!$D135-(2009-V$3)/$C65*[2]Genanskaffelsespriser!$D135*V65)&lt;0,0,(V65*[2]Genanskaffelsespriser!$D135-(2009-V$3)/$C65*[2]Genanskaffelsespriser!$D135*V65))</f>
        <v>0</v>
      </c>
      <c r="AT65" s="58">
        <f>IF((W65*[2]Genanskaffelsespriser!$D135-(2009-W$3)/$C65*[2]Genanskaffelsespriser!$D135*W65)&lt;0,0,(W65*[2]Genanskaffelsespriser!$D135-(2009-W$3)/$C65*[2]Genanskaffelsespriser!$D135*W65))</f>
        <v>0</v>
      </c>
      <c r="AU65" s="58">
        <f>IF((X65*[2]Genanskaffelsespriser!$D135-(2009-X$3)/$C65*[2]Genanskaffelsespriser!$D135*X65)&lt;0,0,(X65*[2]Genanskaffelsespriser!$D135-(2009-X$3)/$C65*[2]Genanskaffelsespriser!$D135*X65))</f>
        <v>0</v>
      </c>
      <c r="AV65" s="58">
        <f>IF((Y65*[2]Genanskaffelsespriser!$D135-(2009-Y$3)/$C65*[2]Genanskaffelsespriser!$D135*Y65)&lt;0,0,(Y65*[2]Genanskaffelsespriser!$D135-(2009-Y$3)/$C65*[2]Genanskaffelsespriser!$D135*Y65))</f>
        <v>0</v>
      </c>
      <c r="AW65" s="59">
        <f t="shared" si="27"/>
        <v>0</v>
      </c>
      <c r="AX65" s="58">
        <f>VLOOKUP(D$3,[2]Prisindeks!$A$1:$B$111,2,FALSE)/100*AA65</f>
        <v>0</v>
      </c>
      <c r="AY65" s="58">
        <f>VLOOKUP(E$3,[2]Prisindeks!$A$1:$B$111,2,FALSE)/100*AB65</f>
        <v>0</v>
      </c>
      <c r="AZ65" s="58">
        <f>VLOOKUP(F$3,[2]Prisindeks!$A$1:$B$111,2,FALSE)/100*AC65</f>
        <v>0</v>
      </c>
      <c r="BA65" s="58">
        <f>VLOOKUP(G$3,[2]Prisindeks!$A$1:$B$111,2,FALSE)/100*AD65</f>
        <v>0</v>
      </c>
      <c r="BB65" s="58">
        <f>VLOOKUP(H$3,[2]Prisindeks!$A$1:$B$111,2,FALSE)/100*AE65</f>
        <v>0</v>
      </c>
      <c r="BC65" s="58">
        <f>VLOOKUP(I$3,[2]Prisindeks!$A$1:$B$111,2,FALSE)/100*AF65</f>
        <v>0</v>
      </c>
      <c r="BD65" s="58">
        <f>VLOOKUP(J$3,[2]Prisindeks!$A$1:$B$111,2,FALSE)/100*AG65</f>
        <v>0</v>
      </c>
      <c r="BE65" s="58">
        <f>VLOOKUP(K$3,[2]Prisindeks!$A$1:$B$111,2,FALSE)/100*AH65</f>
        <v>0</v>
      </c>
      <c r="BF65" s="58">
        <f>VLOOKUP(L$3,[2]Prisindeks!$A$1:$B$111,2,FALSE)/100*AI65</f>
        <v>0</v>
      </c>
      <c r="BG65" s="58">
        <f>VLOOKUP(M$3,[2]Prisindeks!$A$1:$B$111,2,FALSE)/100*AJ65</f>
        <v>0</v>
      </c>
      <c r="BH65" s="58">
        <f>VLOOKUP(N$3,[2]Prisindeks!$A$1:$B$111,2,FALSE)/100*AK65</f>
        <v>0</v>
      </c>
      <c r="BI65" s="58">
        <f>VLOOKUP(O$3,[2]Prisindeks!$A$1:$B$111,2,FALSE)/100*AL65</f>
        <v>0</v>
      </c>
      <c r="BJ65" s="58">
        <f>VLOOKUP(P$3,[2]Prisindeks!$A$1:$B$111,2,FALSE)/100*AM65</f>
        <v>0</v>
      </c>
      <c r="BK65" s="58">
        <f>VLOOKUP(Q$3,[2]Prisindeks!$A$1:$B$111,2,FALSE)/100*AN65</f>
        <v>0</v>
      </c>
      <c r="BL65" s="58">
        <f>VLOOKUP(R$3,[2]Prisindeks!$A$1:$B$111,2,FALSE)/100*AO65</f>
        <v>0</v>
      </c>
      <c r="BM65" s="58">
        <f>VLOOKUP(S$3,[2]Prisindeks!$A$1:$B$111,2,FALSE)/100*AP65</f>
        <v>0</v>
      </c>
      <c r="BN65" s="58">
        <f>VLOOKUP(T$3,[2]Prisindeks!$A$1:$B$111,2,FALSE)/100*AQ65</f>
        <v>0</v>
      </c>
      <c r="BO65" s="58">
        <f>VLOOKUP(U$3,[2]Prisindeks!$A$1:$B$111,2,FALSE)/100*AR65</f>
        <v>0</v>
      </c>
      <c r="BP65" s="58">
        <f>VLOOKUP(V$3,[2]Prisindeks!$A$1:$B$111,2,FALSE)/100*AS65</f>
        <v>0</v>
      </c>
      <c r="BQ65" s="58">
        <f>VLOOKUP(W$3,[2]Prisindeks!$A$1:$B$111,2,FALSE)/100*AT65</f>
        <v>0</v>
      </c>
      <c r="BR65" s="58">
        <f>VLOOKUP(X$3,[2]Prisindeks!$A$1:$B$111,2,FALSE)/100*AU65</f>
        <v>0</v>
      </c>
      <c r="BS65" s="58">
        <f>VLOOKUP(Y$3,[2]Prisindeks!$A$1:$B$111,2,FALSE)/100*AV65</f>
        <v>0</v>
      </c>
      <c r="BT65" s="59">
        <f t="shared" si="28"/>
        <v>0</v>
      </c>
      <c r="BU65" s="48">
        <f t="shared" si="29"/>
        <v>0</v>
      </c>
      <c r="BV65" s="48">
        <f t="shared" si="29"/>
        <v>0</v>
      </c>
      <c r="BW65" s="48">
        <f t="shared" si="29"/>
        <v>0</v>
      </c>
      <c r="BX65" s="48">
        <f t="shared" si="29"/>
        <v>0</v>
      </c>
      <c r="BY65" s="48">
        <f t="shared" si="29"/>
        <v>0</v>
      </c>
      <c r="BZ65" s="48">
        <f t="shared" si="29"/>
        <v>0</v>
      </c>
      <c r="CA65" s="48">
        <f t="shared" si="29"/>
        <v>0</v>
      </c>
      <c r="CB65" s="48">
        <f t="shared" si="29"/>
        <v>0</v>
      </c>
      <c r="CC65" s="48">
        <f t="shared" si="29"/>
        <v>0</v>
      </c>
      <c r="CD65" s="48">
        <f t="shared" si="29"/>
        <v>0</v>
      </c>
      <c r="CE65" s="48">
        <f t="shared" si="29"/>
        <v>0</v>
      </c>
      <c r="CF65" s="48">
        <f t="shared" si="29"/>
        <v>0</v>
      </c>
      <c r="CG65" s="48">
        <f t="shared" si="29"/>
        <v>0</v>
      </c>
      <c r="CH65" s="48">
        <f t="shared" si="29"/>
        <v>0</v>
      </c>
      <c r="CI65" s="48">
        <f t="shared" si="29"/>
        <v>0</v>
      </c>
      <c r="CJ65" s="48">
        <f t="shared" si="29"/>
        <v>0</v>
      </c>
      <c r="CK65" s="48">
        <f t="shared" si="30"/>
        <v>0</v>
      </c>
      <c r="CL65" s="48">
        <f t="shared" si="30"/>
        <v>0</v>
      </c>
      <c r="CM65" s="48">
        <f t="shared" si="30"/>
        <v>0</v>
      </c>
      <c r="CN65" s="48">
        <f t="shared" si="30"/>
        <v>0</v>
      </c>
      <c r="CO65" s="48">
        <f t="shared" si="30"/>
        <v>0</v>
      </c>
      <c r="CP65" s="48">
        <f t="shared" si="30"/>
        <v>0</v>
      </c>
      <c r="CQ65" s="49">
        <f t="shared" si="31"/>
        <v>0</v>
      </c>
      <c r="CR65" s="48">
        <f t="shared" si="17"/>
        <v>0</v>
      </c>
    </row>
    <row r="66" spans="1:96" outlineLevel="1" x14ac:dyDescent="0.25">
      <c r="A66" s="50" t="s">
        <v>62</v>
      </c>
      <c r="B66" s="51" t="s">
        <v>54</v>
      </c>
      <c r="C66" s="52">
        <f>[2]Genanskaffelsespriser!E136</f>
        <v>75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0</v>
      </c>
      <c r="Z66" s="56"/>
      <c r="AA66" s="57">
        <f>IF((D66*[2]Genanskaffelsespriser!$D136-(2009-D$3)/$C66*[2]Genanskaffelsespriser!$D136*D66)&lt;0,0,(D66*[2]Genanskaffelsespriser!$D136-(2009-D$3)/$C66*[2]Genanskaffelsespriser!$D136*D66))</f>
        <v>0</v>
      </c>
      <c r="AB66" s="58">
        <f>IF((E66*[2]Genanskaffelsespriser!$D136-(2009-E$3)/$C66*[2]Genanskaffelsespriser!$D136*E66)&lt;0,0,(E66*[2]Genanskaffelsespriser!$D136-(2009-E$3)/$C66*[2]Genanskaffelsespriser!$D136*E66))</f>
        <v>0</v>
      </c>
      <c r="AC66" s="58">
        <f>IF((F66*[2]Genanskaffelsespriser!$D136-(2009-F$3)/$C66*[2]Genanskaffelsespriser!$D136*F66)&lt;0,0,(F66*[2]Genanskaffelsespriser!$D136-(2009-F$3)/$C66*[2]Genanskaffelsespriser!$D136*F66))</f>
        <v>0</v>
      </c>
      <c r="AD66" s="58">
        <f>IF((G66*[2]Genanskaffelsespriser!$D136-(2009-G$3)/$C66*[2]Genanskaffelsespriser!$D136*G66)&lt;0,0,(G66*[2]Genanskaffelsespriser!$D136-(2009-G$3)/$C66*[2]Genanskaffelsespriser!$D136*G66))</f>
        <v>0</v>
      </c>
      <c r="AE66" s="58">
        <f>IF((H66*[2]Genanskaffelsespriser!$D136-(2009-H$3)/$C66*[2]Genanskaffelsespriser!$D136*H66)&lt;0,0,(H66*[2]Genanskaffelsespriser!$D136-(2009-H$3)/$C66*[2]Genanskaffelsespriser!$D136*H66))</f>
        <v>0</v>
      </c>
      <c r="AF66" s="58">
        <f>IF((I66*[2]Genanskaffelsespriser!$D136-(2009-I$3)/$C66*[2]Genanskaffelsespriser!$D136*I66)&lt;0,0,(I66*[2]Genanskaffelsespriser!$D136-(2009-I$3)/$C66*[2]Genanskaffelsespriser!$D136*I66))</f>
        <v>0</v>
      </c>
      <c r="AG66" s="58">
        <f>IF((J66*[2]Genanskaffelsespriser!$D136-(2009-J$3)/$C66*[2]Genanskaffelsespriser!$D136*J66)&lt;0,0,(J66*[2]Genanskaffelsespriser!$D136-(2009-J$3)/$C66*[2]Genanskaffelsespriser!$D136*J66))</f>
        <v>0</v>
      </c>
      <c r="AH66" s="58">
        <f>IF((K66*[2]Genanskaffelsespriser!$D136-(2009-K$3)/$C66*[2]Genanskaffelsespriser!$D136*K66)&lt;0,0,(K66*[2]Genanskaffelsespriser!$D136-(2009-K$3)/$C66*[2]Genanskaffelsespriser!$D136*K66))</f>
        <v>0</v>
      </c>
      <c r="AI66" s="58">
        <f>IF((L66*[2]Genanskaffelsespriser!$D136-(2009-L$3)/$C66*[2]Genanskaffelsespriser!$D136*L66)&lt;0,0,(L66*[2]Genanskaffelsespriser!$D136-(2009-L$3)/$C66*[2]Genanskaffelsespriser!$D136*L66))</f>
        <v>0</v>
      </c>
      <c r="AJ66" s="58">
        <f>IF((M66*[2]Genanskaffelsespriser!$D136-(2009-M$3)/$C66*[2]Genanskaffelsespriser!$D136*M66)&lt;0,0,(M66*[2]Genanskaffelsespriser!$D136-(2009-M$3)/$C66*[2]Genanskaffelsespriser!$D136*M66))</f>
        <v>0</v>
      </c>
      <c r="AK66" s="58">
        <f>IF((N66*[2]Genanskaffelsespriser!$D136-(2009-N$3)/$C66*[2]Genanskaffelsespriser!$D136*N66)&lt;0,0,(N66*[2]Genanskaffelsespriser!$D136-(2009-N$3)/$C66*[2]Genanskaffelsespriser!$D136*N66))</f>
        <v>0</v>
      </c>
      <c r="AL66" s="58">
        <f>IF((O66*[2]Genanskaffelsespriser!$D136-(2009-O$3)/$C66*[2]Genanskaffelsespriser!$D136*O66)&lt;0,0,(O66*[2]Genanskaffelsespriser!$D136-(2009-O$3)/$C66*[2]Genanskaffelsespriser!$D136*O66))</f>
        <v>0</v>
      </c>
      <c r="AM66" s="58">
        <f>IF((P66*[2]Genanskaffelsespriser!$D136-(2009-P$3)/$C66*[2]Genanskaffelsespriser!$D136*P66)&lt;0,0,(P66*[2]Genanskaffelsespriser!$D136-(2009-P$3)/$C66*[2]Genanskaffelsespriser!$D136*P66))</f>
        <v>0</v>
      </c>
      <c r="AN66" s="58">
        <f>IF((Q66*[2]Genanskaffelsespriser!$D136-(2009-Q$3)/$C66*[2]Genanskaffelsespriser!$D136*Q66)&lt;0,0,(Q66*[2]Genanskaffelsespriser!$D136-(2009-Q$3)/$C66*[2]Genanskaffelsespriser!$D136*Q66))</f>
        <v>0</v>
      </c>
      <c r="AO66" s="58">
        <f>IF((R66*[2]Genanskaffelsespriser!$D136-(2009-R$3)/$C66*[2]Genanskaffelsespriser!$D136*R66)&lt;0,0,(R66*[2]Genanskaffelsespriser!$D136-(2009-R$3)/$C66*[2]Genanskaffelsespriser!$D136*R66))</f>
        <v>0</v>
      </c>
      <c r="AP66" s="58">
        <f>IF((S66*[2]Genanskaffelsespriser!$D136-(2009-S$3)/$C66*[2]Genanskaffelsespriser!$D136*S66)&lt;0,0,(S66*[2]Genanskaffelsespriser!$D136-(2009-S$3)/$C66*[2]Genanskaffelsespriser!$D136*S66))</f>
        <v>0</v>
      </c>
      <c r="AQ66" s="58">
        <f>IF((T66*[2]Genanskaffelsespriser!$D136-(2009-T$3)/$C66*[2]Genanskaffelsespriser!$D136*T66)&lt;0,0,(T66*[2]Genanskaffelsespriser!$D136-(2009-T$3)/$C66*[2]Genanskaffelsespriser!$D136*T66))</f>
        <v>0</v>
      </c>
      <c r="AR66" s="58">
        <f>IF((U66*[2]Genanskaffelsespriser!$D136-(2009-U$3)/$C66*[2]Genanskaffelsespriser!$D136*U66)&lt;0,0,(U66*[2]Genanskaffelsespriser!$D136-(2009-U$3)/$C66*[2]Genanskaffelsespriser!$D136*U66))</f>
        <v>0</v>
      </c>
      <c r="AS66" s="58">
        <f>IF((V66*[2]Genanskaffelsespriser!$D136-(2009-V$3)/$C66*[2]Genanskaffelsespriser!$D136*V66)&lt;0,0,(V66*[2]Genanskaffelsespriser!$D136-(2009-V$3)/$C66*[2]Genanskaffelsespriser!$D136*V66))</f>
        <v>0</v>
      </c>
      <c r="AT66" s="58">
        <f>IF((W66*[2]Genanskaffelsespriser!$D136-(2009-W$3)/$C66*[2]Genanskaffelsespriser!$D136*W66)&lt;0,0,(W66*[2]Genanskaffelsespriser!$D136-(2009-W$3)/$C66*[2]Genanskaffelsespriser!$D136*W66))</f>
        <v>0</v>
      </c>
      <c r="AU66" s="58">
        <f>IF((X66*[2]Genanskaffelsespriser!$D136-(2009-X$3)/$C66*[2]Genanskaffelsespriser!$D136*X66)&lt;0,0,(X66*[2]Genanskaffelsespriser!$D136-(2009-X$3)/$C66*[2]Genanskaffelsespriser!$D136*X66))</f>
        <v>0</v>
      </c>
      <c r="AV66" s="58">
        <f>IF((Y66*[2]Genanskaffelsespriser!$D136-(2009-Y$3)/$C66*[2]Genanskaffelsespriser!$D136*Y66)&lt;0,0,(Y66*[2]Genanskaffelsespriser!$D136-(2009-Y$3)/$C66*[2]Genanskaffelsespriser!$D136*Y66))</f>
        <v>0</v>
      </c>
      <c r="AW66" s="59">
        <f t="shared" si="27"/>
        <v>0</v>
      </c>
      <c r="AX66" s="58">
        <f>VLOOKUP(D$3,[2]Prisindeks!$A$1:$B$111,2,FALSE)/100*AA66</f>
        <v>0</v>
      </c>
      <c r="AY66" s="58">
        <f>VLOOKUP(E$3,[2]Prisindeks!$A$1:$B$111,2,FALSE)/100*AB66</f>
        <v>0</v>
      </c>
      <c r="AZ66" s="58">
        <f>VLOOKUP(F$3,[2]Prisindeks!$A$1:$B$111,2,FALSE)/100*AC66</f>
        <v>0</v>
      </c>
      <c r="BA66" s="58">
        <f>VLOOKUP(G$3,[2]Prisindeks!$A$1:$B$111,2,FALSE)/100*AD66</f>
        <v>0</v>
      </c>
      <c r="BB66" s="58">
        <f>VLOOKUP(H$3,[2]Prisindeks!$A$1:$B$111,2,FALSE)/100*AE66</f>
        <v>0</v>
      </c>
      <c r="BC66" s="58">
        <f>VLOOKUP(I$3,[2]Prisindeks!$A$1:$B$111,2,FALSE)/100*AF66</f>
        <v>0</v>
      </c>
      <c r="BD66" s="58">
        <f>VLOOKUP(J$3,[2]Prisindeks!$A$1:$B$111,2,FALSE)/100*AG66</f>
        <v>0</v>
      </c>
      <c r="BE66" s="58">
        <f>VLOOKUP(K$3,[2]Prisindeks!$A$1:$B$111,2,FALSE)/100*AH66</f>
        <v>0</v>
      </c>
      <c r="BF66" s="58">
        <f>VLOOKUP(L$3,[2]Prisindeks!$A$1:$B$111,2,FALSE)/100*AI66</f>
        <v>0</v>
      </c>
      <c r="BG66" s="58">
        <f>VLOOKUP(M$3,[2]Prisindeks!$A$1:$B$111,2,FALSE)/100*AJ66</f>
        <v>0</v>
      </c>
      <c r="BH66" s="58">
        <f>VLOOKUP(N$3,[2]Prisindeks!$A$1:$B$111,2,FALSE)/100*AK66</f>
        <v>0</v>
      </c>
      <c r="BI66" s="58">
        <f>VLOOKUP(O$3,[2]Prisindeks!$A$1:$B$111,2,FALSE)/100*AL66</f>
        <v>0</v>
      </c>
      <c r="BJ66" s="58">
        <f>VLOOKUP(P$3,[2]Prisindeks!$A$1:$B$111,2,FALSE)/100*AM66</f>
        <v>0</v>
      </c>
      <c r="BK66" s="58">
        <f>VLOOKUP(Q$3,[2]Prisindeks!$A$1:$B$111,2,FALSE)/100*AN66</f>
        <v>0</v>
      </c>
      <c r="BL66" s="58">
        <f>VLOOKUP(R$3,[2]Prisindeks!$A$1:$B$111,2,FALSE)/100*AO66</f>
        <v>0</v>
      </c>
      <c r="BM66" s="58">
        <f>VLOOKUP(S$3,[2]Prisindeks!$A$1:$B$111,2,FALSE)/100*AP66</f>
        <v>0</v>
      </c>
      <c r="BN66" s="58">
        <f>VLOOKUP(T$3,[2]Prisindeks!$A$1:$B$111,2,FALSE)/100*AQ66</f>
        <v>0</v>
      </c>
      <c r="BO66" s="58">
        <f>VLOOKUP(U$3,[2]Prisindeks!$A$1:$B$111,2,FALSE)/100*AR66</f>
        <v>0</v>
      </c>
      <c r="BP66" s="58">
        <f>VLOOKUP(V$3,[2]Prisindeks!$A$1:$B$111,2,FALSE)/100*AS66</f>
        <v>0</v>
      </c>
      <c r="BQ66" s="58">
        <f>VLOOKUP(W$3,[2]Prisindeks!$A$1:$B$111,2,FALSE)/100*AT66</f>
        <v>0</v>
      </c>
      <c r="BR66" s="58">
        <f>VLOOKUP(X$3,[2]Prisindeks!$A$1:$B$111,2,FALSE)/100*AU66</f>
        <v>0</v>
      </c>
      <c r="BS66" s="58">
        <f>VLOOKUP(Y$3,[2]Prisindeks!$A$1:$B$111,2,FALSE)/100*AV66</f>
        <v>0</v>
      </c>
      <c r="BT66" s="59">
        <f t="shared" si="28"/>
        <v>0</v>
      </c>
      <c r="BU66" s="48">
        <f t="shared" si="29"/>
        <v>0</v>
      </c>
      <c r="BV66" s="48">
        <f t="shared" si="29"/>
        <v>0</v>
      </c>
      <c r="BW66" s="48">
        <f t="shared" si="29"/>
        <v>0</v>
      </c>
      <c r="BX66" s="48">
        <f t="shared" si="29"/>
        <v>0</v>
      </c>
      <c r="BY66" s="48">
        <f t="shared" si="29"/>
        <v>0</v>
      </c>
      <c r="BZ66" s="48">
        <f t="shared" si="29"/>
        <v>0</v>
      </c>
      <c r="CA66" s="48">
        <f t="shared" si="29"/>
        <v>0</v>
      </c>
      <c r="CB66" s="48">
        <f t="shared" si="29"/>
        <v>0</v>
      </c>
      <c r="CC66" s="48">
        <f t="shared" si="29"/>
        <v>0</v>
      </c>
      <c r="CD66" s="48">
        <f t="shared" si="29"/>
        <v>0</v>
      </c>
      <c r="CE66" s="48">
        <f t="shared" si="29"/>
        <v>0</v>
      </c>
      <c r="CF66" s="48">
        <f t="shared" si="29"/>
        <v>0</v>
      </c>
      <c r="CG66" s="48">
        <f t="shared" si="29"/>
        <v>0</v>
      </c>
      <c r="CH66" s="48">
        <f t="shared" si="29"/>
        <v>0</v>
      </c>
      <c r="CI66" s="48">
        <f t="shared" si="29"/>
        <v>0</v>
      </c>
      <c r="CJ66" s="48">
        <f t="shared" si="29"/>
        <v>0</v>
      </c>
      <c r="CK66" s="48">
        <f t="shared" si="30"/>
        <v>0</v>
      </c>
      <c r="CL66" s="48">
        <f t="shared" si="30"/>
        <v>0</v>
      </c>
      <c r="CM66" s="48">
        <f t="shared" si="30"/>
        <v>0</v>
      </c>
      <c r="CN66" s="48">
        <f t="shared" si="30"/>
        <v>0</v>
      </c>
      <c r="CO66" s="48">
        <f t="shared" si="30"/>
        <v>0</v>
      </c>
      <c r="CP66" s="48">
        <f t="shared" si="30"/>
        <v>0</v>
      </c>
      <c r="CQ66" s="49">
        <f t="shared" si="31"/>
        <v>0</v>
      </c>
      <c r="CR66" s="48">
        <f t="shared" si="17"/>
        <v>0</v>
      </c>
    </row>
    <row r="67" spans="1:96" outlineLevel="1" x14ac:dyDescent="0.25">
      <c r="A67" s="50" t="s">
        <v>16</v>
      </c>
      <c r="B67" s="51" t="s">
        <v>54</v>
      </c>
      <c r="C67" s="52">
        <f>[2]Genanskaffelsespriser!E137</f>
        <v>75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78">
        <f>367.03-I68</f>
        <v>12.099999999999966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56"/>
      <c r="AA67" s="57">
        <f>IF((D67*[2]Genanskaffelsespriser!$D137-(2009-D$3)/$C67*[2]Genanskaffelsespriser!$D137*D67)&lt;0,0,(D67*[2]Genanskaffelsespriser!$D137-(2009-D$3)/$C67*[2]Genanskaffelsespriser!$D137*D67))</f>
        <v>0</v>
      </c>
      <c r="AB67" s="58">
        <f>IF((E67*[2]Genanskaffelsespriser!$D137-(2009-E$3)/$C67*[2]Genanskaffelsespriser!$D137*E67)&lt;0,0,(E67*[2]Genanskaffelsespriser!$D137-(2009-E$3)/$C67*[2]Genanskaffelsespriser!$D137*E67))</f>
        <v>0</v>
      </c>
      <c r="AC67" s="58">
        <f>IF((F67*[2]Genanskaffelsespriser!$D137-(2009-F$3)/$C67*[2]Genanskaffelsespriser!$D137*F67)&lt;0,0,(F67*[2]Genanskaffelsespriser!$D137-(2009-F$3)/$C67*[2]Genanskaffelsespriser!$D137*F67))</f>
        <v>0</v>
      </c>
      <c r="AD67" s="58">
        <f>IF((G67*[2]Genanskaffelsespriser!$D137-(2009-G$3)/$C67*[2]Genanskaffelsespriser!$D137*G67)&lt;0,0,(G67*[2]Genanskaffelsespriser!$D137-(2009-G$3)/$C67*[2]Genanskaffelsespriser!$D137*G67))</f>
        <v>0</v>
      </c>
      <c r="AE67" s="58">
        <f>IF((H67*[2]Genanskaffelsespriser!$D137-(2009-H$3)/$C67*[2]Genanskaffelsespriser!$D137*H67)&lt;0,0,(H67*[2]Genanskaffelsespriser!$D137-(2009-H$3)/$C67*[2]Genanskaffelsespriser!$D137*H67))</f>
        <v>0</v>
      </c>
      <c r="AF67" s="58">
        <f>IF((I67*[2]Genanskaffelsespriser!$D137-(2009-I$3)/$C67*[2]Genanskaffelsespriser!$D137*I67)&lt;0,0,(I67*[2]Genanskaffelsespriser!$D137-(2009-I$3)/$C67*[2]Genanskaffelsespriser!$D137*I67))</f>
        <v>6660.8079999999827</v>
      </c>
      <c r="AG67" s="58">
        <f>IF((J67*[2]Genanskaffelsespriser!$D137-(2009-J$3)/$C67*[2]Genanskaffelsespriser!$D137*J67)&lt;0,0,(J67*[2]Genanskaffelsespriser!$D137-(2009-J$3)/$C67*[2]Genanskaffelsespriser!$D137*J67))</f>
        <v>0</v>
      </c>
      <c r="AH67" s="58">
        <f>IF((K67*[2]Genanskaffelsespriser!$D137-(2009-K$3)/$C67*[2]Genanskaffelsespriser!$D137*K67)&lt;0,0,(K67*[2]Genanskaffelsespriser!$D137-(2009-K$3)/$C67*[2]Genanskaffelsespriser!$D137*K67))</f>
        <v>0</v>
      </c>
      <c r="AI67" s="58">
        <f>IF((L67*[2]Genanskaffelsespriser!$D137-(2009-L$3)/$C67*[2]Genanskaffelsespriser!$D137*L67)&lt;0,0,(L67*[2]Genanskaffelsespriser!$D137-(2009-L$3)/$C67*[2]Genanskaffelsespriser!$D137*L67))</f>
        <v>0</v>
      </c>
      <c r="AJ67" s="58">
        <f>IF((M67*[2]Genanskaffelsespriser!$D137-(2009-M$3)/$C67*[2]Genanskaffelsespriser!$D137*M67)&lt;0,0,(M67*[2]Genanskaffelsespriser!$D137-(2009-M$3)/$C67*[2]Genanskaffelsespriser!$D137*M67))</f>
        <v>0</v>
      </c>
      <c r="AK67" s="58">
        <f>IF((N67*[2]Genanskaffelsespriser!$D137-(2009-N$3)/$C67*[2]Genanskaffelsespriser!$D137*N67)&lt;0,0,(N67*[2]Genanskaffelsespriser!$D137-(2009-N$3)/$C67*[2]Genanskaffelsespriser!$D137*N67))</f>
        <v>0</v>
      </c>
      <c r="AL67" s="58">
        <f>IF((O67*[2]Genanskaffelsespriser!$D137-(2009-O$3)/$C67*[2]Genanskaffelsespriser!$D137*O67)&lt;0,0,(O67*[2]Genanskaffelsespriser!$D137-(2009-O$3)/$C67*[2]Genanskaffelsespriser!$D137*O67))</f>
        <v>0</v>
      </c>
      <c r="AM67" s="58">
        <f>IF((P67*[2]Genanskaffelsespriser!$D137-(2009-P$3)/$C67*[2]Genanskaffelsespriser!$D137*P67)&lt;0,0,(P67*[2]Genanskaffelsespriser!$D137-(2009-P$3)/$C67*[2]Genanskaffelsespriser!$D137*P67))</f>
        <v>0</v>
      </c>
      <c r="AN67" s="58">
        <f>IF((Q67*[2]Genanskaffelsespriser!$D137-(2009-Q$3)/$C67*[2]Genanskaffelsespriser!$D137*Q67)&lt;0,0,(Q67*[2]Genanskaffelsespriser!$D137-(2009-Q$3)/$C67*[2]Genanskaffelsespriser!$D137*Q67))</f>
        <v>0</v>
      </c>
      <c r="AO67" s="58">
        <f>IF((R67*[2]Genanskaffelsespriser!$D137-(2009-R$3)/$C67*[2]Genanskaffelsespriser!$D137*R67)&lt;0,0,(R67*[2]Genanskaffelsespriser!$D137-(2009-R$3)/$C67*[2]Genanskaffelsespriser!$D137*R67))</f>
        <v>0</v>
      </c>
      <c r="AP67" s="58">
        <f>IF((S67*[2]Genanskaffelsespriser!$D137-(2009-S$3)/$C67*[2]Genanskaffelsespriser!$D137*S67)&lt;0,0,(S67*[2]Genanskaffelsespriser!$D137-(2009-S$3)/$C67*[2]Genanskaffelsespriser!$D137*S67))</f>
        <v>0</v>
      </c>
      <c r="AQ67" s="58">
        <f>IF((T67*[2]Genanskaffelsespriser!$D137-(2009-T$3)/$C67*[2]Genanskaffelsespriser!$D137*T67)&lt;0,0,(T67*[2]Genanskaffelsespriser!$D137-(2009-T$3)/$C67*[2]Genanskaffelsespriser!$D137*T67))</f>
        <v>0</v>
      </c>
      <c r="AR67" s="58">
        <f>IF((U67*[2]Genanskaffelsespriser!$D137-(2009-U$3)/$C67*[2]Genanskaffelsespriser!$D137*U67)&lt;0,0,(U67*[2]Genanskaffelsespriser!$D137-(2009-U$3)/$C67*[2]Genanskaffelsespriser!$D137*U67))</f>
        <v>0</v>
      </c>
      <c r="AS67" s="58">
        <f>IF((V67*[2]Genanskaffelsespriser!$D137-(2009-V$3)/$C67*[2]Genanskaffelsespriser!$D137*V67)&lt;0,0,(V67*[2]Genanskaffelsespriser!$D137-(2009-V$3)/$C67*[2]Genanskaffelsespriser!$D137*V67))</f>
        <v>0</v>
      </c>
      <c r="AT67" s="58">
        <f>IF((W67*[2]Genanskaffelsespriser!$D137-(2009-W$3)/$C67*[2]Genanskaffelsespriser!$D137*W67)&lt;0,0,(W67*[2]Genanskaffelsespriser!$D137-(2009-W$3)/$C67*[2]Genanskaffelsespriser!$D137*W67))</f>
        <v>0</v>
      </c>
      <c r="AU67" s="58">
        <f>IF((X67*[2]Genanskaffelsespriser!$D137-(2009-X$3)/$C67*[2]Genanskaffelsespriser!$D137*X67)&lt;0,0,(X67*[2]Genanskaffelsespriser!$D137-(2009-X$3)/$C67*[2]Genanskaffelsespriser!$D137*X67))</f>
        <v>0</v>
      </c>
      <c r="AV67" s="58">
        <f>IF((Y67*[2]Genanskaffelsespriser!$D137-(2009-Y$3)/$C67*[2]Genanskaffelsespriser!$D137*Y67)&lt;0,0,(Y67*[2]Genanskaffelsespriser!$D137-(2009-Y$3)/$C67*[2]Genanskaffelsespriser!$D137*Y67))</f>
        <v>0</v>
      </c>
      <c r="AW67" s="59">
        <f t="shared" si="27"/>
        <v>6660.8079999999827</v>
      </c>
      <c r="AX67" s="58">
        <f>VLOOKUP(D$3,[2]Prisindeks!$A$1:$B$111,2,FALSE)/100*AA67</f>
        <v>0</v>
      </c>
      <c r="AY67" s="58">
        <f>VLOOKUP(E$3,[2]Prisindeks!$A$1:$B$111,2,FALSE)/100*AB67</f>
        <v>0</v>
      </c>
      <c r="AZ67" s="58">
        <f>VLOOKUP(F$3,[2]Prisindeks!$A$1:$B$111,2,FALSE)/100*AC67</f>
        <v>0</v>
      </c>
      <c r="BA67" s="58">
        <f>VLOOKUP(G$3,[2]Prisindeks!$A$1:$B$111,2,FALSE)/100*AD67</f>
        <v>0</v>
      </c>
      <c r="BB67" s="58">
        <f>VLOOKUP(H$3,[2]Prisindeks!$A$1:$B$111,2,FALSE)/100*AE67</f>
        <v>0</v>
      </c>
      <c r="BC67" s="58">
        <f>VLOOKUP(I$3,[2]Prisindeks!$A$1:$B$111,2,FALSE)/100*AF67</f>
        <v>497.04746119735137</v>
      </c>
      <c r="BD67" s="58">
        <f>VLOOKUP(J$3,[2]Prisindeks!$A$1:$B$111,2,FALSE)/100*AG67</f>
        <v>0</v>
      </c>
      <c r="BE67" s="58">
        <f>VLOOKUP(K$3,[2]Prisindeks!$A$1:$B$111,2,FALSE)/100*AH67</f>
        <v>0</v>
      </c>
      <c r="BF67" s="58">
        <f>VLOOKUP(L$3,[2]Prisindeks!$A$1:$B$111,2,FALSE)/100*AI67</f>
        <v>0</v>
      </c>
      <c r="BG67" s="58">
        <f>VLOOKUP(M$3,[2]Prisindeks!$A$1:$B$111,2,FALSE)/100*AJ67</f>
        <v>0</v>
      </c>
      <c r="BH67" s="58">
        <f>VLOOKUP(N$3,[2]Prisindeks!$A$1:$B$111,2,FALSE)/100*AK67</f>
        <v>0</v>
      </c>
      <c r="BI67" s="58">
        <f>VLOOKUP(O$3,[2]Prisindeks!$A$1:$B$111,2,FALSE)/100*AL67</f>
        <v>0</v>
      </c>
      <c r="BJ67" s="58">
        <f>VLOOKUP(P$3,[2]Prisindeks!$A$1:$B$111,2,FALSE)/100*AM67</f>
        <v>0</v>
      </c>
      <c r="BK67" s="58">
        <f>VLOOKUP(Q$3,[2]Prisindeks!$A$1:$B$111,2,FALSE)/100*AN67</f>
        <v>0</v>
      </c>
      <c r="BL67" s="58">
        <f>VLOOKUP(R$3,[2]Prisindeks!$A$1:$B$111,2,FALSE)/100*AO67</f>
        <v>0</v>
      </c>
      <c r="BM67" s="58">
        <f>VLOOKUP(S$3,[2]Prisindeks!$A$1:$B$111,2,FALSE)/100*AP67</f>
        <v>0</v>
      </c>
      <c r="BN67" s="58">
        <f>VLOOKUP(T$3,[2]Prisindeks!$A$1:$B$111,2,FALSE)/100*AQ67</f>
        <v>0</v>
      </c>
      <c r="BO67" s="58">
        <f>VLOOKUP(U$3,[2]Prisindeks!$A$1:$B$111,2,FALSE)/100*AR67</f>
        <v>0</v>
      </c>
      <c r="BP67" s="58">
        <f>VLOOKUP(V$3,[2]Prisindeks!$A$1:$B$111,2,FALSE)/100*AS67</f>
        <v>0</v>
      </c>
      <c r="BQ67" s="58">
        <f>VLOOKUP(W$3,[2]Prisindeks!$A$1:$B$111,2,FALSE)/100*AT67</f>
        <v>0</v>
      </c>
      <c r="BR67" s="58">
        <f>VLOOKUP(X$3,[2]Prisindeks!$A$1:$B$111,2,FALSE)/100*AU67</f>
        <v>0</v>
      </c>
      <c r="BS67" s="58">
        <f>VLOOKUP(Y$3,[2]Prisindeks!$A$1:$B$111,2,FALSE)/100*AV67</f>
        <v>0</v>
      </c>
      <c r="BT67" s="59">
        <f t="shared" si="28"/>
        <v>497.04746119735137</v>
      </c>
      <c r="BU67" s="48">
        <f t="shared" si="29"/>
        <v>0</v>
      </c>
      <c r="BV67" s="48">
        <f t="shared" si="29"/>
        <v>0</v>
      </c>
      <c r="BW67" s="48">
        <f t="shared" si="29"/>
        <v>0</v>
      </c>
      <c r="BX67" s="48">
        <f t="shared" si="29"/>
        <v>0</v>
      </c>
      <c r="BY67" s="48">
        <f t="shared" si="29"/>
        <v>0</v>
      </c>
      <c r="BZ67" s="48">
        <f t="shared" si="29"/>
        <v>3578.927730598667</v>
      </c>
      <c r="CA67" s="48">
        <f t="shared" si="29"/>
        <v>0</v>
      </c>
      <c r="CB67" s="48">
        <f t="shared" si="29"/>
        <v>0</v>
      </c>
      <c r="CC67" s="48">
        <f t="shared" si="29"/>
        <v>0</v>
      </c>
      <c r="CD67" s="48">
        <f t="shared" si="29"/>
        <v>0</v>
      </c>
      <c r="CE67" s="48">
        <f t="shared" si="29"/>
        <v>0</v>
      </c>
      <c r="CF67" s="48">
        <f t="shared" si="29"/>
        <v>0</v>
      </c>
      <c r="CG67" s="48">
        <f t="shared" si="29"/>
        <v>0</v>
      </c>
      <c r="CH67" s="48">
        <f t="shared" si="29"/>
        <v>0</v>
      </c>
      <c r="CI67" s="48">
        <f t="shared" si="29"/>
        <v>0</v>
      </c>
      <c r="CJ67" s="48">
        <f t="shared" si="29"/>
        <v>0</v>
      </c>
      <c r="CK67" s="48">
        <f t="shared" si="30"/>
        <v>0</v>
      </c>
      <c r="CL67" s="48">
        <f t="shared" si="30"/>
        <v>0</v>
      </c>
      <c r="CM67" s="48">
        <f t="shared" si="30"/>
        <v>0</v>
      </c>
      <c r="CN67" s="48">
        <f t="shared" si="30"/>
        <v>0</v>
      </c>
      <c r="CO67" s="48">
        <f t="shared" si="30"/>
        <v>0</v>
      </c>
      <c r="CP67" s="48">
        <f t="shared" si="30"/>
        <v>0</v>
      </c>
      <c r="CQ67" s="49">
        <f t="shared" si="31"/>
        <v>3578.927730598667</v>
      </c>
      <c r="CR67" s="48">
        <f t="shared" si="17"/>
        <v>12.099999999999966</v>
      </c>
    </row>
    <row r="68" spans="1:96" outlineLevel="1" x14ac:dyDescent="0.25">
      <c r="A68" s="50" t="s">
        <v>17</v>
      </c>
      <c r="B68" s="51" t="s">
        <v>54</v>
      </c>
      <c r="C68" s="52">
        <f>[2]Genanskaffelsespriser!E138</f>
        <v>75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  <c r="I68" s="115">
        <v>354.93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56"/>
      <c r="AA68" s="57">
        <f>IF((D68*[2]Genanskaffelsespriser!$D138-(2009-D$3)/$C68*[2]Genanskaffelsespriser!$D138*D68)&lt;0,0,(D68*[2]Genanskaffelsespriser!$D138-(2009-D$3)/$C68*[2]Genanskaffelsespriser!$D138*D68))</f>
        <v>0</v>
      </c>
      <c r="AB68" s="58">
        <f>IF((E68*[2]Genanskaffelsespriser!$D138-(2009-E$3)/$C68*[2]Genanskaffelsespriser!$D138*E68)&lt;0,0,(E68*[2]Genanskaffelsespriser!$D138-(2009-E$3)/$C68*[2]Genanskaffelsespriser!$D138*E68))</f>
        <v>0</v>
      </c>
      <c r="AC68" s="58">
        <f>IF((F68*[2]Genanskaffelsespriser!$D138-(2009-F$3)/$C68*[2]Genanskaffelsespriser!$D138*F68)&lt;0,0,(F68*[2]Genanskaffelsespriser!$D138-(2009-F$3)/$C68*[2]Genanskaffelsespriser!$D138*F68))</f>
        <v>0</v>
      </c>
      <c r="AD68" s="58">
        <f>IF((G68*[2]Genanskaffelsespriser!$D138-(2009-G$3)/$C68*[2]Genanskaffelsespriser!$D138*G68)&lt;0,0,(G68*[2]Genanskaffelsespriser!$D138-(2009-G$3)/$C68*[2]Genanskaffelsespriser!$D138*G68))</f>
        <v>0</v>
      </c>
      <c r="AE68" s="58">
        <f>IF((H68*[2]Genanskaffelsespriser!$D138-(2009-H$3)/$C68*[2]Genanskaffelsespriser!$D138*H68)&lt;0,0,(H68*[2]Genanskaffelsespriser!$D138-(2009-H$3)/$C68*[2]Genanskaffelsespriser!$D138*H68))</f>
        <v>0</v>
      </c>
      <c r="AF68" s="58">
        <f>IF((I68*[2]Genanskaffelsespriser!$D138-(2009-I$3)/$C68*[2]Genanskaffelsespriser!$D138*I68)&lt;0,0,(I68*[2]Genanskaffelsespriser!$D138-(2009-I$3)/$C68*[2]Genanskaffelsespriser!$D138*I68))</f>
        <v>386092.85400000005</v>
      </c>
      <c r="AG68" s="58">
        <f>IF((J68*[2]Genanskaffelsespriser!$D138-(2009-J$3)/$C68*[2]Genanskaffelsespriser!$D138*J68)&lt;0,0,(J68*[2]Genanskaffelsespriser!$D138-(2009-J$3)/$C68*[2]Genanskaffelsespriser!$D138*J68))</f>
        <v>0</v>
      </c>
      <c r="AH68" s="58">
        <f>IF((K68*[2]Genanskaffelsespriser!$D138-(2009-K$3)/$C68*[2]Genanskaffelsespriser!$D138*K68)&lt;0,0,(K68*[2]Genanskaffelsespriser!$D138-(2009-K$3)/$C68*[2]Genanskaffelsespriser!$D138*K68))</f>
        <v>0</v>
      </c>
      <c r="AI68" s="58">
        <f>IF((L68*[2]Genanskaffelsespriser!$D138-(2009-L$3)/$C68*[2]Genanskaffelsespriser!$D138*L68)&lt;0,0,(L68*[2]Genanskaffelsespriser!$D138-(2009-L$3)/$C68*[2]Genanskaffelsespriser!$D138*L68))</f>
        <v>0</v>
      </c>
      <c r="AJ68" s="58">
        <f>IF((M68*[2]Genanskaffelsespriser!$D138-(2009-M$3)/$C68*[2]Genanskaffelsespriser!$D138*M68)&lt;0,0,(M68*[2]Genanskaffelsespriser!$D138-(2009-M$3)/$C68*[2]Genanskaffelsespriser!$D138*M68))</f>
        <v>0</v>
      </c>
      <c r="AK68" s="58">
        <f>IF((N68*[2]Genanskaffelsespriser!$D138-(2009-N$3)/$C68*[2]Genanskaffelsespriser!$D138*N68)&lt;0,0,(N68*[2]Genanskaffelsespriser!$D138-(2009-N$3)/$C68*[2]Genanskaffelsespriser!$D138*N68))</f>
        <v>0</v>
      </c>
      <c r="AL68" s="58">
        <f>IF((O68*[2]Genanskaffelsespriser!$D138-(2009-O$3)/$C68*[2]Genanskaffelsespriser!$D138*O68)&lt;0,0,(O68*[2]Genanskaffelsespriser!$D138-(2009-O$3)/$C68*[2]Genanskaffelsespriser!$D138*O68))</f>
        <v>0</v>
      </c>
      <c r="AM68" s="58">
        <f>IF((P68*[2]Genanskaffelsespriser!$D138-(2009-P$3)/$C68*[2]Genanskaffelsespriser!$D138*P68)&lt;0,0,(P68*[2]Genanskaffelsespriser!$D138-(2009-P$3)/$C68*[2]Genanskaffelsespriser!$D138*P68))</f>
        <v>0</v>
      </c>
      <c r="AN68" s="58">
        <f>IF((Q68*[2]Genanskaffelsespriser!$D138-(2009-Q$3)/$C68*[2]Genanskaffelsespriser!$D138*Q68)&lt;0,0,(Q68*[2]Genanskaffelsespriser!$D138-(2009-Q$3)/$C68*[2]Genanskaffelsespriser!$D138*Q68))</f>
        <v>0</v>
      </c>
      <c r="AO68" s="58">
        <f>IF((R68*[2]Genanskaffelsespriser!$D138-(2009-R$3)/$C68*[2]Genanskaffelsespriser!$D138*R68)&lt;0,0,(R68*[2]Genanskaffelsespriser!$D138-(2009-R$3)/$C68*[2]Genanskaffelsespriser!$D138*R68))</f>
        <v>0</v>
      </c>
      <c r="AP68" s="58">
        <f>IF((S68*[2]Genanskaffelsespriser!$D138-(2009-S$3)/$C68*[2]Genanskaffelsespriser!$D138*S68)&lt;0,0,(S68*[2]Genanskaffelsespriser!$D138-(2009-S$3)/$C68*[2]Genanskaffelsespriser!$D138*S68))</f>
        <v>0</v>
      </c>
      <c r="AQ68" s="58">
        <f>IF((T68*[2]Genanskaffelsespriser!$D138-(2009-T$3)/$C68*[2]Genanskaffelsespriser!$D138*T68)&lt;0,0,(T68*[2]Genanskaffelsespriser!$D138-(2009-T$3)/$C68*[2]Genanskaffelsespriser!$D138*T68))</f>
        <v>0</v>
      </c>
      <c r="AR68" s="58">
        <f>IF((U68*[2]Genanskaffelsespriser!$D138-(2009-U$3)/$C68*[2]Genanskaffelsespriser!$D138*U68)&lt;0,0,(U68*[2]Genanskaffelsespriser!$D138-(2009-U$3)/$C68*[2]Genanskaffelsespriser!$D138*U68))</f>
        <v>0</v>
      </c>
      <c r="AS68" s="58">
        <f>IF((V68*[2]Genanskaffelsespriser!$D138-(2009-V$3)/$C68*[2]Genanskaffelsespriser!$D138*V68)&lt;0,0,(V68*[2]Genanskaffelsespriser!$D138-(2009-V$3)/$C68*[2]Genanskaffelsespriser!$D138*V68))</f>
        <v>0</v>
      </c>
      <c r="AT68" s="58">
        <f>IF((W68*[2]Genanskaffelsespriser!$D138-(2009-W$3)/$C68*[2]Genanskaffelsespriser!$D138*W68)&lt;0,0,(W68*[2]Genanskaffelsespriser!$D138-(2009-W$3)/$C68*[2]Genanskaffelsespriser!$D138*W68))</f>
        <v>0</v>
      </c>
      <c r="AU68" s="58">
        <f>IF((X68*[2]Genanskaffelsespriser!$D138-(2009-X$3)/$C68*[2]Genanskaffelsespriser!$D138*X68)&lt;0,0,(X68*[2]Genanskaffelsespriser!$D138-(2009-X$3)/$C68*[2]Genanskaffelsespriser!$D138*X68))</f>
        <v>0</v>
      </c>
      <c r="AV68" s="58">
        <f>IF((Y68*[2]Genanskaffelsespriser!$D138-(2009-Y$3)/$C68*[2]Genanskaffelsespriser!$D138*Y68)&lt;0,0,(Y68*[2]Genanskaffelsespriser!$D138-(2009-Y$3)/$C68*[2]Genanskaffelsespriser!$D138*Y68))</f>
        <v>0</v>
      </c>
      <c r="AW68" s="59">
        <f t="shared" si="27"/>
        <v>386092.85400000005</v>
      </c>
      <c r="AX68" s="58">
        <f>VLOOKUP(D$3,[2]Prisindeks!$A$1:$B$111,2,FALSE)/100*AA68</f>
        <v>0</v>
      </c>
      <c r="AY68" s="58">
        <f>VLOOKUP(E$3,[2]Prisindeks!$A$1:$B$111,2,FALSE)/100*AB68</f>
        <v>0</v>
      </c>
      <c r="AZ68" s="58">
        <f>VLOOKUP(F$3,[2]Prisindeks!$A$1:$B$111,2,FALSE)/100*AC68</f>
        <v>0</v>
      </c>
      <c r="BA68" s="58">
        <f>VLOOKUP(G$3,[2]Prisindeks!$A$1:$B$111,2,FALSE)/100*AD68</f>
        <v>0</v>
      </c>
      <c r="BB68" s="58">
        <f>VLOOKUP(H$3,[2]Prisindeks!$A$1:$B$111,2,FALSE)/100*AE68</f>
        <v>0</v>
      </c>
      <c r="BC68" s="58">
        <f>VLOOKUP(I$3,[2]Prisindeks!$A$1:$B$111,2,FALSE)/100*AF68</f>
        <v>28811.290291979618</v>
      </c>
      <c r="BD68" s="58">
        <f>VLOOKUP(J$3,[2]Prisindeks!$A$1:$B$111,2,FALSE)/100*AG68</f>
        <v>0</v>
      </c>
      <c r="BE68" s="58">
        <f>VLOOKUP(K$3,[2]Prisindeks!$A$1:$B$111,2,FALSE)/100*AH68</f>
        <v>0</v>
      </c>
      <c r="BF68" s="58">
        <f>VLOOKUP(L$3,[2]Prisindeks!$A$1:$B$111,2,FALSE)/100*AI68</f>
        <v>0</v>
      </c>
      <c r="BG68" s="58">
        <f>VLOOKUP(M$3,[2]Prisindeks!$A$1:$B$111,2,FALSE)/100*AJ68</f>
        <v>0</v>
      </c>
      <c r="BH68" s="58">
        <f>VLOOKUP(N$3,[2]Prisindeks!$A$1:$B$111,2,FALSE)/100*AK68</f>
        <v>0</v>
      </c>
      <c r="BI68" s="58">
        <f>VLOOKUP(O$3,[2]Prisindeks!$A$1:$B$111,2,FALSE)/100*AL68</f>
        <v>0</v>
      </c>
      <c r="BJ68" s="58">
        <f>VLOOKUP(P$3,[2]Prisindeks!$A$1:$B$111,2,FALSE)/100*AM68</f>
        <v>0</v>
      </c>
      <c r="BK68" s="58">
        <f>VLOOKUP(Q$3,[2]Prisindeks!$A$1:$B$111,2,FALSE)/100*AN68</f>
        <v>0</v>
      </c>
      <c r="BL68" s="58">
        <f>VLOOKUP(R$3,[2]Prisindeks!$A$1:$B$111,2,FALSE)/100*AO68</f>
        <v>0</v>
      </c>
      <c r="BM68" s="58">
        <f>VLOOKUP(S$3,[2]Prisindeks!$A$1:$B$111,2,FALSE)/100*AP68</f>
        <v>0</v>
      </c>
      <c r="BN68" s="58">
        <f>VLOOKUP(T$3,[2]Prisindeks!$A$1:$B$111,2,FALSE)/100*AQ68</f>
        <v>0</v>
      </c>
      <c r="BO68" s="58">
        <f>VLOOKUP(U$3,[2]Prisindeks!$A$1:$B$111,2,FALSE)/100*AR68</f>
        <v>0</v>
      </c>
      <c r="BP68" s="58">
        <f>VLOOKUP(V$3,[2]Prisindeks!$A$1:$B$111,2,FALSE)/100*AS68</f>
        <v>0</v>
      </c>
      <c r="BQ68" s="58">
        <f>VLOOKUP(W$3,[2]Prisindeks!$A$1:$B$111,2,FALSE)/100*AT68</f>
        <v>0</v>
      </c>
      <c r="BR68" s="58">
        <f>VLOOKUP(X$3,[2]Prisindeks!$A$1:$B$111,2,FALSE)/100*AU68</f>
        <v>0</v>
      </c>
      <c r="BS68" s="58">
        <f>VLOOKUP(Y$3,[2]Prisindeks!$A$1:$B$111,2,FALSE)/100*AV68</f>
        <v>0</v>
      </c>
      <c r="BT68" s="59">
        <f t="shared" si="28"/>
        <v>28811.290291979618</v>
      </c>
      <c r="BU68" s="48">
        <f t="shared" si="29"/>
        <v>0</v>
      </c>
      <c r="BV68" s="48">
        <f t="shared" si="29"/>
        <v>0</v>
      </c>
      <c r="BW68" s="48">
        <f t="shared" si="29"/>
        <v>0</v>
      </c>
      <c r="BX68" s="48">
        <f t="shared" si="29"/>
        <v>0</v>
      </c>
      <c r="BY68" s="48">
        <f t="shared" si="29"/>
        <v>0</v>
      </c>
      <c r="BZ68" s="48">
        <f t="shared" si="29"/>
        <v>207452.07214598983</v>
      </c>
      <c r="CA68" s="48">
        <f t="shared" si="29"/>
        <v>0</v>
      </c>
      <c r="CB68" s="48">
        <f t="shared" si="29"/>
        <v>0</v>
      </c>
      <c r="CC68" s="48">
        <f t="shared" si="29"/>
        <v>0</v>
      </c>
      <c r="CD68" s="48">
        <f t="shared" si="29"/>
        <v>0</v>
      </c>
      <c r="CE68" s="48">
        <f t="shared" si="29"/>
        <v>0</v>
      </c>
      <c r="CF68" s="48">
        <f t="shared" si="29"/>
        <v>0</v>
      </c>
      <c r="CG68" s="48">
        <f t="shared" si="29"/>
        <v>0</v>
      </c>
      <c r="CH68" s="48">
        <f t="shared" si="29"/>
        <v>0</v>
      </c>
      <c r="CI68" s="48">
        <f t="shared" si="29"/>
        <v>0</v>
      </c>
      <c r="CJ68" s="48">
        <f t="shared" si="29"/>
        <v>0</v>
      </c>
      <c r="CK68" s="48">
        <f t="shared" si="30"/>
        <v>0</v>
      </c>
      <c r="CL68" s="48">
        <f t="shared" si="30"/>
        <v>0</v>
      </c>
      <c r="CM68" s="48">
        <f t="shared" si="30"/>
        <v>0</v>
      </c>
      <c r="CN68" s="48">
        <f t="shared" si="30"/>
        <v>0</v>
      </c>
      <c r="CO68" s="48">
        <f t="shared" si="30"/>
        <v>0</v>
      </c>
      <c r="CP68" s="48">
        <f t="shared" si="30"/>
        <v>0</v>
      </c>
      <c r="CQ68" s="49">
        <f t="shared" si="31"/>
        <v>207452.07214598983</v>
      </c>
      <c r="CR68" s="48">
        <f t="shared" si="17"/>
        <v>354.93</v>
      </c>
    </row>
    <row r="69" spans="1:96" outlineLevel="1" x14ac:dyDescent="0.25">
      <c r="A69" s="50" t="s">
        <v>63</v>
      </c>
      <c r="B69" s="51" t="s">
        <v>54</v>
      </c>
      <c r="C69" s="52">
        <f>[2]Genanskaffelsespriser!E139</f>
        <v>75</v>
      </c>
      <c r="D69" s="78">
        <v>0</v>
      </c>
      <c r="E69" s="78">
        <v>0</v>
      </c>
      <c r="F69" s="78">
        <v>0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56"/>
      <c r="AA69" s="57">
        <f>IF((D69*[2]Genanskaffelsespriser!$D139-(2009-D$3)/$C69*[2]Genanskaffelsespriser!$D139*D69)&lt;0,0,(D69*[2]Genanskaffelsespriser!$D139-(2009-D$3)/$C69*[2]Genanskaffelsespriser!$D139*D69))</f>
        <v>0</v>
      </c>
      <c r="AB69" s="58">
        <f>IF((E69*[2]Genanskaffelsespriser!$D139-(2009-E$3)/$C69*[2]Genanskaffelsespriser!$D139*E69)&lt;0,0,(E69*[2]Genanskaffelsespriser!$D139-(2009-E$3)/$C69*[2]Genanskaffelsespriser!$D139*E69))</f>
        <v>0</v>
      </c>
      <c r="AC69" s="58">
        <f>IF((F69*[2]Genanskaffelsespriser!$D139-(2009-F$3)/$C69*[2]Genanskaffelsespriser!$D139*F69)&lt;0,0,(F69*[2]Genanskaffelsespriser!$D139-(2009-F$3)/$C69*[2]Genanskaffelsespriser!$D139*F69))</f>
        <v>0</v>
      </c>
      <c r="AD69" s="58">
        <f>IF((G69*[2]Genanskaffelsespriser!$D139-(2009-G$3)/$C69*[2]Genanskaffelsespriser!$D139*G69)&lt;0,0,(G69*[2]Genanskaffelsespriser!$D139-(2009-G$3)/$C69*[2]Genanskaffelsespriser!$D139*G69))</f>
        <v>0</v>
      </c>
      <c r="AE69" s="58">
        <f>IF((H69*[2]Genanskaffelsespriser!$D139-(2009-H$3)/$C69*[2]Genanskaffelsespriser!$D139*H69)&lt;0,0,(H69*[2]Genanskaffelsespriser!$D139-(2009-H$3)/$C69*[2]Genanskaffelsespriser!$D139*H69))</f>
        <v>0</v>
      </c>
      <c r="AF69" s="58">
        <f>IF((I69*[2]Genanskaffelsespriser!$D139-(2009-I$3)/$C69*[2]Genanskaffelsespriser!$D139*I69)&lt;0,0,(I69*[2]Genanskaffelsespriser!$D139-(2009-I$3)/$C69*[2]Genanskaffelsespriser!$D139*I69))</f>
        <v>0</v>
      </c>
      <c r="AG69" s="58">
        <f>IF((J69*[2]Genanskaffelsespriser!$D139-(2009-J$3)/$C69*[2]Genanskaffelsespriser!$D139*J69)&lt;0,0,(J69*[2]Genanskaffelsespriser!$D139-(2009-J$3)/$C69*[2]Genanskaffelsespriser!$D139*J69))</f>
        <v>0</v>
      </c>
      <c r="AH69" s="58">
        <f>IF((K69*[2]Genanskaffelsespriser!$D139-(2009-K$3)/$C69*[2]Genanskaffelsespriser!$D139*K69)&lt;0,0,(K69*[2]Genanskaffelsespriser!$D139-(2009-K$3)/$C69*[2]Genanskaffelsespriser!$D139*K69))</f>
        <v>0</v>
      </c>
      <c r="AI69" s="58">
        <f>IF((L69*[2]Genanskaffelsespriser!$D139-(2009-L$3)/$C69*[2]Genanskaffelsespriser!$D139*L69)&lt;0,0,(L69*[2]Genanskaffelsespriser!$D139-(2009-L$3)/$C69*[2]Genanskaffelsespriser!$D139*L69))</f>
        <v>0</v>
      </c>
      <c r="AJ69" s="58">
        <f>IF((M69*[2]Genanskaffelsespriser!$D139-(2009-M$3)/$C69*[2]Genanskaffelsespriser!$D139*M69)&lt;0,0,(M69*[2]Genanskaffelsespriser!$D139-(2009-M$3)/$C69*[2]Genanskaffelsespriser!$D139*M69))</f>
        <v>0</v>
      </c>
      <c r="AK69" s="58">
        <f>IF((N69*[2]Genanskaffelsespriser!$D139-(2009-N$3)/$C69*[2]Genanskaffelsespriser!$D139*N69)&lt;0,0,(N69*[2]Genanskaffelsespriser!$D139-(2009-N$3)/$C69*[2]Genanskaffelsespriser!$D139*N69))</f>
        <v>0</v>
      </c>
      <c r="AL69" s="58">
        <f>IF((O69*[2]Genanskaffelsespriser!$D139-(2009-O$3)/$C69*[2]Genanskaffelsespriser!$D139*O69)&lt;0,0,(O69*[2]Genanskaffelsespriser!$D139-(2009-O$3)/$C69*[2]Genanskaffelsespriser!$D139*O69))</f>
        <v>0</v>
      </c>
      <c r="AM69" s="58">
        <f>IF((P69*[2]Genanskaffelsespriser!$D139-(2009-P$3)/$C69*[2]Genanskaffelsespriser!$D139*P69)&lt;0,0,(P69*[2]Genanskaffelsespriser!$D139-(2009-P$3)/$C69*[2]Genanskaffelsespriser!$D139*P69))</f>
        <v>0</v>
      </c>
      <c r="AN69" s="58">
        <f>IF((Q69*[2]Genanskaffelsespriser!$D139-(2009-Q$3)/$C69*[2]Genanskaffelsespriser!$D139*Q69)&lt;0,0,(Q69*[2]Genanskaffelsespriser!$D139-(2009-Q$3)/$C69*[2]Genanskaffelsespriser!$D139*Q69))</f>
        <v>0</v>
      </c>
      <c r="AO69" s="58">
        <f>IF((R69*[2]Genanskaffelsespriser!$D139-(2009-R$3)/$C69*[2]Genanskaffelsespriser!$D139*R69)&lt;0,0,(R69*[2]Genanskaffelsespriser!$D139-(2009-R$3)/$C69*[2]Genanskaffelsespriser!$D139*R69))</f>
        <v>0</v>
      </c>
      <c r="AP69" s="58">
        <f>IF((S69*[2]Genanskaffelsespriser!$D139-(2009-S$3)/$C69*[2]Genanskaffelsespriser!$D139*S69)&lt;0,0,(S69*[2]Genanskaffelsespriser!$D139-(2009-S$3)/$C69*[2]Genanskaffelsespriser!$D139*S69))</f>
        <v>0</v>
      </c>
      <c r="AQ69" s="58">
        <f>IF((T69*[2]Genanskaffelsespriser!$D139-(2009-T$3)/$C69*[2]Genanskaffelsespriser!$D139*T69)&lt;0,0,(T69*[2]Genanskaffelsespriser!$D139-(2009-T$3)/$C69*[2]Genanskaffelsespriser!$D139*T69))</f>
        <v>0</v>
      </c>
      <c r="AR69" s="58">
        <f>IF((U69*[2]Genanskaffelsespriser!$D139-(2009-U$3)/$C69*[2]Genanskaffelsespriser!$D139*U69)&lt;0,0,(U69*[2]Genanskaffelsespriser!$D139-(2009-U$3)/$C69*[2]Genanskaffelsespriser!$D139*U69))</f>
        <v>0</v>
      </c>
      <c r="AS69" s="58">
        <f>IF((V69*[2]Genanskaffelsespriser!$D139-(2009-V$3)/$C69*[2]Genanskaffelsespriser!$D139*V69)&lt;0,0,(V69*[2]Genanskaffelsespriser!$D139-(2009-V$3)/$C69*[2]Genanskaffelsespriser!$D139*V69))</f>
        <v>0</v>
      </c>
      <c r="AT69" s="58">
        <f>IF((W69*[2]Genanskaffelsespriser!$D139-(2009-W$3)/$C69*[2]Genanskaffelsespriser!$D139*W69)&lt;0,0,(W69*[2]Genanskaffelsespriser!$D139-(2009-W$3)/$C69*[2]Genanskaffelsespriser!$D139*W69))</f>
        <v>0</v>
      </c>
      <c r="AU69" s="58">
        <f>IF((X69*[2]Genanskaffelsespriser!$D139-(2009-X$3)/$C69*[2]Genanskaffelsespriser!$D139*X69)&lt;0,0,(X69*[2]Genanskaffelsespriser!$D139-(2009-X$3)/$C69*[2]Genanskaffelsespriser!$D139*X69))</f>
        <v>0</v>
      </c>
      <c r="AV69" s="58">
        <f>IF((Y69*[2]Genanskaffelsespriser!$D139-(2009-Y$3)/$C69*[2]Genanskaffelsespriser!$D139*Y69)&lt;0,0,(Y69*[2]Genanskaffelsespriser!$D139-(2009-Y$3)/$C69*[2]Genanskaffelsespriser!$D139*Y69))</f>
        <v>0</v>
      </c>
      <c r="AW69" s="59">
        <f t="shared" si="27"/>
        <v>0</v>
      </c>
      <c r="AX69" s="58">
        <f>VLOOKUP(D$3,[2]Prisindeks!$A$1:$B$111,2,FALSE)/100*AA69</f>
        <v>0</v>
      </c>
      <c r="AY69" s="58">
        <f>VLOOKUP(E$3,[2]Prisindeks!$A$1:$B$111,2,FALSE)/100*AB69</f>
        <v>0</v>
      </c>
      <c r="AZ69" s="58">
        <f>VLOOKUP(F$3,[2]Prisindeks!$A$1:$B$111,2,FALSE)/100*AC69</f>
        <v>0</v>
      </c>
      <c r="BA69" s="58">
        <f>VLOOKUP(G$3,[2]Prisindeks!$A$1:$B$111,2,FALSE)/100*AD69</f>
        <v>0</v>
      </c>
      <c r="BB69" s="58">
        <f>VLOOKUP(H$3,[2]Prisindeks!$A$1:$B$111,2,FALSE)/100*AE69</f>
        <v>0</v>
      </c>
      <c r="BC69" s="58">
        <f>VLOOKUP(I$3,[2]Prisindeks!$A$1:$B$111,2,FALSE)/100*AF69</f>
        <v>0</v>
      </c>
      <c r="BD69" s="58">
        <f>VLOOKUP(J$3,[2]Prisindeks!$A$1:$B$111,2,FALSE)/100*AG69</f>
        <v>0</v>
      </c>
      <c r="BE69" s="58">
        <f>VLOOKUP(K$3,[2]Prisindeks!$A$1:$B$111,2,FALSE)/100*AH69</f>
        <v>0</v>
      </c>
      <c r="BF69" s="58">
        <f>VLOOKUP(L$3,[2]Prisindeks!$A$1:$B$111,2,FALSE)/100*AI69</f>
        <v>0</v>
      </c>
      <c r="BG69" s="58">
        <f>VLOOKUP(M$3,[2]Prisindeks!$A$1:$B$111,2,FALSE)/100*AJ69</f>
        <v>0</v>
      </c>
      <c r="BH69" s="58">
        <f>VLOOKUP(N$3,[2]Prisindeks!$A$1:$B$111,2,FALSE)/100*AK69</f>
        <v>0</v>
      </c>
      <c r="BI69" s="58">
        <f>VLOOKUP(O$3,[2]Prisindeks!$A$1:$B$111,2,FALSE)/100*AL69</f>
        <v>0</v>
      </c>
      <c r="BJ69" s="58">
        <f>VLOOKUP(P$3,[2]Prisindeks!$A$1:$B$111,2,FALSE)/100*AM69</f>
        <v>0</v>
      </c>
      <c r="BK69" s="58">
        <f>VLOOKUP(Q$3,[2]Prisindeks!$A$1:$B$111,2,FALSE)/100*AN69</f>
        <v>0</v>
      </c>
      <c r="BL69" s="58">
        <f>VLOOKUP(R$3,[2]Prisindeks!$A$1:$B$111,2,FALSE)/100*AO69</f>
        <v>0</v>
      </c>
      <c r="BM69" s="58">
        <f>VLOOKUP(S$3,[2]Prisindeks!$A$1:$B$111,2,FALSE)/100*AP69</f>
        <v>0</v>
      </c>
      <c r="BN69" s="58">
        <f>VLOOKUP(T$3,[2]Prisindeks!$A$1:$B$111,2,FALSE)/100*AQ69</f>
        <v>0</v>
      </c>
      <c r="BO69" s="58">
        <f>VLOOKUP(U$3,[2]Prisindeks!$A$1:$B$111,2,FALSE)/100*AR69</f>
        <v>0</v>
      </c>
      <c r="BP69" s="58">
        <f>VLOOKUP(V$3,[2]Prisindeks!$A$1:$B$111,2,FALSE)/100*AS69</f>
        <v>0</v>
      </c>
      <c r="BQ69" s="58">
        <f>VLOOKUP(W$3,[2]Prisindeks!$A$1:$B$111,2,FALSE)/100*AT69</f>
        <v>0</v>
      </c>
      <c r="BR69" s="58">
        <f>VLOOKUP(X$3,[2]Prisindeks!$A$1:$B$111,2,FALSE)/100*AU69</f>
        <v>0</v>
      </c>
      <c r="BS69" s="58">
        <f>VLOOKUP(Y$3,[2]Prisindeks!$A$1:$B$111,2,FALSE)/100*AV69</f>
        <v>0</v>
      </c>
      <c r="BT69" s="59">
        <f t="shared" si="28"/>
        <v>0</v>
      </c>
      <c r="BU69" s="48">
        <f t="shared" si="29"/>
        <v>0</v>
      </c>
      <c r="BV69" s="48">
        <f t="shared" si="29"/>
        <v>0</v>
      </c>
      <c r="BW69" s="48">
        <f t="shared" si="29"/>
        <v>0</v>
      </c>
      <c r="BX69" s="48">
        <f t="shared" si="29"/>
        <v>0</v>
      </c>
      <c r="BY69" s="48">
        <f t="shared" si="29"/>
        <v>0</v>
      </c>
      <c r="BZ69" s="48">
        <f t="shared" si="29"/>
        <v>0</v>
      </c>
      <c r="CA69" s="48">
        <f t="shared" si="29"/>
        <v>0</v>
      </c>
      <c r="CB69" s="48">
        <f t="shared" si="29"/>
        <v>0</v>
      </c>
      <c r="CC69" s="48">
        <f t="shared" si="29"/>
        <v>0</v>
      </c>
      <c r="CD69" s="48">
        <f t="shared" si="29"/>
        <v>0</v>
      </c>
      <c r="CE69" s="48">
        <f t="shared" si="29"/>
        <v>0</v>
      </c>
      <c r="CF69" s="48">
        <f t="shared" si="29"/>
        <v>0</v>
      </c>
      <c r="CG69" s="48">
        <f t="shared" si="29"/>
        <v>0</v>
      </c>
      <c r="CH69" s="48">
        <f t="shared" si="29"/>
        <v>0</v>
      </c>
      <c r="CI69" s="48">
        <f t="shared" si="29"/>
        <v>0</v>
      </c>
      <c r="CJ69" s="48">
        <f t="shared" si="29"/>
        <v>0</v>
      </c>
      <c r="CK69" s="48">
        <f t="shared" si="30"/>
        <v>0</v>
      </c>
      <c r="CL69" s="48">
        <f t="shared" si="30"/>
        <v>0</v>
      </c>
      <c r="CM69" s="48">
        <f t="shared" si="30"/>
        <v>0</v>
      </c>
      <c r="CN69" s="48">
        <f t="shared" si="30"/>
        <v>0</v>
      </c>
      <c r="CO69" s="48">
        <f t="shared" si="30"/>
        <v>0</v>
      </c>
      <c r="CP69" s="48">
        <f t="shared" si="30"/>
        <v>0</v>
      </c>
      <c r="CQ69" s="49">
        <f t="shared" si="31"/>
        <v>0</v>
      </c>
      <c r="CR69" s="48">
        <f t="shared" si="17"/>
        <v>0</v>
      </c>
    </row>
    <row r="70" spans="1:96" outlineLevel="1" x14ac:dyDescent="0.25">
      <c r="A70" s="50" t="s">
        <v>64</v>
      </c>
      <c r="B70" s="51" t="s">
        <v>65</v>
      </c>
      <c r="C70" s="52">
        <f>[2]Genanskaffelsespriser!E140</f>
        <v>50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56"/>
      <c r="AA70" s="57">
        <f>IF((D70*[2]Genanskaffelsespriser!$D140-(2009-D$3)/($C70+D71)*[2]Genanskaffelsespriser!$D140*D70)&lt;0,0,(D70*[2]Genanskaffelsespriser!$D140-(2009-D$3)/($C70+D71)*[2]Genanskaffelsespriser!$D140*D70))</f>
        <v>0</v>
      </c>
      <c r="AB70" s="58">
        <f>IF((E70*[2]Genanskaffelsespriser!$D140-(2009-E$3)/($C70+E71)*[2]Genanskaffelsespriser!$D140*E70)&lt;0,0,(E70*[2]Genanskaffelsespriser!$D140-(2009-E$3)/($C70+E71)*[2]Genanskaffelsespriser!$D140*E70))</f>
        <v>0</v>
      </c>
      <c r="AC70" s="58">
        <f>IF((F70*[2]Genanskaffelsespriser!$D140-(2009-F$3)/($C70+F71)*[2]Genanskaffelsespriser!$D140*F70)&lt;0,0,(F70*[2]Genanskaffelsespriser!$D140-(2009-F$3)/($C70+F71)*[2]Genanskaffelsespriser!$D140*F70))</f>
        <v>0</v>
      </c>
      <c r="AD70" s="58">
        <f>IF((G70*[2]Genanskaffelsespriser!$D140-(2009-G$3)/($C70+G71)*[2]Genanskaffelsespriser!$D140*G70)&lt;0,0,(G70*[2]Genanskaffelsespriser!$D140-(2009-G$3)/($C70+G71)*[2]Genanskaffelsespriser!$D140*G70))</f>
        <v>0</v>
      </c>
      <c r="AE70" s="58">
        <f>IF((H70*[2]Genanskaffelsespriser!$D140-(2009-H$3)/($C70+H71)*[2]Genanskaffelsespriser!$D140*H70)&lt;0,0,(H70*[2]Genanskaffelsespriser!$D140-(2009-H$3)/($C70+H71)*[2]Genanskaffelsespriser!$D140*H70))</f>
        <v>0</v>
      </c>
      <c r="AF70" s="58">
        <f>IF((I70*[2]Genanskaffelsespriser!$D140-(2009-I$3)/($C70+I71)*[2]Genanskaffelsespriser!$D140*I70)&lt;0,0,(I70*[2]Genanskaffelsespriser!$D140-(2009-I$3)/($C70+I71)*[2]Genanskaffelsespriser!$D140*I70))</f>
        <v>0</v>
      </c>
      <c r="AG70" s="58">
        <f>IF((J70*[2]Genanskaffelsespriser!$D140-(2009-J$3)/($C70+J71)*[2]Genanskaffelsespriser!$D140*J70)&lt;0,0,(J70*[2]Genanskaffelsespriser!$D140-(2009-J$3)/($C70+J71)*[2]Genanskaffelsespriser!$D140*J70))</f>
        <v>0</v>
      </c>
      <c r="AH70" s="58">
        <f>IF((K70*[2]Genanskaffelsespriser!$D140-(2009-K$3)/($C70+K71)*[2]Genanskaffelsespriser!$D140*K70)&lt;0,0,(K70*[2]Genanskaffelsespriser!$D140-(2009-K$3)/($C70+K71)*[2]Genanskaffelsespriser!$D140*K70))</f>
        <v>0</v>
      </c>
      <c r="AI70" s="58">
        <f>IF((L70*[2]Genanskaffelsespriser!$D140-(2009-L$3)/($C70+L71)*[2]Genanskaffelsespriser!$D140*L70)&lt;0,0,(L70*[2]Genanskaffelsespriser!$D140-(2009-L$3)/($C70+L71)*[2]Genanskaffelsespriser!$D140*L70))</f>
        <v>0</v>
      </c>
      <c r="AJ70" s="58">
        <f>IF((M70*[2]Genanskaffelsespriser!$D140-(2009-M$3)/($C70+M71)*[2]Genanskaffelsespriser!$D140*M70)&lt;0,0,(M70*[2]Genanskaffelsespriser!$D140-(2009-M$3)/($C70+M71)*[2]Genanskaffelsespriser!$D140*M70))</f>
        <v>0</v>
      </c>
      <c r="AK70" s="58">
        <f>IF((N70*[2]Genanskaffelsespriser!$D140-(2009-N$3)/($C70+N71)*[2]Genanskaffelsespriser!$D140*N70)&lt;0,0,(N70*[2]Genanskaffelsespriser!$D140-(2009-N$3)/($C70+N71)*[2]Genanskaffelsespriser!$D140*N70))</f>
        <v>0</v>
      </c>
      <c r="AL70" s="58">
        <f>IF((O70*[2]Genanskaffelsespriser!$D140-(2009-O$3)/($C70+O71)*[2]Genanskaffelsespriser!$D140*O70)&lt;0,0,(O70*[2]Genanskaffelsespriser!$D140-(2009-O$3)/($C70+O71)*[2]Genanskaffelsespriser!$D140*O70))</f>
        <v>0</v>
      </c>
      <c r="AM70" s="58">
        <f>IF((P70*[2]Genanskaffelsespriser!$D140-(2009-P$3)/($C70+P71)*[2]Genanskaffelsespriser!$D140*P70)&lt;0,0,(P70*[2]Genanskaffelsespriser!$D140-(2009-P$3)/($C70+P71)*[2]Genanskaffelsespriser!$D140*P70))</f>
        <v>0</v>
      </c>
      <c r="AN70" s="58">
        <f>IF((Q70*[2]Genanskaffelsespriser!$D140-(2009-Q$3)/($C70+Q71)*[2]Genanskaffelsespriser!$D140*Q70)&lt;0,0,(Q70*[2]Genanskaffelsespriser!$D140-(2009-Q$3)/($C70+Q71)*[2]Genanskaffelsespriser!$D140*Q70))</f>
        <v>0</v>
      </c>
      <c r="AO70" s="58">
        <f>IF((R70*[2]Genanskaffelsespriser!$D140-(2009-R$3)/($C70+R71)*[2]Genanskaffelsespriser!$D140*R70)&lt;0,0,(R70*[2]Genanskaffelsespriser!$D140-(2009-R$3)/($C70+R71)*[2]Genanskaffelsespriser!$D140*R70))</f>
        <v>0</v>
      </c>
      <c r="AP70" s="58">
        <f>IF((S70*[2]Genanskaffelsespriser!$D140-(2009-S$3)/($C70+S71)*[2]Genanskaffelsespriser!$D140*S70)&lt;0,0,(S70*[2]Genanskaffelsespriser!$D140-(2009-S$3)/($C70+S71)*[2]Genanskaffelsespriser!$D140*S70))</f>
        <v>0</v>
      </c>
      <c r="AQ70" s="58">
        <f>IF((T70*[2]Genanskaffelsespriser!$D140-(2009-T$3)/($C70+T71)*[2]Genanskaffelsespriser!$D140*T70)&lt;0,0,(T70*[2]Genanskaffelsespriser!$D140-(2009-T$3)/($C70+T71)*[2]Genanskaffelsespriser!$D140*T70))</f>
        <v>0</v>
      </c>
      <c r="AR70" s="58">
        <f>IF((U70*[2]Genanskaffelsespriser!$D140-(2009-U$3)/($C70+U71)*[2]Genanskaffelsespriser!$D140*U70)&lt;0,0,(U70*[2]Genanskaffelsespriser!$D140-(2009-U$3)/($C70+U71)*[2]Genanskaffelsespriser!$D140*U70))</f>
        <v>0</v>
      </c>
      <c r="AS70" s="58">
        <f>IF((V70*[2]Genanskaffelsespriser!$D140-(2009-V$3)/($C70+V71)*[2]Genanskaffelsespriser!$D140*V70)&lt;0,0,(V70*[2]Genanskaffelsespriser!$D140-(2009-V$3)/($C70+V71)*[2]Genanskaffelsespriser!$D140*V70))</f>
        <v>0</v>
      </c>
      <c r="AT70" s="58">
        <f>IF((W70*[2]Genanskaffelsespriser!$D140-(2009-W$3)/($C70+W71)*[2]Genanskaffelsespriser!$D140*W70)&lt;0,0,(W70*[2]Genanskaffelsespriser!$D140-(2009-W$3)/($C70+W71)*[2]Genanskaffelsespriser!$D140*W70))</f>
        <v>0</v>
      </c>
      <c r="AU70" s="58">
        <f>IF((X70*[2]Genanskaffelsespriser!$D140-(2009-X$3)/($C70+X71)*[2]Genanskaffelsespriser!$D140*X70)&lt;0,0,(X70*[2]Genanskaffelsespriser!$D140-(2009-X$3)/($C70+X71)*[2]Genanskaffelsespriser!$D140*X70))</f>
        <v>0</v>
      </c>
      <c r="AV70" s="58">
        <f>IF((Y70*[2]Genanskaffelsespriser!$D140-(2009-Y$3)/($C70+Y71)*[2]Genanskaffelsespriser!$D140*Y70)&lt;0,0,(Y70*[2]Genanskaffelsespriser!$D140-(2009-Y$3)/($C70+Y71)*[2]Genanskaffelsespriser!$D140*Y70))</f>
        <v>0</v>
      </c>
      <c r="AW70" s="59">
        <f t="shared" si="27"/>
        <v>0</v>
      </c>
      <c r="AX70" s="58">
        <f>VLOOKUP(D$3,[2]Prisindeks!$A$1:$B$111,2,FALSE)/100*AA70</f>
        <v>0</v>
      </c>
      <c r="AY70" s="58">
        <f>VLOOKUP(E$3,[2]Prisindeks!$A$1:$B$111,2,FALSE)/100*AB70</f>
        <v>0</v>
      </c>
      <c r="AZ70" s="58">
        <f>VLOOKUP(F$3,[2]Prisindeks!$A$1:$B$111,2,FALSE)/100*AC70</f>
        <v>0</v>
      </c>
      <c r="BA70" s="58">
        <f>VLOOKUP(G$3,[2]Prisindeks!$A$1:$B$111,2,FALSE)/100*AD70</f>
        <v>0</v>
      </c>
      <c r="BB70" s="58">
        <f>VLOOKUP(H$3,[2]Prisindeks!$A$1:$B$111,2,FALSE)/100*AE70</f>
        <v>0</v>
      </c>
      <c r="BC70" s="58">
        <f>VLOOKUP(I$3,[2]Prisindeks!$A$1:$B$111,2,FALSE)/100*AF70</f>
        <v>0</v>
      </c>
      <c r="BD70" s="58">
        <f>VLOOKUP(J$3,[2]Prisindeks!$A$1:$B$111,2,FALSE)/100*AG70</f>
        <v>0</v>
      </c>
      <c r="BE70" s="58">
        <f>VLOOKUP(K$3,[2]Prisindeks!$A$1:$B$111,2,FALSE)/100*AH70</f>
        <v>0</v>
      </c>
      <c r="BF70" s="58">
        <f>VLOOKUP(L$3,[2]Prisindeks!$A$1:$B$111,2,FALSE)/100*AI70</f>
        <v>0</v>
      </c>
      <c r="BG70" s="58">
        <f>VLOOKUP(M$3,[2]Prisindeks!$A$1:$B$111,2,FALSE)/100*AJ70</f>
        <v>0</v>
      </c>
      <c r="BH70" s="58">
        <f>VLOOKUP(N$3,[2]Prisindeks!$A$1:$B$111,2,FALSE)/100*AK70</f>
        <v>0</v>
      </c>
      <c r="BI70" s="58">
        <f>VLOOKUP(O$3,[2]Prisindeks!$A$1:$B$111,2,FALSE)/100*AL70</f>
        <v>0</v>
      </c>
      <c r="BJ70" s="58">
        <f>VLOOKUP(P$3,[2]Prisindeks!$A$1:$B$111,2,FALSE)/100*AM70</f>
        <v>0</v>
      </c>
      <c r="BK70" s="58">
        <f>VLOOKUP(Q$3,[2]Prisindeks!$A$1:$B$111,2,FALSE)/100*AN70</f>
        <v>0</v>
      </c>
      <c r="BL70" s="58">
        <f>VLOOKUP(R$3,[2]Prisindeks!$A$1:$B$111,2,FALSE)/100*AO70</f>
        <v>0</v>
      </c>
      <c r="BM70" s="58">
        <f>VLOOKUP(S$3,[2]Prisindeks!$A$1:$B$111,2,FALSE)/100*AP70</f>
        <v>0</v>
      </c>
      <c r="BN70" s="58">
        <f>VLOOKUP(T$3,[2]Prisindeks!$A$1:$B$111,2,FALSE)/100*AQ70</f>
        <v>0</v>
      </c>
      <c r="BO70" s="58">
        <f>VLOOKUP(U$3,[2]Prisindeks!$A$1:$B$111,2,FALSE)/100*AR70</f>
        <v>0</v>
      </c>
      <c r="BP70" s="58">
        <f>VLOOKUP(V$3,[2]Prisindeks!$A$1:$B$111,2,FALSE)/100*AS70</f>
        <v>0</v>
      </c>
      <c r="BQ70" s="58">
        <f>VLOOKUP(W$3,[2]Prisindeks!$A$1:$B$111,2,FALSE)/100*AT70</f>
        <v>0</v>
      </c>
      <c r="BR70" s="58">
        <f>VLOOKUP(X$3,[2]Prisindeks!$A$1:$B$111,2,FALSE)/100*AU70</f>
        <v>0</v>
      </c>
      <c r="BS70" s="58">
        <f>VLOOKUP(Y$3,[2]Prisindeks!$A$1:$B$111,2,FALSE)/100*AV70</f>
        <v>0</v>
      </c>
      <c r="BT70" s="59">
        <f t="shared" si="28"/>
        <v>0</v>
      </c>
      <c r="BU70" s="48">
        <f t="shared" si="29"/>
        <v>0</v>
      </c>
      <c r="BV70" s="48">
        <f t="shared" si="29"/>
        <v>0</v>
      </c>
      <c r="BW70" s="48">
        <f t="shared" si="29"/>
        <v>0</v>
      </c>
      <c r="BX70" s="48">
        <f t="shared" si="29"/>
        <v>0</v>
      </c>
      <c r="BY70" s="48">
        <f t="shared" si="29"/>
        <v>0</v>
      </c>
      <c r="BZ70" s="48">
        <f t="shared" si="29"/>
        <v>0</v>
      </c>
      <c r="CA70" s="48">
        <f t="shared" si="29"/>
        <v>0</v>
      </c>
      <c r="CB70" s="48">
        <f t="shared" si="29"/>
        <v>0</v>
      </c>
      <c r="CC70" s="48">
        <f t="shared" si="29"/>
        <v>0</v>
      </c>
      <c r="CD70" s="48">
        <f t="shared" si="29"/>
        <v>0</v>
      </c>
      <c r="CE70" s="48">
        <f t="shared" si="29"/>
        <v>0</v>
      </c>
      <c r="CF70" s="48">
        <f t="shared" si="29"/>
        <v>0</v>
      </c>
      <c r="CG70" s="48">
        <f t="shared" si="29"/>
        <v>0</v>
      </c>
      <c r="CH70" s="48">
        <f t="shared" si="29"/>
        <v>0</v>
      </c>
      <c r="CI70" s="48">
        <f t="shared" si="29"/>
        <v>0</v>
      </c>
      <c r="CJ70" s="48">
        <f t="shared" ref="CJ70:CJ78" si="32">(BM70+AP70)/2</f>
        <v>0</v>
      </c>
      <c r="CK70" s="48">
        <f t="shared" si="30"/>
        <v>0</v>
      </c>
      <c r="CL70" s="48">
        <f t="shared" si="30"/>
        <v>0</v>
      </c>
      <c r="CM70" s="48">
        <f t="shared" si="30"/>
        <v>0</v>
      </c>
      <c r="CN70" s="48">
        <f t="shared" si="30"/>
        <v>0</v>
      </c>
      <c r="CO70" s="48">
        <f t="shared" si="30"/>
        <v>0</v>
      </c>
      <c r="CP70" s="48">
        <f t="shared" si="30"/>
        <v>0</v>
      </c>
      <c r="CQ70" s="49">
        <f t="shared" si="31"/>
        <v>0</v>
      </c>
      <c r="CR70" s="48">
        <f t="shared" si="17"/>
        <v>0</v>
      </c>
    </row>
    <row r="71" spans="1:96" outlineLevel="1" x14ac:dyDescent="0.25">
      <c r="A71" s="60" t="s">
        <v>66</v>
      </c>
      <c r="B71" s="51" t="s">
        <v>67</v>
      </c>
      <c r="C71" s="61" t="s">
        <v>68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49"/>
      <c r="CR71" s="48"/>
    </row>
    <row r="72" spans="1:96" outlineLevel="1" x14ac:dyDescent="0.25">
      <c r="A72" s="50" t="s">
        <v>69</v>
      </c>
      <c r="B72" s="51" t="s">
        <v>65</v>
      </c>
      <c r="C72" s="52">
        <f>[2]Genanskaffelsespriser!E141</f>
        <v>15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56"/>
      <c r="AA72" s="57">
        <f>IF((D72*[2]Genanskaffelsespriser!$D141-(2009-D$3)/$C72*[2]Genanskaffelsespriser!$D141*D72)&lt;0,0,(D72*[2]Genanskaffelsespriser!$D141-(2009-D$3)/$C72*[2]Genanskaffelsespriser!$D141*D72))</f>
        <v>0</v>
      </c>
      <c r="AB72" s="58">
        <f>IF((E72*[2]Genanskaffelsespriser!$D141-(2009-E$3)/$C72*[2]Genanskaffelsespriser!$D141*E72)&lt;0,0,(E72*[2]Genanskaffelsespriser!$D141-(2009-E$3)/$C72*[2]Genanskaffelsespriser!$D141*E72))</f>
        <v>0</v>
      </c>
      <c r="AC72" s="58">
        <f>IF((F72*[2]Genanskaffelsespriser!$D141-(2009-F$3)/$C72*[2]Genanskaffelsespriser!$D141*F72)&lt;0,0,(F72*[2]Genanskaffelsespriser!$D141-(2009-F$3)/$C72*[2]Genanskaffelsespriser!$D141*F72))</f>
        <v>0</v>
      </c>
      <c r="AD72" s="58">
        <f>IF((G72*[2]Genanskaffelsespriser!$D141-(2009-G$3)/$C72*[2]Genanskaffelsespriser!$D141*G72)&lt;0,0,(G72*[2]Genanskaffelsespriser!$D141-(2009-G$3)/$C72*[2]Genanskaffelsespriser!$D141*G72))</f>
        <v>0</v>
      </c>
      <c r="AE72" s="58">
        <f>IF((H72*[2]Genanskaffelsespriser!$D141-(2009-H$3)/$C72*[2]Genanskaffelsespriser!$D141*H72)&lt;0,0,(H72*[2]Genanskaffelsespriser!$D141-(2009-H$3)/$C72*[2]Genanskaffelsespriser!$D141*H72))</f>
        <v>0</v>
      </c>
      <c r="AF72" s="58">
        <f>IF((I72*[2]Genanskaffelsespriser!$D141-(2009-I$3)/$C72*[2]Genanskaffelsespriser!$D141*I72)&lt;0,0,(I72*[2]Genanskaffelsespriser!$D141-(2009-I$3)/$C72*[2]Genanskaffelsespriser!$D141*I72))</f>
        <v>0</v>
      </c>
      <c r="AG72" s="58">
        <f>IF((J72*[2]Genanskaffelsespriser!$D141-(2009-J$3)/$C72*[2]Genanskaffelsespriser!$D141*J72)&lt;0,0,(J72*[2]Genanskaffelsespriser!$D141-(2009-J$3)/$C72*[2]Genanskaffelsespriser!$D141*J72))</f>
        <v>0</v>
      </c>
      <c r="AH72" s="58">
        <f>IF((K72*[2]Genanskaffelsespriser!$D141-(2009-K$3)/$C72*[2]Genanskaffelsespriser!$D141*K72)&lt;0,0,(K72*[2]Genanskaffelsespriser!$D141-(2009-K$3)/$C72*[2]Genanskaffelsespriser!$D141*K72))</f>
        <v>0</v>
      </c>
      <c r="AI72" s="58">
        <f>IF((L72*[2]Genanskaffelsespriser!$D141-(2009-L$3)/$C72*[2]Genanskaffelsespriser!$D141*L72)&lt;0,0,(L72*[2]Genanskaffelsespriser!$D141-(2009-L$3)/$C72*[2]Genanskaffelsespriser!$D141*L72))</f>
        <v>0</v>
      </c>
      <c r="AJ72" s="58">
        <f>IF((M72*[2]Genanskaffelsespriser!$D141-(2009-M$3)/$C72*[2]Genanskaffelsespriser!$D141*M72)&lt;0,0,(M72*[2]Genanskaffelsespriser!$D141-(2009-M$3)/$C72*[2]Genanskaffelsespriser!$D141*M72))</f>
        <v>0</v>
      </c>
      <c r="AK72" s="58">
        <f>IF((N72*[2]Genanskaffelsespriser!$D141-(2009-N$3)/$C72*[2]Genanskaffelsespriser!$D141*N72)&lt;0,0,(N72*[2]Genanskaffelsespriser!$D141-(2009-N$3)/$C72*[2]Genanskaffelsespriser!$D141*N72))</f>
        <v>0</v>
      </c>
      <c r="AL72" s="58">
        <f>IF((O72*[2]Genanskaffelsespriser!$D141-(2009-O$3)/$C72*[2]Genanskaffelsespriser!$D141*O72)&lt;0,0,(O72*[2]Genanskaffelsespriser!$D141-(2009-O$3)/$C72*[2]Genanskaffelsespriser!$D141*O72))</f>
        <v>0</v>
      </c>
      <c r="AM72" s="58">
        <f>IF((P72*[2]Genanskaffelsespriser!$D141-(2009-P$3)/$C72*[2]Genanskaffelsespriser!$D141*P72)&lt;0,0,(P72*[2]Genanskaffelsespriser!$D141-(2009-P$3)/$C72*[2]Genanskaffelsespriser!$D141*P72))</f>
        <v>0</v>
      </c>
      <c r="AN72" s="58">
        <f>IF((Q72*[2]Genanskaffelsespriser!$D141-(2009-Q$3)/$C72*[2]Genanskaffelsespriser!$D141*Q72)&lt;0,0,(Q72*[2]Genanskaffelsespriser!$D141-(2009-Q$3)/$C72*[2]Genanskaffelsespriser!$D141*Q72))</f>
        <v>0</v>
      </c>
      <c r="AO72" s="58">
        <f>IF((R72*[2]Genanskaffelsespriser!$D141-(2009-R$3)/$C72*[2]Genanskaffelsespriser!$D141*R72)&lt;0,0,(R72*[2]Genanskaffelsespriser!$D141-(2009-R$3)/$C72*[2]Genanskaffelsespriser!$D141*R72))</f>
        <v>0</v>
      </c>
      <c r="AP72" s="58">
        <f>IF((S72*[2]Genanskaffelsespriser!$D141-(2009-S$3)/$C72*[2]Genanskaffelsespriser!$D141*S72)&lt;0,0,(S72*[2]Genanskaffelsespriser!$D141-(2009-S$3)/$C72*[2]Genanskaffelsespriser!$D141*S72))</f>
        <v>0</v>
      </c>
      <c r="AQ72" s="58">
        <f>IF((T72*[2]Genanskaffelsespriser!$D141-(2009-T$3)/$C72*[2]Genanskaffelsespriser!$D141*T72)&lt;0,0,(T72*[2]Genanskaffelsespriser!$D141-(2009-T$3)/$C72*[2]Genanskaffelsespriser!$D141*T72))</f>
        <v>0</v>
      </c>
      <c r="AR72" s="58">
        <f>IF((U72*[2]Genanskaffelsespriser!$D141-(2009-U$3)/$C72*[2]Genanskaffelsespriser!$D141*U72)&lt;0,0,(U72*[2]Genanskaffelsespriser!$D141-(2009-U$3)/$C72*[2]Genanskaffelsespriser!$D141*U72))</f>
        <v>0</v>
      </c>
      <c r="AS72" s="58">
        <f>IF((V72*[2]Genanskaffelsespriser!$D141-(2009-V$3)/$C72*[2]Genanskaffelsespriser!$D141*V72)&lt;0,0,(V72*[2]Genanskaffelsespriser!$D141-(2009-V$3)/$C72*[2]Genanskaffelsespriser!$D141*V72))</f>
        <v>0</v>
      </c>
      <c r="AT72" s="58">
        <f>IF((W72*[2]Genanskaffelsespriser!$D141-(2009-W$3)/$C72*[2]Genanskaffelsespriser!$D141*W72)&lt;0,0,(W72*[2]Genanskaffelsespriser!$D141-(2009-W$3)/$C72*[2]Genanskaffelsespriser!$D141*W72))</f>
        <v>0</v>
      </c>
      <c r="AU72" s="58">
        <f>IF((X72*[2]Genanskaffelsespriser!$D141-(2009-X$3)/$C72*[2]Genanskaffelsespriser!$D141*X72)&lt;0,0,(X72*[2]Genanskaffelsespriser!$D141-(2009-X$3)/$C72*[2]Genanskaffelsespriser!$D141*X72))</f>
        <v>0</v>
      </c>
      <c r="AV72" s="58">
        <f>IF((Y72*[2]Genanskaffelsespriser!$D141-(2009-Y$3)/$C72*[2]Genanskaffelsespriser!$D141*Y72)&lt;0,0,(Y72*[2]Genanskaffelsespriser!$D141-(2009-Y$3)/$C72*[2]Genanskaffelsespriser!$D141*Y72))</f>
        <v>0</v>
      </c>
      <c r="AW72" s="59">
        <f t="shared" si="27"/>
        <v>0</v>
      </c>
      <c r="AX72" s="58">
        <f>VLOOKUP(D$3,[2]Prisindeks!$A$1:$B$111,2,FALSE)/100*AA72</f>
        <v>0</v>
      </c>
      <c r="AY72" s="58">
        <f>VLOOKUP(E$3,[2]Prisindeks!$A$1:$B$111,2,FALSE)/100*AB72</f>
        <v>0</v>
      </c>
      <c r="AZ72" s="58">
        <f>VLOOKUP(F$3,[2]Prisindeks!$A$1:$B$111,2,FALSE)/100*AC72</f>
        <v>0</v>
      </c>
      <c r="BA72" s="58">
        <f>VLOOKUP(G$3,[2]Prisindeks!$A$1:$B$111,2,FALSE)/100*AD72</f>
        <v>0</v>
      </c>
      <c r="BB72" s="58">
        <f>VLOOKUP(H$3,[2]Prisindeks!$A$1:$B$111,2,FALSE)/100*AE72</f>
        <v>0</v>
      </c>
      <c r="BC72" s="58">
        <f>VLOOKUP(I$3,[2]Prisindeks!$A$1:$B$111,2,FALSE)/100*AF72</f>
        <v>0</v>
      </c>
      <c r="BD72" s="58">
        <f>VLOOKUP(J$3,[2]Prisindeks!$A$1:$B$111,2,FALSE)/100*AG72</f>
        <v>0</v>
      </c>
      <c r="BE72" s="58">
        <f>VLOOKUP(K$3,[2]Prisindeks!$A$1:$B$111,2,FALSE)/100*AH72</f>
        <v>0</v>
      </c>
      <c r="BF72" s="58">
        <f>VLOOKUP(L$3,[2]Prisindeks!$A$1:$B$111,2,FALSE)/100*AI72</f>
        <v>0</v>
      </c>
      <c r="BG72" s="58">
        <f>VLOOKUP(M$3,[2]Prisindeks!$A$1:$B$111,2,FALSE)/100*AJ72</f>
        <v>0</v>
      </c>
      <c r="BH72" s="58">
        <f>VLOOKUP(N$3,[2]Prisindeks!$A$1:$B$111,2,FALSE)/100*AK72</f>
        <v>0</v>
      </c>
      <c r="BI72" s="58">
        <f>VLOOKUP(O$3,[2]Prisindeks!$A$1:$B$111,2,FALSE)/100*AL72</f>
        <v>0</v>
      </c>
      <c r="BJ72" s="58">
        <f>VLOOKUP(P$3,[2]Prisindeks!$A$1:$B$111,2,FALSE)/100*AM72</f>
        <v>0</v>
      </c>
      <c r="BK72" s="58">
        <f>VLOOKUP(Q$3,[2]Prisindeks!$A$1:$B$111,2,FALSE)/100*AN72</f>
        <v>0</v>
      </c>
      <c r="BL72" s="58">
        <f>VLOOKUP(R$3,[2]Prisindeks!$A$1:$B$111,2,FALSE)/100*AO72</f>
        <v>0</v>
      </c>
      <c r="BM72" s="58">
        <f>VLOOKUP(S$3,[2]Prisindeks!$A$1:$B$111,2,FALSE)/100*AP72</f>
        <v>0</v>
      </c>
      <c r="BN72" s="58">
        <f>VLOOKUP(T$3,[2]Prisindeks!$A$1:$B$111,2,FALSE)/100*AQ72</f>
        <v>0</v>
      </c>
      <c r="BO72" s="58">
        <f>VLOOKUP(U$3,[2]Prisindeks!$A$1:$B$111,2,FALSE)/100*AR72</f>
        <v>0</v>
      </c>
      <c r="BP72" s="58">
        <f>VLOOKUP(V$3,[2]Prisindeks!$A$1:$B$111,2,FALSE)/100*AS72</f>
        <v>0</v>
      </c>
      <c r="BQ72" s="58">
        <f>VLOOKUP(W$3,[2]Prisindeks!$A$1:$B$111,2,FALSE)/100*AT72</f>
        <v>0</v>
      </c>
      <c r="BR72" s="58">
        <f>VLOOKUP(X$3,[2]Prisindeks!$A$1:$B$111,2,FALSE)/100*AU72</f>
        <v>0</v>
      </c>
      <c r="BS72" s="58">
        <f>VLOOKUP(Y$3,[2]Prisindeks!$A$1:$B$111,2,FALSE)/100*AV72</f>
        <v>0</v>
      </c>
      <c r="BT72" s="59">
        <f t="shared" si="28"/>
        <v>0</v>
      </c>
      <c r="BU72" s="48">
        <f t="shared" ref="BU72:CI78" si="33">(AX72+AA72)/2</f>
        <v>0</v>
      </c>
      <c r="BV72" s="48">
        <f t="shared" si="33"/>
        <v>0</v>
      </c>
      <c r="BW72" s="48">
        <f t="shared" si="33"/>
        <v>0</v>
      </c>
      <c r="BX72" s="48">
        <f t="shared" si="33"/>
        <v>0</v>
      </c>
      <c r="BY72" s="48">
        <f t="shared" si="33"/>
        <v>0</v>
      </c>
      <c r="BZ72" s="48">
        <f t="shared" si="33"/>
        <v>0</v>
      </c>
      <c r="CA72" s="48">
        <f t="shared" si="33"/>
        <v>0</v>
      </c>
      <c r="CB72" s="48">
        <f t="shared" si="33"/>
        <v>0</v>
      </c>
      <c r="CC72" s="48">
        <f t="shared" si="33"/>
        <v>0</v>
      </c>
      <c r="CD72" s="48">
        <f t="shared" si="33"/>
        <v>0</v>
      </c>
      <c r="CE72" s="48">
        <f t="shared" si="33"/>
        <v>0</v>
      </c>
      <c r="CF72" s="48">
        <f t="shared" si="33"/>
        <v>0</v>
      </c>
      <c r="CG72" s="48">
        <f t="shared" si="33"/>
        <v>0</v>
      </c>
      <c r="CH72" s="48">
        <f t="shared" si="33"/>
        <v>0</v>
      </c>
      <c r="CI72" s="48">
        <f t="shared" si="33"/>
        <v>0</v>
      </c>
      <c r="CJ72" s="48">
        <f t="shared" si="32"/>
        <v>0</v>
      </c>
      <c r="CK72" s="48">
        <f t="shared" si="30"/>
        <v>0</v>
      </c>
      <c r="CL72" s="48">
        <f t="shared" si="30"/>
        <v>0</v>
      </c>
      <c r="CM72" s="48">
        <f t="shared" si="30"/>
        <v>0</v>
      </c>
      <c r="CN72" s="48">
        <f t="shared" si="30"/>
        <v>0</v>
      </c>
      <c r="CO72" s="48">
        <f t="shared" si="30"/>
        <v>0</v>
      </c>
      <c r="CP72" s="48">
        <f t="shared" si="30"/>
        <v>0</v>
      </c>
      <c r="CQ72" s="49">
        <f t="shared" si="31"/>
        <v>0</v>
      </c>
      <c r="CR72" s="48">
        <f t="shared" si="17"/>
        <v>0</v>
      </c>
    </row>
    <row r="73" spans="1:96" outlineLevel="1" x14ac:dyDescent="0.25">
      <c r="A73" s="50" t="s">
        <v>70</v>
      </c>
      <c r="B73" s="51" t="s">
        <v>65</v>
      </c>
      <c r="C73" s="52">
        <f>[2]Genanskaffelsespriser!E142</f>
        <v>50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56"/>
      <c r="AA73" s="57">
        <f>IF((D73*[2]Genanskaffelsespriser!$D142-(2009-D$3)/($C73+D74)*[2]Genanskaffelsespriser!$D142*D73)&lt;0,0,(D73*[2]Genanskaffelsespriser!$D142-(2009-D$3)/($C73+D74)*[2]Genanskaffelsespriser!$D142*D73))</f>
        <v>0</v>
      </c>
      <c r="AB73" s="58">
        <f>IF((E73*[2]Genanskaffelsespriser!$D142-(2009-E$3)/($C73+E74)*[2]Genanskaffelsespriser!$D142*E73)&lt;0,0,(E73*[2]Genanskaffelsespriser!$D142-(2009-E$3)/($C73+E74)*[2]Genanskaffelsespriser!$D142*E73))</f>
        <v>0</v>
      </c>
      <c r="AC73" s="58">
        <f>IF((F73*[2]Genanskaffelsespriser!$D142-(2009-F$3)/($C73+F74)*[2]Genanskaffelsespriser!$D142*F73)&lt;0,0,(F73*[2]Genanskaffelsespriser!$D142-(2009-F$3)/($C73+F74)*[2]Genanskaffelsespriser!$D142*F73))</f>
        <v>0</v>
      </c>
      <c r="AD73" s="58">
        <f>IF((G73*[2]Genanskaffelsespriser!$D142-(2009-G$3)/($C73+G74)*[2]Genanskaffelsespriser!$D142*G73)&lt;0,0,(G73*[2]Genanskaffelsespriser!$D142-(2009-G$3)/($C73+G74)*[2]Genanskaffelsespriser!$D142*G73))</f>
        <v>0</v>
      </c>
      <c r="AE73" s="58">
        <f>IF((H73*[2]Genanskaffelsespriser!$D142-(2009-H$3)/($C73+H74)*[2]Genanskaffelsespriser!$D142*H73)&lt;0,0,(H73*[2]Genanskaffelsespriser!$D142-(2009-H$3)/($C73+H74)*[2]Genanskaffelsespriser!$D142*H73))</f>
        <v>0</v>
      </c>
      <c r="AF73" s="58">
        <f>IF((I73*[2]Genanskaffelsespriser!$D142-(2009-I$3)/($C73+I74)*[2]Genanskaffelsespriser!$D142*I73)&lt;0,0,(I73*[2]Genanskaffelsespriser!$D142-(2009-I$3)/($C73+I74)*[2]Genanskaffelsespriser!$D142*I73))</f>
        <v>0</v>
      </c>
      <c r="AG73" s="58">
        <f>IF((J73*[2]Genanskaffelsespriser!$D142-(2009-J$3)/($C73+J74)*[2]Genanskaffelsespriser!$D142*J73)&lt;0,0,(J73*[2]Genanskaffelsespriser!$D142-(2009-J$3)/($C73+J74)*[2]Genanskaffelsespriser!$D142*J73))</f>
        <v>0</v>
      </c>
      <c r="AH73" s="58">
        <f>IF((K73*[2]Genanskaffelsespriser!$D142-(2009-K$3)/($C73+K74)*[2]Genanskaffelsespriser!$D142*K73)&lt;0,0,(K73*[2]Genanskaffelsespriser!$D142-(2009-K$3)/($C73+K74)*[2]Genanskaffelsespriser!$D142*K73))</f>
        <v>0</v>
      </c>
      <c r="AI73" s="58">
        <f>IF((L73*[2]Genanskaffelsespriser!$D142-(2009-L$3)/($C73+L74)*[2]Genanskaffelsespriser!$D142*L73)&lt;0,0,(L73*[2]Genanskaffelsespriser!$D142-(2009-L$3)/($C73+L74)*[2]Genanskaffelsespriser!$D142*L73))</f>
        <v>0</v>
      </c>
      <c r="AJ73" s="58">
        <f>IF((M73*[2]Genanskaffelsespriser!$D142-(2009-M$3)/($C73+M74)*[2]Genanskaffelsespriser!$D142*M73)&lt;0,0,(M73*[2]Genanskaffelsespriser!$D142-(2009-M$3)/($C73+M74)*[2]Genanskaffelsespriser!$D142*M73))</f>
        <v>0</v>
      </c>
      <c r="AK73" s="58">
        <f>IF((N73*[2]Genanskaffelsespriser!$D142-(2009-N$3)/($C73+N74)*[2]Genanskaffelsespriser!$D142*N73)&lt;0,0,(N73*[2]Genanskaffelsespriser!$D142-(2009-N$3)/($C73+N74)*[2]Genanskaffelsespriser!$D142*N73))</f>
        <v>0</v>
      </c>
      <c r="AL73" s="58">
        <f>IF((O73*[2]Genanskaffelsespriser!$D142-(2009-O$3)/($C73+O74)*[2]Genanskaffelsespriser!$D142*O73)&lt;0,0,(O73*[2]Genanskaffelsespriser!$D142-(2009-O$3)/($C73+O74)*[2]Genanskaffelsespriser!$D142*O73))</f>
        <v>0</v>
      </c>
      <c r="AM73" s="58">
        <f>IF((P73*[2]Genanskaffelsespriser!$D142-(2009-P$3)/($C73+P74)*[2]Genanskaffelsespriser!$D142*P73)&lt;0,0,(P73*[2]Genanskaffelsespriser!$D142-(2009-P$3)/($C73+P74)*[2]Genanskaffelsespriser!$D142*P73))</f>
        <v>0</v>
      </c>
      <c r="AN73" s="58">
        <f>IF((Q73*[2]Genanskaffelsespriser!$D142-(2009-Q$3)/($C73+Q74)*[2]Genanskaffelsespriser!$D142*Q73)&lt;0,0,(Q73*[2]Genanskaffelsespriser!$D142-(2009-Q$3)/($C73+Q74)*[2]Genanskaffelsespriser!$D142*Q73))</f>
        <v>0</v>
      </c>
      <c r="AO73" s="58">
        <f>IF((R73*[2]Genanskaffelsespriser!$D142-(2009-R$3)/($C73+R74)*[2]Genanskaffelsespriser!$D142*R73)&lt;0,0,(R73*[2]Genanskaffelsespriser!$D142-(2009-R$3)/($C73+R74)*[2]Genanskaffelsespriser!$D142*R73))</f>
        <v>0</v>
      </c>
      <c r="AP73" s="58">
        <f>IF((S73*[2]Genanskaffelsespriser!$D142-(2009-S$3)/($C73+S74)*[2]Genanskaffelsespriser!$D142*S73)&lt;0,0,(S73*[2]Genanskaffelsespriser!$D142-(2009-S$3)/($C73+S74)*[2]Genanskaffelsespriser!$D142*S73))</f>
        <v>0</v>
      </c>
      <c r="AQ73" s="58">
        <f>IF((T73*[2]Genanskaffelsespriser!$D142-(2009-T$3)/($C73+T74)*[2]Genanskaffelsespriser!$D142*T73)&lt;0,0,(T73*[2]Genanskaffelsespriser!$D142-(2009-T$3)/($C73+T74)*[2]Genanskaffelsespriser!$D142*T73))</f>
        <v>0</v>
      </c>
      <c r="AR73" s="58">
        <f>IF((U73*[2]Genanskaffelsespriser!$D142-(2009-U$3)/($C73+U74)*[2]Genanskaffelsespriser!$D142*U73)&lt;0,0,(U73*[2]Genanskaffelsespriser!$D142-(2009-U$3)/($C73+U74)*[2]Genanskaffelsespriser!$D142*U73))</f>
        <v>0</v>
      </c>
      <c r="AS73" s="58">
        <f>IF((V73*[2]Genanskaffelsespriser!$D142-(2009-V$3)/($C73+V74)*[2]Genanskaffelsespriser!$D142*V73)&lt;0,0,(V73*[2]Genanskaffelsespriser!$D142-(2009-V$3)/($C73+V74)*[2]Genanskaffelsespriser!$D142*V73))</f>
        <v>0</v>
      </c>
      <c r="AT73" s="58">
        <f>IF((W73*[2]Genanskaffelsespriser!$D142-(2009-W$3)/($C73+W74)*[2]Genanskaffelsespriser!$D142*W73)&lt;0,0,(W73*[2]Genanskaffelsespriser!$D142-(2009-W$3)/($C73+W74)*[2]Genanskaffelsespriser!$D142*W73))</f>
        <v>0</v>
      </c>
      <c r="AU73" s="58">
        <f>IF((X73*[2]Genanskaffelsespriser!$D142-(2009-X$3)/($C73+X74)*[2]Genanskaffelsespriser!$D142*X73)&lt;0,0,(X73*[2]Genanskaffelsespriser!$D142-(2009-X$3)/($C73+X74)*[2]Genanskaffelsespriser!$D142*X73))</f>
        <v>0</v>
      </c>
      <c r="AV73" s="58">
        <f>IF((Y73*[2]Genanskaffelsespriser!$D142-(2009-Y$3)/($C73+Y74)*[2]Genanskaffelsespriser!$D142*Y73)&lt;0,0,(Y73*[2]Genanskaffelsespriser!$D142-(2009-Y$3)/($C73+Y74)*[2]Genanskaffelsespriser!$D142*Y73))</f>
        <v>0</v>
      </c>
      <c r="AW73" s="59">
        <f t="shared" si="27"/>
        <v>0</v>
      </c>
      <c r="AX73" s="58">
        <f>VLOOKUP(D$3,[2]Prisindeks!$A$1:$B$111,2,FALSE)/100*AA73</f>
        <v>0</v>
      </c>
      <c r="AY73" s="58">
        <f>VLOOKUP(E$3,[2]Prisindeks!$A$1:$B$111,2,FALSE)/100*AB73</f>
        <v>0</v>
      </c>
      <c r="AZ73" s="58">
        <f>VLOOKUP(F$3,[2]Prisindeks!$A$1:$B$111,2,FALSE)/100*AC73</f>
        <v>0</v>
      </c>
      <c r="BA73" s="58">
        <f>VLOOKUP(G$3,[2]Prisindeks!$A$1:$B$111,2,FALSE)/100*AD73</f>
        <v>0</v>
      </c>
      <c r="BB73" s="58">
        <f>VLOOKUP(H$3,[2]Prisindeks!$A$1:$B$111,2,FALSE)/100*AE73</f>
        <v>0</v>
      </c>
      <c r="BC73" s="58">
        <f>VLOOKUP(I$3,[2]Prisindeks!$A$1:$B$111,2,FALSE)/100*AF73</f>
        <v>0</v>
      </c>
      <c r="BD73" s="58">
        <f>VLOOKUP(J$3,[2]Prisindeks!$A$1:$B$111,2,FALSE)/100*AG73</f>
        <v>0</v>
      </c>
      <c r="BE73" s="58">
        <f>VLOOKUP(K$3,[2]Prisindeks!$A$1:$B$111,2,FALSE)/100*AH73</f>
        <v>0</v>
      </c>
      <c r="BF73" s="58">
        <f>VLOOKUP(L$3,[2]Prisindeks!$A$1:$B$111,2,FALSE)/100*AI73</f>
        <v>0</v>
      </c>
      <c r="BG73" s="58">
        <f>VLOOKUP(M$3,[2]Prisindeks!$A$1:$B$111,2,FALSE)/100*AJ73</f>
        <v>0</v>
      </c>
      <c r="BH73" s="58">
        <f>VLOOKUP(N$3,[2]Prisindeks!$A$1:$B$111,2,FALSE)/100*AK73</f>
        <v>0</v>
      </c>
      <c r="BI73" s="58">
        <f>VLOOKUP(O$3,[2]Prisindeks!$A$1:$B$111,2,FALSE)/100*AL73</f>
        <v>0</v>
      </c>
      <c r="BJ73" s="58">
        <f>VLOOKUP(P$3,[2]Prisindeks!$A$1:$B$111,2,FALSE)/100*AM73</f>
        <v>0</v>
      </c>
      <c r="BK73" s="58">
        <f>VLOOKUP(Q$3,[2]Prisindeks!$A$1:$B$111,2,FALSE)/100*AN73</f>
        <v>0</v>
      </c>
      <c r="BL73" s="58">
        <f>VLOOKUP(R$3,[2]Prisindeks!$A$1:$B$111,2,FALSE)/100*AO73</f>
        <v>0</v>
      </c>
      <c r="BM73" s="58">
        <f>VLOOKUP(S$3,[2]Prisindeks!$A$1:$B$111,2,FALSE)/100*AP73</f>
        <v>0</v>
      </c>
      <c r="BN73" s="58">
        <f>VLOOKUP(T$3,[2]Prisindeks!$A$1:$B$111,2,FALSE)/100*AQ73</f>
        <v>0</v>
      </c>
      <c r="BO73" s="58">
        <f>VLOOKUP(U$3,[2]Prisindeks!$A$1:$B$111,2,FALSE)/100*AR73</f>
        <v>0</v>
      </c>
      <c r="BP73" s="58">
        <f>VLOOKUP(V$3,[2]Prisindeks!$A$1:$B$111,2,FALSE)/100*AS73</f>
        <v>0</v>
      </c>
      <c r="BQ73" s="58">
        <f>VLOOKUP(W$3,[2]Prisindeks!$A$1:$B$111,2,FALSE)/100*AT73</f>
        <v>0</v>
      </c>
      <c r="BR73" s="58">
        <f>VLOOKUP(X$3,[2]Prisindeks!$A$1:$B$111,2,FALSE)/100*AU73</f>
        <v>0</v>
      </c>
      <c r="BS73" s="58">
        <f>VLOOKUP(Y$3,[2]Prisindeks!$A$1:$B$111,2,FALSE)/100*AV73</f>
        <v>0</v>
      </c>
      <c r="BT73" s="59">
        <f t="shared" si="28"/>
        <v>0</v>
      </c>
      <c r="BU73" s="48">
        <f t="shared" si="33"/>
        <v>0</v>
      </c>
      <c r="BV73" s="48">
        <f t="shared" si="33"/>
        <v>0</v>
      </c>
      <c r="BW73" s="48">
        <f t="shared" si="33"/>
        <v>0</v>
      </c>
      <c r="BX73" s="48">
        <f t="shared" si="33"/>
        <v>0</v>
      </c>
      <c r="BY73" s="48">
        <f t="shared" si="33"/>
        <v>0</v>
      </c>
      <c r="BZ73" s="48">
        <f t="shared" si="33"/>
        <v>0</v>
      </c>
      <c r="CA73" s="48">
        <f t="shared" si="33"/>
        <v>0</v>
      </c>
      <c r="CB73" s="48">
        <f t="shared" si="33"/>
        <v>0</v>
      </c>
      <c r="CC73" s="48">
        <f t="shared" si="33"/>
        <v>0</v>
      </c>
      <c r="CD73" s="48">
        <f t="shared" si="33"/>
        <v>0</v>
      </c>
      <c r="CE73" s="48">
        <f t="shared" si="33"/>
        <v>0</v>
      </c>
      <c r="CF73" s="48">
        <f t="shared" si="33"/>
        <v>0</v>
      </c>
      <c r="CG73" s="48">
        <f t="shared" si="33"/>
        <v>0</v>
      </c>
      <c r="CH73" s="48">
        <f t="shared" si="33"/>
        <v>0</v>
      </c>
      <c r="CI73" s="48">
        <f t="shared" si="33"/>
        <v>0</v>
      </c>
      <c r="CJ73" s="48">
        <f t="shared" si="32"/>
        <v>0</v>
      </c>
      <c r="CK73" s="48">
        <f t="shared" si="30"/>
        <v>0</v>
      </c>
      <c r="CL73" s="48">
        <f t="shared" si="30"/>
        <v>0</v>
      </c>
      <c r="CM73" s="48">
        <f t="shared" si="30"/>
        <v>0</v>
      </c>
      <c r="CN73" s="48">
        <f t="shared" si="30"/>
        <v>0</v>
      </c>
      <c r="CO73" s="48">
        <f t="shared" si="30"/>
        <v>0</v>
      </c>
      <c r="CP73" s="48">
        <f t="shared" si="30"/>
        <v>0</v>
      </c>
      <c r="CQ73" s="49">
        <f t="shared" si="31"/>
        <v>0</v>
      </c>
      <c r="CR73" s="48">
        <f t="shared" si="17"/>
        <v>0</v>
      </c>
    </row>
    <row r="74" spans="1:96" outlineLevel="1" x14ac:dyDescent="0.25">
      <c r="A74" s="60" t="s">
        <v>66</v>
      </c>
      <c r="B74" s="51" t="s">
        <v>67</v>
      </c>
      <c r="C74" s="61" t="s">
        <v>68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49"/>
      <c r="CR74" s="48"/>
    </row>
    <row r="75" spans="1:96" outlineLevel="1" x14ac:dyDescent="0.25">
      <c r="A75" s="50" t="s">
        <v>71</v>
      </c>
      <c r="B75" s="51" t="s">
        <v>65</v>
      </c>
      <c r="C75" s="52">
        <f>[2]Genanskaffelsespriser!E143</f>
        <v>15</v>
      </c>
      <c r="D75" s="78">
        <v>0</v>
      </c>
      <c r="E75" s="78">
        <v>0</v>
      </c>
      <c r="F75" s="78">
        <v>0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0</v>
      </c>
      <c r="Z75" s="56"/>
      <c r="AA75" s="57">
        <f>IF((D75*[2]Genanskaffelsespriser!$D143-(2009-D$3)/$C75*[2]Genanskaffelsespriser!$D143*D75)&lt;0,0,(D75*[2]Genanskaffelsespriser!$D143-(2009-D$3)/$C75*[2]Genanskaffelsespriser!$D143*D75))</f>
        <v>0</v>
      </c>
      <c r="AB75" s="58">
        <f>IF((E75*[2]Genanskaffelsespriser!$D143-(2009-E$3)/$C75*[2]Genanskaffelsespriser!$D143*E75)&lt;0,0,(E75*[2]Genanskaffelsespriser!$D143-(2009-E$3)/$C75*[2]Genanskaffelsespriser!$D143*E75))</f>
        <v>0</v>
      </c>
      <c r="AC75" s="58">
        <f>IF((F75*[2]Genanskaffelsespriser!$D143-(2009-F$3)/$C75*[2]Genanskaffelsespriser!$D143*F75)&lt;0,0,(F75*[2]Genanskaffelsespriser!$D143-(2009-F$3)/$C75*[2]Genanskaffelsespriser!$D143*F75))</f>
        <v>0</v>
      </c>
      <c r="AD75" s="58">
        <f>IF((G75*[2]Genanskaffelsespriser!$D143-(2009-G$3)/$C75*[2]Genanskaffelsespriser!$D143*G75)&lt;0,0,(G75*[2]Genanskaffelsespriser!$D143-(2009-G$3)/$C75*[2]Genanskaffelsespriser!$D143*G75))</f>
        <v>0</v>
      </c>
      <c r="AE75" s="58">
        <f>IF((H75*[2]Genanskaffelsespriser!$D143-(2009-H$3)/$C75*[2]Genanskaffelsespriser!$D143*H75)&lt;0,0,(H75*[2]Genanskaffelsespriser!$D143-(2009-H$3)/$C75*[2]Genanskaffelsespriser!$D143*H75))</f>
        <v>0</v>
      </c>
      <c r="AF75" s="58">
        <f>IF((I75*[2]Genanskaffelsespriser!$D143-(2009-I$3)/$C75*[2]Genanskaffelsespriser!$D143*I75)&lt;0,0,(I75*[2]Genanskaffelsespriser!$D143-(2009-I$3)/$C75*[2]Genanskaffelsespriser!$D143*I75))</f>
        <v>0</v>
      </c>
      <c r="AG75" s="58">
        <f>IF((J75*[2]Genanskaffelsespriser!$D143-(2009-J$3)/$C75*[2]Genanskaffelsespriser!$D143*J75)&lt;0,0,(J75*[2]Genanskaffelsespriser!$D143-(2009-J$3)/$C75*[2]Genanskaffelsespriser!$D143*J75))</f>
        <v>0</v>
      </c>
      <c r="AH75" s="58">
        <f>IF((K75*[2]Genanskaffelsespriser!$D143-(2009-K$3)/$C75*[2]Genanskaffelsespriser!$D143*K75)&lt;0,0,(K75*[2]Genanskaffelsespriser!$D143-(2009-K$3)/$C75*[2]Genanskaffelsespriser!$D143*K75))</f>
        <v>0</v>
      </c>
      <c r="AI75" s="58">
        <f>IF((L75*[2]Genanskaffelsespriser!$D143-(2009-L$3)/$C75*[2]Genanskaffelsespriser!$D143*L75)&lt;0,0,(L75*[2]Genanskaffelsespriser!$D143-(2009-L$3)/$C75*[2]Genanskaffelsespriser!$D143*L75))</f>
        <v>0</v>
      </c>
      <c r="AJ75" s="58">
        <f>IF((M75*[2]Genanskaffelsespriser!$D143-(2009-M$3)/$C75*[2]Genanskaffelsespriser!$D143*M75)&lt;0,0,(M75*[2]Genanskaffelsespriser!$D143-(2009-M$3)/$C75*[2]Genanskaffelsespriser!$D143*M75))</f>
        <v>0</v>
      </c>
      <c r="AK75" s="58">
        <f>IF((N75*[2]Genanskaffelsespriser!$D143-(2009-N$3)/$C75*[2]Genanskaffelsespriser!$D143*N75)&lt;0,0,(N75*[2]Genanskaffelsespriser!$D143-(2009-N$3)/$C75*[2]Genanskaffelsespriser!$D143*N75))</f>
        <v>0</v>
      </c>
      <c r="AL75" s="58">
        <f>IF((O75*[2]Genanskaffelsespriser!$D143-(2009-O$3)/$C75*[2]Genanskaffelsespriser!$D143*O75)&lt;0,0,(O75*[2]Genanskaffelsespriser!$D143-(2009-O$3)/$C75*[2]Genanskaffelsespriser!$D143*O75))</f>
        <v>0</v>
      </c>
      <c r="AM75" s="58">
        <f>IF((P75*[2]Genanskaffelsespriser!$D143-(2009-P$3)/$C75*[2]Genanskaffelsespriser!$D143*P75)&lt;0,0,(P75*[2]Genanskaffelsespriser!$D143-(2009-P$3)/$C75*[2]Genanskaffelsespriser!$D143*P75))</f>
        <v>0</v>
      </c>
      <c r="AN75" s="58">
        <f>IF((Q75*[2]Genanskaffelsespriser!$D143-(2009-Q$3)/$C75*[2]Genanskaffelsespriser!$D143*Q75)&lt;0,0,(Q75*[2]Genanskaffelsespriser!$D143-(2009-Q$3)/$C75*[2]Genanskaffelsespriser!$D143*Q75))</f>
        <v>0</v>
      </c>
      <c r="AO75" s="58">
        <f>IF((R75*[2]Genanskaffelsespriser!$D143-(2009-R$3)/$C75*[2]Genanskaffelsespriser!$D143*R75)&lt;0,0,(R75*[2]Genanskaffelsespriser!$D143-(2009-R$3)/$C75*[2]Genanskaffelsespriser!$D143*R75))</f>
        <v>0</v>
      </c>
      <c r="AP75" s="58">
        <f>IF((S75*[2]Genanskaffelsespriser!$D143-(2009-S$3)/$C75*[2]Genanskaffelsespriser!$D143*S75)&lt;0,0,(S75*[2]Genanskaffelsespriser!$D143-(2009-S$3)/$C75*[2]Genanskaffelsespriser!$D143*S75))</f>
        <v>0</v>
      </c>
      <c r="AQ75" s="58">
        <f>IF((T75*[2]Genanskaffelsespriser!$D143-(2009-T$3)/$C75*[2]Genanskaffelsespriser!$D143*T75)&lt;0,0,(T75*[2]Genanskaffelsespriser!$D143-(2009-T$3)/$C75*[2]Genanskaffelsespriser!$D143*T75))</f>
        <v>0</v>
      </c>
      <c r="AR75" s="58">
        <f>IF((U75*[2]Genanskaffelsespriser!$D143-(2009-U$3)/$C75*[2]Genanskaffelsespriser!$D143*U75)&lt;0,0,(U75*[2]Genanskaffelsespriser!$D143-(2009-U$3)/$C75*[2]Genanskaffelsespriser!$D143*U75))</f>
        <v>0</v>
      </c>
      <c r="AS75" s="58">
        <f>IF((V75*[2]Genanskaffelsespriser!$D143-(2009-V$3)/$C75*[2]Genanskaffelsespriser!$D143*V75)&lt;0,0,(V75*[2]Genanskaffelsespriser!$D143-(2009-V$3)/$C75*[2]Genanskaffelsespriser!$D143*V75))</f>
        <v>0</v>
      </c>
      <c r="AT75" s="58">
        <f>IF((W75*[2]Genanskaffelsespriser!$D143-(2009-W$3)/$C75*[2]Genanskaffelsespriser!$D143*W75)&lt;0,0,(W75*[2]Genanskaffelsespriser!$D143-(2009-W$3)/$C75*[2]Genanskaffelsespriser!$D143*W75))</f>
        <v>0</v>
      </c>
      <c r="AU75" s="58">
        <f>IF((X75*[2]Genanskaffelsespriser!$D143-(2009-X$3)/$C75*[2]Genanskaffelsespriser!$D143*X75)&lt;0,0,(X75*[2]Genanskaffelsespriser!$D143-(2009-X$3)/$C75*[2]Genanskaffelsespriser!$D143*X75))</f>
        <v>0</v>
      </c>
      <c r="AV75" s="58">
        <f>IF((Y75*[2]Genanskaffelsespriser!$D143-(2009-Y$3)/$C75*[2]Genanskaffelsespriser!$D143*Y75)&lt;0,0,(Y75*[2]Genanskaffelsespriser!$D143-(2009-Y$3)/$C75*[2]Genanskaffelsespriser!$D143*Y75))</f>
        <v>0</v>
      </c>
      <c r="AW75" s="59">
        <f t="shared" si="27"/>
        <v>0</v>
      </c>
      <c r="AX75" s="58">
        <f>VLOOKUP(D$3,[2]Prisindeks!$A$1:$B$111,2,FALSE)/100*AA75</f>
        <v>0</v>
      </c>
      <c r="AY75" s="58">
        <f>VLOOKUP(E$3,[2]Prisindeks!$A$1:$B$111,2,FALSE)/100*AB75</f>
        <v>0</v>
      </c>
      <c r="AZ75" s="58">
        <f>VLOOKUP(F$3,[2]Prisindeks!$A$1:$B$111,2,FALSE)/100*AC75</f>
        <v>0</v>
      </c>
      <c r="BA75" s="58">
        <f>VLOOKUP(G$3,[2]Prisindeks!$A$1:$B$111,2,FALSE)/100*AD75</f>
        <v>0</v>
      </c>
      <c r="BB75" s="58">
        <f>VLOOKUP(H$3,[2]Prisindeks!$A$1:$B$111,2,FALSE)/100*AE75</f>
        <v>0</v>
      </c>
      <c r="BC75" s="58">
        <f>VLOOKUP(I$3,[2]Prisindeks!$A$1:$B$111,2,FALSE)/100*AF75</f>
        <v>0</v>
      </c>
      <c r="BD75" s="58">
        <f>VLOOKUP(J$3,[2]Prisindeks!$A$1:$B$111,2,FALSE)/100*AG75</f>
        <v>0</v>
      </c>
      <c r="BE75" s="58">
        <f>VLOOKUP(K$3,[2]Prisindeks!$A$1:$B$111,2,FALSE)/100*AH75</f>
        <v>0</v>
      </c>
      <c r="BF75" s="58">
        <f>VLOOKUP(L$3,[2]Prisindeks!$A$1:$B$111,2,FALSE)/100*AI75</f>
        <v>0</v>
      </c>
      <c r="BG75" s="58">
        <f>VLOOKUP(M$3,[2]Prisindeks!$A$1:$B$111,2,FALSE)/100*AJ75</f>
        <v>0</v>
      </c>
      <c r="BH75" s="58">
        <f>VLOOKUP(N$3,[2]Prisindeks!$A$1:$B$111,2,FALSE)/100*AK75</f>
        <v>0</v>
      </c>
      <c r="BI75" s="58">
        <f>VLOOKUP(O$3,[2]Prisindeks!$A$1:$B$111,2,FALSE)/100*AL75</f>
        <v>0</v>
      </c>
      <c r="BJ75" s="58">
        <f>VLOOKUP(P$3,[2]Prisindeks!$A$1:$B$111,2,FALSE)/100*AM75</f>
        <v>0</v>
      </c>
      <c r="BK75" s="58">
        <f>VLOOKUP(Q$3,[2]Prisindeks!$A$1:$B$111,2,FALSE)/100*AN75</f>
        <v>0</v>
      </c>
      <c r="BL75" s="58">
        <f>VLOOKUP(R$3,[2]Prisindeks!$A$1:$B$111,2,FALSE)/100*AO75</f>
        <v>0</v>
      </c>
      <c r="BM75" s="58">
        <f>VLOOKUP(S$3,[2]Prisindeks!$A$1:$B$111,2,FALSE)/100*AP75</f>
        <v>0</v>
      </c>
      <c r="BN75" s="58">
        <f>VLOOKUP(T$3,[2]Prisindeks!$A$1:$B$111,2,FALSE)/100*AQ75</f>
        <v>0</v>
      </c>
      <c r="BO75" s="58">
        <f>VLOOKUP(U$3,[2]Prisindeks!$A$1:$B$111,2,FALSE)/100*AR75</f>
        <v>0</v>
      </c>
      <c r="BP75" s="58">
        <f>VLOOKUP(V$3,[2]Prisindeks!$A$1:$B$111,2,FALSE)/100*AS75</f>
        <v>0</v>
      </c>
      <c r="BQ75" s="58">
        <f>VLOOKUP(W$3,[2]Prisindeks!$A$1:$B$111,2,FALSE)/100*AT75</f>
        <v>0</v>
      </c>
      <c r="BR75" s="58">
        <f>VLOOKUP(X$3,[2]Prisindeks!$A$1:$B$111,2,FALSE)/100*AU75</f>
        <v>0</v>
      </c>
      <c r="BS75" s="58">
        <f>VLOOKUP(Y$3,[2]Prisindeks!$A$1:$B$111,2,FALSE)/100*AV75</f>
        <v>0</v>
      </c>
      <c r="BT75" s="59">
        <f t="shared" si="28"/>
        <v>0</v>
      </c>
      <c r="BU75" s="48">
        <f t="shared" si="33"/>
        <v>0</v>
      </c>
      <c r="BV75" s="48">
        <f t="shared" si="33"/>
        <v>0</v>
      </c>
      <c r="BW75" s="48">
        <f t="shared" si="33"/>
        <v>0</v>
      </c>
      <c r="BX75" s="48">
        <f t="shared" si="33"/>
        <v>0</v>
      </c>
      <c r="BY75" s="48">
        <f t="shared" si="33"/>
        <v>0</v>
      </c>
      <c r="BZ75" s="48">
        <f t="shared" si="33"/>
        <v>0</v>
      </c>
      <c r="CA75" s="48">
        <f t="shared" si="33"/>
        <v>0</v>
      </c>
      <c r="CB75" s="48">
        <f t="shared" si="33"/>
        <v>0</v>
      </c>
      <c r="CC75" s="48">
        <f t="shared" si="33"/>
        <v>0</v>
      </c>
      <c r="CD75" s="48">
        <f t="shared" si="33"/>
        <v>0</v>
      </c>
      <c r="CE75" s="48">
        <f t="shared" si="33"/>
        <v>0</v>
      </c>
      <c r="CF75" s="48">
        <f t="shared" si="33"/>
        <v>0</v>
      </c>
      <c r="CG75" s="48">
        <f t="shared" si="33"/>
        <v>0</v>
      </c>
      <c r="CH75" s="48">
        <f t="shared" si="33"/>
        <v>0</v>
      </c>
      <c r="CI75" s="48">
        <f t="shared" si="33"/>
        <v>0</v>
      </c>
      <c r="CJ75" s="48">
        <f t="shared" si="32"/>
        <v>0</v>
      </c>
      <c r="CK75" s="48">
        <f t="shared" si="30"/>
        <v>0</v>
      </c>
      <c r="CL75" s="48">
        <f t="shared" si="30"/>
        <v>0</v>
      </c>
      <c r="CM75" s="48">
        <f t="shared" si="30"/>
        <v>0</v>
      </c>
      <c r="CN75" s="48">
        <f t="shared" si="30"/>
        <v>0</v>
      </c>
      <c r="CO75" s="48">
        <f t="shared" si="30"/>
        <v>0</v>
      </c>
      <c r="CP75" s="48">
        <f t="shared" si="30"/>
        <v>0</v>
      </c>
      <c r="CQ75" s="49">
        <f t="shared" si="31"/>
        <v>0</v>
      </c>
      <c r="CR75" s="48">
        <f t="shared" si="17"/>
        <v>0</v>
      </c>
    </row>
    <row r="76" spans="1:96" outlineLevel="1" x14ac:dyDescent="0.25">
      <c r="A76" s="50" t="s">
        <v>72</v>
      </c>
      <c r="B76" s="51" t="s">
        <v>65</v>
      </c>
      <c r="C76" s="52">
        <f>[2]Genanskaffelsespriser!E144</f>
        <v>75</v>
      </c>
      <c r="D76" s="78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  <c r="N76" s="78">
        <v>0</v>
      </c>
      <c r="O76" s="78">
        <v>0</v>
      </c>
      <c r="P76" s="78">
        <v>0</v>
      </c>
      <c r="Q76" s="78">
        <v>0</v>
      </c>
      <c r="R76" s="78">
        <v>0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0</v>
      </c>
      <c r="Z76" s="56"/>
      <c r="AA76" s="57">
        <f>IF((D76*[2]Genanskaffelsespriser!$D144-(2009-D$3)/($C76+D77)*[2]Genanskaffelsespriser!$D144*D76)&lt;0,0,(D76*[2]Genanskaffelsespriser!$D144-(2009-D$3)/($C76+D77)*[2]Genanskaffelsespriser!$D144*D76))</f>
        <v>0</v>
      </c>
      <c r="AB76" s="58">
        <f>IF((E76*[2]Genanskaffelsespriser!$D144-(2009-E$3)/($C76+E77)*[2]Genanskaffelsespriser!$D144*E76)&lt;0,0,(E76*[2]Genanskaffelsespriser!$D144-(2009-E$3)/($C76+E77)*[2]Genanskaffelsespriser!$D144*E76))</f>
        <v>0</v>
      </c>
      <c r="AC76" s="58">
        <f>IF((F76*[2]Genanskaffelsespriser!$D144-(2009-F$3)/($C76+F77)*[2]Genanskaffelsespriser!$D144*F76)&lt;0,0,(F76*[2]Genanskaffelsespriser!$D144-(2009-F$3)/($C76+F77)*[2]Genanskaffelsespriser!$D144*F76))</f>
        <v>0</v>
      </c>
      <c r="AD76" s="58">
        <f>IF((G76*[2]Genanskaffelsespriser!$D144-(2009-G$3)/($C76+G77)*[2]Genanskaffelsespriser!$D144*G76)&lt;0,0,(G76*[2]Genanskaffelsespriser!$D144-(2009-G$3)/($C76+G77)*[2]Genanskaffelsespriser!$D144*G76))</f>
        <v>0</v>
      </c>
      <c r="AE76" s="58">
        <f>IF((H76*[2]Genanskaffelsespriser!$D144-(2009-H$3)/($C76+H77)*[2]Genanskaffelsespriser!$D144*H76)&lt;0,0,(H76*[2]Genanskaffelsespriser!$D144-(2009-H$3)/($C76+H77)*[2]Genanskaffelsespriser!$D144*H76))</f>
        <v>0</v>
      </c>
      <c r="AF76" s="58">
        <f>IF((I76*[2]Genanskaffelsespriser!$D144-(2009-I$3)/($C76+I77)*[2]Genanskaffelsespriser!$D144*I76)&lt;0,0,(I76*[2]Genanskaffelsespriser!$D144-(2009-I$3)/($C76+I77)*[2]Genanskaffelsespriser!$D144*I76))</f>
        <v>0</v>
      </c>
      <c r="AG76" s="58">
        <f>IF((J76*[2]Genanskaffelsespriser!$D144-(2009-J$3)/($C76+J77)*[2]Genanskaffelsespriser!$D144*J76)&lt;0,0,(J76*[2]Genanskaffelsespriser!$D144-(2009-J$3)/($C76+J77)*[2]Genanskaffelsespriser!$D144*J76))</f>
        <v>0</v>
      </c>
      <c r="AH76" s="58">
        <f>IF((K76*[2]Genanskaffelsespriser!$D144-(2009-K$3)/($C76+K77)*[2]Genanskaffelsespriser!$D144*K76)&lt;0,0,(K76*[2]Genanskaffelsespriser!$D144-(2009-K$3)/($C76+K77)*[2]Genanskaffelsespriser!$D144*K76))</f>
        <v>0</v>
      </c>
      <c r="AI76" s="58">
        <f>IF((L76*[2]Genanskaffelsespriser!$D144-(2009-L$3)/($C76+L77)*[2]Genanskaffelsespriser!$D144*L76)&lt;0,0,(L76*[2]Genanskaffelsespriser!$D144-(2009-L$3)/($C76+L77)*[2]Genanskaffelsespriser!$D144*L76))</f>
        <v>0</v>
      </c>
      <c r="AJ76" s="58">
        <f>IF((M76*[2]Genanskaffelsespriser!$D144-(2009-M$3)/($C76+M77)*[2]Genanskaffelsespriser!$D144*M76)&lt;0,0,(M76*[2]Genanskaffelsespriser!$D144-(2009-M$3)/($C76+M77)*[2]Genanskaffelsespriser!$D144*M76))</f>
        <v>0</v>
      </c>
      <c r="AK76" s="58">
        <f>IF((N76*[2]Genanskaffelsespriser!$D144-(2009-N$3)/($C76+N77)*[2]Genanskaffelsespriser!$D144*N76)&lt;0,0,(N76*[2]Genanskaffelsespriser!$D144-(2009-N$3)/($C76+N77)*[2]Genanskaffelsespriser!$D144*N76))</f>
        <v>0</v>
      </c>
      <c r="AL76" s="58">
        <f>IF((O76*[2]Genanskaffelsespriser!$D144-(2009-O$3)/($C76+O77)*[2]Genanskaffelsespriser!$D144*O76)&lt;0,0,(O76*[2]Genanskaffelsespriser!$D144-(2009-O$3)/($C76+O77)*[2]Genanskaffelsespriser!$D144*O76))</f>
        <v>0</v>
      </c>
      <c r="AM76" s="58">
        <f>IF((P76*[2]Genanskaffelsespriser!$D144-(2009-P$3)/($C76+P77)*[2]Genanskaffelsespriser!$D144*P76)&lt;0,0,(P76*[2]Genanskaffelsespriser!$D144-(2009-P$3)/($C76+P77)*[2]Genanskaffelsespriser!$D144*P76))</f>
        <v>0</v>
      </c>
      <c r="AN76" s="58">
        <f>IF((Q76*[2]Genanskaffelsespriser!$D144-(2009-Q$3)/($C76+Q77)*[2]Genanskaffelsespriser!$D144*Q76)&lt;0,0,(Q76*[2]Genanskaffelsespriser!$D144-(2009-Q$3)/($C76+Q77)*[2]Genanskaffelsespriser!$D144*Q76))</f>
        <v>0</v>
      </c>
      <c r="AO76" s="58">
        <f>IF((R76*[2]Genanskaffelsespriser!$D144-(2009-R$3)/($C76+R77)*[2]Genanskaffelsespriser!$D144*R76)&lt;0,0,(R76*[2]Genanskaffelsespriser!$D144-(2009-R$3)/($C76+R77)*[2]Genanskaffelsespriser!$D144*R76))</f>
        <v>0</v>
      </c>
      <c r="AP76" s="58">
        <f>IF((S76*[2]Genanskaffelsespriser!$D144-(2009-S$3)/($C76+S77)*[2]Genanskaffelsespriser!$D144*S76)&lt;0,0,(S76*[2]Genanskaffelsespriser!$D144-(2009-S$3)/($C76+S77)*[2]Genanskaffelsespriser!$D144*S76))</f>
        <v>0</v>
      </c>
      <c r="AQ76" s="58">
        <f>IF((T76*[2]Genanskaffelsespriser!$D144-(2009-T$3)/($C76+T77)*[2]Genanskaffelsespriser!$D144*T76)&lt;0,0,(T76*[2]Genanskaffelsespriser!$D144-(2009-T$3)/($C76+T77)*[2]Genanskaffelsespriser!$D144*T76))</f>
        <v>0</v>
      </c>
      <c r="AR76" s="58">
        <f>IF((U76*[2]Genanskaffelsespriser!$D144-(2009-U$3)/($C76+U77)*[2]Genanskaffelsespriser!$D144*U76)&lt;0,0,(U76*[2]Genanskaffelsespriser!$D144-(2009-U$3)/($C76+U77)*[2]Genanskaffelsespriser!$D144*U76))</f>
        <v>0</v>
      </c>
      <c r="AS76" s="58">
        <f>IF((V76*[2]Genanskaffelsespriser!$D144-(2009-V$3)/($C76+V77)*[2]Genanskaffelsespriser!$D144*V76)&lt;0,0,(V76*[2]Genanskaffelsespriser!$D144-(2009-V$3)/($C76+V77)*[2]Genanskaffelsespriser!$D144*V76))</f>
        <v>0</v>
      </c>
      <c r="AT76" s="58">
        <f>IF((W76*[2]Genanskaffelsespriser!$D144-(2009-W$3)/($C76+W77)*[2]Genanskaffelsespriser!$D144*W76)&lt;0,0,(W76*[2]Genanskaffelsespriser!$D144-(2009-W$3)/($C76+W77)*[2]Genanskaffelsespriser!$D144*W76))</f>
        <v>0</v>
      </c>
      <c r="AU76" s="58">
        <f>IF((X76*[2]Genanskaffelsespriser!$D144-(2009-X$3)/($C76+X77)*[2]Genanskaffelsespriser!$D144*X76)&lt;0,0,(X76*[2]Genanskaffelsespriser!$D144-(2009-X$3)/($C76+X77)*[2]Genanskaffelsespriser!$D144*X76))</f>
        <v>0</v>
      </c>
      <c r="AV76" s="58">
        <f>IF((Y76*[2]Genanskaffelsespriser!$D144-(2009-Y$3)/($C76+Y77)*[2]Genanskaffelsespriser!$D144*Y76)&lt;0,0,(Y76*[2]Genanskaffelsespriser!$D144-(2009-Y$3)/($C76+Y77)*[2]Genanskaffelsespriser!$D144*Y76))</f>
        <v>0</v>
      </c>
      <c r="AW76" s="59">
        <f t="shared" si="27"/>
        <v>0</v>
      </c>
      <c r="AX76" s="58">
        <f>VLOOKUP(D$3,[2]Prisindeks!$A$1:$B$111,2,FALSE)/100*AA76</f>
        <v>0</v>
      </c>
      <c r="AY76" s="58">
        <f>VLOOKUP(E$3,[2]Prisindeks!$A$1:$B$111,2,FALSE)/100*AB76</f>
        <v>0</v>
      </c>
      <c r="AZ76" s="58">
        <f>VLOOKUP(F$3,[2]Prisindeks!$A$1:$B$111,2,FALSE)/100*AC76</f>
        <v>0</v>
      </c>
      <c r="BA76" s="58">
        <f>VLOOKUP(G$3,[2]Prisindeks!$A$1:$B$111,2,FALSE)/100*AD76</f>
        <v>0</v>
      </c>
      <c r="BB76" s="58">
        <f>VLOOKUP(H$3,[2]Prisindeks!$A$1:$B$111,2,FALSE)/100*AE76</f>
        <v>0</v>
      </c>
      <c r="BC76" s="58">
        <f>VLOOKUP(I$3,[2]Prisindeks!$A$1:$B$111,2,FALSE)/100*AF76</f>
        <v>0</v>
      </c>
      <c r="BD76" s="58">
        <f>VLOOKUP(J$3,[2]Prisindeks!$A$1:$B$111,2,FALSE)/100*AG76</f>
        <v>0</v>
      </c>
      <c r="BE76" s="58">
        <f>VLOOKUP(K$3,[2]Prisindeks!$A$1:$B$111,2,FALSE)/100*AH76</f>
        <v>0</v>
      </c>
      <c r="BF76" s="58">
        <f>VLOOKUP(L$3,[2]Prisindeks!$A$1:$B$111,2,FALSE)/100*AI76</f>
        <v>0</v>
      </c>
      <c r="BG76" s="58">
        <f>VLOOKUP(M$3,[2]Prisindeks!$A$1:$B$111,2,FALSE)/100*AJ76</f>
        <v>0</v>
      </c>
      <c r="BH76" s="58">
        <f>VLOOKUP(N$3,[2]Prisindeks!$A$1:$B$111,2,FALSE)/100*AK76</f>
        <v>0</v>
      </c>
      <c r="BI76" s="58">
        <f>VLOOKUP(O$3,[2]Prisindeks!$A$1:$B$111,2,FALSE)/100*AL76</f>
        <v>0</v>
      </c>
      <c r="BJ76" s="58">
        <f>VLOOKUP(P$3,[2]Prisindeks!$A$1:$B$111,2,FALSE)/100*AM76</f>
        <v>0</v>
      </c>
      <c r="BK76" s="58">
        <f>VLOOKUP(Q$3,[2]Prisindeks!$A$1:$B$111,2,FALSE)/100*AN76</f>
        <v>0</v>
      </c>
      <c r="BL76" s="58">
        <f>VLOOKUP(R$3,[2]Prisindeks!$A$1:$B$111,2,FALSE)/100*AO76</f>
        <v>0</v>
      </c>
      <c r="BM76" s="58">
        <f>VLOOKUP(S$3,[2]Prisindeks!$A$1:$B$111,2,FALSE)/100*AP76</f>
        <v>0</v>
      </c>
      <c r="BN76" s="58">
        <f>VLOOKUP(T$3,[2]Prisindeks!$A$1:$B$111,2,FALSE)/100*AQ76</f>
        <v>0</v>
      </c>
      <c r="BO76" s="58">
        <f>VLOOKUP(U$3,[2]Prisindeks!$A$1:$B$111,2,FALSE)/100*AR76</f>
        <v>0</v>
      </c>
      <c r="BP76" s="58">
        <f>VLOOKUP(V$3,[2]Prisindeks!$A$1:$B$111,2,FALSE)/100*AS76</f>
        <v>0</v>
      </c>
      <c r="BQ76" s="58">
        <f>VLOOKUP(W$3,[2]Prisindeks!$A$1:$B$111,2,FALSE)/100*AT76</f>
        <v>0</v>
      </c>
      <c r="BR76" s="58">
        <f>VLOOKUP(X$3,[2]Prisindeks!$A$1:$B$111,2,FALSE)/100*AU76</f>
        <v>0</v>
      </c>
      <c r="BS76" s="58">
        <f>VLOOKUP(Y$3,[2]Prisindeks!$A$1:$B$111,2,FALSE)/100*AV76</f>
        <v>0</v>
      </c>
      <c r="BT76" s="59">
        <f t="shared" si="28"/>
        <v>0</v>
      </c>
      <c r="BU76" s="48">
        <f t="shared" si="33"/>
        <v>0</v>
      </c>
      <c r="BV76" s="48">
        <f t="shared" si="33"/>
        <v>0</v>
      </c>
      <c r="BW76" s="48">
        <f t="shared" si="33"/>
        <v>0</v>
      </c>
      <c r="BX76" s="48">
        <f t="shared" si="33"/>
        <v>0</v>
      </c>
      <c r="BY76" s="48">
        <f t="shared" si="33"/>
        <v>0</v>
      </c>
      <c r="BZ76" s="48">
        <f t="shared" si="33"/>
        <v>0</v>
      </c>
      <c r="CA76" s="48">
        <f t="shared" si="33"/>
        <v>0</v>
      </c>
      <c r="CB76" s="48">
        <f t="shared" si="33"/>
        <v>0</v>
      </c>
      <c r="CC76" s="48">
        <f t="shared" si="33"/>
        <v>0</v>
      </c>
      <c r="CD76" s="48">
        <f t="shared" si="33"/>
        <v>0</v>
      </c>
      <c r="CE76" s="48">
        <f t="shared" si="33"/>
        <v>0</v>
      </c>
      <c r="CF76" s="48">
        <f t="shared" si="33"/>
        <v>0</v>
      </c>
      <c r="CG76" s="48">
        <f t="shared" si="33"/>
        <v>0</v>
      </c>
      <c r="CH76" s="48">
        <f t="shared" si="33"/>
        <v>0</v>
      </c>
      <c r="CI76" s="48">
        <f t="shared" si="33"/>
        <v>0</v>
      </c>
      <c r="CJ76" s="48">
        <f t="shared" si="32"/>
        <v>0</v>
      </c>
      <c r="CK76" s="48">
        <f t="shared" si="30"/>
        <v>0</v>
      </c>
      <c r="CL76" s="48">
        <f t="shared" si="30"/>
        <v>0</v>
      </c>
      <c r="CM76" s="48">
        <f t="shared" si="30"/>
        <v>0</v>
      </c>
      <c r="CN76" s="48">
        <f t="shared" si="30"/>
        <v>0</v>
      </c>
      <c r="CO76" s="48">
        <f t="shared" si="30"/>
        <v>0</v>
      </c>
      <c r="CP76" s="48">
        <f t="shared" si="30"/>
        <v>0</v>
      </c>
      <c r="CQ76" s="49">
        <f t="shared" si="31"/>
        <v>0</v>
      </c>
      <c r="CR76" s="48">
        <f t="shared" si="17"/>
        <v>0</v>
      </c>
    </row>
    <row r="77" spans="1:96" outlineLevel="1" x14ac:dyDescent="0.25">
      <c r="A77" s="60" t="s">
        <v>66</v>
      </c>
      <c r="B77" s="51" t="s">
        <v>67</v>
      </c>
      <c r="C77" s="61" t="s">
        <v>68</v>
      </c>
      <c r="D77" s="78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0</v>
      </c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49"/>
      <c r="CR77" s="48"/>
    </row>
    <row r="78" spans="1:96" ht="15.75" outlineLevel="1" thickBot="1" x14ac:dyDescent="0.3">
      <c r="A78" s="63" t="s">
        <v>73</v>
      </c>
      <c r="B78" s="64" t="s">
        <v>65</v>
      </c>
      <c r="C78" s="65">
        <f>[2]Genanskaffelsespriser!E145</f>
        <v>75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9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  <c r="Y78" s="78">
        <v>0</v>
      </c>
      <c r="Z78" s="69"/>
      <c r="AA78" s="70">
        <f>IF((D78*[2]Genanskaffelsespriser!$D145-(2009-D$3)/$C78*[2]Genanskaffelsespriser!$D145*D78)&lt;0,0,(D78*[2]Genanskaffelsespriser!$D145-(2009-D$3)/$C78*[2]Genanskaffelsespriser!$D145*D78))</f>
        <v>0</v>
      </c>
      <c r="AB78" s="71">
        <f>IF((E78*[2]Genanskaffelsespriser!$D145-(2009-E$3)/$C78*[2]Genanskaffelsespriser!$D145*E78)&lt;0,0,(E78*[2]Genanskaffelsespriser!$D145-(2009-E$3)/$C78*[2]Genanskaffelsespriser!$D145*E78))</f>
        <v>0</v>
      </c>
      <c r="AC78" s="71">
        <f>IF((F78*[2]Genanskaffelsespriser!$D145-(2009-F$3)/$C78*[2]Genanskaffelsespriser!$D145*F78)&lt;0,0,(F78*[2]Genanskaffelsespriser!$D145-(2009-F$3)/$C78*[2]Genanskaffelsespriser!$D145*F78))</f>
        <v>0</v>
      </c>
      <c r="AD78" s="71">
        <f>IF((G78*[2]Genanskaffelsespriser!$D145-(2009-G$3)/$C78*[2]Genanskaffelsespriser!$D145*G78)&lt;0,0,(G78*[2]Genanskaffelsespriser!$D145-(2009-G$3)/$C78*[2]Genanskaffelsespriser!$D145*G78))</f>
        <v>0</v>
      </c>
      <c r="AE78" s="71">
        <f>IF((H78*[2]Genanskaffelsespriser!$D145-(2009-H$3)/$C78*[2]Genanskaffelsespriser!$D145*H78)&lt;0,0,(H78*[2]Genanskaffelsespriser!$D145-(2009-H$3)/$C78*[2]Genanskaffelsespriser!$D145*H78))</f>
        <v>0</v>
      </c>
      <c r="AF78" s="71">
        <f>IF((I78*[2]Genanskaffelsespriser!$D145-(2009-I$3)/$C78*[2]Genanskaffelsespriser!$D145*I78)&lt;0,0,(I78*[2]Genanskaffelsespriser!$D145-(2009-I$3)/$C78*[2]Genanskaffelsespriser!$D145*I78))</f>
        <v>0</v>
      </c>
      <c r="AG78" s="71">
        <f>IF((J78*[2]Genanskaffelsespriser!$D145-(2009-J$3)/$C78*[2]Genanskaffelsespriser!$D145*J78)&lt;0,0,(J78*[2]Genanskaffelsespriser!$D145-(2009-J$3)/$C78*[2]Genanskaffelsespriser!$D145*J78))</f>
        <v>0</v>
      </c>
      <c r="AH78" s="71">
        <f>IF((K78*[2]Genanskaffelsespriser!$D145-(2009-K$3)/$C78*[2]Genanskaffelsespriser!$D145*K78)&lt;0,0,(K78*[2]Genanskaffelsespriser!$D145-(2009-K$3)/$C78*[2]Genanskaffelsespriser!$D145*K78))</f>
        <v>0</v>
      </c>
      <c r="AI78" s="71">
        <f>IF((L78*[2]Genanskaffelsespriser!$D145-(2009-L$3)/$C78*[2]Genanskaffelsespriser!$D145*L78)&lt;0,0,(L78*[2]Genanskaffelsespriser!$D145-(2009-L$3)/$C78*[2]Genanskaffelsespriser!$D145*L78))</f>
        <v>0</v>
      </c>
      <c r="AJ78" s="71">
        <f>IF((M78*[2]Genanskaffelsespriser!$D145-(2009-M$3)/$C78*[2]Genanskaffelsespriser!$D145*M78)&lt;0,0,(M78*[2]Genanskaffelsespriser!$D145-(2009-M$3)/$C78*[2]Genanskaffelsespriser!$D145*M78))</f>
        <v>0</v>
      </c>
      <c r="AK78" s="71">
        <f>IF((N78*[2]Genanskaffelsespriser!$D145-(2009-N$3)/$C78*[2]Genanskaffelsespriser!$D145*N78)&lt;0,0,(N78*[2]Genanskaffelsespriser!$D145-(2009-N$3)/$C78*[2]Genanskaffelsespriser!$D145*N78))</f>
        <v>0</v>
      </c>
      <c r="AL78" s="71">
        <f>IF((O78*[2]Genanskaffelsespriser!$D145-(2009-O$3)/$C78*[2]Genanskaffelsespriser!$D145*O78)&lt;0,0,(O78*[2]Genanskaffelsespriser!$D145-(2009-O$3)/$C78*[2]Genanskaffelsespriser!$D145*O78))</f>
        <v>0</v>
      </c>
      <c r="AM78" s="71">
        <f>IF((P78*[2]Genanskaffelsespriser!$D145-(2009-P$3)/$C78*[2]Genanskaffelsespriser!$D145*P78)&lt;0,0,(P78*[2]Genanskaffelsespriser!$D145-(2009-P$3)/$C78*[2]Genanskaffelsespriser!$D145*P78))</f>
        <v>0</v>
      </c>
      <c r="AN78" s="71">
        <f>IF((Q78*[2]Genanskaffelsespriser!$D145-(2009-Q$3)/$C78*[2]Genanskaffelsespriser!$D145*Q78)&lt;0,0,(Q78*[2]Genanskaffelsespriser!$D145-(2009-Q$3)/$C78*[2]Genanskaffelsespriser!$D145*Q78))</f>
        <v>0</v>
      </c>
      <c r="AO78" s="71">
        <f>IF((R78*[2]Genanskaffelsespriser!$D145-(2009-R$3)/$C78*[2]Genanskaffelsespriser!$D145*R78)&lt;0,0,(R78*[2]Genanskaffelsespriser!$D145-(2009-R$3)/$C78*[2]Genanskaffelsespriser!$D145*R78))</f>
        <v>0</v>
      </c>
      <c r="AP78" s="71">
        <f>IF((S78*[2]Genanskaffelsespriser!$D145-(2009-S$3)/$C78*[2]Genanskaffelsespriser!$D145*S78)&lt;0,0,(S78*[2]Genanskaffelsespriser!$D145-(2009-S$3)/$C78*[2]Genanskaffelsespriser!$D145*S78))</f>
        <v>0</v>
      </c>
      <c r="AQ78" s="71">
        <f>IF((T78*[2]Genanskaffelsespriser!$D145-(2009-T$3)/$C78*[2]Genanskaffelsespriser!$D145*T78)&lt;0,0,(T78*[2]Genanskaffelsespriser!$D145-(2009-T$3)/$C78*[2]Genanskaffelsespriser!$D145*T78))</f>
        <v>0</v>
      </c>
      <c r="AR78" s="71">
        <f>IF((U78*[2]Genanskaffelsespriser!$D145-(2009-U$3)/$C78*[2]Genanskaffelsespriser!$D145*U78)&lt;0,0,(U78*[2]Genanskaffelsespriser!$D145-(2009-U$3)/$C78*[2]Genanskaffelsespriser!$D145*U78))</f>
        <v>0</v>
      </c>
      <c r="AS78" s="71">
        <f>IF((V78*[2]Genanskaffelsespriser!$D145-(2009-V$3)/$C78*[2]Genanskaffelsespriser!$D145*V78)&lt;0,0,(V78*[2]Genanskaffelsespriser!$D145-(2009-V$3)/$C78*[2]Genanskaffelsespriser!$D145*V78))</f>
        <v>0</v>
      </c>
      <c r="AT78" s="71">
        <f>IF((W78*[2]Genanskaffelsespriser!$D145-(2009-W$3)/$C78*[2]Genanskaffelsespriser!$D145*W78)&lt;0,0,(W78*[2]Genanskaffelsespriser!$D145-(2009-W$3)/$C78*[2]Genanskaffelsespriser!$D145*W78))</f>
        <v>0</v>
      </c>
      <c r="AU78" s="71">
        <f>IF((X78*[2]Genanskaffelsespriser!$D145-(2009-X$3)/$C78*[2]Genanskaffelsespriser!$D145*X78)&lt;0,0,(X78*[2]Genanskaffelsespriser!$D145-(2009-X$3)/$C78*[2]Genanskaffelsespriser!$D145*X78))</f>
        <v>0</v>
      </c>
      <c r="AV78" s="71">
        <f>IF((Y78*[2]Genanskaffelsespriser!$D145-(2009-Y$3)/$C78*[2]Genanskaffelsespriser!$D145*Y78)&lt;0,0,(Y78*[2]Genanskaffelsespriser!$D145-(2009-Y$3)/$C78*[2]Genanskaffelsespriser!$D145*Y78))</f>
        <v>0</v>
      </c>
      <c r="AW78" s="72">
        <f t="shared" si="27"/>
        <v>0</v>
      </c>
      <c r="AX78" s="71">
        <f>VLOOKUP(D$3,[2]Prisindeks!$A$1:$B$111,2,FALSE)/100*AA78</f>
        <v>0</v>
      </c>
      <c r="AY78" s="71">
        <f>VLOOKUP(E$3,[2]Prisindeks!$A$1:$B$111,2,FALSE)/100*AB78</f>
        <v>0</v>
      </c>
      <c r="AZ78" s="71">
        <f>VLOOKUP(F$3,[2]Prisindeks!$A$1:$B$111,2,FALSE)/100*AC78</f>
        <v>0</v>
      </c>
      <c r="BA78" s="71">
        <f>VLOOKUP(G$3,[2]Prisindeks!$A$1:$B$111,2,FALSE)/100*AD78</f>
        <v>0</v>
      </c>
      <c r="BB78" s="71">
        <f>VLOOKUP(H$3,[2]Prisindeks!$A$1:$B$111,2,FALSE)/100*AE78</f>
        <v>0</v>
      </c>
      <c r="BC78" s="71">
        <f>VLOOKUP(I$3,[2]Prisindeks!$A$1:$B$111,2,FALSE)/100*AF78</f>
        <v>0</v>
      </c>
      <c r="BD78" s="71">
        <f>VLOOKUP(J$3,[2]Prisindeks!$A$1:$B$111,2,FALSE)/100*AG78</f>
        <v>0</v>
      </c>
      <c r="BE78" s="71">
        <f>VLOOKUP(K$3,[2]Prisindeks!$A$1:$B$111,2,FALSE)/100*AH78</f>
        <v>0</v>
      </c>
      <c r="BF78" s="71">
        <f>VLOOKUP(L$3,[2]Prisindeks!$A$1:$B$111,2,FALSE)/100*AI78</f>
        <v>0</v>
      </c>
      <c r="BG78" s="71">
        <f>VLOOKUP(M$3,[2]Prisindeks!$A$1:$B$111,2,FALSE)/100*AJ78</f>
        <v>0</v>
      </c>
      <c r="BH78" s="71">
        <f>VLOOKUP(N$3,[2]Prisindeks!$A$1:$B$111,2,FALSE)/100*AK78</f>
        <v>0</v>
      </c>
      <c r="BI78" s="71">
        <f>VLOOKUP(O$3,[2]Prisindeks!$A$1:$B$111,2,FALSE)/100*AL78</f>
        <v>0</v>
      </c>
      <c r="BJ78" s="71">
        <f>VLOOKUP(P$3,[2]Prisindeks!$A$1:$B$111,2,FALSE)/100*AM78</f>
        <v>0</v>
      </c>
      <c r="BK78" s="71">
        <f>VLOOKUP(Q$3,[2]Prisindeks!$A$1:$B$111,2,FALSE)/100*AN78</f>
        <v>0</v>
      </c>
      <c r="BL78" s="71">
        <f>VLOOKUP(R$3,[2]Prisindeks!$A$1:$B$111,2,FALSE)/100*AO78</f>
        <v>0</v>
      </c>
      <c r="BM78" s="71">
        <f>VLOOKUP(S$3,[2]Prisindeks!$A$1:$B$111,2,FALSE)/100*AP78</f>
        <v>0</v>
      </c>
      <c r="BN78" s="71">
        <f>VLOOKUP(T$3,[2]Prisindeks!$A$1:$B$111,2,FALSE)/100*AQ78</f>
        <v>0</v>
      </c>
      <c r="BO78" s="71">
        <f>VLOOKUP(U$3,[2]Prisindeks!$A$1:$B$111,2,FALSE)/100*AR78</f>
        <v>0</v>
      </c>
      <c r="BP78" s="71">
        <f>VLOOKUP(V$3,[2]Prisindeks!$A$1:$B$111,2,FALSE)/100*AS78</f>
        <v>0</v>
      </c>
      <c r="BQ78" s="71">
        <f>VLOOKUP(W$3,[2]Prisindeks!$A$1:$B$111,2,FALSE)/100*AT78</f>
        <v>0</v>
      </c>
      <c r="BR78" s="71">
        <f>VLOOKUP(X$3,[2]Prisindeks!$A$1:$B$111,2,FALSE)/100*AU78</f>
        <v>0</v>
      </c>
      <c r="BS78" s="71">
        <f>VLOOKUP(Y$3,[2]Prisindeks!$A$1:$B$111,2,FALSE)/100*AV78</f>
        <v>0</v>
      </c>
      <c r="BT78" s="72">
        <f t="shared" si="28"/>
        <v>0</v>
      </c>
      <c r="BU78" s="48">
        <f t="shared" si="33"/>
        <v>0</v>
      </c>
      <c r="BV78" s="48">
        <f t="shared" si="33"/>
        <v>0</v>
      </c>
      <c r="BW78" s="48">
        <f t="shared" si="33"/>
        <v>0</v>
      </c>
      <c r="BX78" s="48">
        <f t="shared" si="33"/>
        <v>0</v>
      </c>
      <c r="BY78" s="48">
        <f t="shared" si="33"/>
        <v>0</v>
      </c>
      <c r="BZ78" s="48">
        <f t="shared" si="33"/>
        <v>0</v>
      </c>
      <c r="CA78" s="48">
        <f t="shared" si="33"/>
        <v>0</v>
      </c>
      <c r="CB78" s="48">
        <f t="shared" si="33"/>
        <v>0</v>
      </c>
      <c r="CC78" s="48">
        <f t="shared" si="33"/>
        <v>0</v>
      </c>
      <c r="CD78" s="48">
        <f t="shared" si="33"/>
        <v>0</v>
      </c>
      <c r="CE78" s="48">
        <f t="shared" si="33"/>
        <v>0</v>
      </c>
      <c r="CF78" s="48">
        <f t="shared" si="33"/>
        <v>0</v>
      </c>
      <c r="CG78" s="48">
        <f t="shared" si="33"/>
        <v>0</v>
      </c>
      <c r="CH78" s="48">
        <f t="shared" si="33"/>
        <v>0</v>
      </c>
      <c r="CI78" s="48">
        <f t="shared" si="33"/>
        <v>0</v>
      </c>
      <c r="CJ78" s="48">
        <f t="shared" si="32"/>
        <v>0</v>
      </c>
      <c r="CK78" s="48">
        <f t="shared" si="30"/>
        <v>0</v>
      </c>
      <c r="CL78" s="48">
        <f t="shared" si="30"/>
        <v>0</v>
      </c>
      <c r="CM78" s="48">
        <f t="shared" si="30"/>
        <v>0</v>
      </c>
      <c r="CN78" s="48">
        <f t="shared" si="30"/>
        <v>0</v>
      </c>
      <c r="CO78" s="48">
        <f t="shared" si="30"/>
        <v>0</v>
      </c>
      <c r="CP78" s="48">
        <f t="shared" si="30"/>
        <v>0</v>
      </c>
      <c r="CQ78" s="49">
        <f t="shared" si="31"/>
        <v>0</v>
      </c>
      <c r="CR78" s="48">
        <f t="shared" si="17"/>
        <v>0</v>
      </c>
    </row>
    <row r="79" spans="1:96" collapsed="1" x14ac:dyDescent="0.25">
      <c r="A79" s="30" t="s">
        <v>76</v>
      </c>
      <c r="B79" s="31"/>
      <c r="C79" s="7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74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49"/>
      <c r="AW79" s="36">
        <f>SUM(AW80:AW103)</f>
        <v>0</v>
      </c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36">
        <f>SUM(BT80:BT103)</f>
        <v>0</v>
      </c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36">
        <f>SUM(CQ80:CQ103)</f>
        <v>0</v>
      </c>
      <c r="CR79" s="48">
        <f t="shared" ref="CR79:CR117" si="34">SUM(D79:Y79)</f>
        <v>0</v>
      </c>
    </row>
    <row r="80" spans="1:96" hidden="1" outlineLevel="1" x14ac:dyDescent="0.25">
      <c r="A80" s="38" t="s">
        <v>18</v>
      </c>
      <c r="B80" s="39" t="s">
        <v>54</v>
      </c>
      <c r="C80" s="40">
        <f>[2]Genanskaffelsespriser!E147</f>
        <v>75</v>
      </c>
      <c r="D80" s="77">
        <v>0</v>
      </c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  <c r="W80" s="77">
        <v>0</v>
      </c>
      <c r="X80" s="77">
        <v>0</v>
      </c>
      <c r="Y80" s="77">
        <v>0</v>
      </c>
      <c r="Z80" s="44"/>
      <c r="AA80" s="45">
        <f>IF((D80*[2]Genanskaffelsespriser!$D147-(2009-D$3)/$C80*[2]Genanskaffelsespriser!$D147*D80)&lt;0,0,(D80*[2]Genanskaffelsespriser!$D147-(2009-D$3)/$C80*[2]Genanskaffelsespriser!$D147*D80))</f>
        <v>0</v>
      </c>
      <c r="AB80" s="46">
        <f>IF((E80*[2]Genanskaffelsespriser!$D147-(2009-E$3)/$C80*[2]Genanskaffelsespriser!$D147*E80)&lt;0,0,(E80*[2]Genanskaffelsespriser!$D147-(2009-E$3)/$C80*[2]Genanskaffelsespriser!$D147*E80))</f>
        <v>0</v>
      </c>
      <c r="AC80" s="46">
        <f>IF((F80*[2]Genanskaffelsespriser!$D147-(2009-F$3)/$C80*[2]Genanskaffelsespriser!$D147*F80)&lt;0,0,(F80*[2]Genanskaffelsespriser!$D147-(2009-F$3)/$C80*[2]Genanskaffelsespriser!$D147*F80))</f>
        <v>0</v>
      </c>
      <c r="AD80" s="46">
        <f>IF((G80*[2]Genanskaffelsespriser!$D147-(2009-G$3)/$C80*[2]Genanskaffelsespriser!$D147*G80)&lt;0,0,(G80*[2]Genanskaffelsespriser!$D147-(2009-G$3)/$C80*[2]Genanskaffelsespriser!$D147*G80))</f>
        <v>0</v>
      </c>
      <c r="AE80" s="46">
        <f>IF((H80*[2]Genanskaffelsespriser!$D147-(2009-H$3)/$C80*[2]Genanskaffelsespriser!$D147*H80)&lt;0,0,(H80*[2]Genanskaffelsespriser!$D147-(2009-H$3)/$C80*[2]Genanskaffelsespriser!$D147*H80))</f>
        <v>0</v>
      </c>
      <c r="AF80" s="46">
        <f>IF((I80*[2]Genanskaffelsespriser!$D147-(2009-I$3)/$C80*[2]Genanskaffelsespriser!$D147*I80)&lt;0,0,(I80*[2]Genanskaffelsespriser!$D147-(2009-I$3)/$C80*[2]Genanskaffelsespriser!$D147*I80))</f>
        <v>0</v>
      </c>
      <c r="AG80" s="46">
        <f>IF((J80*[2]Genanskaffelsespriser!$D147-(2009-J$3)/$C80*[2]Genanskaffelsespriser!$D147*J80)&lt;0,0,(J80*[2]Genanskaffelsespriser!$D147-(2009-J$3)/$C80*[2]Genanskaffelsespriser!$D147*J80))</f>
        <v>0</v>
      </c>
      <c r="AH80" s="46">
        <f>IF((K80*[2]Genanskaffelsespriser!$D147-(2009-K$3)/$C80*[2]Genanskaffelsespriser!$D147*K80)&lt;0,0,(K80*[2]Genanskaffelsespriser!$D147-(2009-K$3)/$C80*[2]Genanskaffelsespriser!$D147*K80))</f>
        <v>0</v>
      </c>
      <c r="AI80" s="46">
        <f>IF((L80*[2]Genanskaffelsespriser!$D147-(2009-L$3)/$C80*[2]Genanskaffelsespriser!$D147*L80)&lt;0,0,(L80*[2]Genanskaffelsespriser!$D147-(2009-L$3)/$C80*[2]Genanskaffelsespriser!$D147*L80))</f>
        <v>0</v>
      </c>
      <c r="AJ80" s="46">
        <f>IF((M80*[2]Genanskaffelsespriser!$D147-(2009-M$3)/$C80*[2]Genanskaffelsespriser!$D147*M80)&lt;0,0,(M80*[2]Genanskaffelsespriser!$D147-(2009-M$3)/$C80*[2]Genanskaffelsespriser!$D147*M80))</f>
        <v>0</v>
      </c>
      <c r="AK80" s="46">
        <f>IF((N80*[2]Genanskaffelsespriser!$D147-(2009-N$3)/$C80*[2]Genanskaffelsespriser!$D147*N80)&lt;0,0,(N80*[2]Genanskaffelsespriser!$D147-(2009-N$3)/$C80*[2]Genanskaffelsespriser!$D147*N80))</f>
        <v>0</v>
      </c>
      <c r="AL80" s="46">
        <f>IF((O80*[2]Genanskaffelsespriser!$D147-(2009-O$3)/$C80*[2]Genanskaffelsespriser!$D147*O80)&lt;0,0,(O80*[2]Genanskaffelsespriser!$D147-(2009-O$3)/$C80*[2]Genanskaffelsespriser!$D147*O80))</f>
        <v>0</v>
      </c>
      <c r="AM80" s="46">
        <f>IF((P80*[2]Genanskaffelsespriser!$D147-(2009-P$3)/$C80*[2]Genanskaffelsespriser!$D147*P80)&lt;0,0,(P80*[2]Genanskaffelsespriser!$D147-(2009-P$3)/$C80*[2]Genanskaffelsespriser!$D147*P80))</f>
        <v>0</v>
      </c>
      <c r="AN80" s="46">
        <f>IF((Q80*[2]Genanskaffelsespriser!$D147-(2009-Q$3)/$C80*[2]Genanskaffelsespriser!$D147*Q80)&lt;0,0,(Q80*[2]Genanskaffelsespriser!$D147-(2009-Q$3)/$C80*[2]Genanskaffelsespriser!$D147*Q80))</f>
        <v>0</v>
      </c>
      <c r="AO80" s="46">
        <f>IF((R80*[2]Genanskaffelsespriser!$D147-(2009-R$3)/$C80*[2]Genanskaffelsespriser!$D147*R80)&lt;0,0,(R80*[2]Genanskaffelsespriser!$D147-(2009-R$3)/$C80*[2]Genanskaffelsespriser!$D147*R80))</f>
        <v>0</v>
      </c>
      <c r="AP80" s="46">
        <f>IF((S80*[2]Genanskaffelsespriser!$D147-(2009-S$3)/$C80*[2]Genanskaffelsespriser!$D147*S80)&lt;0,0,(S80*[2]Genanskaffelsespriser!$D147-(2009-S$3)/$C80*[2]Genanskaffelsespriser!$D147*S80))</f>
        <v>0</v>
      </c>
      <c r="AQ80" s="46">
        <f>IF((T80*[2]Genanskaffelsespriser!$D147-(2009-T$3)/$C80*[2]Genanskaffelsespriser!$D147*T80)&lt;0,0,(T80*[2]Genanskaffelsespriser!$D147-(2009-T$3)/$C80*[2]Genanskaffelsespriser!$D147*T80))</f>
        <v>0</v>
      </c>
      <c r="AR80" s="46">
        <f>IF((U80*[2]Genanskaffelsespriser!$D147-(2009-U$3)/$C80*[2]Genanskaffelsespriser!$D147*U80)&lt;0,0,(U80*[2]Genanskaffelsespriser!$D147-(2009-U$3)/$C80*[2]Genanskaffelsespriser!$D147*U80))</f>
        <v>0</v>
      </c>
      <c r="AS80" s="46">
        <f>IF((V80*[2]Genanskaffelsespriser!$D147-(2009-V$3)/$C80*[2]Genanskaffelsespriser!$D147*V80)&lt;0,0,(V80*[2]Genanskaffelsespriser!$D147-(2009-V$3)/$C80*[2]Genanskaffelsespriser!$D147*V80))</f>
        <v>0</v>
      </c>
      <c r="AT80" s="46">
        <f>IF((W80*[2]Genanskaffelsespriser!$D147-(2009-W$3)/$C80*[2]Genanskaffelsespriser!$D147*W80)&lt;0,0,(W80*[2]Genanskaffelsespriser!$D147-(2009-W$3)/$C80*[2]Genanskaffelsespriser!$D147*W80))</f>
        <v>0</v>
      </c>
      <c r="AU80" s="46">
        <f>IF((X80*[2]Genanskaffelsespriser!$D147-(2009-X$3)/$C80*[2]Genanskaffelsespriser!$D147*X80)&lt;0,0,(X80*[2]Genanskaffelsespriser!$D147-(2009-X$3)/$C80*[2]Genanskaffelsespriser!$D147*X80))</f>
        <v>0</v>
      </c>
      <c r="AV80" s="46">
        <f>IF((Y80*[2]Genanskaffelsespriser!$D147-(2009-Y$3)/$C80*[2]Genanskaffelsespriser!$D147*Y80)&lt;0,0,(Y80*[2]Genanskaffelsespriser!$D147-(2009-Y$3)/$C80*[2]Genanskaffelsespriser!$D147*Y80))</f>
        <v>0</v>
      </c>
      <c r="AW80" s="47">
        <f t="shared" ref="AW80:AW103" si="35">+SUM(AA80:AV80)</f>
        <v>0</v>
      </c>
      <c r="AX80" s="46">
        <f>VLOOKUP(D$3,[2]Prisindeks!$A$1:$B$111,2,FALSE)/100*AA80</f>
        <v>0</v>
      </c>
      <c r="AY80" s="46">
        <f>VLOOKUP(E$3,[2]Prisindeks!$A$1:$B$111,2,FALSE)/100*AB80</f>
        <v>0</v>
      </c>
      <c r="AZ80" s="46">
        <f>VLOOKUP(F$3,[2]Prisindeks!$A$1:$B$111,2,FALSE)/100*AC80</f>
        <v>0</v>
      </c>
      <c r="BA80" s="46">
        <f>VLOOKUP(G$3,[2]Prisindeks!$A$1:$B$111,2,FALSE)/100*AD80</f>
        <v>0</v>
      </c>
      <c r="BB80" s="46">
        <f>VLOOKUP(H$3,[2]Prisindeks!$A$1:$B$111,2,FALSE)/100*AE80</f>
        <v>0</v>
      </c>
      <c r="BC80" s="46">
        <f>VLOOKUP(I$3,[2]Prisindeks!$A$1:$B$111,2,FALSE)/100*AF80</f>
        <v>0</v>
      </c>
      <c r="BD80" s="46">
        <f>VLOOKUP(J$3,[2]Prisindeks!$A$1:$B$111,2,FALSE)/100*AG80</f>
        <v>0</v>
      </c>
      <c r="BE80" s="46">
        <f>VLOOKUP(K$3,[2]Prisindeks!$A$1:$B$111,2,FALSE)/100*AH80</f>
        <v>0</v>
      </c>
      <c r="BF80" s="46">
        <f>VLOOKUP(L$3,[2]Prisindeks!$A$1:$B$111,2,FALSE)/100*AI80</f>
        <v>0</v>
      </c>
      <c r="BG80" s="46">
        <f>VLOOKUP(M$3,[2]Prisindeks!$A$1:$B$111,2,FALSE)/100*AJ80</f>
        <v>0</v>
      </c>
      <c r="BH80" s="46">
        <f>VLOOKUP(N$3,[2]Prisindeks!$A$1:$B$111,2,FALSE)/100*AK80</f>
        <v>0</v>
      </c>
      <c r="BI80" s="46">
        <f>VLOOKUP(O$3,[2]Prisindeks!$A$1:$B$111,2,FALSE)/100*AL80</f>
        <v>0</v>
      </c>
      <c r="BJ80" s="46">
        <f>VLOOKUP(P$3,[2]Prisindeks!$A$1:$B$111,2,FALSE)/100*AM80</f>
        <v>0</v>
      </c>
      <c r="BK80" s="46">
        <f>VLOOKUP(Q$3,[2]Prisindeks!$A$1:$B$111,2,FALSE)/100*AN80</f>
        <v>0</v>
      </c>
      <c r="BL80" s="46">
        <f>VLOOKUP(R$3,[2]Prisindeks!$A$1:$B$111,2,FALSE)/100*AO80</f>
        <v>0</v>
      </c>
      <c r="BM80" s="46">
        <f>VLOOKUP(S$3,[2]Prisindeks!$A$1:$B$111,2,FALSE)/100*AP80</f>
        <v>0</v>
      </c>
      <c r="BN80" s="46">
        <f>VLOOKUP(T$3,[2]Prisindeks!$A$1:$B$111,2,FALSE)/100*AQ80</f>
        <v>0</v>
      </c>
      <c r="BO80" s="46">
        <f>VLOOKUP(U$3,[2]Prisindeks!$A$1:$B$111,2,FALSE)/100*AR80</f>
        <v>0</v>
      </c>
      <c r="BP80" s="46">
        <f>VLOOKUP(V$3,[2]Prisindeks!$A$1:$B$111,2,FALSE)/100*AS80</f>
        <v>0</v>
      </c>
      <c r="BQ80" s="46">
        <f>VLOOKUP(W$3,[2]Prisindeks!$A$1:$B$111,2,FALSE)/100*AT80</f>
        <v>0</v>
      </c>
      <c r="BR80" s="46">
        <f>VLOOKUP(X$3,[2]Prisindeks!$A$1:$B$111,2,FALSE)/100*AU80</f>
        <v>0</v>
      </c>
      <c r="BS80" s="46">
        <f>VLOOKUP(Y$3,[2]Prisindeks!$A$1:$B$111,2,FALSE)/100*AV80</f>
        <v>0</v>
      </c>
      <c r="BT80" s="47">
        <f t="shared" ref="BT80:BT103" si="36">+SUM(AX80:BS80)</f>
        <v>0</v>
      </c>
      <c r="BU80" s="48">
        <f t="shared" ref="BU80:CJ95" si="37">(AX80+AA80)/2</f>
        <v>0</v>
      </c>
      <c r="BV80" s="48">
        <f t="shared" si="37"/>
        <v>0</v>
      </c>
      <c r="BW80" s="48">
        <f t="shared" si="37"/>
        <v>0</v>
      </c>
      <c r="BX80" s="48">
        <f t="shared" si="37"/>
        <v>0</v>
      </c>
      <c r="BY80" s="48">
        <f t="shared" si="37"/>
        <v>0</v>
      </c>
      <c r="BZ80" s="48">
        <f t="shared" si="37"/>
        <v>0</v>
      </c>
      <c r="CA80" s="48">
        <f t="shared" si="37"/>
        <v>0</v>
      </c>
      <c r="CB80" s="48">
        <f t="shared" si="37"/>
        <v>0</v>
      </c>
      <c r="CC80" s="48">
        <f t="shared" si="37"/>
        <v>0</v>
      </c>
      <c r="CD80" s="48">
        <f t="shared" si="37"/>
        <v>0</v>
      </c>
      <c r="CE80" s="48">
        <f t="shared" si="37"/>
        <v>0</v>
      </c>
      <c r="CF80" s="48">
        <f t="shared" si="37"/>
        <v>0</v>
      </c>
      <c r="CG80" s="48">
        <f t="shared" si="37"/>
        <v>0</v>
      </c>
      <c r="CH80" s="48">
        <f t="shared" si="37"/>
        <v>0</v>
      </c>
      <c r="CI80" s="48">
        <f t="shared" si="37"/>
        <v>0</v>
      </c>
      <c r="CJ80" s="48">
        <f t="shared" si="37"/>
        <v>0</v>
      </c>
      <c r="CK80" s="48">
        <f t="shared" ref="CK80:CP103" si="38">(BN80+AQ80)/2</f>
        <v>0</v>
      </c>
      <c r="CL80" s="48">
        <f t="shared" si="38"/>
        <v>0</v>
      </c>
      <c r="CM80" s="48">
        <f t="shared" si="38"/>
        <v>0</v>
      </c>
      <c r="CN80" s="48">
        <f t="shared" si="38"/>
        <v>0</v>
      </c>
      <c r="CO80" s="48">
        <f t="shared" si="38"/>
        <v>0</v>
      </c>
      <c r="CP80" s="48">
        <f t="shared" si="38"/>
        <v>0</v>
      </c>
      <c r="CQ80" s="49">
        <f t="shared" ref="CQ80:CQ103" si="39">+AVERAGE(AW80,BT80)</f>
        <v>0</v>
      </c>
      <c r="CR80" s="48">
        <f t="shared" si="34"/>
        <v>0</v>
      </c>
    </row>
    <row r="81" spans="1:96" hidden="1" outlineLevel="1" x14ac:dyDescent="0.25">
      <c r="A81" s="50" t="s">
        <v>55</v>
      </c>
      <c r="B81" s="51" t="s">
        <v>54</v>
      </c>
      <c r="C81" s="52">
        <f>[2]Genanskaffelsespriser!E148</f>
        <v>75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56"/>
      <c r="AA81" s="57">
        <f>IF((D81*[2]Genanskaffelsespriser!$D148-(2009-D$3)/$C81*[2]Genanskaffelsespriser!$D148*D81)&lt;0,0,(D81*[2]Genanskaffelsespriser!$D148-(2009-D$3)/$C81*[2]Genanskaffelsespriser!$D148*D81))</f>
        <v>0</v>
      </c>
      <c r="AB81" s="58">
        <f>IF((E81*[2]Genanskaffelsespriser!$D148-(2009-E$3)/$C81*[2]Genanskaffelsespriser!$D148*E81)&lt;0,0,(E81*[2]Genanskaffelsespriser!$D148-(2009-E$3)/$C81*[2]Genanskaffelsespriser!$D148*E81))</f>
        <v>0</v>
      </c>
      <c r="AC81" s="58">
        <f>IF((F81*[2]Genanskaffelsespriser!$D148-(2009-F$3)/$C81*[2]Genanskaffelsespriser!$D148*F81)&lt;0,0,(F81*[2]Genanskaffelsespriser!$D148-(2009-F$3)/$C81*[2]Genanskaffelsespriser!$D148*F81))</f>
        <v>0</v>
      </c>
      <c r="AD81" s="58">
        <f>IF((G81*[2]Genanskaffelsespriser!$D148-(2009-G$3)/$C81*[2]Genanskaffelsespriser!$D148*G81)&lt;0,0,(G81*[2]Genanskaffelsespriser!$D148-(2009-G$3)/$C81*[2]Genanskaffelsespriser!$D148*G81))</f>
        <v>0</v>
      </c>
      <c r="AE81" s="58">
        <f>IF((H81*[2]Genanskaffelsespriser!$D148-(2009-H$3)/$C81*[2]Genanskaffelsespriser!$D148*H81)&lt;0,0,(H81*[2]Genanskaffelsespriser!$D148-(2009-H$3)/$C81*[2]Genanskaffelsespriser!$D148*H81))</f>
        <v>0</v>
      </c>
      <c r="AF81" s="58">
        <f>IF((I81*[2]Genanskaffelsespriser!$D148-(2009-I$3)/$C81*[2]Genanskaffelsespriser!$D148*I81)&lt;0,0,(I81*[2]Genanskaffelsespriser!$D148-(2009-I$3)/$C81*[2]Genanskaffelsespriser!$D148*I81))</f>
        <v>0</v>
      </c>
      <c r="AG81" s="58">
        <f>IF((J81*[2]Genanskaffelsespriser!$D148-(2009-J$3)/$C81*[2]Genanskaffelsespriser!$D148*J81)&lt;0,0,(J81*[2]Genanskaffelsespriser!$D148-(2009-J$3)/$C81*[2]Genanskaffelsespriser!$D148*J81))</f>
        <v>0</v>
      </c>
      <c r="AH81" s="58">
        <f>IF((K81*[2]Genanskaffelsespriser!$D148-(2009-K$3)/$C81*[2]Genanskaffelsespriser!$D148*K81)&lt;0,0,(K81*[2]Genanskaffelsespriser!$D148-(2009-K$3)/$C81*[2]Genanskaffelsespriser!$D148*K81))</f>
        <v>0</v>
      </c>
      <c r="AI81" s="58">
        <f>IF((L81*[2]Genanskaffelsespriser!$D148-(2009-L$3)/$C81*[2]Genanskaffelsespriser!$D148*L81)&lt;0,0,(L81*[2]Genanskaffelsespriser!$D148-(2009-L$3)/$C81*[2]Genanskaffelsespriser!$D148*L81))</f>
        <v>0</v>
      </c>
      <c r="AJ81" s="58">
        <f>IF((M81*[2]Genanskaffelsespriser!$D148-(2009-M$3)/$C81*[2]Genanskaffelsespriser!$D148*M81)&lt;0,0,(M81*[2]Genanskaffelsespriser!$D148-(2009-M$3)/$C81*[2]Genanskaffelsespriser!$D148*M81))</f>
        <v>0</v>
      </c>
      <c r="AK81" s="58">
        <f>IF((N81*[2]Genanskaffelsespriser!$D148-(2009-N$3)/$C81*[2]Genanskaffelsespriser!$D148*N81)&lt;0,0,(N81*[2]Genanskaffelsespriser!$D148-(2009-N$3)/$C81*[2]Genanskaffelsespriser!$D148*N81))</f>
        <v>0</v>
      </c>
      <c r="AL81" s="58">
        <f>IF((O81*[2]Genanskaffelsespriser!$D148-(2009-O$3)/$C81*[2]Genanskaffelsespriser!$D148*O81)&lt;0,0,(O81*[2]Genanskaffelsespriser!$D148-(2009-O$3)/$C81*[2]Genanskaffelsespriser!$D148*O81))</f>
        <v>0</v>
      </c>
      <c r="AM81" s="58">
        <f>IF((P81*[2]Genanskaffelsespriser!$D148-(2009-P$3)/$C81*[2]Genanskaffelsespriser!$D148*P81)&lt;0,0,(P81*[2]Genanskaffelsespriser!$D148-(2009-P$3)/$C81*[2]Genanskaffelsespriser!$D148*P81))</f>
        <v>0</v>
      </c>
      <c r="AN81" s="58">
        <f>IF((Q81*[2]Genanskaffelsespriser!$D148-(2009-Q$3)/$C81*[2]Genanskaffelsespriser!$D148*Q81)&lt;0,0,(Q81*[2]Genanskaffelsespriser!$D148-(2009-Q$3)/$C81*[2]Genanskaffelsespriser!$D148*Q81))</f>
        <v>0</v>
      </c>
      <c r="AO81" s="58">
        <f>IF((R81*[2]Genanskaffelsespriser!$D148-(2009-R$3)/$C81*[2]Genanskaffelsespriser!$D148*R81)&lt;0,0,(R81*[2]Genanskaffelsespriser!$D148-(2009-R$3)/$C81*[2]Genanskaffelsespriser!$D148*R81))</f>
        <v>0</v>
      </c>
      <c r="AP81" s="58">
        <f>IF((S81*[2]Genanskaffelsespriser!$D148-(2009-S$3)/$C81*[2]Genanskaffelsespriser!$D148*S81)&lt;0,0,(S81*[2]Genanskaffelsespriser!$D148-(2009-S$3)/$C81*[2]Genanskaffelsespriser!$D148*S81))</f>
        <v>0</v>
      </c>
      <c r="AQ81" s="58">
        <f>IF((T81*[2]Genanskaffelsespriser!$D148-(2009-T$3)/$C81*[2]Genanskaffelsespriser!$D148*T81)&lt;0,0,(T81*[2]Genanskaffelsespriser!$D148-(2009-T$3)/$C81*[2]Genanskaffelsespriser!$D148*T81))</f>
        <v>0</v>
      </c>
      <c r="AR81" s="58">
        <f>IF((U81*[2]Genanskaffelsespriser!$D148-(2009-U$3)/$C81*[2]Genanskaffelsespriser!$D148*U81)&lt;0,0,(U81*[2]Genanskaffelsespriser!$D148-(2009-U$3)/$C81*[2]Genanskaffelsespriser!$D148*U81))</f>
        <v>0</v>
      </c>
      <c r="AS81" s="58">
        <f>IF((V81*[2]Genanskaffelsespriser!$D148-(2009-V$3)/$C81*[2]Genanskaffelsespriser!$D148*V81)&lt;0,0,(V81*[2]Genanskaffelsespriser!$D148-(2009-V$3)/$C81*[2]Genanskaffelsespriser!$D148*V81))</f>
        <v>0</v>
      </c>
      <c r="AT81" s="58">
        <f>IF((W81*[2]Genanskaffelsespriser!$D148-(2009-W$3)/$C81*[2]Genanskaffelsespriser!$D148*W81)&lt;0,0,(W81*[2]Genanskaffelsespriser!$D148-(2009-W$3)/$C81*[2]Genanskaffelsespriser!$D148*W81))</f>
        <v>0</v>
      </c>
      <c r="AU81" s="58">
        <f>IF((X81*[2]Genanskaffelsespriser!$D148-(2009-X$3)/$C81*[2]Genanskaffelsespriser!$D148*X81)&lt;0,0,(X81*[2]Genanskaffelsespriser!$D148-(2009-X$3)/$C81*[2]Genanskaffelsespriser!$D148*X81))</f>
        <v>0</v>
      </c>
      <c r="AV81" s="58">
        <f>IF((Y81*[2]Genanskaffelsespriser!$D148-(2009-Y$3)/$C81*[2]Genanskaffelsespriser!$D148*Y81)&lt;0,0,(Y81*[2]Genanskaffelsespriser!$D148-(2009-Y$3)/$C81*[2]Genanskaffelsespriser!$D148*Y81))</f>
        <v>0</v>
      </c>
      <c r="AW81" s="59">
        <f t="shared" si="35"/>
        <v>0</v>
      </c>
      <c r="AX81" s="58">
        <f>VLOOKUP(D$3,[2]Prisindeks!$A$1:$B$111,2,FALSE)/100*AA81</f>
        <v>0</v>
      </c>
      <c r="AY81" s="58">
        <f>VLOOKUP(E$3,[2]Prisindeks!$A$1:$B$111,2,FALSE)/100*AB81</f>
        <v>0</v>
      </c>
      <c r="AZ81" s="58">
        <f>VLOOKUP(F$3,[2]Prisindeks!$A$1:$B$111,2,FALSE)/100*AC81</f>
        <v>0</v>
      </c>
      <c r="BA81" s="58">
        <f>VLOOKUP(G$3,[2]Prisindeks!$A$1:$B$111,2,FALSE)/100*AD81</f>
        <v>0</v>
      </c>
      <c r="BB81" s="58">
        <f>VLOOKUP(H$3,[2]Prisindeks!$A$1:$B$111,2,FALSE)/100*AE81</f>
        <v>0</v>
      </c>
      <c r="BC81" s="58">
        <f>VLOOKUP(I$3,[2]Prisindeks!$A$1:$B$111,2,FALSE)/100*AF81</f>
        <v>0</v>
      </c>
      <c r="BD81" s="58">
        <f>VLOOKUP(J$3,[2]Prisindeks!$A$1:$B$111,2,FALSE)/100*AG81</f>
        <v>0</v>
      </c>
      <c r="BE81" s="58">
        <f>VLOOKUP(K$3,[2]Prisindeks!$A$1:$B$111,2,FALSE)/100*AH81</f>
        <v>0</v>
      </c>
      <c r="BF81" s="58">
        <f>VLOOKUP(L$3,[2]Prisindeks!$A$1:$B$111,2,FALSE)/100*AI81</f>
        <v>0</v>
      </c>
      <c r="BG81" s="58">
        <f>VLOOKUP(M$3,[2]Prisindeks!$A$1:$B$111,2,FALSE)/100*AJ81</f>
        <v>0</v>
      </c>
      <c r="BH81" s="58">
        <f>VLOOKUP(N$3,[2]Prisindeks!$A$1:$B$111,2,FALSE)/100*AK81</f>
        <v>0</v>
      </c>
      <c r="BI81" s="58">
        <f>VLOOKUP(O$3,[2]Prisindeks!$A$1:$B$111,2,FALSE)/100*AL81</f>
        <v>0</v>
      </c>
      <c r="BJ81" s="58">
        <f>VLOOKUP(P$3,[2]Prisindeks!$A$1:$B$111,2,FALSE)/100*AM81</f>
        <v>0</v>
      </c>
      <c r="BK81" s="58">
        <f>VLOOKUP(Q$3,[2]Prisindeks!$A$1:$B$111,2,FALSE)/100*AN81</f>
        <v>0</v>
      </c>
      <c r="BL81" s="58">
        <f>VLOOKUP(R$3,[2]Prisindeks!$A$1:$B$111,2,FALSE)/100*AO81</f>
        <v>0</v>
      </c>
      <c r="BM81" s="58">
        <f>VLOOKUP(S$3,[2]Prisindeks!$A$1:$B$111,2,FALSE)/100*AP81</f>
        <v>0</v>
      </c>
      <c r="BN81" s="58">
        <f>VLOOKUP(T$3,[2]Prisindeks!$A$1:$B$111,2,FALSE)/100*AQ81</f>
        <v>0</v>
      </c>
      <c r="BO81" s="58">
        <f>VLOOKUP(U$3,[2]Prisindeks!$A$1:$B$111,2,FALSE)/100*AR81</f>
        <v>0</v>
      </c>
      <c r="BP81" s="58">
        <f>VLOOKUP(V$3,[2]Prisindeks!$A$1:$B$111,2,FALSE)/100*AS81</f>
        <v>0</v>
      </c>
      <c r="BQ81" s="58">
        <f>VLOOKUP(W$3,[2]Prisindeks!$A$1:$B$111,2,FALSE)/100*AT81</f>
        <v>0</v>
      </c>
      <c r="BR81" s="58">
        <f>VLOOKUP(X$3,[2]Prisindeks!$A$1:$B$111,2,FALSE)/100*AU81</f>
        <v>0</v>
      </c>
      <c r="BS81" s="58">
        <f>VLOOKUP(Y$3,[2]Prisindeks!$A$1:$B$111,2,FALSE)/100*AV81</f>
        <v>0</v>
      </c>
      <c r="BT81" s="59">
        <f t="shared" si="36"/>
        <v>0</v>
      </c>
      <c r="BU81" s="48">
        <f t="shared" si="37"/>
        <v>0</v>
      </c>
      <c r="BV81" s="48">
        <f t="shared" si="37"/>
        <v>0</v>
      </c>
      <c r="BW81" s="48">
        <f t="shared" si="37"/>
        <v>0</v>
      </c>
      <c r="BX81" s="48">
        <f t="shared" si="37"/>
        <v>0</v>
      </c>
      <c r="BY81" s="48">
        <f t="shared" si="37"/>
        <v>0</v>
      </c>
      <c r="BZ81" s="48">
        <f t="shared" si="37"/>
        <v>0</v>
      </c>
      <c r="CA81" s="48">
        <f t="shared" si="37"/>
        <v>0</v>
      </c>
      <c r="CB81" s="48">
        <f t="shared" si="37"/>
        <v>0</v>
      </c>
      <c r="CC81" s="48">
        <f t="shared" si="37"/>
        <v>0</v>
      </c>
      <c r="CD81" s="48">
        <f t="shared" si="37"/>
        <v>0</v>
      </c>
      <c r="CE81" s="48">
        <f t="shared" si="37"/>
        <v>0</v>
      </c>
      <c r="CF81" s="48">
        <f t="shared" si="37"/>
        <v>0</v>
      </c>
      <c r="CG81" s="48">
        <f t="shared" si="37"/>
        <v>0</v>
      </c>
      <c r="CH81" s="48">
        <f t="shared" si="37"/>
        <v>0</v>
      </c>
      <c r="CI81" s="48">
        <f t="shared" si="37"/>
        <v>0</v>
      </c>
      <c r="CJ81" s="48">
        <f t="shared" si="37"/>
        <v>0</v>
      </c>
      <c r="CK81" s="48">
        <f t="shared" si="38"/>
        <v>0</v>
      </c>
      <c r="CL81" s="48">
        <f t="shared" si="38"/>
        <v>0</v>
      </c>
      <c r="CM81" s="48">
        <f t="shared" si="38"/>
        <v>0</v>
      </c>
      <c r="CN81" s="48">
        <f t="shared" si="38"/>
        <v>0</v>
      </c>
      <c r="CO81" s="48">
        <f t="shared" si="38"/>
        <v>0</v>
      </c>
      <c r="CP81" s="48">
        <f t="shared" si="38"/>
        <v>0</v>
      </c>
      <c r="CQ81" s="49">
        <f t="shared" si="39"/>
        <v>0</v>
      </c>
      <c r="CR81" s="48">
        <f t="shared" si="34"/>
        <v>0</v>
      </c>
    </row>
    <row r="82" spans="1:96" hidden="1" outlineLevel="1" x14ac:dyDescent="0.25">
      <c r="A82" s="50" t="s">
        <v>56</v>
      </c>
      <c r="B82" s="51" t="s">
        <v>54</v>
      </c>
      <c r="C82" s="52">
        <f>[2]Genanskaffelsespriser!E149</f>
        <v>75</v>
      </c>
      <c r="D82" s="78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  <c r="S82" s="78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  <c r="Y82" s="78">
        <v>0</v>
      </c>
      <c r="Z82" s="56"/>
      <c r="AA82" s="57">
        <f>IF((D82*[2]Genanskaffelsespriser!$D149-(2009-D$3)/$C82*[2]Genanskaffelsespriser!$D149*D82)&lt;0,0,(D82*[2]Genanskaffelsespriser!$D149-(2009-D$3)/$C82*[2]Genanskaffelsespriser!$D149*D82))</f>
        <v>0</v>
      </c>
      <c r="AB82" s="58">
        <f>IF((E82*[2]Genanskaffelsespriser!$D149-(2009-E$3)/$C82*[2]Genanskaffelsespriser!$D149*E82)&lt;0,0,(E82*[2]Genanskaffelsespriser!$D149-(2009-E$3)/$C82*[2]Genanskaffelsespriser!$D149*E82))</f>
        <v>0</v>
      </c>
      <c r="AC82" s="58">
        <f>IF((F82*[2]Genanskaffelsespriser!$D149-(2009-F$3)/$C82*[2]Genanskaffelsespriser!$D149*F82)&lt;0,0,(F82*[2]Genanskaffelsespriser!$D149-(2009-F$3)/$C82*[2]Genanskaffelsespriser!$D149*F82))</f>
        <v>0</v>
      </c>
      <c r="AD82" s="58">
        <f>IF((G82*[2]Genanskaffelsespriser!$D149-(2009-G$3)/$C82*[2]Genanskaffelsespriser!$D149*G82)&lt;0,0,(G82*[2]Genanskaffelsespriser!$D149-(2009-G$3)/$C82*[2]Genanskaffelsespriser!$D149*G82))</f>
        <v>0</v>
      </c>
      <c r="AE82" s="58">
        <f>IF((H82*[2]Genanskaffelsespriser!$D149-(2009-H$3)/$C82*[2]Genanskaffelsespriser!$D149*H82)&lt;0,0,(H82*[2]Genanskaffelsespriser!$D149-(2009-H$3)/$C82*[2]Genanskaffelsespriser!$D149*H82))</f>
        <v>0</v>
      </c>
      <c r="AF82" s="58">
        <f>IF((I82*[2]Genanskaffelsespriser!$D149-(2009-I$3)/$C82*[2]Genanskaffelsespriser!$D149*I82)&lt;0,0,(I82*[2]Genanskaffelsespriser!$D149-(2009-I$3)/$C82*[2]Genanskaffelsespriser!$D149*I82))</f>
        <v>0</v>
      </c>
      <c r="AG82" s="58">
        <f>IF((J82*[2]Genanskaffelsespriser!$D149-(2009-J$3)/$C82*[2]Genanskaffelsespriser!$D149*J82)&lt;0,0,(J82*[2]Genanskaffelsespriser!$D149-(2009-J$3)/$C82*[2]Genanskaffelsespriser!$D149*J82))</f>
        <v>0</v>
      </c>
      <c r="AH82" s="58">
        <f>IF((K82*[2]Genanskaffelsespriser!$D149-(2009-K$3)/$C82*[2]Genanskaffelsespriser!$D149*K82)&lt;0,0,(K82*[2]Genanskaffelsespriser!$D149-(2009-K$3)/$C82*[2]Genanskaffelsespriser!$D149*K82))</f>
        <v>0</v>
      </c>
      <c r="AI82" s="58">
        <f>IF((L82*[2]Genanskaffelsespriser!$D149-(2009-L$3)/$C82*[2]Genanskaffelsespriser!$D149*L82)&lt;0,0,(L82*[2]Genanskaffelsespriser!$D149-(2009-L$3)/$C82*[2]Genanskaffelsespriser!$D149*L82))</f>
        <v>0</v>
      </c>
      <c r="AJ82" s="58">
        <f>IF((M82*[2]Genanskaffelsespriser!$D149-(2009-M$3)/$C82*[2]Genanskaffelsespriser!$D149*M82)&lt;0,0,(M82*[2]Genanskaffelsespriser!$D149-(2009-M$3)/$C82*[2]Genanskaffelsespriser!$D149*M82))</f>
        <v>0</v>
      </c>
      <c r="AK82" s="58">
        <f>IF((N82*[2]Genanskaffelsespriser!$D149-(2009-N$3)/$C82*[2]Genanskaffelsespriser!$D149*N82)&lt;0,0,(N82*[2]Genanskaffelsespriser!$D149-(2009-N$3)/$C82*[2]Genanskaffelsespriser!$D149*N82))</f>
        <v>0</v>
      </c>
      <c r="AL82" s="58">
        <f>IF((O82*[2]Genanskaffelsespriser!$D149-(2009-O$3)/$C82*[2]Genanskaffelsespriser!$D149*O82)&lt;0,0,(O82*[2]Genanskaffelsespriser!$D149-(2009-O$3)/$C82*[2]Genanskaffelsespriser!$D149*O82))</f>
        <v>0</v>
      </c>
      <c r="AM82" s="58">
        <f>IF((P82*[2]Genanskaffelsespriser!$D149-(2009-P$3)/$C82*[2]Genanskaffelsespriser!$D149*P82)&lt;0,0,(P82*[2]Genanskaffelsespriser!$D149-(2009-P$3)/$C82*[2]Genanskaffelsespriser!$D149*P82))</f>
        <v>0</v>
      </c>
      <c r="AN82" s="58">
        <f>IF((Q82*[2]Genanskaffelsespriser!$D149-(2009-Q$3)/$C82*[2]Genanskaffelsespriser!$D149*Q82)&lt;0,0,(Q82*[2]Genanskaffelsespriser!$D149-(2009-Q$3)/$C82*[2]Genanskaffelsespriser!$D149*Q82))</f>
        <v>0</v>
      </c>
      <c r="AO82" s="58">
        <f>IF((R82*[2]Genanskaffelsespriser!$D149-(2009-R$3)/$C82*[2]Genanskaffelsespriser!$D149*R82)&lt;0,0,(R82*[2]Genanskaffelsespriser!$D149-(2009-R$3)/$C82*[2]Genanskaffelsespriser!$D149*R82))</f>
        <v>0</v>
      </c>
      <c r="AP82" s="58">
        <f>IF((S82*[2]Genanskaffelsespriser!$D149-(2009-S$3)/$C82*[2]Genanskaffelsespriser!$D149*S82)&lt;0,0,(S82*[2]Genanskaffelsespriser!$D149-(2009-S$3)/$C82*[2]Genanskaffelsespriser!$D149*S82))</f>
        <v>0</v>
      </c>
      <c r="AQ82" s="58">
        <f>IF((T82*[2]Genanskaffelsespriser!$D149-(2009-T$3)/$C82*[2]Genanskaffelsespriser!$D149*T82)&lt;0,0,(T82*[2]Genanskaffelsespriser!$D149-(2009-T$3)/$C82*[2]Genanskaffelsespriser!$D149*T82))</f>
        <v>0</v>
      </c>
      <c r="AR82" s="58">
        <f>IF((U82*[2]Genanskaffelsespriser!$D149-(2009-U$3)/$C82*[2]Genanskaffelsespriser!$D149*U82)&lt;0,0,(U82*[2]Genanskaffelsespriser!$D149-(2009-U$3)/$C82*[2]Genanskaffelsespriser!$D149*U82))</f>
        <v>0</v>
      </c>
      <c r="AS82" s="58">
        <f>IF((V82*[2]Genanskaffelsespriser!$D149-(2009-V$3)/$C82*[2]Genanskaffelsespriser!$D149*V82)&lt;0,0,(V82*[2]Genanskaffelsespriser!$D149-(2009-V$3)/$C82*[2]Genanskaffelsespriser!$D149*V82))</f>
        <v>0</v>
      </c>
      <c r="AT82" s="58">
        <f>IF((W82*[2]Genanskaffelsespriser!$D149-(2009-W$3)/$C82*[2]Genanskaffelsespriser!$D149*W82)&lt;0,0,(W82*[2]Genanskaffelsespriser!$D149-(2009-W$3)/$C82*[2]Genanskaffelsespriser!$D149*W82))</f>
        <v>0</v>
      </c>
      <c r="AU82" s="58">
        <f>IF((X82*[2]Genanskaffelsespriser!$D149-(2009-X$3)/$C82*[2]Genanskaffelsespriser!$D149*X82)&lt;0,0,(X82*[2]Genanskaffelsespriser!$D149-(2009-X$3)/$C82*[2]Genanskaffelsespriser!$D149*X82))</f>
        <v>0</v>
      </c>
      <c r="AV82" s="58">
        <f>IF((Y82*[2]Genanskaffelsespriser!$D149-(2009-Y$3)/$C82*[2]Genanskaffelsespriser!$D149*Y82)&lt;0,0,(Y82*[2]Genanskaffelsespriser!$D149-(2009-Y$3)/$C82*[2]Genanskaffelsespriser!$D149*Y82))</f>
        <v>0</v>
      </c>
      <c r="AW82" s="59">
        <f t="shared" si="35"/>
        <v>0</v>
      </c>
      <c r="AX82" s="58">
        <f>VLOOKUP(D$3,[2]Prisindeks!$A$1:$B$111,2,FALSE)/100*AA82</f>
        <v>0</v>
      </c>
      <c r="AY82" s="58">
        <f>VLOOKUP(E$3,[2]Prisindeks!$A$1:$B$111,2,FALSE)/100*AB82</f>
        <v>0</v>
      </c>
      <c r="AZ82" s="58">
        <f>VLOOKUP(F$3,[2]Prisindeks!$A$1:$B$111,2,FALSE)/100*AC82</f>
        <v>0</v>
      </c>
      <c r="BA82" s="58">
        <f>VLOOKUP(G$3,[2]Prisindeks!$A$1:$B$111,2,FALSE)/100*AD82</f>
        <v>0</v>
      </c>
      <c r="BB82" s="58">
        <f>VLOOKUP(H$3,[2]Prisindeks!$A$1:$B$111,2,FALSE)/100*AE82</f>
        <v>0</v>
      </c>
      <c r="BC82" s="58">
        <f>VLOOKUP(I$3,[2]Prisindeks!$A$1:$B$111,2,FALSE)/100*AF82</f>
        <v>0</v>
      </c>
      <c r="BD82" s="58">
        <f>VLOOKUP(J$3,[2]Prisindeks!$A$1:$B$111,2,FALSE)/100*AG82</f>
        <v>0</v>
      </c>
      <c r="BE82" s="58">
        <f>VLOOKUP(K$3,[2]Prisindeks!$A$1:$B$111,2,FALSE)/100*AH82</f>
        <v>0</v>
      </c>
      <c r="BF82" s="58">
        <f>VLOOKUP(L$3,[2]Prisindeks!$A$1:$B$111,2,FALSE)/100*AI82</f>
        <v>0</v>
      </c>
      <c r="BG82" s="58">
        <f>VLOOKUP(M$3,[2]Prisindeks!$A$1:$B$111,2,FALSE)/100*AJ82</f>
        <v>0</v>
      </c>
      <c r="BH82" s="58">
        <f>VLOOKUP(N$3,[2]Prisindeks!$A$1:$B$111,2,FALSE)/100*AK82</f>
        <v>0</v>
      </c>
      <c r="BI82" s="58">
        <f>VLOOKUP(O$3,[2]Prisindeks!$A$1:$B$111,2,FALSE)/100*AL82</f>
        <v>0</v>
      </c>
      <c r="BJ82" s="58">
        <f>VLOOKUP(P$3,[2]Prisindeks!$A$1:$B$111,2,FALSE)/100*AM82</f>
        <v>0</v>
      </c>
      <c r="BK82" s="58">
        <f>VLOOKUP(Q$3,[2]Prisindeks!$A$1:$B$111,2,FALSE)/100*AN82</f>
        <v>0</v>
      </c>
      <c r="BL82" s="58">
        <f>VLOOKUP(R$3,[2]Prisindeks!$A$1:$B$111,2,FALSE)/100*AO82</f>
        <v>0</v>
      </c>
      <c r="BM82" s="58">
        <f>VLOOKUP(S$3,[2]Prisindeks!$A$1:$B$111,2,FALSE)/100*AP82</f>
        <v>0</v>
      </c>
      <c r="BN82" s="58">
        <f>VLOOKUP(T$3,[2]Prisindeks!$A$1:$B$111,2,FALSE)/100*AQ82</f>
        <v>0</v>
      </c>
      <c r="BO82" s="58">
        <f>VLOOKUP(U$3,[2]Prisindeks!$A$1:$B$111,2,FALSE)/100*AR82</f>
        <v>0</v>
      </c>
      <c r="BP82" s="58">
        <f>VLOOKUP(V$3,[2]Prisindeks!$A$1:$B$111,2,FALSE)/100*AS82</f>
        <v>0</v>
      </c>
      <c r="BQ82" s="58">
        <f>VLOOKUP(W$3,[2]Prisindeks!$A$1:$B$111,2,FALSE)/100*AT82</f>
        <v>0</v>
      </c>
      <c r="BR82" s="58">
        <f>VLOOKUP(X$3,[2]Prisindeks!$A$1:$B$111,2,FALSE)/100*AU82</f>
        <v>0</v>
      </c>
      <c r="BS82" s="58">
        <f>VLOOKUP(Y$3,[2]Prisindeks!$A$1:$B$111,2,FALSE)/100*AV82</f>
        <v>0</v>
      </c>
      <c r="BT82" s="59">
        <f t="shared" si="36"/>
        <v>0</v>
      </c>
      <c r="BU82" s="48">
        <f t="shared" si="37"/>
        <v>0</v>
      </c>
      <c r="BV82" s="48">
        <f t="shared" si="37"/>
        <v>0</v>
      </c>
      <c r="BW82" s="48">
        <f t="shared" si="37"/>
        <v>0</v>
      </c>
      <c r="BX82" s="48">
        <f t="shared" si="37"/>
        <v>0</v>
      </c>
      <c r="BY82" s="48">
        <f t="shared" si="37"/>
        <v>0</v>
      </c>
      <c r="BZ82" s="48">
        <f t="shared" si="37"/>
        <v>0</v>
      </c>
      <c r="CA82" s="48">
        <f t="shared" si="37"/>
        <v>0</v>
      </c>
      <c r="CB82" s="48">
        <f t="shared" si="37"/>
        <v>0</v>
      </c>
      <c r="CC82" s="48">
        <f t="shared" si="37"/>
        <v>0</v>
      </c>
      <c r="CD82" s="48">
        <f t="shared" si="37"/>
        <v>0</v>
      </c>
      <c r="CE82" s="48">
        <f t="shared" si="37"/>
        <v>0</v>
      </c>
      <c r="CF82" s="48">
        <f t="shared" si="37"/>
        <v>0</v>
      </c>
      <c r="CG82" s="48">
        <f t="shared" si="37"/>
        <v>0</v>
      </c>
      <c r="CH82" s="48">
        <f t="shared" si="37"/>
        <v>0</v>
      </c>
      <c r="CI82" s="48">
        <f t="shared" si="37"/>
        <v>0</v>
      </c>
      <c r="CJ82" s="48">
        <f t="shared" si="37"/>
        <v>0</v>
      </c>
      <c r="CK82" s="48">
        <f t="shared" si="38"/>
        <v>0</v>
      </c>
      <c r="CL82" s="48">
        <f t="shared" si="38"/>
        <v>0</v>
      </c>
      <c r="CM82" s="48">
        <f t="shared" si="38"/>
        <v>0</v>
      </c>
      <c r="CN82" s="48">
        <f t="shared" si="38"/>
        <v>0</v>
      </c>
      <c r="CO82" s="48">
        <f t="shared" si="38"/>
        <v>0</v>
      </c>
      <c r="CP82" s="48">
        <f t="shared" si="38"/>
        <v>0</v>
      </c>
      <c r="CQ82" s="49">
        <f t="shared" si="39"/>
        <v>0</v>
      </c>
      <c r="CR82" s="48">
        <f t="shared" si="34"/>
        <v>0</v>
      </c>
    </row>
    <row r="83" spans="1:96" hidden="1" outlineLevel="1" x14ac:dyDescent="0.25">
      <c r="A83" s="50" t="s">
        <v>57</v>
      </c>
      <c r="B83" s="51" t="s">
        <v>54</v>
      </c>
      <c r="C83" s="52">
        <f>[2]Genanskaffelsespriser!E150</f>
        <v>75</v>
      </c>
      <c r="D83" s="78">
        <v>0</v>
      </c>
      <c r="E83" s="78">
        <v>0</v>
      </c>
      <c r="F83" s="78">
        <v>0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Y83" s="78">
        <v>0</v>
      </c>
      <c r="Z83" s="56"/>
      <c r="AA83" s="57">
        <f>IF((D83*[2]Genanskaffelsespriser!$D150-(2009-D$3)/$C83*[2]Genanskaffelsespriser!$D150*D83)&lt;0,0,(D83*[2]Genanskaffelsespriser!$D150-(2009-D$3)/$C83*[2]Genanskaffelsespriser!$D150*D83))</f>
        <v>0</v>
      </c>
      <c r="AB83" s="58">
        <f>IF((E83*[2]Genanskaffelsespriser!$D150-(2009-E$3)/$C83*[2]Genanskaffelsespriser!$D150*E83)&lt;0,0,(E83*[2]Genanskaffelsespriser!$D150-(2009-E$3)/$C83*[2]Genanskaffelsespriser!$D150*E83))</f>
        <v>0</v>
      </c>
      <c r="AC83" s="58">
        <f>IF((F83*[2]Genanskaffelsespriser!$D150-(2009-F$3)/$C83*[2]Genanskaffelsespriser!$D150*F83)&lt;0,0,(F83*[2]Genanskaffelsespriser!$D150-(2009-F$3)/$C83*[2]Genanskaffelsespriser!$D150*F83))</f>
        <v>0</v>
      </c>
      <c r="AD83" s="58">
        <f>IF((G83*[2]Genanskaffelsespriser!$D150-(2009-G$3)/$C83*[2]Genanskaffelsespriser!$D150*G83)&lt;0,0,(G83*[2]Genanskaffelsespriser!$D150-(2009-G$3)/$C83*[2]Genanskaffelsespriser!$D150*G83))</f>
        <v>0</v>
      </c>
      <c r="AE83" s="58">
        <f>IF((H83*[2]Genanskaffelsespriser!$D150-(2009-H$3)/$C83*[2]Genanskaffelsespriser!$D150*H83)&lt;0,0,(H83*[2]Genanskaffelsespriser!$D150-(2009-H$3)/$C83*[2]Genanskaffelsespriser!$D150*H83))</f>
        <v>0</v>
      </c>
      <c r="AF83" s="58">
        <f>IF((I83*[2]Genanskaffelsespriser!$D150-(2009-I$3)/$C83*[2]Genanskaffelsespriser!$D150*I83)&lt;0,0,(I83*[2]Genanskaffelsespriser!$D150-(2009-I$3)/$C83*[2]Genanskaffelsespriser!$D150*I83))</f>
        <v>0</v>
      </c>
      <c r="AG83" s="58">
        <f>IF((J83*[2]Genanskaffelsespriser!$D150-(2009-J$3)/$C83*[2]Genanskaffelsespriser!$D150*J83)&lt;0,0,(J83*[2]Genanskaffelsespriser!$D150-(2009-J$3)/$C83*[2]Genanskaffelsespriser!$D150*J83))</f>
        <v>0</v>
      </c>
      <c r="AH83" s="58">
        <f>IF((K83*[2]Genanskaffelsespriser!$D150-(2009-K$3)/$C83*[2]Genanskaffelsespriser!$D150*K83)&lt;0,0,(K83*[2]Genanskaffelsespriser!$D150-(2009-K$3)/$C83*[2]Genanskaffelsespriser!$D150*K83))</f>
        <v>0</v>
      </c>
      <c r="AI83" s="58">
        <f>IF((L83*[2]Genanskaffelsespriser!$D150-(2009-L$3)/$C83*[2]Genanskaffelsespriser!$D150*L83)&lt;0,0,(L83*[2]Genanskaffelsespriser!$D150-(2009-L$3)/$C83*[2]Genanskaffelsespriser!$D150*L83))</f>
        <v>0</v>
      </c>
      <c r="AJ83" s="58">
        <f>IF((M83*[2]Genanskaffelsespriser!$D150-(2009-M$3)/$C83*[2]Genanskaffelsespriser!$D150*M83)&lt;0,0,(M83*[2]Genanskaffelsespriser!$D150-(2009-M$3)/$C83*[2]Genanskaffelsespriser!$D150*M83))</f>
        <v>0</v>
      </c>
      <c r="AK83" s="58">
        <f>IF((N83*[2]Genanskaffelsespriser!$D150-(2009-N$3)/$C83*[2]Genanskaffelsespriser!$D150*N83)&lt;0,0,(N83*[2]Genanskaffelsespriser!$D150-(2009-N$3)/$C83*[2]Genanskaffelsespriser!$D150*N83))</f>
        <v>0</v>
      </c>
      <c r="AL83" s="58">
        <f>IF((O83*[2]Genanskaffelsespriser!$D150-(2009-O$3)/$C83*[2]Genanskaffelsespriser!$D150*O83)&lt;0,0,(O83*[2]Genanskaffelsespriser!$D150-(2009-O$3)/$C83*[2]Genanskaffelsespriser!$D150*O83))</f>
        <v>0</v>
      </c>
      <c r="AM83" s="58">
        <f>IF((P83*[2]Genanskaffelsespriser!$D150-(2009-P$3)/$C83*[2]Genanskaffelsespriser!$D150*P83)&lt;0,0,(P83*[2]Genanskaffelsespriser!$D150-(2009-P$3)/$C83*[2]Genanskaffelsespriser!$D150*P83))</f>
        <v>0</v>
      </c>
      <c r="AN83" s="58">
        <f>IF((Q83*[2]Genanskaffelsespriser!$D150-(2009-Q$3)/$C83*[2]Genanskaffelsespriser!$D150*Q83)&lt;0,0,(Q83*[2]Genanskaffelsespriser!$D150-(2009-Q$3)/$C83*[2]Genanskaffelsespriser!$D150*Q83))</f>
        <v>0</v>
      </c>
      <c r="AO83" s="58">
        <f>IF((R83*[2]Genanskaffelsespriser!$D150-(2009-R$3)/$C83*[2]Genanskaffelsespriser!$D150*R83)&lt;0,0,(R83*[2]Genanskaffelsespriser!$D150-(2009-R$3)/$C83*[2]Genanskaffelsespriser!$D150*R83))</f>
        <v>0</v>
      </c>
      <c r="AP83" s="58">
        <f>IF((S83*[2]Genanskaffelsespriser!$D150-(2009-S$3)/$C83*[2]Genanskaffelsespriser!$D150*S83)&lt;0,0,(S83*[2]Genanskaffelsespriser!$D150-(2009-S$3)/$C83*[2]Genanskaffelsespriser!$D150*S83))</f>
        <v>0</v>
      </c>
      <c r="AQ83" s="58">
        <f>IF((T83*[2]Genanskaffelsespriser!$D150-(2009-T$3)/$C83*[2]Genanskaffelsespriser!$D150*T83)&lt;0,0,(T83*[2]Genanskaffelsespriser!$D150-(2009-T$3)/$C83*[2]Genanskaffelsespriser!$D150*T83))</f>
        <v>0</v>
      </c>
      <c r="AR83" s="58">
        <f>IF((U83*[2]Genanskaffelsespriser!$D150-(2009-U$3)/$C83*[2]Genanskaffelsespriser!$D150*U83)&lt;0,0,(U83*[2]Genanskaffelsespriser!$D150-(2009-U$3)/$C83*[2]Genanskaffelsespriser!$D150*U83))</f>
        <v>0</v>
      </c>
      <c r="AS83" s="58">
        <f>IF((V83*[2]Genanskaffelsespriser!$D150-(2009-V$3)/$C83*[2]Genanskaffelsespriser!$D150*V83)&lt;0,0,(V83*[2]Genanskaffelsespriser!$D150-(2009-V$3)/$C83*[2]Genanskaffelsespriser!$D150*V83))</f>
        <v>0</v>
      </c>
      <c r="AT83" s="58">
        <f>IF((W83*[2]Genanskaffelsespriser!$D150-(2009-W$3)/$C83*[2]Genanskaffelsespriser!$D150*W83)&lt;0,0,(W83*[2]Genanskaffelsespriser!$D150-(2009-W$3)/$C83*[2]Genanskaffelsespriser!$D150*W83))</f>
        <v>0</v>
      </c>
      <c r="AU83" s="58">
        <f>IF((X83*[2]Genanskaffelsespriser!$D150-(2009-X$3)/$C83*[2]Genanskaffelsespriser!$D150*X83)&lt;0,0,(X83*[2]Genanskaffelsespriser!$D150-(2009-X$3)/$C83*[2]Genanskaffelsespriser!$D150*X83))</f>
        <v>0</v>
      </c>
      <c r="AV83" s="58">
        <f>IF((Y83*[2]Genanskaffelsespriser!$D150-(2009-Y$3)/$C83*[2]Genanskaffelsespriser!$D150*Y83)&lt;0,0,(Y83*[2]Genanskaffelsespriser!$D150-(2009-Y$3)/$C83*[2]Genanskaffelsespriser!$D150*Y83))</f>
        <v>0</v>
      </c>
      <c r="AW83" s="59">
        <f t="shared" si="35"/>
        <v>0</v>
      </c>
      <c r="AX83" s="58">
        <f>VLOOKUP(D$3,[2]Prisindeks!$A$1:$B$111,2,FALSE)/100*AA83</f>
        <v>0</v>
      </c>
      <c r="AY83" s="58">
        <f>VLOOKUP(E$3,[2]Prisindeks!$A$1:$B$111,2,FALSE)/100*AB83</f>
        <v>0</v>
      </c>
      <c r="AZ83" s="58">
        <f>VLOOKUP(F$3,[2]Prisindeks!$A$1:$B$111,2,FALSE)/100*AC83</f>
        <v>0</v>
      </c>
      <c r="BA83" s="58">
        <f>VLOOKUP(G$3,[2]Prisindeks!$A$1:$B$111,2,FALSE)/100*AD83</f>
        <v>0</v>
      </c>
      <c r="BB83" s="58">
        <f>VLOOKUP(H$3,[2]Prisindeks!$A$1:$B$111,2,FALSE)/100*AE83</f>
        <v>0</v>
      </c>
      <c r="BC83" s="58">
        <f>VLOOKUP(I$3,[2]Prisindeks!$A$1:$B$111,2,FALSE)/100*AF83</f>
        <v>0</v>
      </c>
      <c r="BD83" s="58">
        <f>VLOOKUP(J$3,[2]Prisindeks!$A$1:$B$111,2,FALSE)/100*AG83</f>
        <v>0</v>
      </c>
      <c r="BE83" s="58">
        <f>VLOOKUP(K$3,[2]Prisindeks!$A$1:$B$111,2,FALSE)/100*AH83</f>
        <v>0</v>
      </c>
      <c r="BF83" s="58">
        <f>VLOOKUP(L$3,[2]Prisindeks!$A$1:$B$111,2,FALSE)/100*AI83</f>
        <v>0</v>
      </c>
      <c r="BG83" s="58">
        <f>VLOOKUP(M$3,[2]Prisindeks!$A$1:$B$111,2,FALSE)/100*AJ83</f>
        <v>0</v>
      </c>
      <c r="BH83" s="58">
        <f>VLOOKUP(N$3,[2]Prisindeks!$A$1:$B$111,2,FALSE)/100*AK83</f>
        <v>0</v>
      </c>
      <c r="BI83" s="58">
        <f>VLOOKUP(O$3,[2]Prisindeks!$A$1:$B$111,2,FALSE)/100*AL83</f>
        <v>0</v>
      </c>
      <c r="BJ83" s="58">
        <f>VLOOKUP(P$3,[2]Prisindeks!$A$1:$B$111,2,FALSE)/100*AM83</f>
        <v>0</v>
      </c>
      <c r="BK83" s="58">
        <f>VLOOKUP(Q$3,[2]Prisindeks!$A$1:$B$111,2,FALSE)/100*AN83</f>
        <v>0</v>
      </c>
      <c r="BL83" s="58">
        <f>VLOOKUP(R$3,[2]Prisindeks!$A$1:$B$111,2,FALSE)/100*AO83</f>
        <v>0</v>
      </c>
      <c r="BM83" s="58">
        <f>VLOOKUP(S$3,[2]Prisindeks!$A$1:$B$111,2,FALSE)/100*AP83</f>
        <v>0</v>
      </c>
      <c r="BN83" s="58">
        <f>VLOOKUP(T$3,[2]Prisindeks!$A$1:$B$111,2,FALSE)/100*AQ83</f>
        <v>0</v>
      </c>
      <c r="BO83" s="58">
        <f>VLOOKUP(U$3,[2]Prisindeks!$A$1:$B$111,2,FALSE)/100*AR83</f>
        <v>0</v>
      </c>
      <c r="BP83" s="58">
        <f>VLOOKUP(V$3,[2]Prisindeks!$A$1:$B$111,2,FALSE)/100*AS83</f>
        <v>0</v>
      </c>
      <c r="BQ83" s="58">
        <f>VLOOKUP(W$3,[2]Prisindeks!$A$1:$B$111,2,FALSE)/100*AT83</f>
        <v>0</v>
      </c>
      <c r="BR83" s="58">
        <f>VLOOKUP(X$3,[2]Prisindeks!$A$1:$B$111,2,FALSE)/100*AU83</f>
        <v>0</v>
      </c>
      <c r="BS83" s="58">
        <f>VLOOKUP(Y$3,[2]Prisindeks!$A$1:$B$111,2,FALSE)/100*AV83</f>
        <v>0</v>
      </c>
      <c r="BT83" s="59">
        <f t="shared" si="36"/>
        <v>0</v>
      </c>
      <c r="BU83" s="48">
        <f t="shared" si="37"/>
        <v>0</v>
      </c>
      <c r="BV83" s="48">
        <f t="shared" si="37"/>
        <v>0</v>
      </c>
      <c r="BW83" s="48">
        <f t="shared" si="37"/>
        <v>0</v>
      </c>
      <c r="BX83" s="48">
        <f t="shared" si="37"/>
        <v>0</v>
      </c>
      <c r="BY83" s="48">
        <f t="shared" si="37"/>
        <v>0</v>
      </c>
      <c r="BZ83" s="48">
        <f t="shared" si="37"/>
        <v>0</v>
      </c>
      <c r="CA83" s="48">
        <f t="shared" si="37"/>
        <v>0</v>
      </c>
      <c r="CB83" s="48">
        <f t="shared" si="37"/>
        <v>0</v>
      </c>
      <c r="CC83" s="48">
        <f t="shared" si="37"/>
        <v>0</v>
      </c>
      <c r="CD83" s="48">
        <f t="shared" si="37"/>
        <v>0</v>
      </c>
      <c r="CE83" s="48">
        <f t="shared" si="37"/>
        <v>0</v>
      </c>
      <c r="CF83" s="48">
        <f t="shared" si="37"/>
        <v>0</v>
      </c>
      <c r="CG83" s="48">
        <f t="shared" si="37"/>
        <v>0</v>
      </c>
      <c r="CH83" s="48">
        <f t="shared" si="37"/>
        <v>0</v>
      </c>
      <c r="CI83" s="48">
        <f t="shared" si="37"/>
        <v>0</v>
      </c>
      <c r="CJ83" s="48">
        <f t="shared" si="37"/>
        <v>0</v>
      </c>
      <c r="CK83" s="48">
        <f t="shared" si="38"/>
        <v>0</v>
      </c>
      <c r="CL83" s="48">
        <f t="shared" si="38"/>
        <v>0</v>
      </c>
      <c r="CM83" s="48">
        <f t="shared" si="38"/>
        <v>0</v>
      </c>
      <c r="CN83" s="48">
        <f t="shared" si="38"/>
        <v>0</v>
      </c>
      <c r="CO83" s="48">
        <f t="shared" si="38"/>
        <v>0</v>
      </c>
      <c r="CP83" s="48">
        <f t="shared" si="38"/>
        <v>0</v>
      </c>
      <c r="CQ83" s="49">
        <f t="shared" si="39"/>
        <v>0</v>
      </c>
      <c r="CR83" s="48">
        <f t="shared" si="34"/>
        <v>0</v>
      </c>
    </row>
    <row r="84" spans="1:96" hidden="1" outlineLevel="1" x14ac:dyDescent="0.25">
      <c r="A84" s="50" t="s">
        <v>58</v>
      </c>
      <c r="B84" s="51" t="s">
        <v>54</v>
      </c>
      <c r="C84" s="52">
        <f>[2]Genanskaffelsespriser!E151</f>
        <v>75</v>
      </c>
      <c r="D84" s="78">
        <v>0</v>
      </c>
      <c r="E84" s="78">
        <v>0</v>
      </c>
      <c r="F84" s="78">
        <v>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  <c r="P84" s="78">
        <v>0</v>
      </c>
      <c r="Q84" s="78">
        <v>0</v>
      </c>
      <c r="R84" s="78">
        <v>0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Y84" s="78">
        <v>0</v>
      </c>
      <c r="Z84" s="56"/>
      <c r="AA84" s="57">
        <f>IF((D84*[2]Genanskaffelsespriser!$D151-(2009-D$3)/$C84*[2]Genanskaffelsespriser!$D151*D84)&lt;0,0,(D84*[2]Genanskaffelsespriser!$D151-(2009-D$3)/$C84*[2]Genanskaffelsespriser!$D151*D84))</f>
        <v>0</v>
      </c>
      <c r="AB84" s="58">
        <f>IF((E84*[2]Genanskaffelsespriser!$D151-(2009-E$3)/$C84*[2]Genanskaffelsespriser!$D151*E84)&lt;0,0,(E84*[2]Genanskaffelsespriser!$D151-(2009-E$3)/$C84*[2]Genanskaffelsespriser!$D151*E84))</f>
        <v>0</v>
      </c>
      <c r="AC84" s="58">
        <f>IF((F84*[2]Genanskaffelsespriser!$D151-(2009-F$3)/$C84*[2]Genanskaffelsespriser!$D151*F84)&lt;0,0,(F84*[2]Genanskaffelsespriser!$D151-(2009-F$3)/$C84*[2]Genanskaffelsespriser!$D151*F84))</f>
        <v>0</v>
      </c>
      <c r="AD84" s="58">
        <f>IF((G84*[2]Genanskaffelsespriser!$D151-(2009-G$3)/$C84*[2]Genanskaffelsespriser!$D151*G84)&lt;0,0,(G84*[2]Genanskaffelsespriser!$D151-(2009-G$3)/$C84*[2]Genanskaffelsespriser!$D151*G84))</f>
        <v>0</v>
      </c>
      <c r="AE84" s="58">
        <f>IF((H84*[2]Genanskaffelsespriser!$D151-(2009-H$3)/$C84*[2]Genanskaffelsespriser!$D151*H84)&lt;0,0,(H84*[2]Genanskaffelsespriser!$D151-(2009-H$3)/$C84*[2]Genanskaffelsespriser!$D151*H84))</f>
        <v>0</v>
      </c>
      <c r="AF84" s="58">
        <f>IF((I84*[2]Genanskaffelsespriser!$D151-(2009-I$3)/$C84*[2]Genanskaffelsespriser!$D151*I84)&lt;0,0,(I84*[2]Genanskaffelsespriser!$D151-(2009-I$3)/$C84*[2]Genanskaffelsespriser!$D151*I84))</f>
        <v>0</v>
      </c>
      <c r="AG84" s="58">
        <f>IF((J84*[2]Genanskaffelsespriser!$D151-(2009-J$3)/$C84*[2]Genanskaffelsespriser!$D151*J84)&lt;0,0,(J84*[2]Genanskaffelsespriser!$D151-(2009-J$3)/$C84*[2]Genanskaffelsespriser!$D151*J84))</f>
        <v>0</v>
      </c>
      <c r="AH84" s="58">
        <f>IF((K84*[2]Genanskaffelsespriser!$D151-(2009-K$3)/$C84*[2]Genanskaffelsespriser!$D151*K84)&lt;0,0,(K84*[2]Genanskaffelsespriser!$D151-(2009-K$3)/$C84*[2]Genanskaffelsespriser!$D151*K84))</f>
        <v>0</v>
      </c>
      <c r="AI84" s="58">
        <f>IF((L84*[2]Genanskaffelsespriser!$D151-(2009-L$3)/$C84*[2]Genanskaffelsespriser!$D151*L84)&lt;0,0,(L84*[2]Genanskaffelsespriser!$D151-(2009-L$3)/$C84*[2]Genanskaffelsespriser!$D151*L84))</f>
        <v>0</v>
      </c>
      <c r="AJ84" s="58">
        <f>IF((M84*[2]Genanskaffelsespriser!$D151-(2009-M$3)/$C84*[2]Genanskaffelsespriser!$D151*M84)&lt;0,0,(M84*[2]Genanskaffelsespriser!$D151-(2009-M$3)/$C84*[2]Genanskaffelsespriser!$D151*M84))</f>
        <v>0</v>
      </c>
      <c r="AK84" s="58">
        <f>IF((N84*[2]Genanskaffelsespriser!$D151-(2009-N$3)/$C84*[2]Genanskaffelsespriser!$D151*N84)&lt;0,0,(N84*[2]Genanskaffelsespriser!$D151-(2009-N$3)/$C84*[2]Genanskaffelsespriser!$D151*N84))</f>
        <v>0</v>
      </c>
      <c r="AL84" s="58">
        <f>IF((O84*[2]Genanskaffelsespriser!$D151-(2009-O$3)/$C84*[2]Genanskaffelsespriser!$D151*O84)&lt;0,0,(O84*[2]Genanskaffelsespriser!$D151-(2009-O$3)/$C84*[2]Genanskaffelsespriser!$D151*O84))</f>
        <v>0</v>
      </c>
      <c r="AM84" s="58">
        <f>IF((P84*[2]Genanskaffelsespriser!$D151-(2009-P$3)/$C84*[2]Genanskaffelsespriser!$D151*P84)&lt;0,0,(P84*[2]Genanskaffelsespriser!$D151-(2009-P$3)/$C84*[2]Genanskaffelsespriser!$D151*P84))</f>
        <v>0</v>
      </c>
      <c r="AN84" s="58">
        <f>IF((Q84*[2]Genanskaffelsespriser!$D151-(2009-Q$3)/$C84*[2]Genanskaffelsespriser!$D151*Q84)&lt;0,0,(Q84*[2]Genanskaffelsespriser!$D151-(2009-Q$3)/$C84*[2]Genanskaffelsespriser!$D151*Q84))</f>
        <v>0</v>
      </c>
      <c r="AO84" s="58">
        <f>IF((R84*[2]Genanskaffelsespriser!$D151-(2009-R$3)/$C84*[2]Genanskaffelsespriser!$D151*R84)&lt;0,0,(R84*[2]Genanskaffelsespriser!$D151-(2009-R$3)/$C84*[2]Genanskaffelsespriser!$D151*R84))</f>
        <v>0</v>
      </c>
      <c r="AP84" s="58">
        <f>IF((S84*[2]Genanskaffelsespriser!$D151-(2009-S$3)/$C84*[2]Genanskaffelsespriser!$D151*S84)&lt;0,0,(S84*[2]Genanskaffelsespriser!$D151-(2009-S$3)/$C84*[2]Genanskaffelsespriser!$D151*S84))</f>
        <v>0</v>
      </c>
      <c r="AQ84" s="58">
        <f>IF((T84*[2]Genanskaffelsespriser!$D151-(2009-T$3)/$C84*[2]Genanskaffelsespriser!$D151*T84)&lt;0,0,(T84*[2]Genanskaffelsespriser!$D151-(2009-T$3)/$C84*[2]Genanskaffelsespriser!$D151*T84))</f>
        <v>0</v>
      </c>
      <c r="AR84" s="58">
        <f>IF((U84*[2]Genanskaffelsespriser!$D151-(2009-U$3)/$C84*[2]Genanskaffelsespriser!$D151*U84)&lt;0,0,(U84*[2]Genanskaffelsespriser!$D151-(2009-U$3)/$C84*[2]Genanskaffelsespriser!$D151*U84))</f>
        <v>0</v>
      </c>
      <c r="AS84" s="58">
        <f>IF((V84*[2]Genanskaffelsespriser!$D151-(2009-V$3)/$C84*[2]Genanskaffelsespriser!$D151*V84)&lt;0,0,(V84*[2]Genanskaffelsespriser!$D151-(2009-V$3)/$C84*[2]Genanskaffelsespriser!$D151*V84))</f>
        <v>0</v>
      </c>
      <c r="AT84" s="58">
        <f>IF((W84*[2]Genanskaffelsespriser!$D151-(2009-W$3)/$C84*[2]Genanskaffelsespriser!$D151*W84)&lt;0,0,(W84*[2]Genanskaffelsespriser!$D151-(2009-W$3)/$C84*[2]Genanskaffelsespriser!$D151*W84))</f>
        <v>0</v>
      </c>
      <c r="AU84" s="58">
        <f>IF((X84*[2]Genanskaffelsespriser!$D151-(2009-X$3)/$C84*[2]Genanskaffelsespriser!$D151*X84)&lt;0,0,(X84*[2]Genanskaffelsespriser!$D151-(2009-X$3)/$C84*[2]Genanskaffelsespriser!$D151*X84))</f>
        <v>0</v>
      </c>
      <c r="AV84" s="58">
        <f>IF((Y84*[2]Genanskaffelsespriser!$D151-(2009-Y$3)/$C84*[2]Genanskaffelsespriser!$D151*Y84)&lt;0,0,(Y84*[2]Genanskaffelsespriser!$D151-(2009-Y$3)/$C84*[2]Genanskaffelsespriser!$D151*Y84))</f>
        <v>0</v>
      </c>
      <c r="AW84" s="59">
        <f t="shared" si="35"/>
        <v>0</v>
      </c>
      <c r="AX84" s="58">
        <f>VLOOKUP(D$3,[2]Prisindeks!$A$1:$B$111,2,FALSE)/100*AA84</f>
        <v>0</v>
      </c>
      <c r="AY84" s="58">
        <f>VLOOKUP(E$3,[2]Prisindeks!$A$1:$B$111,2,FALSE)/100*AB84</f>
        <v>0</v>
      </c>
      <c r="AZ84" s="58">
        <f>VLOOKUP(F$3,[2]Prisindeks!$A$1:$B$111,2,FALSE)/100*AC84</f>
        <v>0</v>
      </c>
      <c r="BA84" s="58">
        <f>VLOOKUP(G$3,[2]Prisindeks!$A$1:$B$111,2,FALSE)/100*AD84</f>
        <v>0</v>
      </c>
      <c r="BB84" s="58">
        <f>VLOOKUP(H$3,[2]Prisindeks!$A$1:$B$111,2,FALSE)/100*AE84</f>
        <v>0</v>
      </c>
      <c r="BC84" s="58">
        <f>VLOOKUP(I$3,[2]Prisindeks!$A$1:$B$111,2,FALSE)/100*AF84</f>
        <v>0</v>
      </c>
      <c r="BD84" s="58">
        <f>VLOOKUP(J$3,[2]Prisindeks!$A$1:$B$111,2,FALSE)/100*AG84</f>
        <v>0</v>
      </c>
      <c r="BE84" s="58">
        <f>VLOOKUP(K$3,[2]Prisindeks!$A$1:$B$111,2,FALSE)/100*AH84</f>
        <v>0</v>
      </c>
      <c r="BF84" s="58">
        <f>VLOOKUP(L$3,[2]Prisindeks!$A$1:$B$111,2,FALSE)/100*AI84</f>
        <v>0</v>
      </c>
      <c r="BG84" s="58">
        <f>VLOOKUP(M$3,[2]Prisindeks!$A$1:$B$111,2,FALSE)/100*AJ84</f>
        <v>0</v>
      </c>
      <c r="BH84" s="58">
        <f>VLOOKUP(N$3,[2]Prisindeks!$A$1:$B$111,2,FALSE)/100*AK84</f>
        <v>0</v>
      </c>
      <c r="BI84" s="58">
        <f>VLOOKUP(O$3,[2]Prisindeks!$A$1:$B$111,2,FALSE)/100*AL84</f>
        <v>0</v>
      </c>
      <c r="BJ84" s="58">
        <f>VLOOKUP(P$3,[2]Prisindeks!$A$1:$B$111,2,FALSE)/100*AM84</f>
        <v>0</v>
      </c>
      <c r="BK84" s="58">
        <f>VLOOKUP(Q$3,[2]Prisindeks!$A$1:$B$111,2,FALSE)/100*AN84</f>
        <v>0</v>
      </c>
      <c r="BL84" s="58">
        <f>VLOOKUP(R$3,[2]Prisindeks!$A$1:$B$111,2,FALSE)/100*AO84</f>
        <v>0</v>
      </c>
      <c r="BM84" s="58">
        <f>VLOOKUP(S$3,[2]Prisindeks!$A$1:$B$111,2,FALSE)/100*AP84</f>
        <v>0</v>
      </c>
      <c r="BN84" s="58">
        <f>VLOOKUP(T$3,[2]Prisindeks!$A$1:$B$111,2,FALSE)/100*AQ84</f>
        <v>0</v>
      </c>
      <c r="BO84" s="58">
        <f>VLOOKUP(U$3,[2]Prisindeks!$A$1:$B$111,2,FALSE)/100*AR84</f>
        <v>0</v>
      </c>
      <c r="BP84" s="58">
        <f>VLOOKUP(V$3,[2]Prisindeks!$A$1:$B$111,2,FALSE)/100*AS84</f>
        <v>0</v>
      </c>
      <c r="BQ84" s="58">
        <f>VLOOKUP(W$3,[2]Prisindeks!$A$1:$B$111,2,FALSE)/100*AT84</f>
        <v>0</v>
      </c>
      <c r="BR84" s="58">
        <f>VLOOKUP(X$3,[2]Prisindeks!$A$1:$B$111,2,FALSE)/100*AU84</f>
        <v>0</v>
      </c>
      <c r="BS84" s="58">
        <f>VLOOKUP(Y$3,[2]Prisindeks!$A$1:$B$111,2,FALSE)/100*AV84</f>
        <v>0</v>
      </c>
      <c r="BT84" s="59">
        <f t="shared" si="36"/>
        <v>0</v>
      </c>
      <c r="BU84" s="48">
        <f t="shared" si="37"/>
        <v>0</v>
      </c>
      <c r="BV84" s="48">
        <f t="shared" si="37"/>
        <v>0</v>
      </c>
      <c r="BW84" s="48">
        <f t="shared" si="37"/>
        <v>0</v>
      </c>
      <c r="BX84" s="48">
        <f t="shared" si="37"/>
        <v>0</v>
      </c>
      <c r="BY84" s="48">
        <f t="shared" si="37"/>
        <v>0</v>
      </c>
      <c r="BZ84" s="48">
        <f t="shared" si="37"/>
        <v>0</v>
      </c>
      <c r="CA84" s="48">
        <f t="shared" si="37"/>
        <v>0</v>
      </c>
      <c r="CB84" s="48">
        <f t="shared" si="37"/>
        <v>0</v>
      </c>
      <c r="CC84" s="48">
        <f t="shared" si="37"/>
        <v>0</v>
      </c>
      <c r="CD84" s="48">
        <f t="shared" si="37"/>
        <v>0</v>
      </c>
      <c r="CE84" s="48">
        <f t="shared" si="37"/>
        <v>0</v>
      </c>
      <c r="CF84" s="48">
        <f t="shared" si="37"/>
        <v>0</v>
      </c>
      <c r="CG84" s="48">
        <f t="shared" si="37"/>
        <v>0</v>
      </c>
      <c r="CH84" s="48">
        <f t="shared" si="37"/>
        <v>0</v>
      </c>
      <c r="CI84" s="48">
        <f t="shared" si="37"/>
        <v>0</v>
      </c>
      <c r="CJ84" s="48">
        <f t="shared" si="37"/>
        <v>0</v>
      </c>
      <c r="CK84" s="48">
        <f t="shared" si="38"/>
        <v>0</v>
      </c>
      <c r="CL84" s="48">
        <f t="shared" si="38"/>
        <v>0</v>
      </c>
      <c r="CM84" s="48">
        <f t="shared" si="38"/>
        <v>0</v>
      </c>
      <c r="CN84" s="48">
        <f t="shared" si="38"/>
        <v>0</v>
      </c>
      <c r="CO84" s="48">
        <f t="shared" si="38"/>
        <v>0</v>
      </c>
      <c r="CP84" s="48">
        <f t="shared" si="38"/>
        <v>0</v>
      </c>
      <c r="CQ84" s="49">
        <f t="shared" si="39"/>
        <v>0</v>
      </c>
      <c r="CR84" s="48">
        <f t="shared" si="34"/>
        <v>0</v>
      </c>
    </row>
    <row r="85" spans="1:96" hidden="1" outlineLevel="1" x14ac:dyDescent="0.25">
      <c r="A85" s="50" t="s">
        <v>13</v>
      </c>
      <c r="B85" s="51" t="s">
        <v>54</v>
      </c>
      <c r="C85" s="52">
        <f>[2]Genanskaffelsespriser!E152</f>
        <v>100</v>
      </c>
      <c r="D85" s="78">
        <v>0</v>
      </c>
      <c r="E85" s="78">
        <v>0</v>
      </c>
      <c r="F85" s="78">
        <v>0</v>
      </c>
      <c r="G85" s="78">
        <v>0</v>
      </c>
      <c r="H85" s="78">
        <v>0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Y85" s="78">
        <v>0</v>
      </c>
      <c r="Z85" s="56"/>
      <c r="AA85" s="57">
        <f>IF((D85*[2]Genanskaffelsespriser!$D152-(2009-D$3)/$C85*[2]Genanskaffelsespriser!$D152*D85)&lt;0,0,(D85*[2]Genanskaffelsespriser!$D152-(2009-D$3)/$C85*[2]Genanskaffelsespriser!$D152*D85))</f>
        <v>0</v>
      </c>
      <c r="AB85" s="58">
        <f>IF((E85*[2]Genanskaffelsespriser!$D152-(2009-E$3)/$C85*[2]Genanskaffelsespriser!$D152*E85)&lt;0,0,(E85*[2]Genanskaffelsespriser!$D152-(2009-E$3)/$C85*[2]Genanskaffelsespriser!$D152*E85))</f>
        <v>0</v>
      </c>
      <c r="AC85" s="58">
        <f>IF((F85*[2]Genanskaffelsespriser!$D152-(2009-F$3)/$C85*[2]Genanskaffelsespriser!$D152*F85)&lt;0,0,(F85*[2]Genanskaffelsespriser!$D152-(2009-F$3)/$C85*[2]Genanskaffelsespriser!$D152*F85))</f>
        <v>0</v>
      </c>
      <c r="AD85" s="58">
        <f>IF((G85*[2]Genanskaffelsespriser!$D152-(2009-G$3)/$C85*[2]Genanskaffelsespriser!$D152*G85)&lt;0,0,(G85*[2]Genanskaffelsespriser!$D152-(2009-G$3)/$C85*[2]Genanskaffelsespriser!$D152*G85))</f>
        <v>0</v>
      </c>
      <c r="AE85" s="58">
        <f>IF((H85*[2]Genanskaffelsespriser!$D152-(2009-H$3)/$C85*[2]Genanskaffelsespriser!$D152*H85)&lt;0,0,(H85*[2]Genanskaffelsespriser!$D152-(2009-H$3)/$C85*[2]Genanskaffelsespriser!$D152*H85))</f>
        <v>0</v>
      </c>
      <c r="AF85" s="58">
        <f>IF((I85*[2]Genanskaffelsespriser!$D152-(2009-I$3)/$C85*[2]Genanskaffelsespriser!$D152*I85)&lt;0,0,(I85*[2]Genanskaffelsespriser!$D152-(2009-I$3)/$C85*[2]Genanskaffelsespriser!$D152*I85))</f>
        <v>0</v>
      </c>
      <c r="AG85" s="58">
        <f>IF((J85*[2]Genanskaffelsespriser!$D152-(2009-J$3)/$C85*[2]Genanskaffelsespriser!$D152*J85)&lt;0,0,(J85*[2]Genanskaffelsespriser!$D152-(2009-J$3)/$C85*[2]Genanskaffelsespriser!$D152*J85))</f>
        <v>0</v>
      </c>
      <c r="AH85" s="58">
        <f>IF((K85*[2]Genanskaffelsespriser!$D152-(2009-K$3)/$C85*[2]Genanskaffelsespriser!$D152*K85)&lt;0,0,(K85*[2]Genanskaffelsespriser!$D152-(2009-K$3)/$C85*[2]Genanskaffelsespriser!$D152*K85))</f>
        <v>0</v>
      </c>
      <c r="AI85" s="58">
        <f>IF((L85*[2]Genanskaffelsespriser!$D152-(2009-L$3)/$C85*[2]Genanskaffelsespriser!$D152*L85)&lt;0,0,(L85*[2]Genanskaffelsespriser!$D152-(2009-L$3)/$C85*[2]Genanskaffelsespriser!$D152*L85))</f>
        <v>0</v>
      </c>
      <c r="AJ85" s="58">
        <f>IF((M85*[2]Genanskaffelsespriser!$D152-(2009-M$3)/$C85*[2]Genanskaffelsespriser!$D152*M85)&lt;0,0,(M85*[2]Genanskaffelsespriser!$D152-(2009-M$3)/$C85*[2]Genanskaffelsespriser!$D152*M85))</f>
        <v>0</v>
      </c>
      <c r="AK85" s="58">
        <f>IF((N85*[2]Genanskaffelsespriser!$D152-(2009-N$3)/$C85*[2]Genanskaffelsespriser!$D152*N85)&lt;0,0,(N85*[2]Genanskaffelsespriser!$D152-(2009-N$3)/$C85*[2]Genanskaffelsespriser!$D152*N85))</f>
        <v>0</v>
      </c>
      <c r="AL85" s="58">
        <f>IF((O85*[2]Genanskaffelsespriser!$D152-(2009-O$3)/$C85*[2]Genanskaffelsespriser!$D152*O85)&lt;0,0,(O85*[2]Genanskaffelsespriser!$D152-(2009-O$3)/$C85*[2]Genanskaffelsespriser!$D152*O85))</f>
        <v>0</v>
      </c>
      <c r="AM85" s="58">
        <f>IF((P85*[2]Genanskaffelsespriser!$D152-(2009-P$3)/$C85*[2]Genanskaffelsespriser!$D152*P85)&lt;0,0,(P85*[2]Genanskaffelsespriser!$D152-(2009-P$3)/$C85*[2]Genanskaffelsespriser!$D152*P85))</f>
        <v>0</v>
      </c>
      <c r="AN85" s="58">
        <f>IF((Q85*[2]Genanskaffelsespriser!$D152-(2009-Q$3)/$C85*[2]Genanskaffelsespriser!$D152*Q85)&lt;0,0,(Q85*[2]Genanskaffelsespriser!$D152-(2009-Q$3)/$C85*[2]Genanskaffelsespriser!$D152*Q85))</f>
        <v>0</v>
      </c>
      <c r="AO85" s="58">
        <f>IF((R85*[2]Genanskaffelsespriser!$D152-(2009-R$3)/$C85*[2]Genanskaffelsespriser!$D152*R85)&lt;0,0,(R85*[2]Genanskaffelsespriser!$D152-(2009-R$3)/$C85*[2]Genanskaffelsespriser!$D152*R85))</f>
        <v>0</v>
      </c>
      <c r="AP85" s="58">
        <f>IF((S85*[2]Genanskaffelsespriser!$D152-(2009-S$3)/$C85*[2]Genanskaffelsespriser!$D152*S85)&lt;0,0,(S85*[2]Genanskaffelsespriser!$D152-(2009-S$3)/$C85*[2]Genanskaffelsespriser!$D152*S85))</f>
        <v>0</v>
      </c>
      <c r="AQ85" s="58">
        <f>IF((T85*[2]Genanskaffelsespriser!$D152-(2009-T$3)/$C85*[2]Genanskaffelsespriser!$D152*T85)&lt;0,0,(T85*[2]Genanskaffelsespriser!$D152-(2009-T$3)/$C85*[2]Genanskaffelsespriser!$D152*T85))</f>
        <v>0</v>
      </c>
      <c r="AR85" s="58">
        <f>IF((U85*[2]Genanskaffelsespriser!$D152-(2009-U$3)/$C85*[2]Genanskaffelsespriser!$D152*U85)&lt;0,0,(U85*[2]Genanskaffelsespriser!$D152-(2009-U$3)/$C85*[2]Genanskaffelsespriser!$D152*U85))</f>
        <v>0</v>
      </c>
      <c r="AS85" s="58">
        <f>IF((V85*[2]Genanskaffelsespriser!$D152-(2009-V$3)/$C85*[2]Genanskaffelsespriser!$D152*V85)&lt;0,0,(V85*[2]Genanskaffelsespriser!$D152-(2009-V$3)/$C85*[2]Genanskaffelsespriser!$D152*V85))</f>
        <v>0</v>
      </c>
      <c r="AT85" s="58">
        <f>IF((W85*[2]Genanskaffelsespriser!$D152-(2009-W$3)/$C85*[2]Genanskaffelsespriser!$D152*W85)&lt;0,0,(W85*[2]Genanskaffelsespriser!$D152-(2009-W$3)/$C85*[2]Genanskaffelsespriser!$D152*W85))</f>
        <v>0</v>
      </c>
      <c r="AU85" s="58">
        <f>IF((X85*[2]Genanskaffelsespriser!$D152-(2009-X$3)/$C85*[2]Genanskaffelsespriser!$D152*X85)&lt;0,0,(X85*[2]Genanskaffelsespriser!$D152-(2009-X$3)/$C85*[2]Genanskaffelsespriser!$D152*X85))</f>
        <v>0</v>
      </c>
      <c r="AV85" s="58">
        <f>IF((Y85*[2]Genanskaffelsespriser!$D152-(2009-Y$3)/$C85*[2]Genanskaffelsespriser!$D152*Y85)&lt;0,0,(Y85*[2]Genanskaffelsespriser!$D152-(2009-Y$3)/$C85*[2]Genanskaffelsespriser!$D152*Y85))</f>
        <v>0</v>
      </c>
      <c r="AW85" s="59">
        <f t="shared" si="35"/>
        <v>0</v>
      </c>
      <c r="AX85" s="58">
        <f>VLOOKUP(D$3,[2]Prisindeks!$A$1:$B$111,2,FALSE)/100*AA85</f>
        <v>0</v>
      </c>
      <c r="AY85" s="58">
        <f>VLOOKUP(E$3,[2]Prisindeks!$A$1:$B$111,2,FALSE)/100*AB85</f>
        <v>0</v>
      </c>
      <c r="AZ85" s="58">
        <f>VLOOKUP(F$3,[2]Prisindeks!$A$1:$B$111,2,FALSE)/100*AC85</f>
        <v>0</v>
      </c>
      <c r="BA85" s="58">
        <f>VLOOKUP(G$3,[2]Prisindeks!$A$1:$B$111,2,FALSE)/100*AD85</f>
        <v>0</v>
      </c>
      <c r="BB85" s="58">
        <f>VLOOKUP(H$3,[2]Prisindeks!$A$1:$B$111,2,FALSE)/100*AE85</f>
        <v>0</v>
      </c>
      <c r="BC85" s="58">
        <f>VLOOKUP(I$3,[2]Prisindeks!$A$1:$B$111,2,FALSE)/100*AF85</f>
        <v>0</v>
      </c>
      <c r="BD85" s="58">
        <f>VLOOKUP(J$3,[2]Prisindeks!$A$1:$B$111,2,FALSE)/100*AG85</f>
        <v>0</v>
      </c>
      <c r="BE85" s="58">
        <f>VLOOKUP(K$3,[2]Prisindeks!$A$1:$B$111,2,FALSE)/100*AH85</f>
        <v>0</v>
      </c>
      <c r="BF85" s="58">
        <f>VLOOKUP(L$3,[2]Prisindeks!$A$1:$B$111,2,FALSE)/100*AI85</f>
        <v>0</v>
      </c>
      <c r="BG85" s="58">
        <f>VLOOKUP(M$3,[2]Prisindeks!$A$1:$B$111,2,FALSE)/100*AJ85</f>
        <v>0</v>
      </c>
      <c r="BH85" s="58">
        <f>VLOOKUP(N$3,[2]Prisindeks!$A$1:$B$111,2,FALSE)/100*AK85</f>
        <v>0</v>
      </c>
      <c r="BI85" s="58">
        <f>VLOOKUP(O$3,[2]Prisindeks!$A$1:$B$111,2,FALSE)/100*AL85</f>
        <v>0</v>
      </c>
      <c r="BJ85" s="58">
        <f>VLOOKUP(P$3,[2]Prisindeks!$A$1:$B$111,2,FALSE)/100*AM85</f>
        <v>0</v>
      </c>
      <c r="BK85" s="58">
        <f>VLOOKUP(Q$3,[2]Prisindeks!$A$1:$B$111,2,FALSE)/100*AN85</f>
        <v>0</v>
      </c>
      <c r="BL85" s="58">
        <f>VLOOKUP(R$3,[2]Prisindeks!$A$1:$B$111,2,FALSE)/100*AO85</f>
        <v>0</v>
      </c>
      <c r="BM85" s="58">
        <f>VLOOKUP(S$3,[2]Prisindeks!$A$1:$B$111,2,FALSE)/100*AP85</f>
        <v>0</v>
      </c>
      <c r="BN85" s="58">
        <f>VLOOKUP(T$3,[2]Prisindeks!$A$1:$B$111,2,FALSE)/100*AQ85</f>
        <v>0</v>
      </c>
      <c r="BO85" s="58">
        <f>VLOOKUP(U$3,[2]Prisindeks!$A$1:$B$111,2,FALSE)/100*AR85</f>
        <v>0</v>
      </c>
      <c r="BP85" s="58">
        <f>VLOOKUP(V$3,[2]Prisindeks!$A$1:$B$111,2,FALSE)/100*AS85</f>
        <v>0</v>
      </c>
      <c r="BQ85" s="58">
        <f>VLOOKUP(W$3,[2]Prisindeks!$A$1:$B$111,2,FALSE)/100*AT85</f>
        <v>0</v>
      </c>
      <c r="BR85" s="58">
        <f>VLOOKUP(X$3,[2]Prisindeks!$A$1:$B$111,2,FALSE)/100*AU85</f>
        <v>0</v>
      </c>
      <c r="BS85" s="58">
        <f>VLOOKUP(Y$3,[2]Prisindeks!$A$1:$B$111,2,FALSE)/100*AV85</f>
        <v>0</v>
      </c>
      <c r="BT85" s="59">
        <f t="shared" si="36"/>
        <v>0</v>
      </c>
      <c r="BU85" s="48">
        <f t="shared" si="37"/>
        <v>0</v>
      </c>
      <c r="BV85" s="48">
        <f t="shared" si="37"/>
        <v>0</v>
      </c>
      <c r="BW85" s="48">
        <f t="shared" si="37"/>
        <v>0</v>
      </c>
      <c r="BX85" s="48">
        <f t="shared" si="37"/>
        <v>0</v>
      </c>
      <c r="BY85" s="48">
        <f t="shared" si="37"/>
        <v>0</v>
      </c>
      <c r="BZ85" s="48">
        <f t="shared" si="37"/>
        <v>0</v>
      </c>
      <c r="CA85" s="48">
        <f t="shared" si="37"/>
        <v>0</v>
      </c>
      <c r="CB85" s="48">
        <f t="shared" si="37"/>
        <v>0</v>
      </c>
      <c r="CC85" s="48">
        <f t="shared" si="37"/>
        <v>0</v>
      </c>
      <c r="CD85" s="48">
        <f t="shared" si="37"/>
        <v>0</v>
      </c>
      <c r="CE85" s="48">
        <f t="shared" si="37"/>
        <v>0</v>
      </c>
      <c r="CF85" s="48">
        <f t="shared" si="37"/>
        <v>0</v>
      </c>
      <c r="CG85" s="48">
        <f t="shared" si="37"/>
        <v>0</v>
      </c>
      <c r="CH85" s="48">
        <f t="shared" si="37"/>
        <v>0</v>
      </c>
      <c r="CI85" s="48">
        <f t="shared" si="37"/>
        <v>0</v>
      </c>
      <c r="CJ85" s="48">
        <f t="shared" si="37"/>
        <v>0</v>
      </c>
      <c r="CK85" s="48">
        <f t="shared" si="38"/>
        <v>0</v>
      </c>
      <c r="CL85" s="48">
        <f t="shared" si="38"/>
        <v>0</v>
      </c>
      <c r="CM85" s="48">
        <f t="shared" si="38"/>
        <v>0</v>
      </c>
      <c r="CN85" s="48">
        <f t="shared" si="38"/>
        <v>0</v>
      </c>
      <c r="CO85" s="48">
        <f t="shared" si="38"/>
        <v>0</v>
      </c>
      <c r="CP85" s="48">
        <f t="shared" si="38"/>
        <v>0</v>
      </c>
      <c r="CQ85" s="49">
        <f t="shared" si="39"/>
        <v>0</v>
      </c>
      <c r="CR85" s="48">
        <f t="shared" si="34"/>
        <v>0</v>
      </c>
    </row>
    <row r="86" spans="1:96" hidden="1" outlineLevel="1" x14ac:dyDescent="0.25">
      <c r="A86" s="50" t="s">
        <v>14</v>
      </c>
      <c r="B86" s="51" t="s">
        <v>54</v>
      </c>
      <c r="C86" s="52">
        <f>[2]Genanskaffelsespriser!E153</f>
        <v>100</v>
      </c>
      <c r="D86" s="78">
        <v>0</v>
      </c>
      <c r="E86" s="78">
        <v>0</v>
      </c>
      <c r="F86" s="78">
        <v>0</v>
      </c>
      <c r="G86" s="78">
        <v>0</v>
      </c>
      <c r="H86" s="78">
        <v>0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0</v>
      </c>
      <c r="S86" s="78">
        <v>0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Y86" s="78">
        <v>0</v>
      </c>
      <c r="Z86" s="56"/>
      <c r="AA86" s="57">
        <f>IF((D86*[2]Genanskaffelsespriser!$D153-(2009-D$3)/$C86*[2]Genanskaffelsespriser!$D153*D86)&lt;0,0,(D86*[2]Genanskaffelsespriser!$D153-(2009-D$3)/$C86*[2]Genanskaffelsespriser!$D153*D86))</f>
        <v>0</v>
      </c>
      <c r="AB86" s="58">
        <f>IF((E86*[2]Genanskaffelsespriser!$D153-(2009-E$3)/$C86*[2]Genanskaffelsespriser!$D153*E86)&lt;0,0,(E86*[2]Genanskaffelsespriser!$D153-(2009-E$3)/$C86*[2]Genanskaffelsespriser!$D153*E86))</f>
        <v>0</v>
      </c>
      <c r="AC86" s="58">
        <f>IF((F86*[2]Genanskaffelsespriser!$D153-(2009-F$3)/$C86*[2]Genanskaffelsespriser!$D153*F86)&lt;0,0,(F86*[2]Genanskaffelsespriser!$D153-(2009-F$3)/$C86*[2]Genanskaffelsespriser!$D153*F86))</f>
        <v>0</v>
      </c>
      <c r="AD86" s="58">
        <f>IF((G86*[2]Genanskaffelsespriser!$D153-(2009-G$3)/$C86*[2]Genanskaffelsespriser!$D153*G86)&lt;0,0,(G86*[2]Genanskaffelsespriser!$D153-(2009-G$3)/$C86*[2]Genanskaffelsespriser!$D153*G86))</f>
        <v>0</v>
      </c>
      <c r="AE86" s="58">
        <f>IF((H86*[2]Genanskaffelsespriser!$D153-(2009-H$3)/$C86*[2]Genanskaffelsespriser!$D153*H86)&lt;0,0,(H86*[2]Genanskaffelsespriser!$D153-(2009-H$3)/$C86*[2]Genanskaffelsespriser!$D153*H86))</f>
        <v>0</v>
      </c>
      <c r="AF86" s="58">
        <f>IF((I86*[2]Genanskaffelsespriser!$D153-(2009-I$3)/$C86*[2]Genanskaffelsespriser!$D153*I86)&lt;0,0,(I86*[2]Genanskaffelsespriser!$D153-(2009-I$3)/$C86*[2]Genanskaffelsespriser!$D153*I86))</f>
        <v>0</v>
      </c>
      <c r="AG86" s="58">
        <f>IF((J86*[2]Genanskaffelsespriser!$D153-(2009-J$3)/$C86*[2]Genanskaffelsespriser!$D153*J86)&lt;0,0,(J86*[2]Genanskaffelsespriser!$D153-(2009-J$3)/$C86*[2]Genanskaffelsespriser!$D153*J86))</f>
        <v>0</v>
      </c>
      <c r="AH86" s="58">
        <f>IF((K86*[2]Genanskaffelsespriser!$D153-(2009-K$3)/$C86*[2]Genanskaffelsespriser!$D153*K86)&lt;0,0,(K86*[2]Genanskaffelsespriser!$D153-(2009-K$3)/$C86*[2]Genanskaffelsespriser!$D153*K86))</f>
        <v>0</v>
      </c>
      <c r="AI86" s="58">
        <f>IF((L86*[2]Genanskaffelsespriser!$D153-(2009-L$3)/$C86*[2]Genanskaffelsespriser!$D153*L86)&lt;0,0,(L86*[2]Genanskaffelsespriser!$D153-(2009-L$3)/$C86*[2]Genanskaffelsespriser!$D153*L86))</f>
        <v>0</v>
      </c>
      <c r="AJ86" s="58">
        <f>IF((M86*[2]Genanskaffelsespriser!$D153-(2009-M$3)/$C86*[2]Genanskaffelsespriser!$D153*M86)&lt;0,0,(M86*[2]Genanskaffelsespriser!$D153-(2009-M$3)/$C86*[2]Genanskaffelsespriser!$D153*M86))</f>
        <v>0</v>
      </c>
      <c r="AK86" s="58">
        <f>IF((N86*[2]Genanskaffelsespriser!$D153-(2009-N$3)/$C86*[2]Genanskaffelsespriser!$D153*N86)&lt;0,0,(N86*[2]Genanskaffelsespriser!$D153-(2009-N$3)/$C86*[2]Genanskaffelsespriser!$D153*N86))</f>
        <v>0</v>
      </c>
      <c r="AL86" s="58">
        <f>IF((O86*[2]Genanskaffelsespriser!$D153-(2009-O$3)/$C86*[2]Genanskaffelsespriser!$D153*O86)&lt;0,0,(O86*[2]Genanskaffelsespriser!$D153-(2009-O$3)/$C86*[2]Genanskaffelsespriser!$D153*O86))</f>
        <v>0</v>
      </c>
      <c r="AM86" s="58">
        <f>IF((P86*[2]Genanskaffelsespriser!$D153-(2009-P$3)/$C86*[2]Genanskaffelsespriser!$D153*P86)&lt;0,0,(P86*[2]Genanskaffelsespriser!$D153-(2009-P$3)/$C86*[2]Genanskaffelsespriser!$D153*P86))</f>
        <v>0</v>
      </c>
      <c r="AN86" s="58">
        <f>IF((Q86*[2]Genanskaffelsespriser!$D153-(2009-Q$3)/$C86*[2]Genanskaffelsespriser!$D153*Q86)&lt;0,0,(Q86*[2]Genanskaffelsespriser!$D153-(2009-Q$3)/$C86*[2]Genanskaffelsespriser!$D153*Q86))</f>
        <v>0</v>
      </c>
      <c r="AO86" s="58">
        <f>IF((R86*[2]Genanskaffelsespriser!$D153-(2009-R$3)/$C86*[2]Genanskaffelsespriser!$D153*R86)&lt;0,0,(R86*[2]Genanskaffelsespriser!$D153-(2009-R$3)/$C86*[2]Genanskaffelsespriser!$D153*R86))</f>
        <v>0</v>
      </c>
      <c r="AP86" s="58">
        <f>IF((S86*[2]Genanskaffelsespriser!$D153-(2009-S$3)/$C86*[2]Genanskaffelsespriser!$D153*S86)&lt;0,0,(S86*[2]Genanskaffelsespriser!$D153-(2009-S$3)/$C86*[2]Genanskaffelsespriser!$D153*S86))</f>
        <v>0</v>
      </c>
      <c r="AQ86" s="58">
        <f>IF((T86*[2]Genanskaffelsespriser!$D153-(2009-T$3)/$C86*[2]Genanskaffelsespriser!$D153*T86)&lt;0,0,(T86*[2]Genanskaffelsespriser!$D153-(2009-T$3)/$C86*[2]Genanskaffelsespriser!$D153*T86))</f>
        <v>0</v>
      </c>
      <c r="AR86" s="58">
        <f>IF((U86*[2]Genanskaffelsespriser!$D153-(2009-U$3)/$C86*[2]Genanskaffelsespriser!$D153*U86)&lt;0,0,(U86*[2]Genanskaffelsespriser!$D153-(2009-U$3)/$C86*[2]Genanskaffelsespriser!$D153*U86))</f>
        <v>0</v>
      </c>
      <c r="AS86" s="58">
        <f>IF((V86*[2]Genanskaffelsespriser!$D153-(2009-V$3)/$C86*[2]Genanskaffelsespriser!$D153*V86)&lt;0,0,(V86*[2]Genanskaffelsespriser!$D153-(2009-V$3)/$C86*[2]Genanskaffelsespriser!$D153*V86))</f>
        <v>0</v>
      </c>
      <c r="AT86" s="58">
        <f>IF((W86*[2]Genanskaffelsespriser!$D153-(2009-W$3)/$C86*[2]Genanskaffelsespriser!$D153*W86)&lt;0,0,(W86*[2]Genanskaffelsespriser!$D153-(2009-W$3)/$C86*[2]Genanskaffelsespriser!$D153*W86))</f>
        <v>0</v>
      </c>
      <c r="AU86" s="58">
        <f>IF((X86*[2]Genanskaffelsespriser!$D153-(2009-X$3)/$C86*[2]Genanskaffelsespriser!$D153*X86)&lt;0,0,(X86*[2]Genanskaffelsespriser!$D153-(2009-X$3)/$C86*[2]Genanskaffelsespriser!$D153*X86))</f>
        <v>0</v>
      </c>
      <c r="AV86" s="58">
        <f>IF((Y86*[2]Genanskaffelsespriser!$D153-(2009-Y$3)/$C86*[2]Genanskaffelsespriser!$D153*Y86)&lt;0,0,(Y86*[2]Genanskaffelsespriser!$D153-(2009-Y$3)/$C86*[2]Genanskaffelsespriser!$D153*Y86))</f>
        <v>0</v>
      </c>
      <c r="AW86" s="59">
        <f t="shared" si="35"/>
        <v>0</v>
      </c>
      <c r="AX86" s="58">
        <f>VLOOKUP(D$3,[2]Prisindeks!$A$1:$B$111,2,FALSE)/100*AA86</f>
        <v>0</v>
      </c>
      <c r="AY86" s="58">
        <f>VLOOKUP(E$3,[2]Prisindeks!$A$1:$B$111,2,FALSE)/100*AB86</f>
        <v>0</v>
      </c>
      <c r="AZ86" s="58">
        <f>VLOOKUP(F$3,[2]Prisindeks!$A$1:$B$111,2,FALSE)/100*AC86</f>
        <v>0</v>
      </c>
      <c r="BA86" s="58">
        <f>VLOOKUP(G$3,[2]Prisindeks!$A$1:$B$111,2,FALSE)/100*AD86</f>
        <v>0</v>
      </c>
      <c r="BB86" s="58">
        <f>VLOOKUP(H$3,[2]Prisindeks!$A$1:$B$111,2,FALSE)/100*AE86</f>
        <v>0</v>
      </c>
      <c r="BC86" s="58">
        <f>VLOOKUP(I$3,[2]Prisindeks!$A$1:$B$111,2,FALSE)/100*AF86</f>
        <v>0</v>
      </c>
      <c r="BD86" s="58">
        <f>VLOOKUP(J$3,[2]Prisindeks!$A$1:$B$111,2,FALSE)/100*AG86</f>
        <v>0</v>
      </c>
      <c r="BE86" s="58">
        <f>VLOOKUP(K$3,[2]Prisindeks!$A$1:$B$111,2,FALSE)/100*AH86</f>
        <v>0</v>
      </c>
      <c r="BF86" s="58">
        <f>VLOOKUP(L$3,[2]Prisindeks!$A$1:$B$111,2,FALSE)/100*AI86</f>
        <v>0</v>
      </c>
      <c r="BG86" s="58">
        <f>VLOOKUP(M$3,[2]Prisindeks!$A$1:$B$111,2,FALSE)/100*AJ86</f>
        <v>0</v>
      </c>
      <c r="BH86" s="58">
        <f>VLOOKUP(N$3,[2]Prisindeks!$A$1:$B$111,2,FALSE)/100*AK86</f>
        <v>0</v>
      </c>
      <c r="BI86" s="58">
        <f>VLOOKUP(O$3,[2]Prisindeks!$A$1:$B$111,2,FALSE)/100*AL86</f>
        <v>0</v>
      </c>
      <c r="BJ86" s="58">
        <f>VLOOKUP(P$3,[2]Prisindeks!$A$1:$B$111,2,FALSE)/100*AM86</f>
        <v>0</v>
      </c>
      <c r="BK86" s="58">
        <f>VLOOKUP(Q$3,[2]Prisindeks!$A$1:$B$111,2,FALSE)/100*AN86</f>
        <v>0</v>
      </c>
      <c r="BL86" s="58">
        <f>VLOOKUP(R$3,[2]Prisindeks!$A$1:$B$111,2,FALSE)/100*AO86</f>
        <v>0</v>
      </c>
      <c r="BM86" s="58">
        <f>VLOOKUP(S$3,[2]Prisindeks!$A$1:$B$111,2,FALSE)/100*AP86</f>
        <v>0</v>
      </c>
      <c r="BN86" s="58">
        <f>VLOOKUP(T$3,[2]Prisindeks!$A$1:$B$111,2,FALSE)/100*AQ86</f>
        <v>0</v>
      </c>
      <c r="BO86" s="58">
        <f>VLOOKUP(U$3,[2]Prisindeks!$A$1:$B$111,2,FALSE)/100*AR86</f>
        <v>0</v>
      </c>
      <c r="BP86" s="58">
        <f>VLOOKUP(V$3,[2]Prisindeks!$A$1:$B$111,2,FALSE)/100*AS86</f>
        <v>0</v>
      </c>
      <c r="BQ86" s="58">
        <f>VLOOKUP(W$3,[2]Prisindeks!$A$1:$B$111,2,FALSE)/100*AT86</f>
        <v>0</v>
      </c>
      <c r="BR86" s="58">
        <f>VLOOKUP(X$3,[2]Prisindeks!$A$1:$B$111,2,FALSE)/100*AU86</f>
        <v>0</v>
      </c>
      <c r="BS86" s="58">
        <f>VLOOKUP(Y$3,[2]Prisindeks!$A$1:$B$111,2,FALSE)/100*AV86</f>
        <v>0</v>
      </c>
      <c r="BT86" s="59">
        <f t="shared" si="36"/>
        <v>0</v>
      </c>
      <c r="BU86" s="48">
        <f t="shared" si="37"/>
        <v>0</v>
      </c>
      <c r="BV86" s="48">
        <f t="shared" si="37"/>
        <v>0</v>
      </c>
      <c r="BW86" s="48">
        <f t="shared" si="37"/>
        <v>0</v>
      </c>
      <c r="BX86" s="48">
        <f t="shared" si="37"/>
        <v>0</v>
      </c>
      <c r="BY86" s="48">
        <f t="shared" si="37"/>
        <v>0</v>
      </c>
      <c r="BZ86" s="48">
        <f t="shared" si="37"/>
        <v>0</v>
      </c>
      <c r="CA86" s="48">
        <f t="shared" si="37"/>
        <v>0</v>
      </c>
      <c r="CB86" s="48">
        <f t="shared" si="37"/>
        <v>0</v>
      </c>
      <c r="CC86" s="48">
        <f t="shared" si="37"/>
        <v>0</v>
      </c>
      <c r="CD86" s="48">
        <f t="shared" si="37"/>
        <v>0</v>
      </c>
      <c r="CE86" s="48">
        <f t="shared" si="37"/>
        <v>0</v>
      </c>
      <c r="CF86" s="48">
        <f t="shared" si="37"/>
        <v>0</v>
      </c>
      <c r="CG86" s="48">
        <f t="shared" si="37"/>
        <v>0</v>
      </c>
      <c r="CH86" s="48">
        <f t="shared" si="37"/>
        <v>0</v>
      </c>
      <c r="CI86" s="48">
        <f t="shared" si="37"/>
        <v>0</v>
      </c>
      <c r="CJ86" s="48">
        <f t="shared" si="37"/>
        <v>0</v>
      </c>
      <c r="CK86" s="48">
        <f t="shared" si="38"/>
        <v>0</v>
      </c>
      <c r="CL86" s="48">
        <f t="shared" si="38"/>
        <v>0</v>
      </c>
      <c r="CM86" s="48">
        <f t="shared" si="38"/>
        <v>0</v>
      </c>
      <c r="CN86" s="48">
        <f t="shared" si="38"/>
        <v>0</v>
      </c>
      <c r="CO86" s="48">
        <f t="shared" si="38"/>
        <v>0</v>
      </c>
      <c r="CP86" s="48">
        <f t="shared" si="38"/>
        <v>0</v>
      </c>
      <c r="CQ86" s="49">
        <f t="shared" si="39"/>
        <v>0</v>
      </c>
      <c r="CR86" s="48">
        <f t="shared" si="34"/>
        <v>0</v>
      </c>
    </row>
    <row r="87" spans="1:96" hidden="1" outlineLevel="1" x14ac:dyDescent="0.25">
      <c r="A87" s="50" t="s">
        <v>8</v>
      </c>
      <c r="B87" s="51" t="s">
        <v>54</v>
      </c>
      <c r="C87" s="52">
        <f>[2]Genanskaffelsespriser!E154</f>
        <v>100</v>
      </c>
      <c r="D87" s="78">
        <v>0</v>
      </c>
      <c r="E87" s="78">
        <v>0</v>
      </c>
      <c r="F87" s="78">
        <v>0</v>
      </c>
      <c r="G87" s="78">
        <v>0</v>
      </c>
      <c r="H87" s="78">
        <v>0</v>
      </c>
      <c r="I87" s="78">
        <v>0</v>
      </c>
      <c r="J87" s="78">
        <v>0</v>
      </c>
      <c r="K87" s="78">
        <v>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0</v>
      </c>
      <c r="R87" s="78">
        <v>0</v>
      </c>
      <c r="S87" s="78">
        <v>0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  <c r="Y87" s="78">
        <v>0</v>
      </c>
      <c r="Z87" s="56"/>
      <c r="AA87" s="57">
        <f>IF((D87*[2]Genanskaffelsespriser!$D154-(2009-D$3)/$C87*[2]Genanskaffelsespriser!$D154*D87)&lt;0,0,(D87*[2]Genanskaffelsespriser!$D154-(2009-D$3)/$C87*[2]Genanskaffelsespriser!$D154*D87))</f>
        <v>0</v>
      </c>
      <c r="AB87" s="58">
        <f>IF((E87*[2]Genanskaffelsespriser!$D154-(2009-E$3)/$C87*[2]Genanskaffelsespriser!$D154*E87)&lt;0,0,(E87*[2]Genanskaffelsespriser!$D154-(2009-E$3)/$C87*[2]Genanskaffelsespriser!$D154*E87))</f>
        <v>0</v>
      </c>
      <c r="AC87" s="58">
        <f>IF((F87*[2]Genanskaffelsespriser!$D154-(2009-F$3)/$C87*[2]Genanskaffelsespriser!$D154*F87)&lt;0,0,(F87*[2]Genanskaffelsespriser!$D154-(2009-F$3)/$C87*[2]Genanskaffelsespriser!$D154*F87))</f>
        <v>0</v>
      </c>
      <c r="AD87" s="58">
        <f>IF((G87*[2]Genanskaffelsespriser!$D154-(2009-G$3)/$C87*[2]Genanskaffelsespriser!$D154*G87)&lt;0,0,(G87*[2]Genanskaffelsespriser!$D154-(2009-G$3)/$C87*[2]Genanskaffelsespriser!$D154*G87))</f>
        <v>0</v>
      </c>
      <c r="AE87" s="58">
        <f>IF((H87*[2]Genanskaffelsespriser!$D154-(2009-H$3)/$C87*[2]Genanskaffelsespriser!$D154*H87)&lt;0,0,(H87*[2]Genanskaffelsespriser!$D154-(2009-H$3)/$C87*[2]Genanskaffelsespriser!$D154*H87))</f>
        <v>0</v>
      </c>
      <c r="AF87" s="58">
        <f>IF((I87*[2]Genanskaffelsespriser!$D154-(2009-I$3)/$C87*[2]Genanskaffelsespriser!$D154*I87)&lt;0,0,(I87*[2]Genanskaffelsespriser!$D154-(2009-I$3)/$C87*[2]Genanskaffelsespriser!$D154*I87))</f>
        <v>0</v>
      </c>
      <c r="AG87" s="58">
        <f>IF((J87*[2]Genanskaffelsespriser!$D154-(2009-J$3)/$C87*[2]Genanskaffelsespriser!$D154*J87)&lt;0,0,(J87*[2]Genanskaffelsespriser!$D154-(2009-J$3)/$C87*[2]Genanskaffelsespriser!$D154*J87))</f>
        <v>0</v>
      </c>
      <c r="AH87" s="58">
        <f>IF((K87*[2]Genanskaffelsespriser!$D154-(2009-K$3)/$C87*[2]Genanskaffelsespriser!$D154*K87)&lt;0,0,(K87*[2]Genanskaffelsespriser!$D154-(2009-K$3)/$C87*[2]Genanskaffelsespriser!$D154*K87))</f>
        <v>0</v>
      </c>
      <c r="AI87" s="58">
        <f>IF((L87*[2]Genanskaffelsespriser!$D154-(2009-L$3)/$C87*[2]Genanskaffelsespriser!$D154*L87)&lt;0,0,(L87*[2]Genanskaffelsespriser!$D154-(2009-L$3)/$C87*[2]Genanskaffelsespriser!$D154*L87))</f>
        <v>0</v>
      </c>
      <c r="AJ87" s="58">
        <f>IF((M87*[2]Genanskaffelsespriser!$D154-(2009-M$3)/$C87*[2]Genanskaffelsespriser!$D154*M87)&lt;0,0,(M87*[2]Genanskaffelsespriser!$D154-(2009-M$3)/$C87*[2]Genanskaffelsespriser!$D154*M87))</f>
        <v>0</v>
      </c>
      <c r="AK87" s="58">
        <f>IF((N87*[2]Genanskaffelsespriser!$D154-(2009-N$3)/$C87*[2]Genanskaffelsespriser!$D154*N87)&lt;0,0,(N87*[2]Genanskaffelsespriser!$D154-(2009-N$3)/$C87*[2]Genanskaffelsespriser!$D154*N87))</f>
        <v>0</v>
      </c>
      <c r="AL87" s="58">
        <f>IF((O87*[2]Genanskaffelsespriser!$D154-(2009-O$3)/$C87*[2]Genanskaffelsespriser!$D154*O87)&lt;0,0,(O87*[2]Genanskaffelsespriser!$D154-(2009-O$3)/$C87*[2]Genanskaffelsespriser!$D154*O87))</f>
        <v>0</v>
      </c>
      <c r="AM87" s="58">
        <f>IF((P87*[2]Genanskaffelsespriser!$D154-(2009-P$3)/$C87*[2]Genanskaffelsespriser!$D154*P87)&lt;0,0,(P87*[2]Genanskaffelsespriser!$D154-(2009-P$3)/$C87*[2]Genanskaffelsespriser!$D154*P87))</f>
        <v>0</v>
      </c>
      <c r="AN87" s="58">
        <f>IF((Q87*[2]Genanskaffelsespriser!$D154-(2009-Q$3)/$C87*[2]Genanskaffelsespriser!$D154*Q87)&lt;0,0,(Q87*[2]Genanskaffelsespriser!$D154-(2009-Q$3)/$C87*[2]Genanskaffelsespriser!$D154*Q87))</f>
        <v>0</v>
      </c>
      <c r="AO87" s="58">
        <f>IF((R87*[2]Genanskaffelsespriser!$D154-(2009-R$3)/$C87*[2]Genanskaffelsespriser!$D154*R87)&lt;0,0,(R87*[2]Genanskaffelsespriser!$D154-(2009-R$3)/$C87*[2]Genanskaffelsespriser!$D154*R87))</f>
        <v>0</v>
      </c>
      <c r="AP87" s="58">
        <f>IF((S87*[2]Genanskaffelsespriser!$D154-(2009-S$3)/$C87*[2]Genanskaffelsespriser!$D154*S87)&lt;0,0,(S87*[2]Genanskaffelsespriser!$D154-(2009-S$3)/$C87*[2]Genanskaffelsespriser!$D154*S87))</f>
        <v>0</v>
      </c>
      <c r="AQ87" s="58">
        <f>IF((T87*[2]Genanskaffelsespriser!$D154-(2009-T$3)/$C87*[2]Genanskaffelsespriser!$D154*T87)&lt;0,0,(T87*[2]Genanskaffelsespriser!$D154-(2009-T$3)/$C87*[2]Genanskaffelsespriser!$D154*T87))</f>
        <v>0</v>
      </c>
      <c r="AR87" s="58">
        <f>IF((U87*[2]Genanskaffelsespriser!$D154-(2009-U$3)/$C87*[2]Genanskaffelsespriser!$D154*U87)&lt;0,0,(U87*[2]Genanskaffelsespriser!$D154-(2009-U$3)/$C87*[2]Genanskaffelsespriser!$D154*U87))</f>
        <v>0</v>
      </c>
      <c r="AS87" s="58">
        <f>IF((V87*[2]Genanskaffelsespriser!$D154-(2009-V$3)/$C87*[2]Genanskaffelsespriser!$D154*V87)&lt;0,0,(V87*[2]Genanskaffelsespriser!$D154-(2009-V$3)/$C87*[2]Genanskaffelsespriser!$D154*V87))</f>
        <v>0</v>
      </c>
      <c r="AT87" s="58">
        <f>IF((W87*[2]Genanskaffelsespriser!$D154-(2009-W$3)/$C87*[2]Genanskaffelsespriser!$D154*W87)&lt;0,0,(W87*[2]Genanskaffelsespriser!$D154-(2009-W$3)/$C87*[2]Genanskaffelsespriser!$D154*W87))</f>
        <v>0</v>
      </c>
      <c r="AU87" s="58">
        <f>IF((X87*[2]Genanskaffelsespriser!$D154-(2009-X$3)/$C87*[2]Genanskaffelsespriser!$D154*X87)&lt;0,0,(X87*[2]Genanskaffelsespriser!$D154-(2009-X$3)/$C87*[2]Genanskaffelsespriser!$D154*X87))</f>
        <v>0</v>
      </c>
      <c r="AV87" s="58">
        <f>IF((Y87*[2]Genanskaffelsespriser!$D154-(2009-Y$3)/$C87*[2]Genanskaffelsespriser!$D154*Y87)&lt;0,0,(Y87*[2]Genanskaffelsespriser!$D154-(2009-Y$3)/$C87*[2]Genanskaffelsespriser!$D154*Y87))</f>
        <v>0</v>
      </c>
      <c r="AW87" s="59">
        <f t="shared" si="35"/>
        <v>0</v>
      </c>
      <c r="AX87" s="58">
        <f>VLOOKUP(D$3,[2]Prisindeks!$A$1:$B$111,2,FALSE)/100*AA87</f>
        <v>0</v>
      </c>
      <c r="AY87" s="58">
        <f>VLOOKUP(E$3,[2]Prisindeks!$A$1:$B$111,2,FALSE)/100*AB87</f>
        <v>0</v>
      </c>
      <c r="AZ87" s="58">
        <f>VLOOKUP(F$3,[2]Prisindeks!$A$1:$B$111,2,FALSE)/100*AC87</f>
        <v>0</v>
      </c>
      <c r="BA87" s="58">
        <f>VLOOKUP(G$3,[2]Prisindeks!$A$1:$B$111,2,FALSE)/100*AD87</f>
        <v>0</v>
      </c>
      <c r="BB87" s="58">
        <f>VLOOKUP(H$3,[2]Prisindeks!$A$1:$B$111,2,FALSE)/100*AE87</f>
        <v>0</v>
      </c>
      <c r="BC87" s="58">
        <f>VLOOKUP(I$3,[2]Prisindeks!$A$1:$B$111,2,FALSE)/100*AF87</f>
        <v>0</v>
      </c>
      <c r="BD87" s="58">
        <f>VLOOKUP(J$3,[2]Prisindeks!$A$1:$B$111,2,FALSE)/100*AG87</f>
        <v>0</v>
      </c>
      <c r="BE87" s="58">
        <f>VLOOKUP(K$3,[2]Prisindeks!$A$1:$B$111,2,FALSE)/100*AH87</f>
        <v>0</v>
      </c>
      <c r="BF87" s="58">
        <f>VLOOKUP(L$3,[2]Prisindeks!$A$1:$B$111,2,FALSE)/100*AI87</f>
        <v>0</v>
      </c>
      <c r="BG87" s="58">
        <f>VLOOKUP(M$3,[2]Prisindeks!$A$1:$B$111,2,FALSE)/100*AJ87</f>
        <v>0</v>
      </c>
      <c r="BH87" s="58">
        <f>VLOOKUP(N$3,[2]Prisindeks!$A$1:$B$111,2,FALSE)/100*AK87</f>
        <v>0</v>
      </c>
      <c r="BI87" s="58">
        <f>VLOOKUP(O$3,[2]Prisindeks!$A$1:$B$111,2,FALSE)/100*AL87</f>
        <v>0</v>
      </c>
      <c r="BJ87" s="58">
        <f>VLOOKUP(P$3,[2]Prisindeks!$A$1:$B$111,2,FALSE)/100*AM87</f>
        <v>0</v>
      </c>
      <c r="BK87" s="58">
        <f>VLOOKUP(Q$3,[2]Prisindeks!$A$1:$B$111,2,FALSE)/100*AN87</f>
        <v>0</v>
      </c>
      <c r="BL87" s="58">
        <f>VLOOKUP(R$3,[2]Prisindeks!$A$1:$B$111,2,FALSE)/100*AO87</f>
        <v>0</v>
      </c>
      <c r="BM87" s="58">
        <f>VLOOKUP(S$3,[2]Prisindeks!$A$1:$B$111,2,FALSE)/100*AP87</f>
        <v>0</v>
      </c>
      <c r="BN87" s="58">
        <f>VLOOKUP(T$3,[2]Prisindeks!$A$1:$B$111,2,FALSE)/100*AQ87</f>
        <v>0</v>
      </c>
      <c r="BO87" s="58">
        <f>VLOOKUP(U$3,[2]Prisindeks!$A$1:$B$111,2,FALSE)/100*AR87</f>
        <v>0</v>
      </c>
      <c r="BP87" s="58">
        <f>VLOOKUP(V$3,[2]Prisindeks!$A$1:$B$111,2,FALSE)/100*AS87</f>
        <v>0</v>
      </c>
      <c r="BQ87" s="58">
        <f>VLOOKUP(W$3,[2]Prisindeks!$A$1:$B$111,2,FALSE)/100*AT87</f>
        <v>0</v>
      </c>
      <c r="BR87" s="58">
        <f>VLOOKUP(X$3,[2]Prisindeks!$A$1:$B$111,2,FALSE)/100*AU87</f>
        <v>0</v>
      </c>
      <c r="BS87" s="58">
        <f>VLOOKUP(Y$3,[2]Prisindeks!$A$1:$B$111,2,FALSE)/100*AV87</f>
        <v>0</v>
      </c>
      <c r="BT87" s="59">
        <f t="shared" si="36"/>
        <v>0</v>
      </c>
      <c r="BU87" s="48">
        <f t="shared" si="37"/>
        <v>0</v>
      </c>
      <c r="BV87" s="48">
        <f t="shared" si="37"/>
        <v>0</v>
      </c>
      <c r="BW87" s="48">
        <f t="shared" si="37"/>
        <v>0</v>
      </c>
      <c r="BX87" s="48">
        <f t="shared" si="37"/>
        <v>0</v>
      </c>
      <c r="BY87" s="48">
        <f t="shared" si="37"/>
        <v>0</v>
      </c>
      <c r="BZ87" s="48">
        <f t="shared" si="37"/>
        <v>0</v>
      </c>
      <c r="CA87" s="48">
        <f t="shared" si="37"/>
        <v>0</v>
      </c>
      <c r="CB87" s="48">
        <f t="shared" si="37"/>
        <v>0</v>
      </c>
      <c r="CC87" s="48">
        <f t="shared" si="37"/>
        <v>0</v>
      </c>
      <c r="CD87" s="48">
        <f t="shared" si="37"/>
        <v>0</v>
      </c>
      <c r="CE87" s="48">
        <f t="shared" si="37"/>
        <v>0</v>
      </c>
      <c r="CF87" s="48">
        <f t="shared" si="37"/>
        <v>0</v>
      </c>
      <c r="CG87" s="48">
        <f t="shared" si="37"/>
        <v>0</v>
      </c>
      <c r="CH87" s="48">
        <f t="shared" si="37"/>
        <v>0</v>
      </c>
      <c r="CI87" s="48">
        <f t="shared" si="37"/>
        <v>0</v>
      </c>
      <c r="CJ87" s="48">
        <f t="shared" si="37"/>
        <v>0</v>
      </c>
      <c r="CK87" s="48">
        <f t="shared" si="38"/>
        <v>0</v>
      </c>
      <c r="CL87" s="48">
        <f t="shared" si="38"/>
        <v>0</v>
      </c>
      <c r="CM87" s="48">
        <f t="shared" si="38"/>
        <v>0</v>
      </c>
      <c r="CN87" s="48">
        <f t="shared" si="38"/>
        <v>0</v>
      </c>
      <c r="CO87" s="48">
        <f t="shared" si="38"/>
        <v>0</v>
      </c>
      <c r="CP87" s="48">
        <f t="shared" si="38"/>
        <v>0</v>
      </c>
      <c r="CQ87" s="49">
        <f t="shared" si="39"/>
        <v>0</v>
      </c>
      <c r="CR87" s="48">
        <f t="shared" si="34"/>
        <v>0</v>
      </c>
    </row>
    <row r="88" spans="1:96" hidden="1" outlineLevel="1" x14ac:dyDescent="0.25">
      <c r="A88" s="50" t="s">
        <v>59</v>
      </c>
      <c r="B88" s="51" t="s">
        <v>54</v>
      </c>
      <c r="C88" s="52">
        <f>[2]Genanskaffelsespriser!E155</f>
        <v>100</v>
      </c>
      <c r="D88" s="78">
        <v>0</v>
      </c>
      <c r="E88" s="78">
        <v>0</v>
      </c>
      <c r="F88" s="78">
        <v>0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Y88" s="78">
        <v>0</v>
      </c>
      <c r="Z88" s="56"/>
      <c r="AA88" s="57">
        <f>IF((D88*[2]Genanskaffelsespriser!$D155-(2009-D$3)/$C88*[2]Genanskaffelsespriser!$D155*D88)&lt;0,0,(D88*[2]Genanskaffelsespriser!$D155-(2009-D$3)/$C88*[2]Genanskaffelsespriser!$D155*D88))</f>
        <v>0</v>
      </c>
      <c r="AB88" s="58">
        <f>IF((E88*[2]Genanskaffelsespriser!$D155-(2009-E$3)/$C88*[2]Genanskaffelsespriser!$D155*E88)&lt;0,0,(E88*[2]Genanskaffelsespriser!$D155-(2009-E$3)/$C88*[2]Genanskaffelsespriser!$D155*E88))</f>
        <v>0</v>
      </c>
      <c r="AC88" s="58">
        <f>IF((F88*[2]Genanskaffelsespriser!$D155-(2009-F$3)/$C88*[2]Genanskaffelsespriser!$D155*F88)&lt;0,0,(F88*[2]Genanskaffelsespriser!$D155-(2009-F$3)/$C88*[2]Genanskaffelsespriser!$D155*F88))</f>
        <v>0</v>
      </c>
      <c r="AD88" s="58">
        <f>IF((G88*[2]Genanskaffelsespriser!$D155-(2009-G$3)/$C88*[2]Genanskaffelsespriser!$D155*G88)&lt;0,0,(G88*[2]Genanskaffelsespriser!$D155-(2009-G$3)/$C88*[2]Genanskaffelsespriser!$D155*G88))</f>
        <v>0</v>
      </c>
      <c r="AE88" s="58">
        <f>IF((H88*[2]Genanskaffelsespriser!$D155-(2009-H$3)/$C88*[2]Genanskaffelsespriser!$D155*H88)&lt;0,0,(H88*[2]Genanskaffelsespriser!$D155-(2009-H$3)/$C88*[2]Genanskaffelsespriser!$D155*H88))</f>
        <v>0</v>
      </c>
      <c r="AF88" s="58">
        <f>IF((I88*[2]Genanskaffelsespriser!$D155-(2009-I$3)/$C88*[2]Genanskaffelsespriser!$D155*I88)&lt;0,0,(I88*[2]Genanskaffelsespriser!$D155-(2009-I$3)/$C88*[2]Genanskaffelsespriser!$D155*I88))</f>
        <v>0</v>
      </c>
      <c r="AG88" s="58">
        <f>IF((J88*[2]Genanskaffelsespriser!$D155-(2009-J$3)/$C88*[2]Genanskaffelsespriser!$D155*J88)&lt;0,0,(J88*[2]Genanskaffelsespriser!$D155-(2009-J$3)/$C88*[2]Genanskaffelsespriser!$D155*J88))</f>
        <v>0</v>
      </c>
      <c r="AH88" s="58">
        <f>IF((K88*[2]Genanskaffelsespriser!$D155-(2009-K$3)/$C88*[2]Genanskaffelsespriser!$D155*K88)&lt;0,0,(K88*[2]Genanskaffelsespriser!$D155-(2009-K$3)/$C88*[2]Genanskaffelsespriser!$D155*K88))</f>
        <v>0</v>
      </c>
      <c r="AI88" s="58">
        <f>IF((L88*[2]Genanskaffelsespriser!$D155-(2009-L$3)/$C88*[2]Genanskaffelsespriser!$D155*L88)&lt;0,0,(L88*[2]Genanskaffelsespriser!$D155-(2009-L$3)/$C88*[2]Genanskaffelsespriser!$D155*L88))</f>
        <v>0</v>
      </c>
      <c r="AJ88" s="58">
        <f>IF((M88*[2]Genanskaffelsespriser!$D155-(2009-M$3)/$C88*[2]Genanskaffelsespriser!$D155*M88)&lt;0,0,(M88*[2]Genanskaffelsespriser!$D155-(2009-M$3)/$C88*[2]Genanskaffelsespriser!$D155*M88))</f>
        <v>0</v>
      </c>
      <c r="AK88" s="58">
        <f>IF((N88*[2]Genanskaffelsespriser!$D155-(2009-N$3)/$C88*[2]Genanskaffelsespriser!$D155*N88)&lt;0,0,(N88*[2]Genanskaffelsespriser!$D155-(2009-N$3)/$C88*[2]Genanskaffelsespriser!$D155*N88))</f>
        <v>0</v>
      </c>
      <c r="AL88" s="58">
        <f>IF((O88*[2]Genanskaffelsespriser!$D155-(2009-O$3)/$C88*[2]Genanskaffelsespriser!$D155*O88)&lt;0,0,(O88*[2]Genanskaffelsespriser!$D155-(2009-O$3)/$C88*[2]Genanskaffelsespriser!$D155*O88))</f>
        <v>0</v>
      </c>
      <c r="AM88" s="58">
        <f>IF((P88*[2]Genanskaffelsespriser!$D155-(2009-P$3)/$C88*[2]Genanskaffelsespriser!$D155*P88)&lt;0,0,(P88*[2]Genanskaffelsespriser!$D155-(2009-P$3)/$C88*[2]Genanskaffelsespriser!$D155*P88))</f>
        <v>0</v>
      </c>
      <c r="AN88" s="58">
        <f>IF((Q88*[2]Genanskaffelsespriser!$D155-(2009-Q$3)/$C88*[2]Genanskaffelsespriser!$D155*Q88)&lt;0,0,(Q88*[2]Genanskaffelsespriser!$D155-(2009-Q$3)/$C88*[2]Genanskaffelsespriser!$D155*Q88))</f>
        <v>0</v>
      </c>
      <c r="AO88" s="58">
        <f>IF((R88*[2]Genanskaffelsespriser!$D155-(2009-R$3)/$C88*[2]Genanskaffelsespriser!$D155*R88)&lt;0,0,(R88*[2]Genanskaffelsespriser!$D155-(2009-R$3)/$C88*[2]Genanskaffelsespriser!$D155*R88))</f>
        <v>0</v>
      </c>
      <c r="AP88" s="58">
        <f>IF((S88*[2]Genanskaffelsespriser!$D155-(2009-S$3)/$C88*[2]Genanskaffelsespriser!$D155*S88)&lt;0,0,(S88*[2]Genanskaffelsespriser!$D155-(2009-S$3)/$C88*[2]Genanskaffelsespriser!$D155*S88))</f>
        <v>0</v>
      </c>
      <c r="AQ88" s="58">
        <f>IF((T88*[2]Genanskaffelsespriser!$D155-(2009-T$3)/$C88*[2]Genanskaffelsespriser!$D155*T88)&lt;0,0,(T88*[2]Genanskaffelsespriser!$D155-(2009-T$3)/$C88*[2]Genanskaffelsespriser!$D155*T88))</f>
        <v>0</v>
      </c>
      <c r="AR88" s="58">
        <f>IF((U88*[2]Genanskaffelsespriser!$D155-(2009-U$3)/$C88*[2]Genanskaffelsespriser!$D155*U88)&lt;0,0,(U88*[2]Genanskaffelsespriser!$D155-(2009-U$3)/$C88*[2]Genanskaffelsespriser!$D155*U88))</f>
        <v>0</v>
      </c>
      <c r="AS88" s="58">
        <f>IF((V88*[2]Genanskaffelsespriser!$D155-(2009-V$3)/$C88*[2]Genanskaffelsespriser!$D155*V88)&lt;0,0,(V88*[2]Genanskaffelsespriser!$D155-(2009-V$3)/$C88*[2]Genanskaffelsespriser!$D155*V88))</f>
        <v>0</v>
      </c>
      <c r="AT88" s="58">
        <f>IF((W88*[2]Genanskaffelsespriser!$D155-(2009-W$3)/$C88*[2]Genanskaffelsespriser!$D155*W88)&lt;0,0,(W88*[2]Genanskaffelsespriser!$D155-(2009-W$3)/$C88*[2]Genanskaffelsespriser!$D155*W88))</f>
        <v>0</v>
      </c>
      <c r="AU88" s="58">
        <f>IF((X88*[2]Genanskaffelsespriser!$D155-(2009-X$3)/$C88*[2]Genanskaffelsespriser!$D155*X88)&lt;0,0,(X88*[2]Genanskaffelsespriser!$D155-(2009-X$3)/$C88*[2]Genanskaffelsespriser!$D155*X88))</f>
        <v>0</v>
      </c>
      <c r="AV88" s="58">
        <f>IF((Y88*[2]Genanskaffelsespriser!$D155-(2009-Y$3)/$C88*[2]Genanskaffelsespriser!$D155*Y88)&lt;0,0,(Y88*[2]Genanskaffelsespriser!$D155-(2009-Y$3)/$C88*[2]Genanskaffelsespriser!$D155*Y88))</f>
        <v>0</v>
      </c>
      <c r="AW88" s="59">
        <f t="shared" si="35"/>
        <v>0</v>
      </c>
      <c r="AX88" s="58">
        <f>VLOOKUP(D$3,[2]Prisindeks!$A$1:$B$111,2,FALSE)/100*AA88</f>
        <v>0</v>
      </c>
      <c r="AY88" s="58">
        <f>VLOOKUP(E$3,[2]Prisindeks!$A$1:$B$111,2,FALSE)/100*AB88</f>
        <v>0</v>
      </c>
      <c r="AZ88" s="58">
        <f>VLOOKUP(F$3,[2]Prisindeks!$A$1:$B$111,2,FALSE)/100*AC88</f>
        <v>0</v>
      </c>
      <c r="BA88" s="58">
        <f>VLOOKUP(G$3,[2]Prisindeks!$A$1:$B$111,2,FALSE)/100*AD88</f>
        <v>0</v>
      </c>
      <c r="BB88" s="58">
        <f>VLOOKUP(H$3,[2]Prisindeks!$A$1:$B$111,2,FALSE)/100*AE88</f>
        <v>0</v>
      </c>
      <c r="BC88" s="58">
        <f>VLOOKUP(I$3,[2]Prisindeks!$A$1:$B$111,2,FALSE)/100*AF88</f>
        <v>0</v>
      </c>
      <c r="BD88" s="58">
        <f>VLOOKUP(J$3,[2]Prisindeks!$A$1:$B$111,2,FALSE)/100*AG88</f>
        <v>0</v>
      </c>
      <c r="BE88" s="58">
        <f>VLOOKUP(K$3,[2]Prisindeks!$A$1:$B$111,2,FALSE)/100*AH88</f>
        <v>0</v>
      </c>
      <c r="BF88" s="58">
        <f>VLOOKUP(L$3,[2]Prisindeks!$A$1:$B$111,2,FALSE)/100*AI88</f>
        <v>0</v>
      </c>
      <c r="BG88" s="58">
        <f>VLOOKUP(M$3,[2]Prisindeks!$A$1:$B$111,2,FALSE)/100*AJ88</f>
        <v>0</v>
      </c>
      <c r="BH88" s="58">
        <f>VLOOKUP(N$3,[2]Prisindeks!$A$1:$B$111,2,FALSE)/100*AK88</f>
        <v>0</v>
      </c>
      <c r="BI88" s="58">
        <f>VLOOKUP(O$3,[2]Prisindeks!$A$1:$B$111,2,FALSE)/100*AL88</f>
        <v>0</v>
      </c>
      <c r="BJ88" s="58">
        <f>VLOOKUP(P$3,[2]Prisindeks!$A$1:$B$111,2,FALSE)/100*AM88</f>
        <v>0</v>
      </c>
      <c r="BK88" s="58">
        <f>VLOOKUP(Q$3,[2]Prisindeks!$A$1:$B$111,2,FALSE)/100*AN88</f>
        <v>0</v>
      </c>
      <c r="BL88" s="58">
        <f>VLOOKUP(R$3,[2]Prisindeks!$A$1:$B$111,2,FALSE)/100*AO88</f>
        <v>0</v>
      </c>
      <c r="BM88" s="58">
        <f>VLOOKUP(S$3,[2]Prisindeks!$A$1:$B$111,2,FALSE)/100*AP88</f>
        <v>0</v>
      </c>
      <c r="BN88" s="58">
        <f>VLOOKUP(T$3,[2]Prisindeks!$A$1:$B$111,2,FALSE)/100*AQ88</f>
        <v>0</v>
      </c>
      <c r="BO88" s="58">
        <f>VLOOKUP(U$3,[2]Prisindeks!$A$1:$B$111,2,FALSE)/100*AR88</f>
        <v>0</v>
      </c>
      <c r="BP88" s="58">
        <f>VLOOKUP(V$3,[2]Prisindeks!$A$1:$B$111,2,FALSE)/100*AS88</f>
        <v>0</v>
      </c>
      <c r="BQ88" s="58">
        <f>VLOOKUP(W$3,[2]Prisindeks!$A$1:$B$111,2,FALSE)/100*AT88</f>
        <v>0</v>
      </c>
      <c r="BR88" s="58">
        <f>VLOOKUP(X$3,[2]Prisindeks!$A$1:$B$111,2,FALSE)/100*AU88</f>
        <v>0</v>
      </c>
      <c r="BS88" s="58">
        <f>VLOOKUP(Y$3,[2]Prisindeks!$A$1:$B$111,2,FALSE)/100*AV88</f>
        <v>0</v>
      </c>
      <c r="BT88" s="59">
        <f t="shared" si="36"/>
        <v>0</v>
      </c>
      <c r="BU88" s="48">
        <f t="shared" si="37"/>
        <v>0</v>
      </c>
      <c r="BV88" s="48">
        <f t="shared" si="37"/>
        <v>0</v>
      </c>
      <c r="BW88" s="48">
        <f t="shared" si="37"/>
        <v>0</v>
      </c>
      <c r="BX88" s="48">
        <f t="shared" si="37"/>
        <v>0</v>
      </c>
      <c r="BY88" s="48">
        <f t="shared" si="37"/>
        <v>0</v>
      </c>
      <c r="BZ88" s="48">
        <f t="shared" si="37"/>
        <v>0</v>
      </c>
      <c r="CA88" s="48">
        <f t="shared" si="37"/>
        <v>0</v>
      </c>
      <c r="CB88" s="48">
        <f t="shared" si="37"/>
        <v>0</v>
      </c>
      <c r="CC88" s="48">
        <f t="shared" si="37"/>
        <v>0</v>
      </c>
      <c r="CD88" s="48">
        <f t="shared" si="37"/>
        <v>0</v>
      </c>
      <c r="CE88" s="48">
        <f t="shared" si="37"/>
        <v>0</v>
      </c>
      <c r="CF88" s="48">
        <f t="shared" si="37"/>
        <v>0</v>
      </c>
      <c r="CG88" s="48">
        <f t="shared" si="37"/>
        <v>0</v>
      </c>
      <c r="CH88" s="48">
        <f t="shared" si="37"/>
        <v>0</v>
      </c>
      <c r="CI88" s="48">
        <f t="shared" si="37"/>
        <v>0</v>
      </c>
      <c r="CJ88" s="48">
        <f t="shared" si="37"/>
        <v>0</v>
      </c>
      <c r="CK88" s="48">
        <f t="shared" si="38"/>
        <v>0</v>
      </c>
      <c r="CL88" s="48">
        <f t="shared" si="38"/>
        <v>0</v>
      </c>
      <c r="CM88" s="48">
        <f t="shared" si="38"/>
        <v>0</v>
      </c>
      <c r="CN88" s="48">
        <f t="shared" si="38"/>
        <v>0</v>
      </c>
      <c r="CO88" s="48">
        <f t="shared" si="38"/>
        <v>0</v>
      </c>
      <c r="CP88" s="48">
        <f t="shared" si="38"/>
        <v>0</v>
      </c>
      <c r="CQ88" s="49">
        <f t="shared" si="39"/>
        <v>0</v>
      </c>
      <c r="CR88" s="48">
        <f t="shared" si="34"/>
        <v>0</v>
      </c>
    </row>
    <row r="89" spans="1:96" hidden="1" outlineLevel="1" x14ac:dyDescent="0.25">
      <c r="A89" s="50" t="s">
        <v>60</v>
      </c>
      <c r="B89" s="51" t="s">
        <v>54</v>
      </c>
      <c r="C89" s="52">
        <f>[2]Genanskaffelsespriser!E156</f>
        <v>100</v>
      </c>
      <c r="D89" s="78">
        <v>0</v>
      </c>
      <c r="E89" s="78">
        <v>0</v>
      </c>
      <c r="F89" s="78">
        <v>0</v>
      </c>
      <c r="G89" s="78">
        <v>0</v>
      </c>
      <c r="H89" s="78">
        <v>0</v>
      </c>
      <c r="I89" s="78">
        <v>0</v>
      </c>
      <c r="J89" s="78">
        <v>0</v>
      </c>
      <c r="K89" s="78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8">
        <v>0</v>
      </c>
      <c r="Z89" s="56"/>
      <c r="AA89" s="57">
        <f>IF((D89*[2]Genanskaffelsespriser!$D156-(2009-D$3)/$C89*[2]Genanskaffelsespriser!$D156*D89)&lt;0,0,(D89*[2]Genanskaffelsespriser!$D156-(2009-D$3)/$C89*[2]Genanskaffelsespriser!$D156*D89))</f>
        <v>0</v>
      </c>
      <c r="AB89" s="58">
        <f>IF((E89*[2]Genanskaffelsespriser!$D156-(2009-E$3)/$C89*[2]Genanskaffelsespriser!$D156*E89)&lt;0,0,(E89*[2]Genanskaffelsespriser!$D156-(2009-E$3)/$C89*[2]Genanskaffelsespriser!$D156*E89))</f>
        <v>0</v>
      </c>
      <c r="AC89" s="58">
        <f>IF((F89*[2]Genanskaffelsespriser!$D156-(2009-F$3)/$C89*[2]Genanskaffelsespriser!$D156*F89)&lt;0,0,(F89*[2]Genanskaffelsespriser!$D156-(2009-F$3)/$C89*[2]Genanskaffelsespriser!$D156*F89))</f>
        <v>0</v>
      </c>
      <c r="AD89" s="58">
        <f>IF((G89*[2]Genanskaffelsespriser!$D156-(2009-G$3)/$C89*[2]Genanskaffelsespriser!$D156*G89)&lt;0,0,(G89*[2]Genanskaffelsespriser!$D156-(2009-G$3)/$C89*[2]Genanskaffelsespriser!$D156*G89))</f>
        <v>0</v>
      </c>
      <c r="AE89" s="58">
        <f>IF((H89*[2]Genanskaffelsespriser!$D156-(2009-H$3)/$C89*[2]Genanskaffelsespriser!$D156*H89)&lt;0,0,(H89*[2]Genanskaffelsespriser!$D156-(2009-H$3)/$C89*[2]Genanskaffelsespriser!$D156*H89))</f>
        <v>0</v>
      </c>
      <c r="AF89" s="58">
        <f>IF((I89*[2]Genanskaffelsespriser!$D156-(2009-I$3)/$C89*[2]Genanskaffelsespriser!$D156*I89)&lt;0,0,(I89*[2]Genanskaffelsespriser!$D156-(2009-I$3)/$C89*[2]Genanskaffelsespriser!$D156*I89))</f>
        <v>0</v>
      </c>
      <c r="AG89" s="58">
        <f>IF((J89*[2]Genanskaffelsespriser!$D156-(2009-J$3)/$C89*[2]Genanskaffelsespriser!$D156*J89)&lt;0,0,(J89*[2]Genanskaffelsespriser!$D156-(2009-J$3)/$C89*[2]Genanskaffelsespriser!$D156*J89))</f>
        <v>0</v>
      </c>
      <c r="AH89" s="58">
        <f>IF((K89*[2]Genanskaffelsespriser!$D156-(2009-K$3)/$C89*[2]Genanskaffelsespriser!$D156*K89)&lt;0,0,(K89*[2]Genanskaffelsespriser!$D156-(2009-K$3)/$C89*[2]Genanskaffelsespriser!$D156*K89))</f>
        <v>0</v>
      </c>
      <c r="AI89" s="58">
        <f>IF((L89*[2]Genanskaffelsespriser!$D156-(2009-L$3)/$C89*[2]Genanskaffelsespriser!$D156*L89)&lt;0,0,(L89*[2]Genanskaffelsespriser!$D156-(2009-L$3)/$C89*[2]Genanskaffelsespriser!$D156*L89))</f>
        <v>0</v>
      </c>
      <c r="AJ89" s="58">
        <f>IF((M89*[2]Genanskaffelsespriser!$D156-(2009-M$3)/$C89*[2]Genanskaffelsespriser!$D156*M89)&lt;0,0,(M89*[2]Genanskaffelsespriser!$D156-(2009-M$3)/$C89*[2]Genanskaffelsespriser!$D156*M89))</f>
        <v>0</v>
      </c>
      <c r="AK89" s="58">
        <f>IF((N89*[2]Genanskaffelsespriser!$D156-(2009-N$3)/$C89*[2]Genanskaffelsespriser!$D156*N89)&lt;0,0,(N89*[2]Genanskaffelsespriser!$D156-(2009-N$3)/$C89*[2]Genanskaffelsespriser!$D156*N89))</f>
        <v>0</v>
      </c>
      <c r="AL89" s="58">
        <f>IF((O89*[2]Genanskaffelsespriser!$D156-(2009-O$3)/$C89*[2]Genanskaffelsespriser!$D156*O89)&lt;0,0,(O89*[2]Genanskaffelsespriser!$D156-(2009-O$3)/$C89*[2]Genanskaffelsespriser!$D156*O89))</f>
        <v>0</v>
      </c>
      <c r="AM89" s="58">
        <f>IF((P89*[2]Genanskaffelsespriser!$D156-(2009-P$3)/$C89*[2]Genanskaffelsespriser!$D156*P89)&lt;0,0,(P89*[2]Genanskaffelsespriser!$D156-(2009-P$3)/$C89*[2]Genanskaffelsespriser!$D156*P89))</f>
        <v>0</v>
      </c>
      <c r="AN89" s="58">
        <f>IF((Q89*[2]Genanskaffelsespriser!$D156-(2009-Q$3)/$C89*[2]Genanskaffelsespriser!$D156*Q89)&lt;0,0,(Q89*[2]Genanskaffelsespriser!$D156-(2009-Q$3)/$C89*[2]Genanskaffelsespriser!$D156*Q89))</f>
        <v>0</v>
      </c>
      <c r="AO89" s="58">
        <f>IF((R89*[2]Genanskaffelsespriser!$D156-(2009-R$3)/$C89*[2]Genanskaffelsespriser!$D156*R89)&lt;0,0,(R89*[2]Genanskaffelsespriser!$D156-(2009-R$3)/$C89*[2]Genanskaffelsespriser!$D156*R89))</f>
        <v>0</v>
      </c>
      <c r="AP89" s="58">
        <f>IF((S89*[2]Genanskaffelsespriser!$D156-(2009-S$3)/$C89*[2]Genanskaffelsespriser!$D156*S89)&lt;0,0,(S89*[2]Genanskaffelsespriser!$D156-(2009-S$3)/$C89*[2]Genanskaffelsespriser!$D156*S89))</f>
        <v>0</v>
      </c>
      <c r="AQ89" s="58">
        <f>IF((T89*[2]Genanskaffelsespriser!$D156-(2009-T$3)/$C89*[2]Genanskaffelsespriser!$D156*T89)&lt;0,0,(T89*[2]Genanskaffelsespriser!$D156-(2009-T$3)/$C89*[2]Genanskaffelsespriser!$D156*T89))</f>
        <v>0</v>
      </c>
      <c r="AR89" s="58">
        <f>IF((U89*[2]Genanskaffelsespriser!$D156-(2009-U$3)/$C89*[2]Genanskaffelsespriser!$D156*U89)&lt;0,0,(U89*[2]Genanskaffelsespriser!$D156-(2009-U$3)/$C89*[2]Genanskaffelsespriser!$D156*U89))</f>
        <v>0</v>
      </c>
      <c r="AS89" s="58">
        <f>IF((V89*[2]Genanskaffelsespriser!$D156-(2009-V$3)/$C89*[2]Genanskaffelsespriser!$D156*V89)&lt;0,0,(V89*[2]Genanskaffelsespriser!$D156-(2009-V$3)/$C89*[2]Genanskaffelsespriser!$D156*V89))</f>
        <v>0</v>
      </c>
      <c r="AT89" s="58">
        <f>IF((W89*[2]Genanskaffelsespriser!$D156-(2009-W$3)/$C89*[2]Genanskaffelsespriser!$D156*W89)&lt;0,0,(W89*[2]Genanskaffelsespriser!$D156-(2009-W$3)/$C89*[2]Genanskaffelsespriser!$D156*W89))</f>
        <v>0</v>
      </c>
      <c r="AU89" s="58">
        <f>IF((X89*[2]Genanskaffelsespriser!$D156-(2009-X$3)/$C89*[2]Genanskaffelsespriser!$D156*X89)&lt;0,0,(X89*[2]Genanskaffelsespriser!$D156-(2009-X$3)/$C89*[2]Genanskaffelsespriser!$D156*X89))</f>
        <v>0</v>
      </c>
      <c r="AV89" s="58">
        <f>IF((Y89*[2]Genanskaffelsespriser!$D156-(2009-Y$3)/$C89*[2]Genanskaffelsespriser!$D156*Y89)&lt;0,0,(Y89*[2]Genanskaffelsespriser!$D156-(2009-Y$3)/$C89*[2]Genanskaffelsespriser!$D156*Y89))</f>
        <v>0</v>
      </c>
      <c r="AW89" s="59">
        <f t="shared" si="35"/>
        <v>0</v>
      </c>
      <c r="AX89" s="58">
        <f>VLOOKUP(D$3,[2]Prisindeks!$A$1:$B$111,2,FALSE)/100*AA89</f>
        <v>0</v>
      </c>
      <c r="AY89" s="58">
        <f>VLOOKUP(E$3,[2]Prisindeks!$A$1:$B$111,2,FALSE)/100*AB89</f>
        <v>0</v>
      </c>
      <c r="AZ89" s="58">
        <f>VLOOKUP(F$3,[2]Prisindeks!$A$1:$B$111,2,FALSE)/100*AC89</f>
        <v>0</v>
      </c>
      <c r="BA89" s="58">
        <f>VLOOKUP(G$3,[2]Prisindeks!$A$1:$B$111,2,FALSE)/100*AD89</f>
        <v>0</v>
      </c>
      <c r="BB89" s="58">
        <f>VLOOKUP(H$3,[2]Prisindeks!$A$1:$B$111,2,FALSE)/100*AE89</f>
        <v>0</v>
      </c>
      <c r="BC89" s="58">
        <f>VLOOKUP(I$3,[2]Prisindeks!$A$1:$B$111,2,FALSE)/100*AF89</f>
        <v>0</v>
      </c>
      <c r="BD89" s="58">
        <f>VLOOKUP(J$3,[2]Prisindeks!$A$1:$B$111,2,FALSE)/100*AG89</f>
        <v>0</v>
      </c>
      <c r="BE89" s="58">
        <f>VLOOKUP(K$3,[2]Prisindeks!$A$1:$B$111,2,FALSE)/100*AH89</f>
        <v>0</v>
      </c>
      <c r="BF89" s="58">
        <f>VLOOKUP(L$3,[2]Prisindeks!$A$1:$B$111,2,FALSE)/100*AI89</f>
        <v>0</v>
      </c>
      <c r="BG89" s="58">
        <f>VLOOKUP(M$3,[2]Prisindeks!$A$1:$B$111,2,FALSE)/100*AJ89</f>
        <v>0</v>
      </c>
      <c r="BH89" s="58">
        <f>VLOOKUP(N$3,[2]Prisindeks!$A$1:$B$111,2,FALSE)/100*AK89</f>
        <v>0</v>
      </c>
      <c r="BI89" s="58">
        <f>VLOOKUP(O$3,[2]Prisindeks!$A$1:$B$111,2,FALSE)/100*AL89</f>
        <v>0</v>
      </c>
      <c r="BJ89" s="58">
        <f>VLOOKUP(P$3,[2]Prisindeks!$A$1:$B$111,2,FALSE)/100*AM89</f>
        <v>0</v>
      </c>
      <c r="BK89" s="58">
        <f>VLOOKUP(Q$3,[2]Prisindeks!$A$1:$B$111,2,FALSE)/100*AN89</f>
        <v>0</v>
      </c>
      <c r="BL89" s="58">
        <f>VLOOKUP(R$3,[2]Prisindeks!$A$1:$B$111,2,FALSE)/100*AO89</f>
        <v>0</v>
      </c>
      <c r="BM89" s="58">
        <f>VLOOKUP(S$3,[2]Prisindeks!$A$1:$B$111,2,FALSE)/100*AP89</f>
        <v>0</v>
      </c>
      <c r="BN89" s="58">
        <f>VLOOKUP(T$3,[2]Prisindeks!$A$1:$B$111,2,FALSE)/100*AQ89</f>
        <v>0</v>
      </c>
      <c r="BO89" s="58">
        <f>VLOOKUP(U$3,[2]Prisindeks!$A$1:$B$111,2,FALSE)/100*AR89</f>
        <v>0</v>
      </c>
      <c r="BP89" s="58">
        <f>VLOOKUP(V$3,[2]Prisindeks!$A$1:$B$111,2,FALSE)/100*AS89</f>
        <v>0</v>
      </c>
      <c r="BQ89" s="58">
        <f>VLOOKUP(W$3,[2]Prisindeks!$A$1:$B$111,2,FALSE)/100*AT89</f>
        <v>0</v>
      </c>
      <c r="BR89" s="58">
        <f>VLOOKUP(X$3,[2]Prisindeks!$A$1:$B$111,2,FALSE)/100*AU89</f>
        <v>0</v>
      </c>
      <c r="BS89" s="58">
        <f>VLOOKUP(Y$3,[2]Prisindeks!$A$1:$B$111,2,FALSE)/100*AV89</f>
        <v>0</v>
      </c>
      <c r="BT89" s="59">
        <f t="shared" si="36"/>
        <v>0</v>
      </c>
      <c r="BU89" s="48">
        <f t="shared" si="37"/>
        <v>0</v>
      </c>
      <c r="BV89" s="48">
        <f t="shared" si="37"/>
        <v>0</v>
      </c>
      <c r="BW89" s="48">
        <f t="shared" si="37"/>
        <v>0</v>
      </c>
      <c r="BX89" s="48">
        <f t="shared" si="37"/>
        <v>0</v>
      </c>
      <c r="BY89" s="48">
        <f t="shared" si="37"/>
        <v>0</v>
      </c>
      <c r="BZ89" s="48">
        <f t="shared" si="37"/>
        <v>0</v>
      </c>
      <c r="CA89" s="48">
        <f t="shared" si="37"/>
        <v>0</v>
      </c>
      <c r="CB89" s="48">
        <f t="shared" si="37"/>
        <v>0</v>
      </c>
      <c r="CC89" s="48">
        <f t="shared" si="37"/>
        <v>0</v>
      </c>
      <c r="CD89" s="48">
        <f t="shared" si="37"/>
        <v>0</v>
      </c>
      <c r="CE89" s="48">
        <f t="shared" si="37"/>
        <v>0</v>
      </c>
      <c r="CF89" s="48">
        <f t="shared" si="37"/>
        <v>0</v>
      </c>
      <c r="CG89" s="48">
        <f t="shared" si="37"/>
        <v>0</v>
      </c>
      <c r="CH89" s="48">
        <f t="shared" si="37"/>
        <v>0</v>
      </c>
      <c r="CI89" s="48">
        <f t="shared" si="37"/>
        <v>0</v>
      </c>
      <c r="CJ89" s="48">
        <f t="shared" si="37"/>
        <v>0</v>
      </c>
      <c r="CK89" s="48">
        <f t="shared" si="38"/>
        <v>0</v>
      </c>
      <c r="CL89" s="48">
        <f t="shared" si="38"/>
        <v>0</v>
      </c>
      <c r="CM89" s="48">
        <f t="shared" si="38"/>
        <v>0</v>
      </c>
      <c r="CN89" s="48">
        <f t="shared" si="38"/>
        <v>0</v>
      </c>
      <c r="CO89" s="48">
        <f t="shared" si="38"/>
        <v>0</v>
      </c>
      <c r="CP89" s="48">
        <f t="shared" si="38"/>
        <v>0</v>
      </c>
      <c r="CQ89" s="49">
        <f t="shared" si="39"/>
        <v>0</v>
      </c>
      <c r="CR89" s="48">
        <f t="shared" si="34"/>
        <v>0</v>
      </c>
    </row>
    <row r="90" spans="1:96" hidden="1" outlineLevel="1" x14ac:dyDescent="0.25">
      <c r="A90" s="50" t="s">
        <v>61</v>
      </c>
      <c r="B90" s="51" t="s">
        <v>54</v>
      </c>
      <c r="C90" s="52">
        <f>[2]Genanskaffelsespriser!E157</f>
        <v>75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8">
        <v>0</v>
      </c>
      <c r="Z90" s="56"/>
      <c r="AA90" s="57">
        <f>IF((D90*[2]Genanskaffelsespriser!$D157-(2009-D$3)/$C90*[2]Genanskaffelsespriser!$D157*D90)&lt;0,0,(D90*[2]Genanskaffelsespriser!$D157-(2009-D$3)/$C90*[2]Genanskaffelsespriser!$D157*D90))</f>
        <v>0</v>
      </c>
      <c r="AB90" s="58">
        <f>IF((E90*[2]Genanskaffelsespriser!$D157-(2009-E$3)/$C90*[2]Genanskaffelsespriser!$D157*E90)&lt;0,0,(E90*[2]Genanskaffelsespriser!$D157-(2009-E$3)/$C90*[2]Genanskaffelsespriser!$D157*E90))</f>
        <v>0</v>
      </c>
      <c r="AC90" s="58">
        <f>IF((F90*[2]Genanskaffelsespriser!$D157-(2009-F$3)/$C90*[2]Genanskaffelsespriser!$D157*F90)&lt;0,0,(F90*[2]Genanskaffelsespriser!$D157-(2009-F$3)/$C90*[2]Genanskaffelsespriser!$D157*F90))</f>
        <v>0</v>
      </c>
      <c r="AD90" s="58">
        <f>IF((G90*[2]Genanskaffelsespriser!$D157-(2009-G$3)/$C90*[2]Genanskaffelsespriser!$D157*G90)&lt;0,0,(G90*[2]Genanskaffelsespriser!$D157-(2009-G$3)/$C90*[2]Genanskaffelsespriser!$D157*G90))</f>
        <v>0</v>
      </c>
      <c r="AE90" s="58">
        <f>IF((H90*[2]Genanskaffelsespriser!$D157-(2009-H$3)/$C90*[2]Genanskaffelsespriser!$D157*H90)&lt;0,0,(H90*[2]Genanskaffelsespriser!$D157-(2009-H$3)/$C90*[2]Genanskaffelsespriser!$D157*H90))</f>
        <v>0</v>
      </c>
      <c r="AF90" s="58">
        <f>IF((I90*[2]Genanskaffelsespriser!$D157-(2009-I$3)/$C90*[2]Genanskaffelsespriser!$D157*I90)&lt;0,0,(I90*[2]Genanskaffelsespriser!$D157-(2009-I$3)/$C90*[2]Genanskaffelsespriser!$D157*I90))</f>
        <v>0</v>
      </c>
      <c r="AG90" s="58">
        <f>IF((J90*[2]Genanskaffelsespriser!$D157-(2009-J$3)/$C90*[2]Genanskaffelsespriser!$D157*J90)&lt;0,0,(J90*[2]Genanskaffelsespriser!$D157-(2009-J$3)/$C90*[2]Genanskaffelsespriser!$D157*J90))</f>
        <v>0</v>
      </c>
      <c r="AH90" s="58">
        <f>IF((K90*[2]Genanskaffelsespriser!$D157-(2009-K$3)/$C90*[2]Genanskaffelsespriser!$D157*K90)&lt;0,0,(K90*[2]Genanskaffelsespriser!$D157-(2009-K$3)/$C90*[2]Genanskaffelsespriser!$D157*K90))</f>
        <v>0</v>
      </c>
      <c r="AI90" s="58">
        <f>IF((L90*[2]Genanskaffelsespriser!$D157-(2009-L$3)/$C90*[2]Genanskaffelsespriser!$D157*L90)&lt;0,0,(L90*[2]Genanskaffelsespriser!$D157-(2009-L$3)/$C90*[2]Genanskaffelsespriser!$D157*L90))</f>
        <v>0</v>
      </c>
      <c r="AJ90" s="58">
        <f>IF((M90*[2]Genanskaffelsespriser!$D157-(2009-M$3)/$C90*[2]Genanskaffelsespriser!$D157*M90)&lt;0,0,(M90*[2]Genanskaffelsespriser!$D157-(2009-M$3)/$C90*[2]Genanskaffelsespriser!$D157*M90))</f>
        <v>0</v>
      </c>
      <c r="AK90" s="58">
        <f>IF((N90*[2]Genanskaffelsespriser!$D157-(2009-N$3)/$C90*[2]Genanskaffelsespriser!$D157*N90)&lt;0,0,(N90*[2]Genanskaffelsespriser!$D157-(2009-N$3)/$C90*[2]Genanskaffelsespriser!$D157*N90))</f>
        <v>0</v>
      </c>
      <c r="AL90" s="58">
        <f>IF((O90*[2]Genanskaffelsespriser!$D157-(2009-O$3)/$C90*[2]Genanskaffelsespriser!$D157*O90)&lt;0,0,(O90*[2]Genanskaffelsespriser!$D157-(2009-O$3)/$C90*[2]Genanskaffelsespriser!$D157*O90))</f>
        <v>0</v>
      </c>
      <c r="AM90" s="58">
        <f>IF((P90*[2]Genanskaffelsespriser!$D157-(2009-P$3)/$C90*[2]Genanskaffelsespriser!$D157*P90)&lt;0,0,(P90*[2]Genanskaffelsespriser!$D157-(2009-P$3)/$C90*[2]Genanskaffelsespriser!$D157*P90))</f>
        <v>0</v>
      </c>
      <c r="AN90" s="58">
        <f>IF((Q90*[2]Genanskaffelsespriser!$D157-(2009-Q$3)/$C90*[2]Genanskaffelsespriser!$D157*Q90)&lt;0,0,(Q90*[2]Genanskaffelsespriser!$D157-(2009-Q$3)/$C90*[2]Genanskaffelsespriser!$D157*Q90))</f>
        <v>0</v>
      </c>
      <c r="AO90" s="58">
        <f>IF((R90*[2]Genanskaffelsespriser!$D157-(2009-R$3)/$C90*[2]Genanskaffelsespriser!$D157*R90)&lt;0,0,(R90*[2]Genanskaffelsespriser!$D157-(2009-R$3)/$C90*[2]Genanskaffelsespriser!$D157*R90))</f>
        <v>0</v>
      </c>
      <c r="AP90" s="58">
        <f>IF((S90*[2]Genanskaffelsespriser!$D157-(2009-S$3)/$C90*[2]Genanskaffelsespriser!$D157*S90)&lt;0,0,(S90*[2]Genanskaffelsespriser!$D157-(2009-S$3)/$C90*[2]Genanskaffelsespriser!$D157*S90))</f>
        <v>0</v>
      </c>
      <c r="AQ90" s="58">
        <f>IF((T90*[2]Genanskaffelsespriser!$D157-(2009-T$3)/$C90*[2]Genanskaffelsespriser!$D157*T90)&lt;0,0,(T90*[2]Genanskaffelsespriser!$D157-(2009-T$3)/$C90*[2]Genanskaffelsespriser!$D157*T90))</f>
        <v>0</v>
      </c>
      <c r="AR90" s="58">
        <f>IF((U90*[2]Genanskaffelsespriser!$D157-(2009-U$3)/$C90*[2]Genanskaffelsespriser!$D157*U90)&lt;0,0,(U90*[2]Genanskaffelsespriser!$D157-(2009-U$3)/$C90*[2]Genanskaffelsespriser!$D157*U90))</f>
        <v>0</v>
      </c>
      <c r="AS90" s="58">
        <f>IF((V90*[2]Genanskaffelsespriser!$D157-(2009-V$3)/$C90*[2]Genanskaffelsespriser!$D157*V90)&lt;0,0,(V90*[2]Genanskaffelsespriser!$D157-(2009-V$3)/$C90*[2]Genanskaffelsespriser!$D157*V90))</f>
        <v>0</v>
      </c>
      <c r="AT90" s="58">
        <f>IF((W90*[2]Genanskaffelsespriser!$D157-(2009-W$3)/$C90*[2]Genanskaffelsespriser!$D157*W90)&lt;0,0,(W90*[2]Genanskaffelsespriser!$D157-(2009-W$3)/$C90*[2]Genanskaffelsespriser!$D157*W90))</f>
        <v>0</v>
      </c>
      <c r="AU90" s="58">
        <f>IF((X90*[2]Genanskaffelsespriser!$D157-(2009-X$3)/$C90*[2]Genanskaffelsespriser!$D157*X90)&lt;0,0,(X90*[2]Genanskaffelsespriser!$D157-(2009-X$3)/$C90*[2]Genanskaffelsespriser!$D157*X90))</f>
        <v>0</v>
      </c>
      <c r="AV90" s="58">
        <f>IF((Y90*[2]Genanskaffelsespriser!$D157-(2009-Y$3)/$C90*[2]Genanskaffelsespriser!$D157*Y90)&lt;0,0,(Y90*[2]Genanskaffelsespriser!$D157-(2009-Y$3)/$C90*[2]Genanskaffelsespriser!$D157*Y90))</f>
        <v>0</v>
      </c>
      <c r="AW90" s="59">
        <f t="shared" si="35"/>
        <v>0</v>
      </c>
      <c r="AX90" s="58">
        <f>VLOOKUP(D$3,[2]Prisindeks!$A$1:$B$111,2,FALSE)/100*AA90</f>
        <v>0</v>
      </c>
      <c r="AY90" s="58">
        <f>VLOOKUP(E$3,[2]Prisindeks!$A$1:$B$111,2,FALSE)/100*AB90</f>
        <v>0</v>
      </c>
      <c r="AZ90" s="58">
        <f>VLOOKUP(F$3,[2]Prisindeks!$A$1:$B$111,2,FALSE)/100*AC90</f>
        <v>0</v>
      </c>
      <c r="BA90" s="58">
        <f>VLOOKUP(G$3,[2]Prisindeks!$A$1:$B$111,2,FALSE)/100*AD90</f>
        <v>0</v>
      </c>
      <c r="BB90" s="58">
        <f>VLOOKUP(H$3,[2]Prisindeks!$A$1:$B$111,2,FALSE)/100*AE90</f>
        <v>0</v>
      </c>
      <c r="BC90" s="58">
        <f>VLOOKUP(I$3,[2]Prisindeks!$A$1:$B$111,2,FALSE)/100*AF90</f>
        <v>0</v>
      </c>
      <c r="BD90" s="58">
        <f>VLOOKUP(J$3,[2]Prisindeks!$A$1:$B$111,2,FALSE)/100*AG90</f>
        <v>0</v>
      </c>
      <c r="BE90" s="58">
        <f>VLOOKUP(K$3,[2]Prisindeks!$A$1:$B$111,2,FALSE)/100*AH90</f>
        <v>0</v>
      </c>
      <c r="BF90" s="58">
        <f>VLOOKUP(L$3,[2]Prisindeks!$A$1:$B$111,2,FALSE)/100*AI90</f>
        <v>0</v>
      </c>
      <c r="BG90" s="58">
        <f>VLOOKUP(M$3,[2]Prisindeks!$A$1:$B$111,2,FALSE)/100*AJ90</f>
        <v>0</v>
      </c>
      <c r="BH90" s="58">
        <f>VLOOKUP(N$3,[2]Prisindeks!$A$1:$B$111,2,FALSE)/100*AK90</f>
        <v>0</v>
      </c>
      <c r="BI90" s="58">
        <f>VLOOKUP(O$3,[2]Prisindeks!$A$1:$B$111,2,FALSE)/100*AL90</f>
        <v>0</v>
      </c>
      <c r="BJ90" s="58">
        <f>VLOOKUP(P$3,[2]Prisindeks!$A$1:$B$111,2,FALSE)/100*AM90</f>
        <v>0</v>
      </c>
      <c r="BK90" s="58">
        <f>VLOOKUP(Q$3,[2]Prisindeks!$A$1:$B$111,2,FALSE)/100*AN90</f>
        <v>0</v>
      </c>
      <c r="BL90" s="58">
        <f>VLOOKUP(R$3,[2]Prisindeks!$A$1:$B$111,2,FALSE)/100*AO90</f>
        <v>0</v>
      </c>
      <c r="BM90" s="58">
        <f>VLOOKUP(S$3,[2]Prisindeks!$A$1:$B$111,2,FALSE)/100*AP90</f>
        <v>0</v>
      </c>
      <c r="BN90" s="58">
        <f>VLOOKUP(T$3,[2]Prisindeks!$A$1:$B$111,2,FALSE)/100*AQ90</f>
        <v>0</v>
      </c>
      <c r="BO90" s="58">
        <f>VLOOKUP(U$3,[2]Prisindeks!$A$1:$B$111,2,FALSE)/100*AR90</f>
        <v>0</v>
      </c>
      <c r="BP90" s="58">
        <f>VLOOKUP(V$3,[2]Prisindeks!$A$1:$B$111,2,FALSE)/100*AS90</f>
        <v>0</v>
      </c>
      <c r="BQ90" s="58">
        <f>VLOOKUP(W$3,[2]Prisindeks!$A$1:$B$111,2,FALSE)/100*AT90</f>
        <v>0</v>
      </c>
      <c r="BR90" s="58">
        <f>VLOOKUP(X$3,[2]Prisindeks!$A$1:$B$111,2,FALSE)/100*AU90</f>
        <v>0</v>
      </c>
      <c r="BS90" s="58">
        <f>VLOOKUP(Y$3,[2]Prisindeks!$A$1:$B$111,2,FALSE)/100*AV90</f>
        <v>0</v>
      </c>
      <c r="BT90" s="59">
        <f t="shared" si="36"/>
        <v>0</v>
      </c>
      <c r="BU90" s="48">
        <f t="shared" si="37"/>
        <v>0</v>
      </c>
      <c r="BV90" s="48">
        <f t="shared" si="37"/>
        <v>0</v>
      </c>
      <c r="BW90" s="48">
        <f t="shared" si="37"/>
        <v>0</v>
      </c>
      <c r="BX90" s="48">
        <f t="shared" si="37"/>
        <v>0</v>
      </c>
      <c r="BY90" s="48">
        <f t="shared" si="37"/>
        <v>0</v>
      </c>
      <c r="BZ90" s="48">
        <f t="shared" si="37"/>
        <v>0</v>
      </c>
      <c r="CA90" s="48">
        <f t="shared" si="37"/>
        <v>0</v>
      </c>
      <c r="CB90" s="48">
        <f t="shared" si="37"/>
        <v>0</v>
      </c>
      <c r="CC90" s="48">
        <f t="shared" si="37"/>
        <v>0</v>
      </c>
      <c r="CD90" s="48">
        <f t="shared" si="37"/>
        <v>0</v>
      </c>
      <c r="CE90" s="48">
        <f t="shared" si="37"/>
        <v>0</v>
      </c>
      <c r="CF90" s="48">
        <f t="shared" si="37"/>
        <v>0</v>
      </c>
      <c r="CG90" s="48">
        <f t="shared" si="37"/>
        <v>0</v>
      </c>
      <c r="CH90" s="48">
        <f t="shared" si="37"/>
        <v>0</v>
      </c>
      <c r="CI90" s="48">
        <f t="shared" si="37"/>
        <v>0</v>
      </c>
      <c r="CJ90" s="48">
        <f t="shared" si="37"/>
        <v>0</v>
      </c>
      <c r="CK90" s="48">
        <f t="shared" si="38"/>
        <v>0</v>
      </c>
      <c r="CL90" s="48">
        <f t="shared" si="38"/>
        <v>0</v>
      </c>
      <c r="CM90" s="48">
        <f t="shared" si="38"/>
        <v>0</v>
      </c>
      <c r="CN90" s="48">
        <f t="shared" si="38"/>
        <v>0</v>
      </c>
      <c r="CO90" s="48">
        <f t="shared" si="38"/>
        <v>0</v>
      </c>
      <c r="CP90" s="48">
        <f t="shared" si="38"/>
        <v>0</v>
      </c>
      <c r="CQ90" s="49">
        <f t="shared" si="39"/>
        <v>0</v>
      </c>
      <c r="CR90" s="48">
        <f t="shared" si="34"/>
        <v>0</v>
      </c>
    </row>
    <row r="91" spans="1:96" hidden="1" outlineLevel="1" x14ac:dyDescent="0.25">
      <c r="A91" s="50" t="s">
        <v>62</v>
      </c>
      <c r="B91" s="51" t="s">
        <v>54</v>
      </c>
      <c r="C91" s="52">
        <f>[2]Genanskaffelsespriser!E158</f>
        <v>75</v>
      </c>
      <c r="D91" s="78">
        <v>0</v>
      </c>
      <c r="E91" s="78">
        <v>0</v>
      </c>
      <c r="F91" s="78">
        <v>0</v>
      </c>
      <c r="G91" s="78">
        <v>0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Y91" s="78">
        <v>0</v>
      </c>
      <c r="Z91" s="56"/>
      <c r="AA91" s="57">
        <f>IF((D91*[2]Genanskaffelsespriser!$D158-(2009-D$3)/$C91*[2]Genanskaffelsespriser!$D158*D91)&lt;0,0,(D91*[2]Genanskaffelsespriser!$D158-(2009-D$3)/$C91*[2]Genanskaffelsespriser!$D158*D91))</f>
        <v>0</v>
      </c>
      <c r="AB91" s="58">
        <f>IF((E91*[2]Genanskaffelsespriser!$D158-(2009-E$3)/$C91*[2]Genanskaffelsespriser!$D158*E91)&lt;0,0,(E91*[2]Genanskaffelsespriser!$D158-(2009-E$3)/$C91*[2]Genanskaffelsespriser!$D158*E91))</f>
        <v>0</v>
      </c>
      <c r="AC91" s="58">
        <f>IF((F91*[2]Genanskaffelsespriser!$D158-(2009-F$3)/$C91*[2]Genanskaffelsespriser!$D158*F91)&lt;0,0,(F91*[2]Genanskaffelsespriser!$D158-(2009-F$3)/$C91*[2]Genanskaffelsespriser!$D158*F91))</f>
        <v>0</v>
      </c>
      <c r="AD91" s="58">
        <f>IF((G91*[2]Genanskaffelsespriser!$D158-(2009-G$3)/$C91*[2]Genanskaffelsespriser!$D158*G91)&lt;0,0,(G91*[2]Genanskaffelsespriser!$D158-(2009-G$3)/$C91*[2]Genanskaffelsespriser!$D158*G91))</f>
        <v>0</v>
      </c>
      <c r="AE91" s="58">
        <f>IF((H91*[2]Genanskaffelsespriser!$D158-(2009-H$3)/$C91*[2]Genanskaffelsespriser!$D158*H91)&lt;0,0,(H91*[2]Genanskaffelsespriser!$D158-(2009-H$3)/$C91*[2]Genanskaffelsespriser!$D158*H91))</f>
        <v>0</v>
      </c>
      <c r="AF91" s="58">
        <f>IF((I91*[2]Genanskaffelsespriser!$D158-(2009-I$3)/$C91*[2]Genanskaffelsespriser!$D158*I91)&lt;0,0,(I91*[2]Genanskaffelsespriser!$D158-(2009-I$3)/$C91*[2]Genanskaffelsespriser!$D158*I91))</f>
        <v>0</v>
      </c>
      <c r="AG91" s="58">
        <f>IF((J91*[2]Genanskaffelsespriser!$D158-(2009-J$3)/$C91*[2]Genanskaffelsespriser!$D158*J91)&lt;0,0,(J91*[2]Genanskaffelsespriser!$D158-(2009-J$3)/$C91*[2]Genanskaffelsespriser!$D158*J91))</f>
        <v>0</v>
      </c>
      <c r="AH91" s="58">
        <f>IF((K91*[2]Genanskaffelsespriser!$D158-(2009-K$3)/$C91*[2]Genanskaffelsespriser!$D158*K91)&lt;0,0,(K91*[2]Genanskaffelsespriser!$D158-(2009-K$3)/$C91*[2]Genanskaffelsespriser!$D158*K91))</f>
        <v>0</v>
      </c>
      <c r="AI91" s="58">
        <f>IF((L91*[2]Genanskaffelsespriser!$D158-(2009-L$3)/$C91*[2]Genanskaffelsespriser!$D158*L91)&lt;0,0,(L91*[2]Genanskaffelsespriser!$D158-(2009-L$3)/$C91*[2]Genanskaffelsespriser!$D158*L91))</f>
        <v>0</v>
      </c>
      <c r="AJ91" s="58">
        <f>IF((M91*[2]Genanskaffelsespriser!$D158-(2009-M$3)/$C91*[2]Genanskaffelsespriser!$D158*M91)&lt;0,0,(M91*[2]Genanskaffelsespriser!$D158-(2009-M$3)/$C91*[2]Genanskaffelsespriser!$D158*M91))</f>
        <v>0</v>
      </c>
      <c r="AK91" s="58">
        <f>IF((N91*[2]Genanskaffelsespriser!$D158-(2009-N$3)/$C91*[2]Genanskaffelsespriser!$D158*N91)&lt;0,0,(N91*[2]Genanskaffelsespriser!$D158-(2009-N$3)/$C91*[2]Genanskaffelsespriser!$D158*N91))</f>
        <v>0</v>
      </c>
      <c r="AL91" s="58">
        <f>IF((O91*[2]Genanskaffelsespriser!$D158-(2009-O$3)/$C91*[2]Genanskaffelsespriser!$D158*O91)&lt;0,0,(O91*[2]Genanskaffelsespriser!$D158-(2009-O$3)/$C91*[2]Genanskaffelsespriser!$D158*O91))</f>
        <v>0</v>
      </c>
      <c r="AM91" s="58">
        <f>IF((P91*[2]Genanskaffelsespriser!$D158-(2009-P$3)/$C91*[2]Genanskaffelsespriser!$D158*P91)&lt;0,0,(P91*[2]Genanskaffelsespriser!$D158-(2009-P$3)/$C91*[2]Genanskaffelsespriser!$D158*P91))</f>
        <v>0</v>
      </c>
      <c r="AN91" s="58">
        <f>IF((Q91*[2]Genanskaffelsespriser!$D158-(2009-Q$3)/$C91*[2]Genanskaffelsespriser!$D158*Q91)&lt;0,0,(Q91*[2]Genanskaffelsespriser!$D158-(2009-Q$3)/$C91*[2]Genanskaffelsespriser!$D158*Q91))</f>
        <v>0</v>
      </c>
      <c r="AO91" s="58">
        <f>IF((R91*[2]Genanskaffelsespriser!$D158-(2009-R$3)/$C91*[2]Genanskaffelsespriser!$D158*R91)&lt;0,0,(R91*[2]Genanskaffelsespriser!$D158-(2009-R$3)/$C91*[2]Genanskaffelsespriser!$D158*R91))</f>
        <v>0</v>
      </c>
      <c r="AP91" s="58">
        <f>IF((S91*[2]Genanskaffelsespriser!$D158-(2009-S$3)/$C91*[2]Genanskaffelsespriser!$D158*S91)&lt;0,0,(S91*[2]Genanskaffelsespriser!$D158-(2009-S$3)/$C91*[2]Genanskaffelsespriser!$D158*S91))</f>
        <v>0</v>
      </c>
      <c r="AQ91" s="58">
        <f>IF((T91*[2]Genanskaffelsespriser!$D158-(2009-T$3)/$C91*[2]Genanskaffelsespriser!$D158*T91)&lt;0,0,(T91*[2]Genanskaffelsespriser!$D158-(2009-T$3)/$C91*[2]Genanskaffelsespriser!$D158*T91))</f>
        <v>0</v>
      </c>
      <c r="AR91" s="58">
        <f>IF((U91*[2]Genanskaffelsespriser!$D158-(2009-U$3)/$C91*[2]Genanskaffelsespriser!$D158*U91)&lt;0,0,(U91*[2]Genanskaffelsespriser!$D158-(2009-U$3)/$C91*[2]Genanskaffelsespriser!$D158*U91))</f>
        <v>0</v>
      </c>
      <c r="AS91" s="58">
        <f>IF((V91*[2]Genanskaffelsespriser!$D158-(2009-V$3)/$C91*[2]Genanskaffelsespriser!$D158*V91)&lt;0,0,(V91*[2]Genanskaffelsespriser!$D158-(2009-V$3)/$C91*[2]Genanskaffelsespriser!$D158*V91))</f>
        <v>0</v>
      </c>
      <c r="AT91" s="58">
        <f>IF((W91*[2]Genanskaffelsespriser!$D158-(2009-W$3)/$C91*[2]Genanskaffelsespriser!$D158*W91)&lt;0,0,(W91*[2]Genanskaffelsespriser!$D158-(2009-W$3)/$C91*[2]Genanskaffelsespriser!$D158*W91))</f>
        <v>0</v>
      </c>
      <c r="AU91" s="58">
        <f>IF((X91*[2]Genanskaffelsespriser!$D158-(2009-X$3)/$C91*[2]Genanskaffelsespriser!$D158*X91)&lt;0,0,(X91*[2]Genanskaffelsespriser!$D158-(2009-X$3)/$C91*[2]Genanskaffelsespriser!$D158*X91))</f>
        <v>0</v>
      </c>
      <c r="AV91" s="58">
        <f>IF((Y91*[2]Genanskaffelsespriser!$D158-(2009-Y$3)/$C91*[2]Genanskaffelsespriser!$D158*Y91)&lt;0,0,(Y91*[2]Genanskaffelsespriser!$D158-(2009-Y$3)/$C91*[2]Genanskaffelsespriser!$D158*Y91))</f>
        <v>0</v>
      </c>
      <c r="AW91" s="59">
        <f t="shared" si="35"/>
        <v>0</v>
      </c>
      <c r="AX91" s="58">
        <f>VLOOKUP(D$3,[2]Prisindeks!$A$1:$B$111,2,FALSE)/100*AA91</f>
        <v>0</v>
      </c>
      <c r="AY91" s="58">
        <f>VLOOKUP(E$3,[2]Prisindeks!$A$1:$B$111,2,FALSE)/100*AB91</f>
        <v>0</v>
      </c>
      <c r="AZ91" s="58">
        <f>VLOOKUP(F$3,[2]Prisindeks!$A$1:$B$111,2,FALSE)/100*AC91</f>
        <v>0</v>
      </c>
      <c r="BA91" s="58">
        <f>VLOOKUP(G$3,[2]Prisindeks!$A$1:$B$111,2,FALSE)/100*AD91</f>
        <v>0</v>
      </c>
      <c r="BB91" s="58">
        <f>VLOOKUP(H$3,[2]Prisindeks!$A$1:$B$111,2,FALSE)/100*AE91</f>
        <v>0</v>
      </c>
      <c r="BC91" s="58">
        <f>VLOOKUP(I$3,[2]Prisindeks!$A$1:$B$111,2,FALSE)/100*AF91</f>
        <v>0</v>
      </c>
      <c r="BD91" s="58">
        <f>VLOOKUP(J$3,[2]Prisindeks!$A$1:$B$111,2,FALSE)/100*AG91</f>
        <v>0</v>
      </c>
      <c r="BE91" s="58">
        <f>VLOOKUP(K$3,[2]Prisindeks!$A$1:$B$111,2,FALSE)/100*AH91</f>
        <v>0</v>
      </c>
      <c r="BF91" s="58">
        <f>VLOOKUP(L$3,[2]Prisindeks!$A$1:$B$111,2,FALSE)/100*AI91</f>
        <v>0</v>
      </c>
      <c r="BG91" s="58">
        <f>VLOOKUP(M$3,[2]Prisindeks!$A$1:$B$111,2,FALSE)/100*AJ91</f>
        <v>0</v>
      </c>
      <c r="BH91" s="58">
        <f>VLOOKUP(N$3,[2]Prisindeks!$A$1:$B$111,2,FALSE)/100*AK91</f>
        <v>0</v>
      </c>
      <c r="BI91" s="58">
        <f>VLOOKUP(O$3,[2]Prisindeks!$A$1:$B$111,2,FALSE)/100*AL91</f>
        <v>0</v>
      </c>
      <c r="BJ91" s="58">
        <f>VLOOKUP(P$3,[2]Prisindeks!$A$1:$B$111,2,FALSE)/100*AM91</f>
        <v>0</v>
      </c>
      <c r="BK91" s="58">
        <f>VLOOKUP(Q$3,[2]Prisindeks!$A$1:$B$111,2,FALSE)/100*AN91</f>
        <v>0</v>
      </c>
      <c r="BL91" s="58">
        <f>VLOOKUP(R$3,[2]Prisindeks!$A$1:$B$111,2,FALSE)/100*AO91</f>
        <v>0</v>
      </c>
      <c r="BM91" s="58">
        <f>VLOOKUP(S$3,[2]Prisindeks!$A$1:$B$111,2,FALSE)/100*AP91</f>
        <v>0</v>
      </c>
      <c r="BN91" s="58">
        <f>VLOOKUP(T$3,[2]Prisindeks!$A$1:$B$111,2,FALSE)/100*AQ91</f>
        <v>0</v>
      </c>
      <c r="BO91" s="58">
        <f>VLOOKUP(U$3,[2]Prisindeks!$A$1:$B$111,2,FALSE)/100*AR91</f>
        <v>0</v>
      </c>
      <c r="BP91" s="58">
        <f>VLOOKUP(V$3,[2]Prisindeks!$A$1:$B$111,2,FALSE)/100*AS91</f>
        <v>0</v>
      </c>
      <c r="BQ91" s="58">
        <f>VLOOKUP(W$3,[2]Prisindeks!$A$1:$B$111,2,FALSE)/100*AT91</f>
        <v>0</v>
      </c>
      <c r="BR91" s="58">
        <f>VLOOKUP(X$3,[2]Prisindeks!$A$1:$B$111,2,FALSE)/100*AU91</f>
        <v>0</v>
      </c>
      <c r="BS91" s="58">
        <f>VLOOKUP(Y$3,[2]Prisindeks!$A$1:$B$111,2,FALSE)/100*AV91</f>
        <v>0</v>
      </c>
      <c r="BT91" s="59">
        <f t="shared" si="36"/>
        <v>0</v>
      </c>
      <c r="BU91" s="48">
        <f t="shared" si="37"/>
        <v>0</v>
      </c>
      <c r="BV91" s="48">
        <f t="shared" si="37"/>
        <v>0</v>
      </c>
      <c r="BW91" s="48">
        <f t="shared" si="37"/>
        <v>0</v>
      </c>
      <c r="BX91" s="48">
        <f t="shared" si="37"/>
        <v>0</v>
      </c>
      <c r="BY91" s="48">
        <f t="shared" si="37"/>
        <v>0</v>
      </c>
      <c r="BZ91" s="48">
        <f t="shared" si="37"/>
        <v>0</v>
      </c>
      <c r="CA91" s="48">
        <f t="shared" si="37"/>
        <v>0</v>
      </c>
      <c r="CB91" s="48">
        <f t="shared" si="37"/>
        <v>0</v>
      </c>
      <c r="CC91" s="48">
        <f t="shared" si="37"/>
        <v>0</v>
      </c>
      <c r="CD91" s="48">
        <f t="shared" si="37"/>
        <v>0</v>
      </c>
      <c r="CE91" s="48">
        <f t="shared" si="37"/>
        <v>0</v>
      </c>
      <c r="CF91" s="48">
        <f t="shared" si="37"/>
        <v>0</v>
      </c>
      <c r="CG91" s="48">
        <f t="shared" si="37"/>
        <v>0</v>
      </c>
      <c r="CH91" s="48">
        <f t="shared" si="37"/>
        <v>0</v>
      </c>
      <c r="CI91" s="48">
        <f t="shared" si="37"/>
        <v>0</v>
      </c>
      <c r="CJ91" s="48">
        <f t="shared" si="37"/>
        <v>0</v>
      </c>
      <c r="CK91" s="48">
        <f t="shared" si="38"/>
        <v>0</v>
      </c>
      <c r="CL91" s="48">
        <f t="shared" si="38"/>
        <v>0</v>
      </c>
      <c r="CM91" s="48">
        <f t="shared" si="38"/>
        <v>0</v>
      </c>
      <c r="CN91" s="48">
        <f t="shared" si="38"/>
        <v>0</v>
      </c>
      <c r="CO91" s="48">
        <f t="shared" si="38"/>
        <v>0</v>
      </c>
      <c r="CP91" s="48">
        <f t="shared" si="38"/>
        <v>0</v>
      </c>
      <c r="CQ91" s="49">
        <f t="shared" si="39"/>
        <v>0</v>
      </c>
      <c r="CR91" s="48">
        <f t="shared" si="34"/>
        <v>0</v>
      </c>
    </row>
    <row r="92" spans="1:96" hidden="1" outlineLevel="1" x14ac:dyDescent="0.25">
      <c r="A92" s="50" t="s">
        <v>16</v>
      </c>
      <c r="B92" s="51" t="s">
        <v>54</v>
      </c>
      <c r="C92" s="52">
        <f>[2]Genanskaffelsespriser!E159</f>
        <v>75</v>
      </c>
      <c r="D92" s="78">
        <v>0</v>
      </c>
      <c r="E92" s="78">
        <v>0</v>
      </c>
      <c r="F92" s="78">
        <v>0</v>
      </c>
      <c r="G92" s="78">
        <v>0</v>
      </c>
      <c r="H92" s="78">
        <v>0</v>
      </c>
      <c r="I92" s="78">
        <v>0</v>
      </c>
      <c r="J92" s="78">
        <v>0</v>
      </c>
      <c r="K92" s="78">
        <v>0</v>
      </c>
      <c r="L92" s="78">
        <v>0</v>
      </c>
      <c r="M92" s="78">
        <v>0</v>
      </c>
      <c r="N92" s="78">
        <v>0</v>
      </c>
      <c r="O92" s="78">
        <v>0</v>
      </c>
      <c r="P92" s="78">
        <v>0</v>
      </c>
      <c r="Q92" s="78">
        <v>0</v>
      </c>
      <c r="R92" s="78">
        <v>0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Y92" s="78">
        <v>0</v>
      </c>
      <c r="Z92" s="56"/>
      <c r="AA92" s="57">
        <f>IF((D92*[2]Genanskaffelsespriser!$D159-(2009-D$3)/$C92*[2]Genanskaffelsespriser!$D159*D92)&lt;0,0,(D92*[2]Genanskaffelsespriser!$D159-(2009-D$3)/$C92*[2]Genanskaffelsespriser!$D159*D92))</f>
        <v>0</v>
      </c>
      <c r="AB92" s="58">
        <f>IF((E92*[2]Genanskaffelsespriser!$D159-(2009-E$3)/$C92*[2]Genanskaffelsespriser!$D159*E92)&lt;0,0,(E92*[2]Genanskaffelsespriser!$D159-(2009-E$3)/$C92*[2]Genanskaffelsespriser!$D159*E92))</f>
        <v>0</v>
      </c>
      <c r="AC92" s="58">
        <f>IF((F92*[2]Genanskaffelsespriser!$D159-(2009-F$3)/$C92*[2]Genanskaffelsespriser!$D159*F92)&lt;0,0,(F92*[2]Genanskaffelsespriser!$D159-(2009-F$3)/$C92*[2]Genanskaffelsespriser!$D159*F92))</f>
        <v>0</v>
      </c>
      <c r="AD92" s="58">
        <f>IF((G92*[2]Genanskaffelsespriser!$D159-(2009-G$3)/$C92*[2]Genanskaffelsespriser!$D159*G92)&lt;0,0,(G92*[2]Genanskaffelsespriser!$D159-(2009-G$3)/$C92*[2]Genanskaffelsespriser!$D159*G92))</f>
        <v>0</v>
      </c>
      <c r="AE92" s="58">
        <f>IF((H92*[2]Genanskaffelsespriser!$D159-(2009-H$3)/$C92*[2]Genanskaffelsespriser!$D159*H92)&lt;0,0,(H92*[2]Genanskaffelsespriser!$D159-(2009-H$3)/$C92*[2]Genanskaffelsespriser!$D159*H92))</f>
        <v>0</v>
      </c>
      <c r="AF92" s="58">
        <f>IF((I92*[2]Genanskaffelsespriser!$D159-(2009-I$3)/$C92*[2]Genanskaffelsespriser!$D159*I92)&lt;0,0,(I92*[2]Genanskaffelsespriser!$D159-(2009-I$3)/$C92*[2]Genanskaffelsespriser!$D159*I92))</f>
        <v>0</v>
      </c>
      <c r="AG92" s="58">
        <f>IF((J92*[2]Genanskaffelsespriser!$D159-(2009-J$3)/$C92*[2]Genanskaffelsespriser!$D159*J92)&lt;0,0,(J92*[2]Genanskaffelsespriser!$D159-(2009-J$3)/$C92*[2]Genanskaffelsespriser!$D159*J92))</f>
        <v>0</v>
      </c>
      <c r="AH92" s="58">
        <f>IF((K92*[2]Genanskaffelsespriser!$D159-(2009-K$3)/$C92*[2]Genanskaffelsespriser!$D159*K92)&lt;0,0,(K92*[2]Genanskaffelsespriser!$D159-(2009-K$3)/$C92*[2]Genanskaffelsespriser!$D159*K92))</f>
        <v>0</v>
      </c>
      <c r="AI92" s="58">
        <f>IF((L92*[2]Genanskaffelsespriser!$D159-(2009-L$3)/$C92*[2]Genanskaffelsespriser!$D159*L92)&lt;0,0,(L92*[2]Genanskaffelsespriser!$D159-(2009-L$3)/$C92*[2]Genanskaffelsespriser!$D159*L92))</f>
        <v>0</v>
      </c>
      <c r="AJ92" s="58">
        <f>IF((M92*[2]Genanskaffelsespriser!$D159-(2009-M$3)/$C92*[2]Genanskaffelsespriser!$D159*M92)&lt;0,0,(M92*[2]Genanskaffelsespriser!$D159-(2009-M$3)/$C92*[2]Genanskaffelsespriser!$D159*M92))</f>
        <v>0</v>
      </c>
      <c r="AK92" s="58">
        <f>IF((N92*[2]Genanskaffelsespriser!$D159-(2009-N$3)/$C92*[2]Genanskaffelsespriser!$D159*N92)&lt;0,0,(N92*[2]Genanskaffelsespriser!$D159-(2009-N$3)/$C92*[2]Genanskaffelsespriser!$D159*N92))</f>
        <v>0</v>
      </c>
      <c r="AL92" s="58">
        <f>IF((O92*[2]Genanskaffelsespriser!$D159-(2009-O$3)/$C92*[2]Genanskaffelsespriser!$D159*O92)&lt;0,0,(O92*[2]Genanskaffelsespriser!$D159-(2009-O$3)/$C92*[2]Genanskaffelsespriser!$D159*O92))</f>
        <v>0</v>
      </c>
      <c r="AM92" s="58">
        <f>IF((P92*[2]Genanskaffelsespriser!$D159-(2009-P$3)/$C92*[2]Genanskaffelsespriser!$D159*P92)&lt;0,0,(P92*[2]Genanskaffelsespriser!$D159-(2009-P$3)/$C92*[2]Genanskaffelsespriser!$D159*P92))</f>
        <v>0</v>
      </c>
      <c r="AN92" s="58">
        <f>IF((Q92*[2]Genanskaffelsespriser!$D159-(2009-Q$3)/$C92*[2]Genanskaffelsespriser!$D159*Q92)&lt;0,0,(Q92*[2]Genanskaffelsespriser!$D159-(2009-Q$3)/$C92*[2]Genanskaffelsespriser!$D159*Q92))</f>
        <v>0</v>
      </c>
      <c r="AO92" s="58">
        <f>IF((R92*[2]Genanskaffelsespriser!$D159-(2009-R$3)/$C92*[2]Genanskaffelsespriser!$D159*R92)&lt;0,0,(R92*[2]Genanskaffelsespriser!$D159-(2009-R$3)/$C92*[2]Genanskaffelsespriser!$D159*R92))</f>
        <v>0</v>
      </c>
      <c r="AP92" s="58">
        <f>IF((S92*[2]Genanskaffelsespriser!$D159-(2009-S$3)/$C92*[2]Genanskaffelsespriser!$D159*S92)&lt;0,0,(S92*[2]Genanskaffelsespriser!$D159-(2009-S$3)/$C92*[2]Genanskaffelsespriser!$D159*S92))</f>
        <v>0</v>
      </c>
      <c r="AQ92" s="58">
        <f>IF((T92*[2]Genanskaffelsespriser!$D159-(2009-T$3)/$C92*[2]Genanskaffelsespriser!$D159*T92)&lt;0,0,(T92*[2]Genanskaffelsespriser!$D159-(2009-T$3)/$C92*[2]Genanskaffelsespriser!$D159*T92))</f>
        <v>0</v>
      </c>
      <c r="AR92" s="58">
        <f>IF((U92*[2]Genanskaffelsespriser!$D159-(2009-U$3)/$C92*[2]Genanskaffelsespriser!$D159*U92)&lt;0,0,(U92*[2]Genanskaffelsespriser!$D159-(2009-U$3)/$C92*[2]Genanskaffelsespriser!$D159*U92))</f>
        <v>0</v>
      </c>
      <c r="AS92" s="58">
        <f>IF((V92*[2]Genanskaffelsespriser!$D159-(2009-V$3)/$C92*[2]Genanskaffelsespriser!$D159*V92)&lt;0,0,(V92*[2]Genanskaffelsespriser!$D159-(2009-V$3)/$C92*[2]Genanskaffelsespriser!$D159*V92))</f>
        <v>0</v>
      </c>
      <c r="AT92" s="58">
        <f>IF((W92*[2]Genanskaffelsespriser!$D159-(2009-W$3)/$C92*[2]Genanskaffelsespriser!$D159*W92)&lt;0,0,(W92*[2]Genanskaffelsespriser!$D159-(2009-W$3)/$C92*[2]Genanskaffelsespriser!$D159*W92))</f>
        <v>0</v>
      </c>
      <c r="AU92" s="58">
        <f>IF((X92*[2]Genanskaffelsespriser!$D159-(2009-X$3)/$C92*[2]Genanskaffelsespriser!$D159*X92)&lt;0,0,(X92*[2]Genanskaffelsespriser!$D159-(2009-X$3)/$C92*[2]Genanskaffelsespriser!$D159*X92))</f>
        <v>0</v>
      </c>
      <c r="AV92" s="58">
        <f>IF((Y92*[2]Genanskaffelsespriser!$D159-(2009-Y$3)/$C92*[2]Genanskaffelsespriser!$D159*Y92)&lt;0,0,(Y92*[2]Genanskaffelsespriser!$D159-(2009-Y$3)/$C92*[2]Genanskaffelsespriser!$D159*Y92))</f>
        <v>0</v>
      </c>
      <c r="AW92" s="59">
        <f t="shared" si="35"/>
        <v>0</v>
      </c>
      <c r="AX92" s="58">
        <f>VLOOKUP(D$3,[2]Prisindeks!$A$1:$B$111,2,FALSE)/100*AA92</f>
        <v>0</v>
      </c>
      <c r="AY92" s="58">
        <f>VLOOKUP(E$3,[2]Prisindeks!$A$1:$B$111,2,FALSE)/100*AB92</f>
        <v>0</v>
      </c>
      <c r="AZ92" s="58">
        <f>VLOOKUP(F$3,[2]Prisindeks!$A$1:$B$111,2,FALSE)/100*AC92</f>
        <v>0</v>
      </c>
      <c r="BA92" s="58">
        <f>VLOOKUP(G$3,[2]Prisindeks!$A$1:$B$111,2,FALSE)/100*AD92</f>
        <v>0</v>
      </c>
      <c r="BB92" s="58">
        <f>VLOOKUP(H$3,[2]Prisindeks!$A$1:$B$111,2,FALSE)/100*AE92</f>
        <v>0</v>
      </c>
      <c r="BC92" s="58">
        <f>VLOOKUP(I$3,[2]Prisindeks!$A$1:$B$111,2,FALSE)/100*AF92</f>
        <v>0</v>
      </c>
      <c r="BD92" s="58">
        <f>VLOOKUP(J$3,[2]Prisindeks!$A$1:$B$111,2,FALSE)/100*AG92</f>
        <v>0</v>
      </c>
      <c r="BE92" s="58">
        <f>VLOOKUP(K$3,[2]Prisindeks!$A$1:$B$111,2,FALSE)/100*AH92</f>
        <v>0</v>
      </c>
      <c r="BF92" s="58">
        <f>VLOOKUP(L$3,[2]Prisindeks!$A$1:$B$111,2,FALSE)/100*AI92</f>
        <v>0</v>
      </c>
      <c r="BG92" s="58">
        <f>VLOOKUP(M$3,[2]Prisindeks!$A$1:$B$111,2,FALSE)/100*AJ92</f>
        <v>0</v>
      </c>
      <c r="BH92" s="58">
        <f>VLOOKUP(N$3,[2]Prisindeks!$A$1:$B$111,2,FALSE)/100*AK92</f>
        <v>0</v>
      </c>
      <c r="BI92" s="58">
        <f>VLOOKUP(O$3,[2]Prisindeks!$A$1:$B$111,2,FALSE)/100*AL92</f>
        <v>0</v>
      </c>
      <c r="BJ92" s="58">
        <f>VLOOKUP(P$3,[2]Prisindeks!$A$1:$B$111,2,FALSE)/100*AM92</f>
        <v>0</v>
      </c>
      <c r="BK92" s="58">
        <f>VLOOKUP(Q$3,[2]Prisindeks!$A$1:$B$111,2,FALSE)/100*AN92</f>
        <v>0</v>
      </c>
      <c r="BL92" s="58">
        <f>VLOOKUP(R$3,[2]Prisindeks!$A$1:$B$111,2,FALSE)/100*AO92</f>
        <v>0</v>
      </c>
      <c r="BM92" s="58">
        <f>VLOOKUP(S$3,[2]Prisindeks!$A$1:$B$111,2,FALSE)/100*AP92</f>
        <v>0</v>
      </c>
      <c r="BN92" s="58">
        <f>VLOOKUP(T$3,[2]Prisindeks!$A$1:$B$111,2,FALSE)/100*AQ92</f>
        <v>0</v>
      </c>
      <c r="BO92" s="58">
        <f>VLOOKUP(U$3,[2]Prisindeks!$A$1:$B$111,2,FALSE)/100*AR92</f>
        <v>0</v>
      </c>
      <c r="BP92" s="58">
        <f>VLOOKUP(V$3,[2]Prisindeks!$A$1:$B$111,2,FALSE)/100*AS92</f>
        <v>0</v>
      </c>
      <c r="BQ92" s="58">
        <f>VLOOKUP(W$3,[2]Prisindeks!$A$1:$B$111,2,FALSE)/100*AT92</f>
        <v>0</v>
      </c>
      <c r="BR92" s="58">
        <f>VLOOKUP(X$3,[2]Prisindeks!$A$1:$B$111,2,FALSE)/100*AU92</f>
        <v>0</v>
      </c>
      <c r="BS92" s="58">
        <f>VLOOKUP(Y$3,[2]Prisindeks!$A$1:$B$111,2,FALSE)/100*AV92</f>
        <v>0</v>
      </c>
      <c r="BT92" s="59">
        <f t="shared" si="36"/>
        <v>0</v>
      </c>
      <c r="BU92" s="48">
        <f t="shared" si="37"/>
        <v>0</v>
      </c>
      <c r="BV92" s="48">
        <f t="shared" si="37"/>
        <v>0</v>
      </c>
      <c r="BW92" s="48">
        <f t="shared" si="37"/>
        <v>0</v>
      </c>
      <c r="BX92" s="48">
        <f t="shared" si="37"/>
        <v>0</v>
      </c>
      <c r="BY92" s="48">
        <f t="shared" si="37"/>
        <v>0</v>
      </c>
      <c r="BZ92" s="48">
        <f t="shared" si="37"/>
        <v>0</v>
      </c>
      <c r="CA92" s="48">
        <f t="shared" si="37"/>
        <v>0</v>
      </c>
      <c r="CB92" s="48">
        <f t="shared" si="37"/>
        <v>0</v>
      </c>
      <c r="CC92" s="48">
        <f t="shared" si="37"/>
        <v>0</v>
      </c>
      <c r="CD92" s="48">
        <f t="shared" si="37"/>
        <v>0</v>
      </c>
      <c r="CE92" s="48">
        <f t="shared" si="37"/>
        <v>0</v>
      </c>
      <c r="CF92" s="48">
        <f t="shared" si="37"/>
        <v>0</v>
      </c>
      <c r="CG92" s="48">
        <f t="shared" si="37"/>
        <v>0</v>
      </c>
      <c r="CH92" s="48">
        <f t="shared" si="37"/>
        <v>0</v>
      </c>
      <c r="CI92" s="48">
        <f t="shared" si="37"/>
        <v>0</v>
      </c>
      <c r="CJ92" s="48">
        <f t="shared" si="37"/>
        <v>0</v>
      </c>
      <c r="CK92" s="48">
        <f t="shared" si="38"/>
        <v>0</v>
      </c>
      <c r="CL92" s="48">
        <f t="shared" si="38"/>
        <v>0</v>
      </c>
      <c r="CM92" s="48">
        <f t="shared" si="38"/>
        <v>0</v>
      </c>
      <c r="CN92" s="48">
        <f t="shared" si="38"/>
        <v>0</v>
      </c>
      <c r="CO92" s="48">
        <f t="shared" si="38"/>
        <v>0</v>
      </c>
      <c r="CP92" s="48">
        <f t="shared" si="38"/>
        <v>0</v>
      </c>
      <c r="CQ92" s="49">
        <f t="shared" si="39"/>
        <v>0</v>
      </c>
      <c r="CR92" s="48">
        <f t="shared" si="34"/>
        <v>0</v>
      </c>
    </row>
    <row r="93" spans="1:96" hidden="1" outlineLevel="1" x14ac:dyDescent="0.25">
      <c r="A93" s="50" t="s">
        <v>17</v>
      </c>
      <c r="B93" s="51" t="s">
        <v>54</v>
      </c>
      <c r="C93" s="52">
        <f>[2]Genanskaffelsespriser!E160</f>
        <v>75</v>
      </c>
      <c r="D93" s="78">
        <v>0</v>
      </c>
      <c r="E93" s="78">
        <v>0</v>
      </c>
      <c r="F93" s="78">
        <v>0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  <c r="Y93" s="78">
        <v>0</v>
      </c>
      <c r="Z93" s="56"/>
      <c r="AA93" s="57">
        <f>IF((D93*[2]Genanskaffelsespriser!$D160-(2009-D$3)/$C93*[2]Genanskaffelsespriser!$D160*D93)&lt;0,0,(D93*[2]Genanskaffelsespriser!$D160-(2009-D$3)/$C93*[2]Genanskaffelsespriser!$D160*D93))</f>
        <v>0</v>
      </c>
      <c r="AB93" s="58">
        <f>IF((E93*[2]Genanskaffelsespriser!$D160-(2009-E$3)/$C93*[2]Genanskaffelsespriser!$D160*E93)&lt;0,0,(E93*[2]Genanskaffelsespriser!$D160-(2009-E$3)/$C93*[2]Genanskaffelsespriser!$D160*E93))</f>
        <v>0</v>
      </c>
      <c r="AC93" s="58">
        <f>IF((F93*[2]Genanskaffelsespriser!$D160-(2009-F$3)/$C93*[2]Genanskaffelsespriser!$D160*F93)&lt;0,0,(F93*[2]Genanskaffelsespriser!$D160-(2009-F$3)/$C93*[2]Genanskaffelsespriser!$D160*F93))</f>
        <v>0</v>
      </c>
      <c r="AD93" s="58">
        <f>IF((G93*[2]Genanskaffelsespriser!$D160-(2009-G$3)/$C93*[2]Genanskaffelsespriser!$D160*G93)&lt;0,0,(G93*[2]Genanskaffelsespriser!$D160-(2009-G$3)/$C93*[2]Genanskaffelsespriser!$D160*G93))</f>
        <v>0</v>
      </c>
      <c r="AE93" s="58">
        <f>IF((H93*[2]Genanskaffelsespriser!$D160-(2009-H$3)/$C93*[2]Genanskaffelsespriser!$D160*H93)&lt;0,0,(H93*[2]Genanskaffelsespriser!$D160-(2009-H$3)/$C93*[2]Genanskaffelsespriser!$D160*H93))</f>
        <v>0</v>
      </c>
      <c r="AF93" s="58">
        <f>IF((I93*[2]Genanskaffelsespriser!$D160-(2009-I$3)/$C93*[2]Genanskaffelsespriser!$D160*I93)&lt;0,0,(I93*[2]Genanskaffelsespriser!$D160-(2009-I$3)/$C93*[2]Genanskaffelsespriser!$D160*I93))</f>
        <v>0</v>
      </c>
      <c r="AG93" s="58">
        <f>IF((J93*[2]Genanskaffelsespriser!$D160-(2009-J$3)/$C93*[2]Genanskaffelsespriser!$D160*J93)&lt;0,0,(J93*[2]Genanskaffelsespriser!$D160-(2009-J$3)/$C93*[2]Genanskaffelsespriser!$D160*J93))</f>
        <v>0</v>
      </c>
      <c r="AH93" s="58">
        <f>IF((K93*[2]Genanskaffelsespriser!$D160-(2009-K$3)/$C93*[2]Genanskaffelsespriser!$D160*K93)&lt;0,0,(K93*[2]Genanskaffelsespriser!$D160-(2009-K$3)/$C93*[2]Genanskaffelsespriser!$D160*K93))</f>
        <v>0</v>
      </c>
      <c r="AI93" s="58">
        <f>IF((L93*[2]Genanskaffelsespriser!$D160-(2009-L$3)/$C93*[2]Genanskaffelsespriser!$D160*L93)&lt;0,0,(L93*[2]Genanskaffelsespriser!$D160-(2009-L$3)/$C93*[2]Genanskaffelsespriser!$D160*L93))</f>
        <v>0</v>
      </c>
      <c r="AJ93" s="58">
        <f>IF((M93*[2]Genanskaffelsespriser!$D160-(2009-M$3)/$C93*[2]Genanskaffelsespriser!$D160*M93)&lt;0,0,(M93*[2]Genanskaffelsespriser!$D160-(2009-M$3)/$C93*[2]Genanskaffelsespriser!$D160*M93))</f>
        <v>0</v>
      </c>
      <c r="AK93" s="58">
        <f>IF((N93*[2]Genanskaffelsespriser!$D160-(2009-N$3)/$C93*[2]Genanskaffelsespriser!$D160*N93)&lt;0,0,(N93*[2]Genanskaffelsespriser!$D160-(2009-N$3)/$C93*[2]Genanskaffelsespriser!$D160*N93))</f>
        <v>0</v>
      </c>
      <c r="AL93" s="58">
        <f>IF((O93*[2]Genanskaffelsespriser!$D160-(2009-O$3)/$C93*[2]Genanskaffelsespriser!$D160*O93)&lt;0,0,(O93*[2]Genanskaffelsespriser!$D160-(2009-O$3)/$C93*[2]Genanskaffelsespriser!$D160*O93))</f>
        <v>0</v>
      </c>
      <c r="AM93" s="58">
        <f>IF((P93*[2]Genanskaffelsespriser!$D160-(2009-P$3)/$C93*[2]Genanskaffelsespriser!$D160*P93)&lt;0,0,(P93*[2]Genanskaffelsespriser!$D160-(2009-P$3)/$C93*[2]Genanskaffelsespriser!$D160*P93))</f>
        <v>0</v>
      </c>
      <c r="AN93" s="58">
        <f>IF((Q93*[2]Genanskaffelsespriser!$D160-(2009-Q$3)/$C93*[2]Genanskaffelsespriser!$D160*Q93)&lt;0,0,(Q93*[2]Genanskaffelsespriser!$D160-(2009-Q$3)/$C93*[2]Genanskaffelsespriser!$D160*Q93))</f>
        <v>0</v>
      </c>
      <c r="AO93" s="58">
        <f>IF((R93*[2]Genanskaffelsespriser!$D160-(2009-R$3)/$C93*[2]Genanskaffelsespriser!$D160*R93)&lt;0,0,(R93*[2]Genanskaffelsespriser!$D160-(2009-R$3)/$C93*[2]Genanskaffelsespriser!$D160*R93))</f>
        <v>0</v>
      </c>
      <c r="AP93" s="58">
        <f>IF((S93*[2]Genanskaffelsespriser!$D160-(2009-S$3)/$C93*[2]Genanskaffelsespriser!$D160*S93)&lt;0,0,(S93*[2]Genanskaffelsespriser!$D160-(2009-S$3)/$C93*[2]Genanskaffelsespriser!$D160*S93))</f>
        <v>0</v>
      </c>
      <c r="AQ93" s="58">
        <f>IF((T93*[2]Genanskaffelsespriser!$D160-(2009-T$3)/$C93*[2]Genanskaffelsespriser!$D160*T93)&lt;0,0,(T93*[2]Genanskaffelsespriser!$D160-(2009-T$3)/$C93*[2]Genanskaffelsespriser!$D160*T93))</f>
        <v>0</v>
      </c>
      <c r="AR93" s="58">
        <f>IF((U93*[2]Genanskaffelsespriser!$D160-(2009-U$3)/$C93*[2]Genanskaffelsespriser!$D160*U93)&lt;0,0,(U93*[2]Genanskaffelsespriser!$D160-(2009-U$3)/$C93*[2]Genanskaffelsespriser!$D160*U93))</f>
        <v>0</v>
      </c>
      <c r="AS93" s="58">
        <f>IF((V93*[2]Genanskaffelsespriser!$D160-(2009-V$3)/$C93*[2]Genanskaffelsespriser!$D160*V93)&lt;0,0,(V93*[2]Genanskaffelsespriser!$D160-(2009-V$3)/$C93*[2]Genanskaffelsespriser!$D160*V93))</f>
        <v>0</v>
      </c>
      <c r="AT93" s="58">
        <f>IF((W93*[2]Genanskaffelsespriser!$D160-(2009-W$3)/$C93*[2]Genanskaffelsespriser!$D160*W93)&lt;0,0,(W93*[2]Genanskaffelsespriser!$D160-(2009-W$3)/$C93*[2]Genanskaffelsespriser!$D160*W93))</f>
        <v>0</v>
      </c>
      <c r="AU93" s="58">
        <f>IF((X93*[2]Genanskaffelsespriser!$D160-(2009-X$3)/$C93*[2]Genanskaffelsespriser!$D160*X93)&lt;0,0,(X93*[2]Genanskaffelsespriser!$D160-(2009-X$3)/$C93*[2]Genanskaffelsespriser!$D160*X93))</f>
        <v>0</v>
      </c>
      <c r="AV93" s="58">
        <f>IF((Y93*[2]Genanskaffelsespriser!$D160-(2009-Y$3)/$C93*[2]Genanskaffelsespriser!$D160*Y93)&lt;0,0,(Y93*[2]Genanskaffelsespriser!$D160-(2009-Y$3)/$C93*[2]Genanskaffelsespriser!$D160*Y93))</f>
        <v>0</v>
      </c>
      <c r="AW93" s="59">
        <f t="shared" si="35"/>
        <v>0</v>
      </c>
      <c r="AX93" s="58">
        <f>VLOOKUP(D$3,[2]Prisindeks!$A$1:$B$111,2,FALSE)/100*AA93</f>
        <v>0</v>
      </c>
      <c r="AY93" s="58">
        <f>VLOOKUP(E$3,[2]Prisindeks!$A$1:$B$111,2,FALSE)/100*AB93</f>
        <v>0</v>
      </c>
      <c r="AZ93" s="58">
        <f>VLOOKUP(F$3,[2]Prisindeks!$A$1:$B$111,2,FALSE)/100*AC93</f>
        <v>0</v>
      </c>
      <c r="BA93" s="58">
        <f>VLOOKUP(G$3,[2]Prisindeks!$A$1:$B$111,2,FALSE)/100*AD93</f>
        <v>0</v>
      </c>
      <c r="BB93" s="58">
        <f>VLOOKUP(H$3,[2]Prisindeks!$A$1:$B$111,2,FALSE)/100*AE93</f>
        <v>0</v>
      </c>
      <c r="BC93" s="58">
        <f>VLOOKUP(I$3,[2]Prisindeks!$A$1:$B$111,2,FALSE)/100*AF93</f>
        <v>0</v>
      </c>
      <c r="BD93" s="58">
        <f>VLOOKUP(J$3,[2]Prisindeks!$A$1:$B$111,2,FALSE)/100*AG93</f>
        <v>0</v>
      </c>
      <c r="BE93" s="58">
        <f>VLOOKUP(K$3,[2]Prisindeks!$A$1:$B$111,2,FALSE)/100*AH93</f>
        <v>0</v>
      </c>
      <c r="BF93" s="58">
        <f>VLOOKUP(L$3,[2]Prisindeks!$A$1:$B$111,2,FALSE)/100*AI93</f>
        <v>0</v>
      </c>
      <c r="BG93" s="58">
        <f>VLOOKUP(M$3,[2]Prisindeks!$A$1:$B$111,2,FALSE)/100*AJ93</f>
        <v>0</v>
      </c>
      <c r="BH93" s="58">
        <f>VLOOKUP(N$3,[2]Prisindeks!$A$1:$B$111,2,FALSE)/100*AK93</f>
        <v>0</v>
      </c>
      <c r="BI93" s="58">
        <f>VLOOKUP(O$3,[2]Prisindeks!$A$1:$B$111,2,FALSE)/100*AL93</f>
        <v>0</v>
      </c>
      <c r="BJ93" s="58">
        <f>VLOOKUP(P$3,[2]Prisindeks!$A$1:$B$111,2,FALSE)/100*AM93</f>
        <v>0</v>
      </c>
      <c r="BK93" s="58">
        <f>VLOOKUP(Q$3,[2]Prisindeks!$A$1:$B$111,2,FALSE)/100*AN93</f>
        <v>0</v>
      </c>
      <c r="BL93" s="58">
        <f>VLOOKUP(R$3,[2]Prisindeks!$A$1:$B$111,2,FALSE)/100*AO93</f>
        <v>0</v>
      </c>
      <c r="BM93" s="58">
        <f>VLOOKUP(S$3,[2]Prisindeks!$A$1:$B$111,2,FALSE)/100*AP93</f>
        <v>0</v>
      </c>
      <c r="BN93" s="58">
        <f>VLOOKUP(T$3,[2]Prisindeks!$A$1:$B$111,2,FALSE)/100*AQ93</f>
        <v>0</v>
      </c>
      <c r="BO93" s="58">
        <f>VLOOKUP(U$3,[2]Prisindeks!$A$1:$B$111,2,FALSE)/100*AR93</f>
        <v>0</v>
      </c>
      <c r="BP93" s="58">
        <f>VLOOKUP(V$3,[2]Prisindeks!$A$1:$B$111,2,FALSE)/100*AS93</f>
        <v>0</v>
      </c>
      <c r="BQ93" s="58">
        <f>VLOOKUP(W$3,[2]Prisindeks!$A$1:$B$111,2,FALSE)/100*AT93</f>
        <v>0</v>
      </c>
      <c r="BR93" s="58">
        <f>VLOOKUP(X$3,[2]Prisindeks!$A$1:$B$111,2,FALSE)/100*AU93</f>
        <v>0</v>
      </c>
      <c r="BS93" s="58">
        <f>VLOOKUP(Y$3,[2]Prisindeks!$A$1:$B$111,2,FALSE)/100*AV93</f>
        <v>0</v>
      </c>
      <c r="BT93" s="59">
        <f t="shared" si="36"/>
        <v>0</v>
      </c>
      <c r="BU93" s="48">
        <f t="shared" si="37"/>
        <v>0</v>
      </c>
      <c r="BV93" s="48">
        <f t="shared" si="37"/>
        <v>0</v>
      </c>
      <c r="BW93" s="48">
        <f t="shared" si="37"/>
        <v>0</v>
      </c>
      <c r="BX93" s="48">
        <f t="shared" si="37"/>
        <v>0</v>
      </c>
      <c r="BY93" s="48">
        <f t="shared" si="37"/>
        <v>0</v>
      </c>
      <c r="BZ93" s="48">
        <f t="shared" si="37"/>
        <v>0</v>
      </c>
      <c r="CA93" s="48">
        <f t="shared" si="37"/>
        <v>0</v>
      </c>
      <c r="CB93" s="48">
        <f t="shared" si="37"/>
        <v>0</v>
      </c>
      <c r="CC93" s="48">
        <f t="shared" si="37"/>
        <v>0</v>
      </c>
      <c r="CD93" s="48">
        <f t="shared" si="37"/>
        <v>0</v>
      </c>
      <c r="CE93" s="48">
        <f t="shared" si="37"/>
        <v>0</v>
      </c>
      <c r="CF93" s="48">
        <f t="shared" si="37"/>
        <v>0</v>
      </c>
      <c r="CG93" s="48">
        <f t="shared" si="37"/>
        <v>0</v>
      </c>
      <c r="CH93" s="48">
        <f t="shared" si="37"/>
        <v>0</v>
      </c>
      <c r="CI93" s="48">
        <f t="shared" si="37"/>
        <v>0</v>
      </c>
      <c r="CJ93" s="48">
        <f t="shared" si="37"/>
        <v>0</v>
      </c>
      <c r="CK93" s="48">
        <f t="shared" si="38"/>
        <v>0</v>
      </c>
      <c r="CL93" s="48">
        <f t="shared" si="38"/>
        <v>0</v>
      </c>
      <c r="CM93" s="48">
        <f t="shared" si="38"/>
        <v>0</v>
      </c>
      <c r="CN93" s="48">
        <f t="shared" si="38"/>
        <v>0</v>
      </c>
      <c r="CO93" s="48">
        <f t="shared" si="38"/>
        <v>0</v>
      </c>
      <c r="CP93" s="48">
        <f t="shared" si="38"/>
        <v>0</v>
      </c>
      <c r="CQ93" s="49">
        <f t="shared" si="39"/>
        <v>0</v>
      </c>
      <c r="CR93" s="48">
        <f t="shared" si="34"/>
        <v>0</v>
      </c>
    </row>
    <row r="94" spans="1:96" hidden="1" outlineLevel="1" x14ac:dyDescent="0.25">
      <c r="A94" s="50" t="s">
        <v>63</v>
      </c>
      <c r="B94" s="51" t="s">
        <v>54</v>
      </c>
      <c r="C94" s="52">
        <f>[2]Genanskaffelsespriser!E161</f>
        <v>75</v>
      </c>
      <c r="D94" s="78">
        <v>0</v>
      </c>
      <c r="E94" s="78">
        <v>0</v>
      </c>
      <c r="F94" s="78">
        <v>0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  <c r="Y94" s="78">
        <v>0</v>
      </c>
      <c r="Z94" s="56"/>
      <c r="AA94" s="57">
        <f>IF((D94*[2]Genanskaffelsespriser!$D161-(2009-D$3)/$C94*[2]Genanskaffelsespriser!$D161*D94)&lt;0,0,(D94*[2]Genanskaffelsespriser!$D161-(2009-D$3)/$C94*[2]Genanskaffelsespriser!$D161*D94))</f>
        <v>0</v>
      </c>
      <c r="AB94" s="58">
        <f>IF((E94*[2]Genanskaffelsespriser!$D161-(2009-E$3)/$C94*[2]Genanskaffelsespriser!$D161*E94)&lt;0,0,(E94*[2]Genanskaffelsespriser!$D161-(2009-E$3)/$C94*[2]Genanskaffelsespriser!$D161*E94))</f>
        <v>0</v>
      </c>
      <c r="AC94" s="58">
        <f>IF((F94*[2]Genanskaffelsespriser!$D161-(2009-F$3)/$C94*[2]Genanskaffelsespriser!$D161*F94)&lt;0,0,(F94*[2]Genanskaffelsespriser!$D161-(2009-F$3)/$C94*[2]Genanskaffelsespriser!$D161*F94))</f>
        <v>0</v>
      </c>
      <c r="AD94" s="58">
        <f>IF((G94*[2]Genanskaffelsespriser!$D161-(2009-G$3)/$C94*[2]Genanskaffelsespriser!$D161*G94)&lt;0,0,(G94*[2]Genanskaffelsespriser!$D161-(2009-G$3)/$C94*[2]Genanskaffelsespriser!$D161*G94))</f>
        <v>0</v>
      </c>
      <c r="AE94" s="58">
        <f>IF((H94*[2]Genanskaffelsespriser!$D161-(2009-H$3)/$C94*[2]Genanskaffelsespriser!$D161*H94)&lt;0,0,(H94*[2]Genanskaffelsespriser!$D161-(2009-H$3)/$C94*[2]Genanskaffelsespriser!$D161*H94))</f>
        <v>0</v>
      </c>
      <c r="AF94" s="58">
        <f>IF((I94*[2]Genanskaffelsespriser!$D161-(2009-I$3)/$C94*[2]Genanskaffelsespriser!$D161*I94)&lt;0,0,(I94*[2]Genanskaffelsespriser!$D161-(2009-I$3)/$C94*[2]Genanskaffelsespriser!$D161*I94))</f>
        <v>0</v>
      </c>
      <c r="AG94" s="58">
        <f>IF((J94*[2]Genanskaffelsespriser!$D161-(2009-J$3)/$C94*[2]Genanskaffelsespriser!$D161*J94)&lt;0,0,(J94*[2]Genanskaffelsespriser!$D161-(2009-J$3)/$C94*[2]Genanskaffelsespriser!$D161*J94))</f>
        <v>0</v>
      </c>
      <c r="AH94" s="58">
        <f>IF((K94*[2]Genanskaffelsespriser!$D161-(2009-K$3)/$C94*[2]Genanskaffelsespriser!$D161*K94)&lt;0,0,(K94*[2]Genanskaffelsespriser!$D161-(2009-K$3)/$C94*[2]Genanskaffelsespriser!$D161*K94))</f>
        <v>0</v>
      </c>
      <c r="AI94" s="58">
        <f>IF((L94*[2]Genanskaffelsespriser!$D161-(2009-L$3)/$C94*[2]Genanskaffelsespriser!$D161*L94)&lt;0,0,(L94*[2]Genanskaffelsespriser!$D161-(2009-L$3)/$C94*[2]Genanskaffelsespriser!$D161*L94))</f>
        <v>0</v>
      </c>
      <c r="AJ94" s="58">
        <f>IF((M94*[2]Genanskaffelsespriser!$D161-(2009-M$3)/$C94*[2]Genanskaffelsespriser!$D161*M94)&lt;0,0,(M94*[2]Genanskaffelsespriser!$D161-(2009-M$3)/$C94*[2]Genanskaffelsespriser!$D161*M94))</f>
        <v>0</v>
      </c>
      <c r="AK94" s="58">
        <f>IF((N94*[2]Genanskaffelsespriser!$D161-(2009-N$3)/$C94*[2]Genanskaffelsespriser!$D161*N94)&lt;0,0,(N94*[2]Genanskaffelsespriser!$D161-(2009-N$3)/$C94*[2]Genanskaffelsespriser!$D161*N94))</f>
        <v>0</v>
      </c>
      <c r="AL94" s="58">
        <f>IF((O94*[2]Genanskaffelsespriser!$D161-(2009-O$3)/$C94*[2]Genanskaffelsespriser!$D161*O94)&lt;0,0,(O94*[2]Genanskaffelsespriser!$D161-(2009-O$3)/$C94*[2]Genanskaffelsespriser!$D161*O94))</f>
        <v>0</v>
      </c>
      <c r="AM94" s="58">
        <f>IF((P94*[2]Genanskaffelsespriser!$D161-(2009-P$3)/$C94*[2]Genanskaffelsespriser!$D161*P94)&lt;0,0,(P94*[2]Genanskaffelsespriser!$D161-(2009-P$3)/$C94*[2]Genanskaffelsespriser!$D161*P94))</f>
        <v>0</v>
      </c>
      <c r="AN94" s="58">
        <f>IF((Q94*[2]Genanskaffelsespriser!$D161-(2009-Q$3)/$C94*[2]Genanskaffelsespriser!$D161*Q94)&lt;0,0,(Q94*[2]Genanskaffelsespriser!$D161-(2009-Q$3)/$C94*[2]Genanskaffelsespriser!$D161*Q94))</f>
        <v>0</v>
      </c>
      <c r="AO94" s="58">
        <f>IF((R94*[2]Genanskaffelsespriser!$D161-(2009-R$3)/$C94*[2]Genanskaffelsespriser!$D161*R94)&lt;0,0,(R94*[2]Genanskaffelsespriser!$D161-(2009-R$3)/$C94*[2]Genanskaffelsespriser!$D161*R94))</f>
        <v>0</v>
      </c>
      <c r="AP94" s="58">
        <f>IF((S94*[2]Genanskaffelsespriser!$D161-(2009-S$3)/$C94*[2]Genanskaffelsespriser!$D161*S94)&lt;0,0,(S94*[2]Genanskaffelsespriser!$D161-(2009-S$3)/$C94*[2]Genanskaffelsespriser!$D161*S94))</f>
        <v>0</v>
      </c>
      <c r="AQ94" s="58">
        <f>IF((T94*[2]Genanskaffelsespriser!$D161-(2009-T$3)/$C94*[2]Genanskaffelsespriser!$D161*T94)&lt;0,0,(T94*[2]Genanskaffelsespriser!$D161-(2009-T$3)/$C94*[2]Genanskaffelsespriser!$D161*T94))</f>
        <v>0</v>
      </c>
      <c r="AR94" s="58">
        <f>IF((U94*[2]Genanskaffelsespriser!$D161-(2009-U$3)/$C94*[2]Genanskaffelsespriser!$D161*U94)&lt;0,0,(U94*[2]Genanskaffelsespriser!$D161-(2009-U$3)/$C94*[2]Genanskaffelsespriser!$D161*U94))</f>
        <v>0</v>
      </c>
      <c r="AS94" s="58">
        <f>IF((V94*[2]Genanskaffelsespriser!$D161-(2009-V$3)/$C94*[2]Genanskaffelsespriser!$D161*V94)&lt;0,0,(V94*[2]Genanskaffelsespriser!$D161-(2009-V$3)/$C94*[2]Genanskaffelsespriser!$D161*V94))</f>
        <v>0</v>
      </c>
      <c r="AT94" s="58">
        <f>IF((W94*[2]Genanskaffelsespriser!$D161-(2009-W$3)/$C94*[2]Genanskaffelsespriser!$D161*W94)&lt;0,0,(W94*[2]Genanskaffelsespriser!$D161-(2009-W$3)/$C94*[2]Genanskaffelsespriser!$D161*W94))</f>
        <v>0</v>
      </c>
      <c r="AU94" s="58">
        <f>IF((X94*[2]Genanskaffelsespriser!$D161-(2009-X$3)/$C94*[2]Genanskaffelsespriser!$D161*X94)&lt;0,0,(X94*[2]Genanskaffelsespriser!$D161-(2009-X$3)/$C94*[2]Genanskaffelsespriser!$D161*X94))</f>
        <v>0</v>
      </c>
      <c r="AV94" s="58">
        <f>IF((Y94*[2]Genanskaffelsespriser!$D161-(2009-Y$3)/$C94*[2]Genanskaffelsespriser!$D161*Y94)&lt;0,0,(Y94*[2]Genanskaffelsespriser!$D161-(2009-Y$3)/$C94*[2]Genanskaffelsespriser!$D161*Y94))</f>
        <v>0</v>
      </c>
      <c r="AW94" s="59">
        <f t="shared" si="35"/>
        <v>0</v>
      </c>
      <c r="AX94" s="58">
        <f>VLOOKUP(D$3,[2]Prisindeks!$A$1:$B$111,2,FALSE)/100*AA94</f>
        <v>0</v>
      </c>
      <c r="AY94" s="58">
        <f>VLOOKUP(E$3,[2]Prisindeks!$A$1:$B$111,2,FALSE)/100*AB94</f>
        <v>0</v>
      </c>
      <c r="AZ94" s="58">
        <f>VLOOKUP(F$3,[2]Prisindeks!$A$1:$B$111,2,FALSE)/100*AC94</f>
        <v>0</v>
      </c>
      <c r="BA94" s="58">
        <f>VLOOKUP(G$3,[2]Prisindeks!$A$1:$B$111,2,FALSE)/100*AD94</f>
        <v>0</v>
      </c>
      <c r="BB94" s="58">
        <f>VLOOKUP(H$3,[2]Prisindeks!$A$1:$B$111,2,FALSE)/100*AE94</f>
        <v>0</v>
      </c>
      <c r="BC94" s="58">
        <f>VLOOKUP(I$3,[2]Prisindeks!$A$1:$B$111,2,FALSE)/100*AF94</f>
        <v>0</v>
      </c>
      <c r="BD94" s="58">
        <f>VLOOKUP(J$3,[2]Prisindeks!$A$1:$B$111,2,FALSE)/100*AG94</f>
        <v>0</v>
      </c>
      <c r="BE94" s="58">
        <f>VLOOKUP(K$3,[2]Prisindeks!$A$1:$B$111,2,FALSE)/100*AH94</f>
        <v>0</v>
      </c>
      <c r="BF94" s="58">
        <f>VLOOKUP(L$3,[2]Prisindeks!$A$1:$B$111,2,FALSE)/100*AI94</f>
        <v>0</v>
      </c>
      <c r="BG94" s="58">
        <f>VLOOKUP(M$3,[2]Prisindeks!$A$1:$B$111,2,FALSE)/100*AJ94</f>
        <v>0</v>
      </c>
      <c r="BH94" s="58">
        <f>VLOOKUP(N$3,[2]Prisindeks!$A$1:$B$111,2,FALSE)/100*AK94</f>
        <v>0</v>
      </c>
      <c r="BI94" s="58">
        <f>VLOOKUP(O$3,[2]Prisindeks!$A$1:$B$111,2,FALSE)/100*AL94</f>
        <v>0</v>
      </c>
      <c r="BJ94" s="58">
        <f>VLOOKUP(P$3,[2]Prisindeks!$A$1:$B$111,2,FALSE)/100*AM94</f>
        <v>0</v>
      </c>
      <c r="BK94" s="58">
        <f>VLOOKUP(Q$3,[2]Prisindeks!$A$1:$B$111,2,FALSE)/100*AN94</f>
        <v>0</v>
      </c>
      <c r="BL94" s="58">
        <f>VLOOKUP(R$3,[2]Prisindeks!$A$1:$B$111,2,FALSE)/100*AO94</f>
        <v>0</v>
      </c>
      <c r="BM94" s="58">
        <f>VLOOKUP(S$3,[2]Prisindeks!$A$1:$B$111,2,FALSE)/100*AP94</f>
        <v>0</v>
      </c>
      <c r="BN94" s="58">
        <f>VLOOKUP(T$3,[2]Prisindeks!$A$1:$B$111,2,FALSE)/100*AQ94</f>
        <v>0</v>
      </c>
      <c r="BO94" s="58">
        <f>VLOOKUP(U$3,[2]Prisindeks!$A$1:$B$111,2,FALSE)/100*AR94</f>
        <v>0</v>
      </c>
      <c r="BP94" s="58">
        <f>VLOOKUP(V$3,[2]Prisindeks!$A$1:$B$111,2,FALSE)/100*AS94</f>
        <v>0</v>
      </c>
      <c r="BQ94" s="58">
        <f>VLOOKUP(W$3,[2]Prisindeks!$A$1:$B$111,2,FALSE)/100*AT94</f>
        <v>0</v>
      </c>
      <c r="BR94" s="58">
        <f>VLOOKUP(X$3,[2]Prisindeks!$A$1:$B$111,2,FALSE)/100*AU94</f>
        <v>0</v>
      </c>
      <c r="BS94" s="58">
        <f>VLOOKUP(Y$3,[2]Prisindeks!$A$1:$B$111,2,FALSE)/100*AV94</f>
        <v>0</v>
      </c>
      <c r="BT94" s="59">
        <f t="shared" si="36"/>
        <v>0</v>
      </c>
      <c r="BU94" s="48">
        <f t="shared" si="37"/>
        <v>0</v>
      </c>
      <c r="BV94" s="48">
        <f t="shared" si="37"/>
        <v>0</v>
      </c>
      <c r="BW94" s="48">
        <f t="shared" si="37"/>
        <v>0</v>
      </c>
      <c r="BX94" s="48">
        <f t="shared" si="37"/>
        <v>0</v>
      </c>
      <c r="BY94" s="48">
        <f t="shared" si="37"/>
        <v>0</v>
      </c>
      <c r="BZ94" s="48">
        <f t="shared" si="37"/>
        <v>0</v>
      </c>
      <c r="CA94" s="48">
        <f t="shared" si="37"/>
        <v>0</v>
      </c>
      <c r="CB94" s="48">
        <f t="shared" si="37"/>
        <v>0</v>
      </c>
      <c r="CC94" s="48">
        <f t="shared" si="37"/>
        <v>0</v>
      </c>
      <c r="CD94" s="48">
        <f t="shared" si="37"/>
        <v>0</v>
      </c>
      <c r="CE94" s="48">
        <f t="shared" si="37"/>
        <v>0</v>
      </c>
      <c r="CF94" s="48">
        <f t="shared" si="37"/>
        <v>0</v>
      </c>
      <c r="CG94" s="48">
        <f t="shared" si="37"/>
        <v>0</v>
      </c>
      <c r="CH94" s="48">
        <f t="shared" si="37"/>
        <v>0</v>
      </c>
      <c r="CI94" s="48">
        <f t="shared" si="37"/>
        <v>0</v>
      </c>
      <c r="CJ94" s="48">
        <f t="shared" si="37"/>
        <v>0</v>
      </c>
      <c r="CK94" s="48">
        <f t="shared" si="38"/>
        <v>0</v>
      </c>
      <c r="CL94" s="48">
        <f t="shared" si="38"/>
        <v>0</v>
      </c>
      <c r="CM94" s="48">
        <f t="shared" si="38"/>
        <v>0</v>
      </c>
      <c r="CN94" s="48">
        <f t="shared" si="38"/>
        <v>0</v>
      </c>
      <c r="CO94" s="48">
        <f t="shared" si="38"/>
        <v>0</v>
      </c>
      <c r="CP94" s="48">
        <f t="shared" si="38"/>
        <v>0</v>
      </c>
      <c r="CQ94" s="49">
        <f t="shared" si="39"/>
        <v>0</v>
      </c>
      <c r="CR94" s="48">
        <f t="shared" si="34"/>
        <v>0</v>
      </c>
    </row>
    <row r="95" spans="1:96" hidden="1" outlineLevel="1" x14ac:dyDescent="0.25">
      <c r="A95" s="50" t="s">
        <v>64</v>
      </c>
      <c r="B95" s="51" t="s">
        <v>65</v>
      </c>
      <c r="C95" s="52">
        <f>[2]Genanskaffelsespriser!E162</f>
        <v>50</v>
      </c>
      <c r="D95" s="78">
        <v>0</v>
      </c>
      <c r="E95" s="78">
        <v>0</v>
      </c>
      <c r="F95" s="78">
        <v>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78">
        <v>0</v>
      </c>
      <c r="Z95" s="56"/>
      <c r="AA95" s="57">
        <f>IF((D95*[2]Genanskaffelsespriser!$D162-(2009-D$3)/($C95+D96)*[2]Genanskaffelsespriser!$D162*D95)&lt;0,0,(D95*[2]Genanskaffelsespriser!$D162-(2009-D$3)/($C95+D96)*[2]Genanskaffelsespriser!$D162*D95))</f>
        <v>0</v>
      </c>
      <c r="AB95" s="58">
        <f>IF((E95*[2]Genanskaffelsespriser!$D162-(2009-E$3)/($C95+E96)*[2]Genanskaffelsespriser!$D162*E95)&lt;0,0,(E95*[2]Genanskaffelsespriser!$D162-(2009-E$3)/($C95+E96)*[2]Genanskaffelsespriser!$D162*E95))</f>
        <v>0</v>
      </c>
      <c r="AC95" s="58">
        <f>IF((F95*[2]Genanskaffelsespriser!$D162-(2009-F$3)/($C95+F96)*[2]Genanskaffelsespriser!$D162*F95)&lt;0,0,(F95*[2]Genanskaffelsespriser!$D162-(2009-F$3)/($C95+F96)*[2]Genanskaffelsespriser!$D162*F95))</f>
        <v>0</v>
      </c>
      <c r="AD95" s="58">
        <f>IF((G95*[2]Genanskaffelsespriser!$D162-(2009-G$3)/($C95+G96)*[2]Genanskaffelsespriser!$D162*G95)&lt;0,0,(G95*[2]Genanskaffelsespriser!$D162-(2009-G$3)/($C95+G96)*[2]Genanskaffelsespriser!$D162*G95))</f>
        <v>0</v>
      </c>
      <c r="AE95" s="58">
        <f>IF((H95*[2]Genanskaffelsespriser!$D162-(2009-H$3)/($C95+H96)*[2]Genanskaffelsespriser!$D162*H95)&lt;0,0,(H95*[2]Genanskaffelsespriser!$D162-(2009-H$3)/($C95+H96)*[2]Genanskaffelsespriser!$D162*H95))</f>
        <v>0</v>
      </c>
      <c r="AF95" s="58">
        <f>IF((I95*[2]Genanskaffelsespriser!$D162-(2009-I$3)/($C95+I96)*[2]Genanskaffelsespriser!$D162*I95)&lt;0,0,(I95*[2]Genanskaffelsespriser!$D162-(2009-I$3)/($C95+I96)*[2]Genanskaffelsespriser!$D162*I95))</f>
        <v>0</v>
      </c>
      <c r="AG95" s="58">
        <f>IF((J95*[2]Genanskaffelsespriser!$D162-(2009-J$3)/($C95+J96)*[2]Genanskaffelsespriser!$D162*J95)&lt;0,0,(J95*[2]Genanskaffelsespriser!$D162-(2009-J$3)/($C95+J96)*[2]Genanskaffelsespriser!$D162*J95))</f>
        <v>0</v>
      </c>
      <c r="AH95" s="58">
        <f>IF((K95*[2]Genanskaffelsespriser!$D162-(2009-K$3)/($C95+K96)*[2]Genanskaffelsespriser!$D162*K95)&lt;0,0,(K95*[2]Genanskaffelsespriser!$D162-(2009-K$3)/($C95+K96)*[2]Genanskaffelsespriser!$D162*K95))</f>
        <v>0</v>
      </c>
      <c r="AI95" s="58">
        <f>IF((L95*[2]Genanskaffelsespriser!$D162-(2009-L$3)/($C95+L96)*[2]Genanskaffelsespriser!$D162*L95)&lt;0,0,(L95*[2]Genanskaffelsespriser!$D162-(2009-L$3)/($C95+L96)*[2]Genanskaffelsespriser!$D162*L95))</f>
        <v>0</v>
      </c>
      <c r="AJ95" s="58">
        <f>IF((M95*[2]Genanskaffelsespriser!$D162-(2009-M$3)/($C95+M96)*[2]Genanskaffelsespriser!$D162*M95)&lt;0,0,(M95*[2]Genanskaffelsespriser!$D162-(2009-M$3)/($C95+M96)*[2]Genanskaffelsespriser!$D162*M95))</f>
        <v>0</v>
      </c>
      <c r="AK95" s="58">
        <f>IF((N95*[2]Genanskaffelsespriser!$D162-(2009-N$3)/($C95+N96)*[2]Genanskaffelsespriser!$D162*N95)&lt;0,0,(N95*[2]Genanskaffelsespriser!$D162-(2009-N$3)/($C95+N96)*[2]Genanskaffelsespriser!$D162*N95))</f>
        <v>0</v>
      </c>
      <c r="AL95" s="58">
        <f>IF((O95*[2]Genanskaffelsespriser!$D162-(2009-O$3)/($C95+O96)*[2]Genanskaffelsespriser!$D162*O95)&lt;0,0,(O95*[2]Genanskaffelsespriser!$D162-(2009-O$3)/($C95+O96)*[2]Genanskaffelsespriser!$D162*O95))</f>
        <v>0</v>
      </c>
      <c r="AM95" s="58">
        <f>IF((P95*[2]Genanskaffelsespriser!$D162-(2009-P$3)/($C95+P96)*[2]Genanskaffelsespriser!$D162*P95)&lt;0,0,(P95*[2]Genanskaffelsespriser!$D162-(2009-P$3)/($C95+P96)*[2]Genanskaffelsespriser!$D162*P95))</f>
        <v>0</v>
      </c>
      <c r="AN95" s="58">
        <f>IF((Q95*[2]Genanskaffelsespriser!$D162-(2009-Q$3)/($C95+Q96)*[2]Genanskaffelsespriser!$D162*Q95)&lt;0,0,(Q95*[2]Genanskaffelsespriser!$D162-(2009-Q$3)/($C95+Q96)*[2]Genanskaffelsespriser!$D162*Q95))</f>
        <v>0</v>
      </c>
      <c r="AO95" s="58">
        <f>IF((R95*[2]Genanskaffelsespriser!$D162-(2009-R$3)/($C95+R96)*[2]Genanskaffelsespriser!$D162*R95)&lt;0,0,(R95*[2]Genanskaffelsespriser!$D162-(2009-R$3)/($C95+R96)*[2]Genanskaffelsespriser!$D162*R95))</f>
        <v>0</v>
      </c>
      <c r="AP95" s="58">
        <f>IF((S95*[2]Genanskaffelsespriser!$D162-(2009-S$3)/($C95+S96)*[2]Genanskaffelsespriser!$D162*S95)&lt;0,0,(S95*[2]Genanskaffelsespriser!$D162-(2009-S$3)/($C95+S96)*[2]Genanskaffelsespriser!$D162*S95))</f>
        <v>0</v>
      </c>
      <c r="AQ95" s="58">
        <f>IF((T95*[2]Genanskaffelsespriser!$D162-(2009-T$3)/($C95+T96)*[2]Genanskaffelsespriser!$D162*T95)&lt;0,0,(T95*[2]Genanskaffelsespriser!$D162-(2009-T$3)/($C95+T96)*[2]Genanskaffelsespriser!$D162*T95))</f>
        <v>0</v>
      </c>
      <c r="AR95" s="58">
        <f>IF((U95*[2]Genanskaffelsespriser!$D162-(2009-U$3)/($C95+U96)*[2]Genanskaffelsespriser!$D162*U95)&lt;0,0,(U95*[2]Genanskaffelsespriser!$D162-(2009-U$3)/($C95+U96)*[2]Genanskaffelsespriser!$D162*U95))</f>
        <v>0</v>
      </c>
      <c r="AS95" s="58">
        <f>IF((V95*[2]Genanskaffelsespriser!$D162-(2009-V$3)/($C95+V96)*[2]Genanskaffelsespriser!$D162*V95)&lt;0,0,(V95*[2]Genanskaffelsespriser!$D162-(2009-V$3)/($C95+V96)*[2]Genanskaffelsespriser!$D162*V95))</f>
        <v>0</v>
      </c>
      <c r="AT95" s="58">
        <f>IF((W95*[2]Genanskaffelsespriser!$D162-(2009-W$3)/($C95+W96)*[2]Genanskaffelsespriser!$D162*W95)&lt;0,0,(W95*[2]Genanskaffelsespriser!$D162-(2009-W$3)/($C95+W96)*[2]Genanskaffelsespriser!$D162*W95))</f>
        <v>0</v>
      </c>
      <c r="AU95" s="58">
        <f>IF((X95*[2]Genanskaffelsespriser!$D162-(2009-X$3)/($C95+X96)*[2]Genanskaffelsespriser!$D162*X95)&lt;0,0,(X95*[2]Genanskaffelsespriser!$D162-(2009-X$3)/($C95+X96)*[2]Genanskaffelsespriser!$D162*X95))</f>
        <v>0</v>
      </c>
      <c r="AV95" s="58">
        <f>IF((Y95*[2]Genanskaffelsespriser!$D162-(2009-Y$3)/($C95+Y96)*[2]Genanskaffelsespriser!$D162*Y95)&lt;0,0,(Y95*[2]Genanskaffelsespriser!$D162-(2009-Y$3)/($C95+Y96)*[2]Genanskaffelsespriser!$D162*Y95))</f>
        <v>0</v>
      </c>
      <c r="AW95" s="59">
        <f t="shared" si="35"/>
        <v>0</v>
      </c>
      <c r="AX95" s="58">
        <f>VLOOKUP(D$3,[2]Prisindeks!$A$1:$B$111,2,FALSE)/100*AA95</f>
        <v>0</v>
      </c>
      <c r="AY95" s="58">
        <f>VLOOKUP(E$3,[2]Prisindeks!$A$1:$B$111,2,FALSE)/100*AB95</f>
        <v>0</v>
      </c>
      <c r="AZ95" s="58">
        <f>VLOOKUP(F$3,[2]Prisindeks!$A$1:$B$111,2,FALSE)/100*AC95</f>
        <v>0</v>
      </c>
      <c r="BA95" s="58">
        <f>VLOOKUP(G$3,[2]Prisindeks!$A$1:$B$111,2,FALSE)/100*AD95</f>
        <v>0</v>
      </c>
      <c r="BB95" s="58">
        <f>VLOOKUP(H$3,[2]Prisindeks!$A$1:$B$111,2,FALSE)/100*AE95</f>
        <v>0</v>
      </c>
      <c r="BC95" s="58">
        <f>VLOOKUP(I$3,[2]Prisindeks!$A$1:$B$111,2,FALSE)/100*AF95</f>
        <v>0</v>
      </c>
      <c r="BD95" s="58">
        <f>VLOOKUP(J$3,[2]Prisindeks!$A$1:$B$111,2,FALSE)/100*AG95</f>
        <v>0</v>
      </c>
      <c r="BE95" s="58">
        <f>VLOOKUP(K$3,[2]Prisindeks!$A$1:$B$111,2,FALSE)/100*AH95</f>
        <v>0</v>
      </c>
      <c r="BF95" s="58">
        <f>VLOOKUP(L$3,[2]Prisindeks!$A$1:$B$111,2,FALSE)/100*AI95</f>
        <v>0</v>
      </c>
      <c r="BG95" s="58">
        <f>VLOOKUP(M$3,[2]Prisindeks!$A$1:$B$111,2,FALSE)/100*AJ95</f>
        <v>0</v>
      </c>
      <c r="BH95" s="58">
        <f>VLOOKUP(N$3,[2]Prisindeks!$A$1:$B$111,2,FALSE)/100*AK95</f>
        <v>0</v>
      </c>
      <c r="BI95" s="58">
        <f>VLOOKUP(O$3,[2]Prisindeks!$A$1:$B$111,2,FALSE)/100*AL95</f>
        <v>0</v>
      </c>
      <c r="BJ95" s="58">
        <f>VLOOKUP(P$3,[2]Prisindeks!$A$1:$B$111,2,FALSE)/100*AM95</f>
        <v>0</v>
      </c>
      <c r="BK95" s="58">
        <f>VLOOKUP(Q$3,[2]Prisindeks!$A$1:$B$111,2,FALSE)/100*AN95</f>
        <v>0</v>
      </c>
      <c r="BL95" s="58">
        <f>VLOOKUP(R$3,[2]Prisindeks!$A$1:$B$111,2,FALSE)/100*AO95</f>
        <v>0</v>
      </c>
      <c r="BM95" s="58">
        <f>VLOOKUP(S$3,[2]Prisindeks!$A$1:$B$111,2,FALSE)/100*AP95</f>
        <v>0</v>
      </c>
      <c r="BN95" s="58">
        <f>VLOOKUP(T$3,[2]Prisindeks!$A$1:$B$111,2,FALSE)/100*AQ95</f>
        <v>0</v>
      </c>
      <c r="BO95" s="58">
        <f>VLOOKUP(U$3,[2]Prisindeks!$A$1:$B$111,2,FALSE)/100*AR95</f>
        <v>0</v>
      </c>
      <c r="BP95" s="58">
        <f>VLOOKUP(V$3,[2]Prisindeks!$A$1:$B$111,2,FALSE)/100*AS95</f>
        <v>0</v>
      </c>
      <c r="BQ95" s="58">
        <f>VLOOKUP(W$3,[2]Prisindeks!$A$1:$B$111,2,FALSE)/100*AT95</f>
        <v>0</v>
      </c>
      <c r="BR95" s="58">
        <f>VLOOKUP(X$3,[2]Prisindeks!$A$1:$B$111,2,FALSE)/100*AU95</f>
        <v>0</v>
      </c>
      <c r="BS95" s="58">
        <f>VLOOKUP(Y$3,[2]Prisindeks!$A$1:$B$111,2,FALSE)/100*AV95</f>
        <v>0</v>
      </c>
      <c r="BT95" s="59">
        <f t="shared" si="36"/>
        <v>0</v>
      </c>
      <c r="BU95" s="48">
        <f t="shared" si="37"/>
        <v>0</v>
      </c>
      <c r="BV95" s="48">
        <f t="shared" si="37"/>
        <v>0</v>
      </c>
      <c r="BW95" s="48">
        <f t="shared" si="37"/>
        <v>0</v>
      </c>
      <c r="BX95" s="48">
        <f t="shared" si="37"/>
        <v>0</v>
      </c>
      <c r="BY95" s="48">
        <f t="shared" si="37"/>
        <v>0</v>
      </c>
      <c r="BZ95" s="48">
        <f t="shared" si="37"/>
        <v>0</v>
      </c>
      <c r="CA95" s="48">
        <f t="shared" si="37"/>
        <v>0</v>
      </c>
      <c r="CB95" s="48">
        <f t="shared" si="37"/>
        <v>0</v>
      </c>
      <c r="CC95" s="48">
        <f t="shared" si="37"/>
        <v>0</v>
      </c>
      <c r="CD95" s="48">
        <f t="shared" si="37"/>
        <v>0</v>
      </c>
      <c r="CE95" s="48">
        <f t="shared" si="37"/>
        <v>0</v>
      </c>
      <c r="CF95" s="48">
        <f t="shared" si="37"/>
        <v>0</v>
      </c>
      <c r="CG95" s="48">
        <f t="shared" si="37"/>
        <v>0</v>
      </c>
      <c r="CH95" s="48">
        <f t="shared" si="37"/>
        <v>0</v>
      </c>
      <c r="CI95" s="48">
        <f t="shared" si="37"/>
        <v>0</v>
      </c>
      <c r="CJ95" s="48">
        <f t="shared" ref="CJ95:CJ103" si="40">(BM95+AP95)/2</f>
        <v>0</v>
      </c>
      <c r="CK95" s="48">
        <f t="shared" si="38"/>
        <v>0</v>
      </c>
      <c r="CL95" s="48">
        <f t="shared" si="38"/>
        <v>0</v>
      </c>
      <c r="CM95" s="48">
        <f t="shared" si="38"/>
        <v>0</v>
      </c>
      <c r="CN95" s="48">
        <f t="shared" si="38"/>
        <v>0</v>
      </c>
      <c r="CO95" s="48">
        <f t="shared" si="38"/>
        <v>0</v>
      </c>
      <c r="CP95" s="48">
        <f t="shared" si="38"/>
        <v>0</v>
      </c>
      <c r="CQ95" s="49">
        <f t="shared" si="39"/>
        <v>0</v>
      </c>
      <c r="CR95" s="48">
        <f t="shared" si="34"/>
        <v>0</v>
      </c>
    </row>
    <row r="96" spans="1:96" hidden="1" outlineLevel="1" x14ac:dyDescent="0.25">
      <c r="A96" s="60" t="s">
        <v>66</v>
      </c>
      <c r="B96" s="51" t="s">
        <v>67</v>
      </c>
      <c r="C96" s="61" t="s">
        <v>68</v>
      </c>
      <c r="D96" s="78">
        <v>0</v>
      </c>
      <c r="E96" s="78">
        <v>0</v>
      </c>
      <c r="F96" s="78">
        <v>0</v>
      </c>
      <c r="G96" s="78"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Y96" s="78">
        <v>0</v>
      </c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49"/>
      <c r="CR96" s="48"/>
    </row>
    <row r="97" spans="1:96" hidden="1" outlineLevel="1" x14ac:dyDescent="0.25">
      <c r="A97" s="50" t="s">
        <v>69</v>
      </c>
      <c r="B97" s="51" t="s">
        <v>65</v>
      </c>
      <c r="C97" s="52">
        <f>[2]Genanskaffelsespriser!E163</f>
        <v>15</v>
      </c>
      <c r="D97" s="78">
        <v>0</v>
      </c>
      <c r="E97" s="78">
        <v>0</v>
      </c>
      <c r="F97" s="78">
        <v>0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Y97" s="78">
        <v>0</v>
      </c>
      <c r="Z97" s="56"/>
      <c r="AA97" s="57">
        <f>IF((D97*[2]Genanskaffelsespriser!$D163-(2009-D$3)/$C97*[2]Genanskaffelsespriser!$D163*D97)&lt;0,0,(D97*[2]Genanskaffelsespriser!$D163-(2009-D$3)/$C97*[2]Genanskaffelsespriser!$D163*D97))</f>
        <v>0</v>
      </c>
      <c r="AB97" s="58">
        <f>IF((E97*[2]Genanskaffelsespriser!$D163-(2009-E$3)/$C97*[2]Genanskaffelsespriser!$D163*E97)&lt;0,0,(E97*[2]Genanskaffelsespriser!$D163-(2009-E$3)/$C97*[2]Genanskaffelsespriser!$D163*E97))</f>
        <v>0</v>
      </c>
      <c r="AC97" s="58">
        <f>IF((F97*[2]Genanskaffelsespriser!$D163-(2009-F$3)/$C97*[2]Genanskaffelsespriser!$D163*F97)&lt;0,0,(F97*[2]Genanskaffelsespriser!$D163-(2009-F$3)/$C97*[2]Genanskaffelsespriser!$D163*F97))</f>
        <v>0</v>
      </c>
      <c r="AD97" s="58">
        <f>IF((G97*[2]Genanskaffelsespriser!$D163-(2009-G$3)/$C97*[2]Genanskaffelsespriser!$D163*G97)&lt;0,0,(G97*[2]Genanskaffelsespriser!$D163-(2009-G$3)/$C97*[2]Genanskaffelsespriser!$D163*G97))</f>
        <v>0</v>
      </c>
      <c r="AE97" s="58">
        <f>IF((H97*[2]Genanskaffelsespriser!$D163-(2009-H$3)/$C97*[2]Genanskaffelsespriser!$D163*H97)&lt;0,0,(H97*[2]Genanskaffelsespriser!$D163-(2009-H$3)/$C97*[2]Genanskaffelsespriser!$D163*H97))</f>
        <v>0</v>
      </c>
      <c r="AF97" s="58">
        <f>IF((I97*[2]Genanskaffelsespriser!$D163-(2009-I$3)/$C97*[2]Genanskaffelsespriser!$D163*I97)&lt;0,0,(I97*[2]Genanskaffelsespriser!$D163-(2009-I$3)/$C97*[2]Genanskaffelsespriser!$D163*I97))</f>
        <v>0</v>
      </c>
      <c r="AG97" s="58">
        <f>IF((J97*[2]Genanskaffelsespriser!$D163-(2009-J$3)/$C97*[2]Genanskaffelsespriser!$D163*J97)&lt;0,0,(J97*[2]Genanskaffelsespriser!$D163-(2009-J$3)/$C97*[2]Genanskaffelsespriser!$D163*J97))</f>
        <v>0</v>
      </c>
      <c r="AH97" s="58">
        <f>IF((K97*[2]Genanskaffelsespriser!$D163-(2009-K$3)/$C97*[2]Genanskaffelsespriser!$D163*K97)&lt;0,0,(K97*[2]Genanskaffelsespriser!$D163-(2009-K$3)/$C97*[2]Genanskaffelsespriser!$D163*K97))</f>
        <v>0</v>
      </c>
      <c r="AI97" s="58">
        <f>IF((L97*[2]Genanskaffelsespriser!$D163-(2009-L$3)/$C97*[2]Genanskaffelsespriser!$D163*L97)&lt;0,0,(L97*[2]Genanskaffelsespriser!$D163-(2009-L$3)/$C97*[2]Genanskaffelsespriser!$D163*L97))</f>
        <v>0</v>
      </c>
      <c r="AJ97" s="58">
        <f>IF((M97*[2]Genanskaffelsespriser!$D163-(2009-M$3)/$C97*[2]Genanskaffelsespriser!$D163*M97)&lt;0,0,(M97*[2]Genanskaffelsespriser!$D163-(2009-M$3)/$C97*[2]Genanskaffelsespriser!$D163*M97))</f>
        <v>0</v>
      </c>
      <c r="AK97" s="58">
        <f>IF((N97*[2]Genanskaffelsespriser!$D163-(2009-N$3)/$C97*[2]Genanskaffelsespriser!$D163*N97)&lt;0,0,(N97*[2]Genanskaffelsespriser!$D163-(2009-N$3)/$C97*[2]Genanskaffelsespriser!$D163*N97))</f>
        <v>0</v>
      </c>
      <c r="AL97" s="58">
        <f>IF((O97*[2]Genanskaffelsespriser!$D163-(2009-O$3)/$C97*[2]Genanskaffelsespriser!$D163*O97)&lt;0,0,(O97*[2]Genanskaffelsespriser!$D163-(2009-O$3)/$C97*[2]Genanskaffelsespriser!$D163*O97))</f>
        <v>0</v>
      </c>
      <c r="AM97" s="58">
        <f>IF((P97*[2]Genanskaffelsespriser!$D163-(2009-P$3)/$C97*[2]Genanskaffelsespriser!$D163*P97)&lt;0,0,(P97*[2]Genanskaffelsespriser!$D163-(2009-P$3)/$C97*[2]Genanskaffelsespriser!$D163*P97))</f>
        <v>0</v>
      </c>
      <c r="AN97" s="58">
        <f>IF((Q97*[2]Genanskaffelsespriser!$D163-(2009-Q$3)/$C97*[2]Genanskaffelsespriser!$D163*Q97)&lt;0,0,(Q97*[2]Genanskaffelsespriser!$D163-(2009-Q$3)/$C97*[2]Genanskaffelsespriser!$D163*Q97))</f>
        <v>0</v>
      </c>
      <c r="AO97" s="58">
        <f>IF((R97*[2]Genanskaffelsespriser!$D163-(2009-R$3)/$C97*[2]Genanskaffelsespriser!$D163*R97)&lt;0,0,(R97*[2]Genanskaffelsespriser!$D163-(2009-R$3)/$C97*[2]Genanskaffelsespriser!$D163*R97))</f>
        <v>0</v>
      </c>
      <c r="AP97" s="58">
        <f>IF((S97*[2]Genanskaffelsespriser!$D163-(2009-S$3)/$C97*[2]Genanskaffelsespriser!$D163*S97)&lt;0,0,(S97*[2]Genanskaffelsespriser!$D163-(2009-S$3)/$C97*[2]Genanskaffelsespriser!$D163*S97))</f>
        <v>0</v>
      </c>
      <c r="AQ97" s="58">
        <f>IF((T97*[2]Genanskaffelsespriser!$D163-(2009-T$3)/$C97*[2]Genanskaffelsespriser!$D163*T97)&lt;0,0,(T97*[2]Genanskaffelsespriser!$D163-(2009-T$3)/$C97*[2]Genanskaffelsespriser!$D163*T97))</f>
        <v>0</v>
      </c>
      <c r="AR97" s="58">
        <f>IF((U97*[2]Genanskaffelsespriser!$D163-(2009-U$3)/$C97*[2]Genanskaffelsespriser!$D163*U97)&lt;0,0,(U97*[2]Genanskaffelsespriser!$D163-(2009-U$3)/$C97*[2]Genanskaffelsespriser!$D163*U97))</f>
        <v>0</v>
      </c>
      <c r="AS97" s="58">
        <f>IF((V97*[2]Genanskaffelsespriser!$D163-(2009-V$3)/$C97*[2]Genanskaffelsespriser!$D163*V97)&lt;0,0,(V97*[2]Genanskaffelsespriser!$D163-(2009-V$3)/$C97*[2]Genanskaffelsespriser!$D163*V97))</f>
        <v>0</v>
      </c>
      <c r="AT97" s="58">
        <f>IF((W97*[2]Genanskaffelsespriser!$D163-(2009-W$3)/$C97*[2]Genanskaffelsespriser!$D163*W97)&lt;0,0,(W97*[2]Genanskaffelsespriser!$D163-(2009-W$3)/$C97*[2]Genanskaffelsespriser!$D163*W97))</f>
        <v>0</v>
      </c>
      <c r="AU97" s="58">
        <f>IF((X97*[2]Genanskaffelsespriser!$D163-(2009-X$3)/$C97*[2]Genanskaffelsespriser!$D163*X97)&lt;0,0,(X97*[2]Genanskaffelsespriser!$D163-(2009-X$3)/$C97*[2]Genanskaffelsespriser!$D163*X97))</f>
        <v>0</v>
      </c>
      <c r="AV97" s="58">
        <f>IF((Y97*[2]Genanskaffelsespriser!$D163-(2009-Y$3)/$C97*[2]Genanskaffelsespriser!$D163*Y97)&lt;0,0,(Y97*[2]Genanskaffelsespriser!$D163-(2009-Y$3)/$C97*[2]Genanskaffelsespriser!$D163*Y97))</f>
        <v>0</v>
      </c>
      <c r="AW97" s="59">
        <f t="shared" si="35"/>
        <v>0</v>
      </c>
      <c r="AX97" s="58">
        <f>VLOOKUP(D$3,[2]Prisindeks!$A$1:$B$111,2,FALSE)/100*AA97</f>
        <v>0</v>
      </c>
      <c r="AY97" s="58">
        <f>VLOOKUP(E$3,[2]Prisindeks!$A$1:$B$111,2,FALSE)/100*AB97</f>
        <v>0</v>
      </c>
      <c r="AZ97" s="58">
        <f>VLOOKUP(F$3,[2]Prisindeks!$A$1:$B$111,2,FALSE)/100*AC97</f>
        <v>0</v>
      </c>
      <c r="BA97" s="58">
        <f>VLOOKUP(G$3,[2]Prisindeks!$A$1:$B$111,2,FALSE)/100*AD97</f>
        <v>0</v>
      </c>
      <c r="BB97" s="58">
        <f>VLOOKUP(H$3,[2]Prisindeks!$A$1:$B$111,2,FALSE)/100*AE97</f>
        <v>0</v>
      </c>
      <c r="BC97" s="58">
        <f>VLOOKUP(I$3,[2]Prisindeks!$A$1:$B$111,2,FALSE)/100*AF97</f>
        <v>0</v>
      </c>
      <c r="BD97" s="58">
        <f>VLOOKUP(J$3,[2]Prisindeks!$A$1:$B$111,2,FALSE)/100*AG97</f>
        <v>0</v>
      </c>
      <c r="BE97" s="58">
        <f>VLOOKUP(K$3,[2]Prisindeks!$A$1:$B$111,2,FALSE)/100*AH97</f>
        <v>0</v>
      </c>
      <c r="BF97" s="58">
        <f>VLOOKUP(L$3,[2]Prisindeks!$A$1:$B$111,2,FALSE)/100*AI97</f>
        <v>0</v>
      </c>
      <c r="BG97" s="58">
        <f>VLOOKUP(M$3,[2]Prisindeks!$A$1:$B$111,2,FALSE)/100*AJ97</f>
        <v>0</v>
      </c>
      <c r="BH97" s="58">
        <f>VLOOKUP(N$3,[2]Prisindeks!$A$1:$B$111,2,FALSE)/100*AK97</f>
        <v>0</v>
      </c>
      <c r="BI97" s="58">
        <f>VLOOKUP(O$3,[2]Prisindeks!$A$1:$B$111,2,FALSE)/100*AL97</f>
        <v>0</v>
      </c>
      <c r="BJ97" s="58">
        <f>VLOOKUP(P$3,[2]Prisindeks!$A$1:$B$111,2,FALSE)/100*AM97</f>
        <v>0</v>
      </c>
      <c r="BK97" s="58">
        <f>VLOOKUP(Q$3,[2]Prisindeks!$A$1:$B$111,2,FALSE)/100*AN97</f>
        <v>0</v>
      </c>
      <c r="BL97" s="58">
        <f>VLOOKUP(R$3,[2]Prisindeks!$A$1:$B$111,2,FALSE)/100*AO97</f>
        <v>0</v>
      </c>
      <c r="BM97" s="58">
        <f>VLOOKUP(S$3,[2]Prisindeks!$A$1:$B$111,2,FALSE)/100*AP97</f>
        <v>0</v>
      </c>
      <c r="BN97" s="58">
        <f>VLOOKUP(T$3,[2]Prisindeks!$A$1:$B$111,2,FALSE)/100*AQ97</f>
        <v>0</v>
      </c>
      <c r="BO97" s="58">
        <f>VLOOKUP(U$3,[2]Prisindeks!$A$1:$B$111,2,FALSE)/100*AR97</f>
        <v>0</v>
      </c>
      <c r="BP97" s="58">
        <f>VLOOKUP(V$3,[2]Prisindeks!$A$1:$B$111,2,FALSE)/100*AS97</f>
        <v>0</v>
      </c>
      <c r="BQ97" s="58">
        <f>VLOOKUP(W$3,[2]Prisindeks!$A$1:$B$111,2,FALSE)/100*AT97</f>
        <v>0</v>
      </c>
      <c r="BR97" s="58">
        <f>VLOOKUP(X$3,[2]Prisindeks!$A$1:$B$111,2,FALSE)/100*AU97</f>
        <v>0</v>
      </c>
      <c r="BS97" s="58">
        <f>VLOOKUP(Y$3,[2]Prisindeks!$A$1:$B$111,2,FALSE)/100*AV97</f>
        <v>0</v>
      </c>
      <c r="BT97" s="59">
        <f t="shared" si="36"/>
        <v>0</v>
      </c>
      <c r="BU97" s="48">
        <f t="shared" ref="BU97:CI103" si="41">(AX97+AA97)/2</f>
        <v>0</v>
      </c>
      <c r="BV97" s="48">
        <f t="shared" si="41"/>
        <v>0</v>
      </c>
      <c r="BW97" s="48">
        <f t="shared" si="41"/>
        <v>0</v>
      </c>
      <c r="BX97" s="48">
        <f t="shared" si="41"/>
        <v>0</v>
      </c>
      <c r="BY97" s="48">
        <f t="shared" si="41"/>
        <v>0</v>
      </c>
      <c r="BZ97" s="48">
        <f t="shared" si="41"/>
        <v>0</v>
      </c>
      <c r="CA97" s="48">
        <f t="shared" si="41"/>
        <v>0</v>
      </c>
      <c r="CB97" s="48">
        <f t="shared" si="41"/>
        <v>0</v>
      </c>
      <c r="CC97" s="48">
        <f t="shared" si="41"/>
        <v>0</v>
      </c>
      <c r="CD97" s="48">
        <f t="shared" si="41"/>
        <v>0</v>
      </c>
      <c r="CE97" s="48">
        <f t="shared" si="41"/>
        <v>0</v>
      </c>
      <c r="CF97" s="48">
        <f t="shared" si="41"/>
        <v>0</v>
      </c>
      <c r="CG97" s="48">
        <f t="shared" si="41"/>
        <v>0</v>
      </c>
      <c r="CH97" s="48">
        <f t="shared" si="41"/>
        <v>0</v>
      </c>
      <c r="CI97" s="48">
        <f t="shared" si="41"/>
        <v>0</v>
      </c>
      <c r="CJ97" s="48">
        <f t="shared" si="40"/>
        <v>0</v>
      </c>
      <c r="CK97" s="48">
        <f t="shared" si="38"/>
        <v>0</v>
      </c>
      <c r="CL97" s="48">
        <f t="shared" si="38"/>
        <v>0</v>
      </c>
      <c r="CM97" s="48">
        <f t="shared" si="38"/>
        <v>0</v>
      </c>
      <c r="CN97" s="48">
        <f t="shared" si="38"/>
        <v>0</v>
      </c>
      <c r="CO97" s="48">
        <f t="shared" si="38"/>
        <v>0</v>
      </c>
      <c r="CP97" s="48">
        <f t="shared" si="38"/>
        <v>0</v>
      </c>
      <c r="CQ97" s="49">
        <f t="shared" si="39"/>
        <v>0</v>
      </c>
      <c r="CR97" s="48">
        <f t="shared" si="34"/>
        <v>0</v>
      </c>
    </row>
    <row r="98" spans="1:96" hidden="1" outlineLevel="1" x14ac:dyDescent="0.25">
      <c r="A98" s="50" t="s">
        <v>70</v>
      </c>
      <c r="B98" s="51" t="s">
        <v>65</v>
      </c>
      <c r="C98" s="52">
        <f>[2]Genanskaffelsespriser!E164</f>
        <v>50</v>
      </c>
      <c r="D98" s="78">
        <v>0</v>
      </c>
      <c r="E98" s="78">
        <v>0</v>
      </c>
      <c r="F98" s="78">
        <v>0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Y98" s="78">
        <v>0</v>
      </c>
      <c r="Z98" s="56"/>
      <c r="AA98" s="57">
        <f>IF((D98*[2]Genanskaffelsespriser!$D164-(2009-D$3)/($C98+D99)*[2]Genanskaffelsespriser!$D164*D98)&lt;0,0,(D98*[2]Genanskaffelsespriser!$D164-(2009-D$3)/($C98+D99)*[2]Genanskaffelsespriser!$D164*D98))</f>
        <v>0</v>
      </c>
      <c r="AB98" s="58">
        <f>IF((E98*[2]Genanskaffelsespriser!$D164-(2009-E$3)/($C98+E99)*[2]Genanskaffelsespriser!$D164*E98)&lt;0,0,(E98*[2]Genanskaffelsespriser!$D164-(2009-E$3)/($C98+E99)*[2]Genanskaffelsespriser!$D164*E98))</f>
        <v>0</v>
      </c>
      <c r="AC98" s="58">
        <f>IF((F98*[2]Genanskaffelsespriser!$D164-(2009-F$3)/($C98+F99)*[2]Genanskaffelsespriser!$D164*F98)&lt;0,0,(F98*[2]Genanskaffelsespriser!$D164-(2009-F$3)/($C98+F99)*[2]Genanskaffelsespriser!$D164*F98))</f>
        <v>0</v>
      </c>
      <c r="AD98" s="58">
        <f>IF((G98*[2]Genanskaffelsespriser!$D164-(2009-G$3)/($C98+G99)*[2]Genanskaffelsespriser!$D164*G98)&lt;0,0,(G98*[2]Genanskaffelsespriser!$D164-(2009-G$3)/($C98+G99)*[2]Genanskaffelsespriser!$D164*G98))</f>
        <v>0</v>
      </c>
      <c r="AE98" s="58">
        <f>IF((H98*[2]Genanskaffelsespriser!$D164-(2009-H$3)/($C98+H99)*[2]Genanskaffelsespriser!$D164*H98)&lt;0,0,(H98*[2]Genanskaffelsespriser!$D164-(2009-H$3)/($C98+H99)*[2]Genanskaffelsespriser!$D164*H98))</f>
        <v>0</v>
      </c>
      <c r="AF98" s="58">
        <f>IF((I98*[2]Genanskaffelsespriser!$D164-(2009-I$3)/($C98+I99)*[2]Genanskaffelsespriser!$D164*I98)&lt;0,0,(I98*[2]Genanskaffelsespriser!$D164-(2009-I$3)/($C98+I99)*[2]Genanskaffelsespriser!$D164*I98))</f>
        <v>0</v>
      </c>
      <c r="AG98" s="58">
        <f>IF((J98*[2]Genanskaffelsespriser!$D164-(2009-J$3)/($C98+J99)*[2]Genanskaffelsespriser!$D164*J98)&lt;0,0,(J98*[2]Genanskaffelsespriser!$D164-(2009-J$3)/($C98+J99)*[2]Genanskaffelsespriser!$D164*J98))</f>
        <v>0</v>
      </c>
      <c r="AH98" s="58">
        <f>IF((K98*[2]Genanskaffelsespriser!$D164-(2009-K$3)/($C98+K99)*[2]Genanskaffelsespriser!$D164*K98)&lt;0,0,(K98*[2]Genanskaffelsespriser!$D164-(2009-K$3)/($C98+K99)*[2]Genanskaffelsespriser!$D164*K98))</f>
        <v>0</v>
      </c>
      <c r="AI98" s="58">
        <f>IF((L98*[2]Genanskaffelsespriser!$D164-(2009-L$3)/($C98+L99)*[2]Genanskaffelsespriser!$D164*L98)&lt;0,0,(L98*[2]Genanskaffelsespriser!$D164-(2009-L$3)/($C98+L99)*[2]Genanskaffelsespriser!$D164*L98))</f>
        <v>0</v>
      </c>
      <c r="AJ98" s="58">
        <f>IF((M98*[2]Genanskaffelsespriser!$D164-(2009-M$3)/($C98+M99)*[2]Genanskaffelsespriser!$D164*M98)&lt;0,0,(M98*[2]Genanskaffelsespriser!$D164-(2009-M$3)/($C98+M99)*[2]Genanskaffelsespriser!$D164*M98))</f>
        <v>0</v>
      </c>
      <c r="AK98" s="58">
        <f>IF((N98*[2]Genanskaffelsespriser!$D164-(2009-N$3)/($C98+N99)*[2]Genanskaffelsespriser!$D164*N98)&lt;0,0,(N98*[2]Genanskaffelsespriser!$D164-(2009-N$3)/($C98+N99)*[2]Genanskaffelsespriser!$D164*N98))</f>
        <v>0</v>
      </c>
      <c r="AL98" s="58">
        <f>IF((O98*[2]Genanskaffelsespriser!$D164-(2009-O$3)/($C98+O99)*[2]Genanskaffelsespriser!$D164*O98)&lt;0,0,(O98*[2]Genanskaffelsespriser!$D164-(2009-O$3)/($C98+O99)*[2]Genanskaffelsespriser!$D164*O98))</f>
        <v>0</v>
      </c>
      <c r="AM98" s="58">
        <f>IF((P98*[2]Genanskaffelsespriser!$D164-(2009-P$3)/($C98+P99)*[2]Genanskaffelsespriser!$D164*P98)&lt;0,0,(P98*[2]Genanskaffelsespriser!$D164-(2009-P$3)/($C98+P99)*[2]Genanskaffelsespriser!$D164*P98))</f>
        <v>0</v>
      </c>
      <c r="AN98" s="58">
        <f>IF((Q98*[2]Genanskaffelsespriser!$D164-(2009-Q$3)/($C98+Q99)*[2]Genanskaffelsespriser!$D164*Q98)&lt;0,0,(Q98*[2]Genanskaffelsespriser!$D164-(2009-Q$3)/($C98+Q99)*[2]Genanskaffelsespriser!$D164*Q98))</f>
        <v>0</v>
      </c>
      <c r="AO98" s="58">
        <f>IF((R98*[2]Genanskaffelsespriser!$D164-(2009-R$3)/($C98+R99)*[2]Genanskaffelsespriser!$D164*R98)&lt;0,0,(R98*[2]Genanskaffelsespriser!$D164-(2009-R$3)/($C98+R99)*[2]Genanskaffelsespriser!$D164*R98))</f>
        <v>0</v>
      </c>
      <c r="AP98" s="58">
        <f>IF((S98*[2]Genanskaffelsespriser!$D164-(2009-S$3)/($C98+S99)*[2]Genanskaffelsespriser!$D164*S98)&lt;0,0,(S98*[2]Genanskaffelsespriser!$D164-(2009-S$3)/($C98+S99)*[2]Genanskaffelsespriser!$D164*S98))</f>
        <v>0</v>
      </c>
      <c r="AQ98" s="58">
        <f>IF((T98*[2]Genanskaffelsespriser!$D164-(2009-T$3)/($C98+T99)*[2]Genanskaffelsespriser!$D164*T98)&lt;0,0,(T98*[2]Genanskaffelsespriser!$D164-(2009-T$3)/($C98+T99)*[2]Genanskaffelsespriser!$D164*T98))</f>
        <v>0</v>
      </c>
      <c r="AR98" s="58">
        <f>IF((U98*[2]Genanskaffelsespriser!$D164-(2009-U$3)/($C98+U99)*[2]Genanskaffelsespriser!$D164*U98)&lt;0,0,(U98*[2]Genanskaffelsespriser!$D164-(2009-U$3)/($C98+U99)*[2]Genanskaffelsespriser!$D164*U98))</f>
        <v>0</v>
      </c>
      <c r="AS98" s="58">
        <f>IF((V98*[2]Genanskaffelsespriser!$D164-(2009-V$3)/($C98+V99)*[2]Genanskaffelsespriser!$D164*V98)&lt;0,0,(V98*[2]Genanskaffelsespriser!$D164-(2009-V$3)/($C98+V99)*[2]Genanskaffelsespriser!$D164*V98))</f>
        <v>0</v>
      </c>
      <c r="AT98" s="58">
        <f>IF((W98*[2]Genanskaffelsespriser!$D164-(2009-W$3)/($C98+W99)*[2]Genanskaffelsespriser!$D164*W98)&lt;0,0,(W98*[2]Genanskaffelsespriser!$D164-(2009-W$3)/($C98+W99)*[2]Genanskaffelsespriser!$D164*W98))</f>
        <v>0</v>
      </c>
      <c r="AU98" s="58">
        <f>IF((X98*[2]Genanskaffelsespriser!$D164-(2009-X$3)/($C98+X99)*[2]Genanskaffelsespriser!$D164*X98)&lt;0,0,(X98*[2]Genanskaffelsespriser!$D164-(2009-X$3)/($C98+X99)*[2]Genanskaffelsespriser!$D164*X98))</f>
        <v>0</v>
      </c>
      <c r="AV98" s="58">
        <f>IF((Y98*[2]Genanskaffelsespriser!$D164-(2009-Y$3)/($C98+Y99)*[2]Genanskaffelsespriser!$D164*Y98)&lt;0,0,(Y98*[2]Genanskaffelsespriser!$D164-(2009-Y$3)/($C98+Y99)*[2]Genanskaffelsespriser!$D164*Y98))</f>
        <v>0</v>
      </c>
      <c r="AW98" s="59">
        <f t="shared" si="35"/>
        <v>0</v>
      </c>
      <c r="AX98" s="58">
        <f>VLOOKUP(D$3,[2]Prisindeks!$A$1:$B$111,2,FALSE)/100*AA98</f>
        <v>0</v>
      </c>
      <c r="AY98" s="58">
        <f>VLOOKUP(E$3,[2]Prisindeks!$A$1:$B$111,2,FALSE)/100*AB98</f>
        <v>0</v>
      </c>
      <c r="AZ98" s="58">
        <f>VLOOKUP(F$3,[2]Prisindeks!$A$1:$B$111,2,FALSE)/100*AC98</f>
        <v>0</v>
      </c>
      <c r="BA98" s="58">
        <f>VLOOKUP(G$3,[2]Prisindeks!$A$1:$B$111,2,FALSE)/100*AD98</f>
        <v>0</v>
      </c>
      <c r="BB98" s="58">
        <f>VLOOKUP(H$3,[2]Prisindeks!$A$1:$B$111,2,FALSE)/100*AE98</f>
        <v>0</v>
      </c>
      <c r="BC98" s="58">
        <f>VLOOKUP(I$3,[2]Prisindeks!$A$1:$B$111,2,FALSE)/100*AF98</f>
        <v>0</v>
      </c>
      <c r="BD98" s="58">
        <f>VLOOKUP(J$3,[2]Prisindeks!$A$1:$B$111,2,FALSE)/100*AG98</f>
        <v>0</v>
      </c>
      <c r="BE98" s="58">
        <f>VLOOKUP(K$3,[2]Prisindeks!$A$1:$B$111,2,FALSE)/100*AH98</f>
        <v>0</v>
      </c>
      <c r="BF98" s="58">
        <f>VLOOKUP(L$3,[2]Prisindeks!$A$1:$B$111,2,FALSE)/100*AI98</f>
        <v>0</v>
      </c>
      <c r="BG98" s="58">
        <f>VLOOKUP(M$3,[2]Prisindeks!$A$1:$B$111,2,FALSE)/100*AJ98</f>
        <v>0</v>
      </c>
      <c r="BH98" s="58">
        <f>VLOOKUP(N$3,[2]Prisindeks!$A$1:$B$111,2,FALSE)/100*AK98</f>
        <v>0</v>
      </c>
      <c r="BI98" s="58">
        <f>VLOOKUP(O$3,[2]Prisindeks!$A$1:$B$111,2,FALSE)/100*AL98</f>
        <v>0</v>
      </c>
      <c r="BJ98" s="58">
        <f>VLOOKUP(P$3,[2]Prisindeks!$A$1:$B$111,2,FALSE)/100*AM98</f>
        <v>0</v>
      </c>
      <c r="BK98" s="58">
        <f>VLOOKUP(Q$3,[2]Prisindeks!$A$1:$B$111,2,FALSE)/100*AN98</f>
        <v>0</v>
      </c>
      <c r="BL98" s="58">
        <f>VLOOKUP(R$3,[2]Prisindeks!$A$1:$B$111,2,FALSE)/100*AO98</f>
        <v>0</v>
      </c>
      <c r="BM98" s="58">
        <f>VLOOKUP(S$3,[2]Prisindeks!$A$1:$B$111,2,FALSE)/100*AP98</f>
        <v>0</v>
      </c>
      <c r="BN98" s="58">
        <f>VLOOKUP(T$3,[2]Prisindeks!$A$1:$B$111,2,FALSE)/100*AQ98</f>
        <v>0</v>
      </c>
      <c r="BO98" s="58">
        <f>VLOOKUP(U$3,[2]Prisindeks!$A$1:$B$111,2,FALSE)/100*AR98</f>
        <v>0</v>
      </c>
      <c r="BP98" s="58">
        <f>VLOOKUP(V$3,[2]Prisindeks!$A$1:$B$111,2,FALSE)/100*AS98</f>
        <v>0</v>
      </c>
      <c r="BQ98" s="58">
        <f>VLOOKUP(W$3,[2]Prisindeks!$A$1:$B$111,2,FALSE)/100*AT98</f>
        <v>0</v>
      </c>
      <c r="BR98" s="58">
        <f>VLOOKUP(X$3,[2]Prisindeks!$A$1:$B$111,2,FALSE)/100*AU98</f>
        <v>0</v>
      </c>
      <c r="BS98" s="58">
        <f>VLOOKUP(Y$3,[2]Prisindeks!$A$1:$B$111,2,FALSE)/100*AV98</f>
        <v>0</v>
      </c>
      <c r="BT98" s="59">
        <f t="shared" si="36"/>
        <v>0</v>
      </c>
      <c r="BU98" s="48">
        <f t="shared" si="41"/>
        <v>0</v>
      </c>
      <c r="BV98" s="48">
        <f t="shared" si="41"/>
        <v>0</v>
      </c>
      <c r="BW98" s="48">
        <f t="shared" si="41"/>
        <v>0</v>
      </c>
      <c r="BX98" s="48">
        <f t="shared" si="41"/>
        <v>0</v>
      </c>
      <c r="BY98" s="48">
        <f t="shared" si="41"/>
        <v>0</v>
      </c>
      <c r="BZ98" s="48">
        <f t="shared" si="41"/>
        <v>0</v>
      </c>
      <c r="CA98" s="48">
        <f t="shared" si="41"/>
        <v>0</v>
      </c>
      <c r="CB98" s="48">
        <f t="shared" si="41"/>
        <v>0</v>
      </c>
      <c r="CC98" s="48">
        <f t="shared" si="41"/>
        <v>0</v>
      </c>
      <c r="CD98" s="48">
        <f t="shared" si="41"/>
        <v>0</v>
      </c>
      <c r="CE98" s="48">
        <f t="shared" si="41"/>
        <v>0</v>
      </c>
      <c r="CF98" s="48">
        <f t="shared" si="41"/>
        <v>0</v>
      </c>
      <c r="CG98" s="48">
        <f t="shared" si="41"/>
        <v>0</v>
      </c>
      <c r="CH98" s="48">
        <f t="shared" si="41"/>
        <v>0</v>
      </c>
      <c r="CI98" s="48">
        <f t="shared" si="41"/>
        <v>0</v>
      </c>
      <c r="CJ98" s="48">
        <f t="shared" si="40"/>
        <v>0</v>
      </c>
      <c r="CK98" s="48">
        <f t="shared" si="38"/>
        <v>0</v>
      </c>
      <c r="CL98" s="48">
        <f t="shared" si="38"/>
        <v>0</v>
      </c>
      <c r="CM98" s="48">
        <f t="shared" si="38"/>
        <v>0</v>
      </c>
      <c r="CN98" s="48">
        <f t="shared" si="38"/>
        <v>0</v>
      </c>
      <c r="CO98" s="48">
        <f t="shared" si="38"/>
        <v>0</v>
      </c>
      <c r="CP98" s="48">
        <f t="shared" si="38"/>
        <v>0</v>
      </c>
      <c r="CQ98" s="49">
        <f t="shared" si="39"/>
        <v>0</v>
      </c>
      <c r="CR98" s="48">
        <f t="shared" si="34"/>
        <v>0</v>
      </c>
    </row>
    <row r="99" spans="1:96" hidden="1" outlineLevel="1" x14ac:dyDescent="0.25">
      <c r="A99" s="60" t="s">
        <v>66</v>
      </c>
      <c r="B99" s="51" t="s">
        <v>67</v>
      </c>
      <c r="C99" s="61" t="s">
        <v>68</v>
      </c>
      <c r="D99" s="78">
        <v>0</v>
      </c>
      <c r="E99" s="78">
        <v>0</v>
      </c>
      <c r="F99" s="78">
        <v>0</v>
      </c>
      <c r="G99" s="78"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Y99" s="78">
        <v>0</v>
      </c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49"/>
      <c r="CR99" s="48"/>
    </row>
    <row r="100" spans="1:96" hidden="1" outlineLevel="1" x14ac:dyDescent="0.25">
      <c r="A100" s="50" t="s">
        <v>71</v>
      </c>
      <c r="B100" s="51" t="s">
        <v>65</v>
      </c>
      <c r="C100" s="52">
        <f>[2]Genanskaffelsespriser!E165</f>
        <v>15</v>
      </c>
      <c r="D100" s="78">
        <v>0</v>
      </c>
      <c r="E100" s="78">
        <v>0</v>
      </c>
      <c r="F100" s="78">
        <v>0</v>
      </c>
      <c r="G100" s="78">
        <v>0</v>
      </c>
      <c r="H100" s="78">
        <v>0</v>
      </c>
      <c r="I100" s="78">
        <v>0</v>
      </c>
      <c r="J100" s="78">
        <v>0</v>
      </c>
      <c r="K100" s="78">
        <v>0</v>
      </c>
      <c r="L100" s="78">
        <v>0</v>
      </c>
      <c r="M100" s="78">
        <v>0</v>
      </c>
      <c r="N100" s="78">
        <v>0</v>
      </c>
      <c r="O100" s="78">
        <v>0</v>
      </c>
      <c r="P100" s="78">
        <v>0</v>
      </c>
      <c r="Q100" s="78">
        <v>0</v>
      </c>
      <c r="R100" s="78">
        <v>0</v>
      </c>
      <c r="S100" s="78">
        <v>0</v>
      </c>
      <c r="T100" s="78">
        <v>0</v>
      </c>
      <c r="U100" s="78">
        <v>0</v>
      </c>
      <c r="V100" s="78">
        <v>0</v>
      </c>
      <c r="W100" s="78">
        <v>0</v>
      </c>
      <c r="X100" s="78">
        <v>0</v>
      </c>
      <c r="Y100" s="78">
        <v>0</v>
      </c>
      <c r="Z100" s="56"/>
      <c r="AA100" s="57">
        <f>IF((D100*[2]Genanskaffelsespriser!$D165-(2009-D$3)/$C100*[2]Genanskaffelsespriser!$D165*D100)&lt;0,0,(D100*[2]Genanskaffelsespriser!$D165-(2009-D$3)/$C100*[2]Genanskaffelsespriser!$D165*D100))</f>
        <v>0</v>
      </c>
      <c r="AB100" s="58">
        <f>IF((E100*[2]Genanskaffelsespriser!$D165-(2009-E$3)/$C100*[2]Genanskaffelsespriser!$D165*E100)&lt;0,0,(E100*[2]Genanskaffelsespriser!$D165-(2009-E$3)/$C100*[2]Genanskaffelsespriser!$D165*E100))</f>
        <v>0</v>
      </c>
      <c r="AC100" s="58">
        <f>IF((F100*[2]Genanskaffelsespriser!$D165-(2009-F$3)/$C100*[2]Genanskaffelsespriser!$D165*F100)&lt;0,0,(F100*[2]Genanskaffelsespriser!$D165-(2009-F$3)/$C100*[2]Genanskaffelsespriser!$D165*F100))</f>
        <v>0</v>
      </c>
      <c r="AD100" s="58">
        <f>IF((G100*[2]Genanskaffelsespriser!$D165-(2009-G$3)/$C100*[2]Genanskaffelsespriser!$D165*G100)&lt;0,0,(G100*[2]Genanskaffelsespriser!$D165-(2009-G$3)/$C100*[2]Genanskaffelsespriser!$D165*G100))</f>
        <v>0</v>
      </c>
      <c r="AE100" s="58">
        <f>IF((H100*[2]Genanskaffelsespriser!$D165-(2009-H$3)/$C100*[2]Genanskaffelsespriser!$D165*H100)&lt;0,0,(H100*[2]Genanskaffelsespriser!$D165-(2009-H$3)/$C100*[2]Genanskaffelsespriser!$D165*H100))</f>
        <v>0</v>
      </c>
      <c r="AF100" s="58">
        <f>IF((I100*[2]Genanskaffelsespriser!$D165-(2009-I$3)/$C100*[2]Genanskaffelsespriser!$D165*I100)&lt;0,0,(I100*[2]Genanskaffelsespriser!$D165-(2009-I$3)/$C100*[2]Genanskaffelsespriser!$D165*I100))</f>
        <v>0</v>
      </c>
      <c r="AG100" s="58">
        <f>IF((J100*[2]Genanskaffelsespriser!$D165-(2009-J$3)/$C100*[2]Genanskaffelsespriser!$D165*J100)&lt;0,0,(J100*[2]Genanskaffelsespriser!$D165-(2009-J$3)/$C100*[2]Genanskaffelsespriser!$D165*J100))</f>
        <v>0</v>
      </c>
      <c r="AH100" s="58">
        <f>IF((K100*[2]Genanskaffelsespriser!$D165-(2009-K$3)/$C100*[2]Genanskaffelsespriser!$D165*K100)&lt;0,0,(K100*[2]Genanskaffelsespriser!$D165-(2009-K$3)/$C100*[2]Genanskaffelsespriser!$D165*K100))</f>
        <v>0</v>
      </c>
      <c r="AI100" s="58">
        <f>IF((L100*[2]Genanskaffelsespriser!$D165-(2009-L$3)/$C100*[2]Genanskaffelsespriser!$D165*L100)&lt;0,0,(L100*[2]Genanskaffelsespriser!$D165-(2009-L$3)/$C100*[2]Genanskaffelsespriser!$D165*L100))</f>
        <v>0</v>
      </c>
      <c r="AJ100" s="58">
        <f>IF((M100*[2]Genanskaffelsespriser!$D165-(2009-M$3)/$C100*[2]Genanskaffelsespriser!$D165*M100)&lt;0,0,(M100*[2]Genanskaffelsespriser!$D165-(2009-M$3)/$C100*[2]Genanskaffelsespriser!$D165*M100))</f>
        <v>0</v>
      </c>
      <c r="AK100" s="58">
        <f>IF((N100*[2]Genanskaffelsespriser!$D165-(2009-N$3)/$C100*[2]Genanskaffelsespriser!$D165*N100)&lt;0,0,(N100*[2]Genanskaffelsespriser!$D165-(2009-N$3)/$C100*[2]Genanskaffelsespriser!$D165*N100))</f>
        <v>0</v>
      </c>
      <c r="AL100" s="58">
        <f>IF((O100*[2]Genanskaffelsespriser!$D165-(2009-O$3)/$C100*[2]Genanskaffelsespriser!$D165*O100)&lt;0,0,(O100*[2]Genanskaffelsespriser!$D165-(2009-O$3)/$C100*[2]Genanskaffelsespriser!$D165*O100))</f>
        <v>0</v>
      </c>
      <c r="AM100" s="58">
        <f>IF((P100*[2]Genanskaffelsespriser!$D165-(2009-P$3)/$C100*[2]Genanskaffelsespriser!$D165*P100)&lt;0,0,(P100*[2]Genanskaffelsespriser!$D165-(2009-P$3)/$C100*[2]Genanskaffelsespriser!$D165*P100))</f>
        <v>0</v>
      </c>
      <c r="AN100" s="58">
        <f>IF((Q100*[2]Genanskaffelsespriser!$D165-(2009-Q$3)/$C100*[2]Genanskaffelsespriser!$D165*Q100)&lt;0,0,(Q100*[2]Genanskaffelsespriser!$D165-(2009-Q$3)/$C100*[2]Genanskaffelsespriser!$D165*Q100))</f>
        <v>0</v>
      </c>
      <c r="AO100" s="58">
        <f>IF((R100*[2]Genanskaffelsespriser!$D165-(2009-R$3)/$C100*[2]Genanskaffelsespriser!$D165*R100)&lt;0,0,(R100*[2]Genanskaffelsespriser!$D165-(2009-R$3)/$C100*[2]Genanskaffelsespriser!$D165*R100))</f>
        <v>0</v>
      </c>
      <c r="AP100" s="58">
        <f>IF((S100*[2]Genanskaffelsespriser!$D165-(2009-S$3)/$C100*[2]Genanskaffelsespriser!$D165*S100)&lt;0,0,(S100*[2]Genanskaffelsespriser!$D165-(2009-S$3)/$C100*[2]Genanskaffelsespriser!$D165*S100))</f>
        <v>0</v>
      </c>
      <c r="AQ100" s="58">
        <f>IF((T100*[2]Genanskaffelsespriser!$D165-(2009-T$3)/$C100*[2]Genanskaffelsespriser!$D165*T100)&lt;0,0,(T100*[2]Genanskaffelsespriser!$D165-(2009-T$3)/$C100*[2]Genanskaffelsespriser!$D165*T100))</f>
        <v>0</v>
      </c>
      <c r="AR100" s="58">
        <f>IF((U100*[2]Genanskaffelsespriser!$D165-(2009-U$3)/$C100*[2]Genanskaffelsespriser!$D165*U100)&lt;0,0,(U100*[2]Genanskaffelsespriser!$D165-(2009-U$3)/$C100*[2]Genanskaffelsespriser!$D165*U100))</f>
        <v>0</v>
      </c>
      <c r="AS100" s="58">
        <f>IF((V100*[2]Genanskaffelsespriser!$D165-(2009-V$3)/$C100*[2]Genanskaffelsespriser!$D165*V100)&lt;0,0,(V100*[2]Genanskaffelsespriser!$D165-(2009-V$3)/$C100*[2]Genanskaffelsespriser!$D165*V100))</f>
        <v>0</v>
      </c>
      <c r="AT100" s="58">
        <f>IF((W100*[2]Genanskaffelsespriser!$D165-(2009-W$3)/$C100*[2]Genanskaffelsespriser!$D165*W100)&lt;0,0,(W100*[2]Genanskaffelsespriser!$D165-(2009-W$3)/$C100*[2]Genanskaffelsespriser!$D165*W100))</f>
        <v>0</v>
      </c>
      <c r="AU100" s="58">
        <f>IF((X100*[2]Genanskaffelsespriser!$D165-(2009-X$3)/$C100*[2]Genanskaffelsespriser!$D165*X100)&lt;0,0,(X100*[2]Genanskaffelsespriser!$D165-(2009-X$3)/$C100*[2]Genanskaffelsespriser!$D165*X100))</f>
        <v>0</v>
      </c>
      <c r="AV100" s="58">
        <f>IF((Y100*[2]Genanskaffelsespriser!$D165-(2009-Y$3)/$C100*[2]Genanskaffelsespriser!$D165*Y100)&lt;0,0,(Y100*[2]Genanskaffelsespriser!$D165-(2009-Y$3)/$C100*[2]Genanskaffelsespriser!$D165*Y100))</f>
        <v>0</v>
      </c>
      <c r="AW100" s="59">
        <f t="shared" si="35"/>
        <v>0</v>
      </c>
      <c r="AX100" s="58">
        <f>VLOOKUP(D$3,[2]Prisindeks!$A$1:$B$111,2,FALSE)/100*AA100</f>
        <v>0</v>
      </c>
      <c r="AY100" s="58">
        <f>VLOOKUP(E$3,[2]Prisindeks!$A$1:$B$111,2,FALSE)/100*AB100</f>
        <v>0</v>
      </c>
      <c r="AZ100" s="58">
        <f>VLOOKUP(F$3,[2]Prisindeks!$A$1:$B$111,2,FALSE)/100*AC100</f>
        <v>0</v>
      </c>
      <c r="BA100" s="58">
        <f>VLOOKUP(G$3,[2]Prisindeks!$A$1:$B$111,2,FALSE)/100*AD100</f>
        <v>0</v>
      </c>
      <c r="BB100" s="58">
        <f>VLOOKUP(H$3,[2]Prisindeks!$A$1:$B$111,2,FALSE)/100*AE100</f>
        <v>0</v>
      </c>
      <c r="BC100" s="58">
        <f>VLOOKUP(I$3,[2]Prisindeks!$A$1:$B$111,2,FALSE)/100*AF100</f>
        <v>0</v>
      </c>
      <c r="BD100" s="58">
        <f>VLOOKUP(J$3,[2]Prisindeks!$A$1:$B$111,2,FALSE)/100*AG100</f>
        <v>0</v>
      </c>
      <c r="BE100" s="58">
        <f>VLOOKUP(K$3,[2]Prisindeks!$A$1:$B$111,2,FALSE)/100*AH100</f>
        <v>0</v>
      </c>
      <c r="BF100" s="58">
        <f>VLOOKUP(L$3,[2]Prisindeks!$A$1:$B$111,2,FALSE)/100*AI100</f>
        <v>0</v>
      </c>
      <c r="BG100" s="58">
        <f>VLOOKUP(M$3,[2]Prisindeks!$A$1:$B$111,2,FALSE)/100*AJ100</f>
        <v>0</v>
      </c>
      <c r="BH100" s="58">
        <f>VLOOKUP(N$3,[2]Prisindeks!$A$1:$B$111,2,FALSE)/100*AK100</f>
        <v>0</v>
      </c>
      <c r="BI100" s="58">
        <f>VLOOKUP(O$3,[2]Prisindeks!$A$1:$B$111,2,FALSE)/100*AL100</f>
        <v>0</v>
      </c>
      <c r="BJ100" s="58">
        <f>VLOOKUP(P$3,[2]Prisindeks!$A$1:$B$111,2,FALSE)/100*AM100</f>
        <v>0</v>
      </c>
      <c r="BK100" s="58">
        <f>VLOOKUP(Q$3,[2]Prisindeks!$A$1:$B$111,2,FALSE)/100*AN100</f>
        <v>0</v>
      </c>
      <c r="BL100" s="58">
        <f>VLOOKUP(R$3,[2]Prisindeks!$A$1:$B$111,2,FALSE)/100*AO100</f>
        <v>0</v>
      </c>
      <c r="BM100" s="58">
        <f>VLOOKUP(S$3,[2]Prisindeks!$A$1:$B$111,2,FALSE)/100*AP100</f>
        <v>0</v>
      </c>
      <c r="BN100" s="58">
        <f>VLOOKUP(T$3,[2]Prisindeks!$A$1:$B$111,2,FALSE)/100*AQ100</f>
        <v>0</v>
      </c>
      <c r="BO100" s="58">
        <f>VLOOKUP(U$3,[2]Prisindeks!$A$1:$B$111,2,FALSE)/100*AR100</f>
        <v>0</v>
      </c>
      <c r="BP100" s="58">
        <f>VLOOKUP(V$3,[2]Prisindeks!$A$1:$B$111,2,FALSE)/100*AS100</f>
        <v>0</v>
      </c>
      <c r="BQ100" s="58">
        <f>VLOOKUP(W$3,[2]Prisindeks!$A$1:$B$111,2,FALSE)/100*AT100</f>
        <v>0</v>
      </c>
      <c r="BR100" s="58">
        <f>VLOOKUP(X$3,[2]Prisindeks!$A$1:$B$111,2,FALSE)/100*AU100</f>
        <v>0</v>
      </c>
      <c r="BS100" s="58">
        <f>VLOOKUP(Y$3,[2]Prisindeks!$A$1:$B$111,2,FALSE)/100*AV100</f>
        <v>0</v>
      </c>
      <c r="BT100" s="59">
        <f t="shared" si="36"/>
        <v>0</v>
      </c>
      <c r="BU100" s="48">
        <f t="shared" si="41"/>
        <v>0</v>
      </c>
      <c r="BV100" s="48">
        <f t="shared" si="41"/>
        <v>0</v>
      </c>
      <c r="BW100" s="48">
        <f t="shared" si="41"/>
        <v>0</v>
      </c>
      <c r="BX100" s="48">
        <f t="shared" si="41"/>
        <v>0</v>
      </c>
      <c r="BY100" s="48">
        <f t="shared" si="41"/>
        <v>0</v>
      </c>
      <c r="BZ100" s="48">
        <f t="shared" si="41"/>
        <v>0</v>
      </c>
      <c r="CA100" s="48">
        <f t="shared" si="41"/>
        <v>0</v>
      </c>
      <c r="CB100" s="48">
        <f t="shared" si="41"/>
        <v>0</v>
      </c>
      <c r="CC100" s="48">
        <f t="shared" si="41"/>
        <v>0</v>
      </c>
      <c r="CD100" s="48">
        <f t="shared" si="41"/>
        <v>0</v>
      </c>
      <c r="CE100" s="48">
        <f t="shared" si="41"/>
        <v>0</v>
      </c>
      <c r="CF100" s="48">
        <f t="shared" si="41"/>
        <v>0</v>
      </c>
      <c r="CG100" s="48">
        <f t="shared" si="41"/>
        <v>0</v>
      </c>
      <c r="CH100" s="48">
        <f t="shared" si="41"/>
        <v>0</v>
      </c>
      <c r="CI100" s="48">
        <f t="shared" si="41"/>
        <v>0</v>
      </c>
      <c r="CJ100" s="48">
        <f t="shared" si="40"/>
        <v>0</v>
      </c>
      <c r="CK100" s="48">
        <f t="shared" si="38"/>
        <v>0</v>
      </c>
      <c r="CL100" s="48">
        <f t="shared" si="38"/>
        <v>0</v>
      </c>
      <c r="CM100" s="48">
        <f t="shared" si="38"/>
        <v>0</v>
      </c>
      <c r="CN100" s="48">
        <f t="shared" si="38"/>
        <v>0</v>
      </c>
      <c r="CO100" s="48">
        <f t="shared" si="38"/>
        <v>0</v>
      </c>
      <c r="CP100" s="48">
        <f t="shared" si="38"/>
        <v>0</v>
      </c>
      <c r="CQ100" s="49">
        <f t="shared" si="39"/>
        <v>0</v>
      </c>
      <c r="CR100" s="48">
        <f t="shared" si="34"/>
        <v>0</v>
      </c>
    </row>
    <row r="101" spans="1:96" hidden="1" outlineLevel="1" x14ac:dyDescent="0.25">
      <c r="A101" s="50" t="s">
        <v>72</v>
      </c>
      <c r="B101" s="51" t="s">
        <v>65</v>
      </c>
      <c r="C101" s="52">
        <f>[2]Genanskaffelsespriser!E166</f>
        <v>75</v>
      </c>
      <c r="D101" s="78">
        <v>0</v>
      </c>
      <c r="E101" s="78">
        <v>0</v>
      </c>
      <c r="F101" s="78">
        <v>0</v>
      </c>
      <c r="G101" s="78">
        <v>0</v>
      </c>
      <c r="H101" s="78">
        <v>0</v>
      </c>
      <c r="I101" s="78">
        <v>0</v>
      </c>
      <c r="J101" s="78">
        <v>0</v>
      </c>
      <c r="K101" s="78">
        <v>0</v>
      </c>
      <c r="L101" s="78">
        <v>0</v>
      </c>
      <c r="M101" s="78">
        <v>0</v>
      </c>
      <c r="N101" s="78">
        <v>0</v>
      </c>
      <c r="O101" s="78">
        <v>0</v>
      </c>
      <c r="P101" s="78">
        <v>0</v>
      </c>
      <c r="Q101" s="78">
        <v>0</v>
      </c>
      <c r="R101" s="78">
        <v>0</v>
      </c>
      <c r="S101" s="78">
        <v>0</v>
      </c>
      <c r="T101" s="78">
        <v>0</v>
      </c>
      <c r="U101" s="78">
        <v>0</v>
      </c>
      <c r="V101" s="78">
        <v>0</v>
      </c>
      <c r="W101" s="78">
        <v>0</v>
      </c>
      <c r="X101" s="78">
        <v>0</v>
      </c>
      <c r="Y101" s="78">
        <v>0</v>
      </c>
      <c r="Z101" s="56"/>
      <c r="AA101" s="57">
        <f>IF((D101*[2]Genanskaffelsespriser!$D166-(2009-D$3)/($C101+D102)*[2]Genanskaffelsespriser!$D166*D101)&lt;0,0,(D101*[2]Genanskaffelsespriser!$D166-(2009-D$3)/($C101+D102)*[2]Genanskaffelsespriser!$D166*D101))</f>
        <v>0</v>
      </c>
      <c r="AB101" s="58">
        <f>IF((E101*[2]Genanskaffelsespriser!$D166-(2009-E$3)/($C101+E102)*[2]Genanskaffelsespriser!$D166*E101)&lt;0,0,(E101*[2]Genanskaffelsespriser!$D166-(2009-E$3)/($C101+E102)*[2]Genanskaffelsespriser!$D166*E101))</f>
        <v>0</v>
      </c>
      <c r="AC101" s="58">
        <f>IF((F101*[2]Genanskaffelsespriser!$D166-(2009-F$3)/($C101+F102)*[2]Genanskaffelsespriser!$D166*F101)&lt;0,0,(F101*[2]Genanskaffelsespriser!$D166-(2009-F$3)/($C101+F102)*[2]Genanskaffelsespriser!$D166*F101))</f>
        <v>0</v>
      </c>
      <c r="AD101" s="58">
        <f>IF((G101*[2]Genanskaffelsespriser!$D166-(2009-G$3)/($C101+G102)*[2]Genanskaffelsespriser!$D166*G101)&lt;0,0,(G101*[2]Genanskaffelsespriser!$D166-(2009-G$3)/($C101+G102)*[2]Genanskaffelsespriser!$D166*G101))</f>
        <v>0</v>
      </c>
      <c r="AE101" s="58">
        <f>IF((H101*[2]Genanskaffelsespriser!$D166-(2009-H$3)/($C101+H102)*[2]Genanskaffelsespriser!$D166*H101)&lt;0,0,(H101*[2]Genanskaffelsespriser!$D166-(2009-H$3)/($C101+H102)*[2]Genanskaffelsespriser!$D166*H101))</f>
        <v>0</v>
      </c>
      <c r="AF101" s="58">
        <f>IF((I101*[2]Genanskaffelsespriser!$D166-(2009-I$3)/($C101+I102)*[2]Genanskaffelsespriser!$D166*I101)&lt;0,0,(I101*[2]Genanskaffelsespriser!$D166-(2009-I$3)/($C101+I102)*[2]Genanskaffelsespriser!$D166*I101))</f>
        <v>0</v>
      </c>
      <c r="AG101" s="58">
        <f>IF((J101*[2]Genanskaffelsespriser!$D166-(2009-J$3)/($C101+J102)*[2]Genanskaffelsespriser!$D166*J101)&lt;0,0,(J101*[2]Genanskaffelsespriser!$D166-(2009-J$3)/($C101+J102)*[2]Genanskaffelsespriser!$D166*J101))</f>
        <v>0</v>
      </c>
      <c r="AH101" s="58">
        <f>IF((K101*[2]Genanskaffelsespriser!$D166-(2009-K$3)/($C101+K102)*[2]Genanskaffelsespriser!$D166*K101)&lt;0,0,(K101*[2]Genanskaffelsespriser!$D166-(2009-K$3)/($C101+K102)*[2]Genanskaffelsespriser!$D166*K101))</f>
        <v>0</v>
      </c>
      <c r="AI101" s="58">
        <f>IF((L101*[2]Genanskaffelsespriser!$D166-(2009-L$3)/($C101+L102)*[2]Genanskaffelsespriser!$D166*L101)&lt;0,0,(L101*[2]Genanskaffelsespriser!$D166-(2009-L$3)/($C101+L102)*[2]Genanskaffelsespriser!$D166*L101))</f>
        <v>0</v>
      </c>
      <c r="AJ101" s="58">
        <f>IF((M101*[2]Genanskaffelsespriser!$D166-(2009-M$3)/($C101+M102)*[2]Genanskaffelsespriser!$D166*M101)&lt;0,0,(M101*[2]Genanskaffelsespriser!$D166-(2009-M$3)/($C101+M102)*[2]Genanskaffelsespriser!$D166*M101))</f>
        <v>0</v>
      </c>
      <c r="AK101" s="58">
        <f>IF((N101*[2]Genanskaffelsespriser!$D166-(2009-N$3)/($C101+N102)*[2]Genanskaffelsespriser!$D166*N101)&lt;0,0,(N101*[2]Genanskaffelsespriser!$D166-(2009-N$3)/($C101+N102)*[2]Genanskaffelsespriser!$D166*N101))</f>
        <v>0</v>
      </c>
      <c r="AL101" s="58">
        <f>IF((O101*[2]Genanskaffelsespriser!$D166-(2009-O$3)/($C101+O102)*[2]Genanskaffelsespriser!$D166*O101)&lt;0,0,(O101*[2]Genanskaffelsespriser!$D166-(2009-O$3)/($C101+O102)*[2]Genanskaffelsespriser!$D166*O101))</f>
        <v>0</v>
      </c>
      <c r="AM101" s="58">
        <f>IF((P101*[2]Genanskaffelsespriser!$D166-(2009-P$3)/($C101+P102)*[2]Genanskaffelsespriser!$D166*P101)&lt;0,0,(P101*[2]Genanskaffelsespriser!$D166-(2009-P$3)/($C101+P102)*[2]Genanskaffelsespriser!$D166*P101))</f>
        <v>0</v>
      </c>
      <c r="AN101" s="58">
        <f>IF((Q101*[2]Genanskaffelsespriser!$D166-(2009-Q$3)/($C101+Q102)*[2]Genanskaffelsespriser!$D166*Q101)&lt;0,0,(Q101*[2]Genanskaffelsespriser!$D166-(2009-Q$3)/($C101+Q102)*[2]Genanskaffelsespriser!$D166*Q101))</f>
        <v>0</v>
      </c>
      <c r="AO101" s="58">
        <f>IF((R101*[2]Genanskaffelsespriser!$D166-(2009-R$3)/($C101+R102)*[2]Genanskaffelsespriser!$D166*R101)&lt;0,0,(R101*[2]Genanskaffelsespriser!$D166-(2009-R$3)/($C101+R102)*[2]Genanskaffelsespriser!$D166*R101))</f>
        <v>0</v>
      </c>
      <c r="AP101" s="58">
        <f>IF((S101*[2]Genanskaffelsespriser!$D166-(2009-S$3)/($C101+S102)*[2]Genanskaffelsespriser!$D166*S101)&lt;0,0,(S101*[2]Genanskaffelsespriser!$D166-(2009-S$3)/($C101+S102)*[2]Genanskaffelsespriser!$D166*S101))</f>
        <v>0</v>
      </c>
      <c r="AQ101" s="58">
        <f>IF((T101*[2]Genanskaffelsespriser!$D166-(2009-T$3)/($C101+T102)*[2]Genanskaffelsespriser!$D166*T101)&lt;0,0,(T101*[2]Genanskaffelsespriser!$D166-(2009-T$3)/($C101+T102)*[2]Genanskaffelsespriser!$D166*T101))</f>
        <v>0</v>
      </c>
      <c r="AR101" s="58">
        <f>IF((U101*[2]Genanskaffelsespriser!$D166-(2009-U$3)/($C101+U102)*[2]Genanskaffelsespriser!$D166*U101)&lt;0,0,(U101*[2]Genanskaffelsespriser!$D166-(2009-U$3)/($C101+U102)*[2]Genanskaffelsespriser!$D166*U101))</f>
        <v>0</v>
      </c>
      <c r="AS101" s="58">
        <f>IF((V101*[2]Genanskaffelsespriser!$D166-(2009-V$3)/($C101+V102)*[2]Genanskaffelsespriser!$D166*V101)&lt;0,0,(V101*[2]Genanskaffelsespriser!$D166-(2009-V$3)/($C101+V102)*[2]Genanskaffelsespriser!$D166*V101))</f>
        <v>0</v>
      </c>
      <c r="AT101" s="58">
        <f>IF((W101*[2]Genanskaffelsespriser!$D166-(2009-W$3)/($C101+W102)*[2]Genanskaffelsespriser!$D166*W101)&lt;0,0,(W101*[2]Genanskaffelsespriser!$D166-(2009-W$3)/($C101+W102)*[2]Genanskaffelsespriser!$D166*W101))</f>
        <v>0</v>
      </c>
      <c r="AU101" s="58">
        <f>IF((X101*[2]Genanskaffelsespriser!$D166-(2009-X$3)/($C101+X102)*[2]Genanskaffelsespriser!$D166*X101)&lt;0,0,(X101*[2]Genanskaffelsespriser!$D166-(2009-X$3)/($C101+X102)*[2]Genanskaffelsespriser!$D166*X101))</f>
        <v>0</v>
      </c>
      <c r="AV101" s="58">
        <f>IF((Y101*[2]Genanskaffelsespriser!$D166-(2009-Y$3)/($C101+Y102)*[2]Genanskaffelsespriser!$D166*Y101)&lt;0,0,(Y101*[2]Genanskaffelsespriser!$D166-(2009-Y$3)/($C101+Y102)*[2]Genanskaffelsespriser!$D166*Y101))</f>
        <v>0</v>
      </c>
      <c r="AW101" s="59">
        <f t="shared" si="35"/>
        <v>0</v>
      </c>
      <c r="AX101" s="58">
        <f>VLOOKUP(D$3,[2]Prisindeks!$A$1:$B$111,2,FALSE)/100*AA101</f>
        <v>0</v>
      </c>
      <c r="AY101" s="58">
        <f>VLOOKUP(E$3,[2]Prisindeks!$A$1:$B$111,2,FALSE)/100*AB101</f>
        <v>0</v>
      </c>
      <c r="AZ101" s="58">
        <f>VLOOKUP(F$3,[2]Prisindeks!$A$1:$B$111,2,FALSE)/100*AC101</f>
        <v>0</v>
      </c>
      <c r="BA101" s="58">
        <f>VLOOKUP(G$3,[2]Prisindeks!$A$1:$B$111,2,FALSE)/100*AD101</f>
        <v>0</v>
      </c>
      <c r="BB101" s="58">
        <f>VLOOKUP(H$3,[2]Prisindeks!$A$1:$B$111,2,FALSE)/100*AE101</f>
        <v>0</v>
      </c>
      <c r="BC101" s="58">
        <f>VLOOKUP(I$3,[2]Prisindeks!$A$1:$B$111,2,FALSE)/100*AF101</f>
        <v>0</v>
      </c>
      <c r="BD101" s="58">
        <f>VLOOKUP(J$3,[2]Prisindeks!$A$1:$B$111,2,FALSE)/100*AG101</f>
        <v>0</v>
      </c>
      <c r="BE101" s="58">
        <f>VLOOKUP(K$3,[2]Prisindeks!$A$1:$B$111,2,FALSE)/100*AH101</f>
        <v>0</v>
      </c>
      <c r="BF101" s="58">
        <f>VLOOKUP(L$3,[2]Prisindeks!$A$1:$B$111,2,FALSE)/100*AI101</f>
        <v>0</v>
      </c>
      <c r="BG101" s="58">
        <f>VLOOKUP(M$3,[2]Prisindeks!$A$1:$B$111,2,FALSE)/100*AJ101</f>
        <v>0</v>
      </c>
      <c r="BH101" s="58">
        <f>VLOOKUP(N$3,[2]Prisindeks!$A$1:$B$111,2,FALSE)/100*AK101</f>
        <v>0</v>
      </c>
      <c r="BI101" s="58">
        <f>VLOOKUP(O$3,[2]Prisindeks!$A$1:$B$111,2,FALSE)/100*AL101</f>
        <v>0</v>
      </c>
      <c r="BJ101" s="58">
        <f>VLOOKUP(P$3,[2]Prisindeks!$A$1:$B$111,2,FALSE)/100*AM101</f>
        <v>0</v>
      </c>
      <c r="BK101" s="58">
        <f>VLOOKUP(Q$3,[2]Prisindeks!$A$1:$B$111,2,FALSE)/100*AN101</f>
        <v>0</v>
      </c>
      <c r="BL101" s="58">
        <f>VLOOKUP(R$3,[2]Prisindeks!$A$1:$B$111,2,FALSE)/100*AO101</f>
        <v>0</v>
      </c>
      <c r="BM101" s="58">
        <f>VLOOKUP(S$3,[2]Prisindeks!$A$1:$B$111,2,FALSE)/100*AP101</f>
        <v>0</v>
      </c>
      <c r="BN101" s="58">
        <f>VLOOKUP(T$3,[2]Prisindeks!$A$1:$B$111,2,FALSE)/100*AQ101</f>
        <v>0</v>
      </c>
      <c r="BO101" s="58">
        <f>VLOOKUP(U$3,[2]Prisindeks!$A$1:$B$111,2,FALSE)/100*AR101</f>
        <v>0</v>
      </c>
      <c r="BP101" s="58">
        <f>VLOOKUP(V$3,[2]Prisindeks!$A$1:$B$111,2,FALSE)/100*AS101</f>
        <v>0</v>
      </c>
      <c r="BQ101" s="58">
        <f>VLOOKUP(W$3,[2]Prisindeks!$A$1:$B$111,2,FALSE)/100*AT101</f>
        <v>0</v>
      </c>
      <c r="BR101" s="58">
        <f>VLOOKUP(X$3,[2]Prisindeks!$A$1:$B$111,2,FALSE)/100*AU101</f>
        <v>0</v>
      </c>
      <c r="BS101" s="58">
        <f>VLOOKUP(Y$3,[2]Prisindeks!$A$1:$B$111,2,FALSE)/100*AV101</f>
        <v>0</v>
      </c>
      <c r="BT101" s="59">
        <f t="shared" si="36"/>
        <v>0</v>
      </c>
      <c r="BU101" s="48">
        <f t="shared" si="41"/>
        <v>0</v>
      </c>
      <c r="BV101" s="48">
        <f t="shared" si="41"/>
        <v>0</v>
      </c>
      <c r="BW101" s="48">
        <f t="shared" si="41"/>
        <v>0</v>
      </c>
      <c r="BX101" s="48">
        <f t="shared" si="41"/>
        <v>0</v>
      </c>
      <c r="BY101" s="48">
        <f t="shared" si="41"/>
        <v>0</v>
      </c>
      <c r="BZ101" s="48">
        <f t="shared" si="41"/>
        <v>0</v>
      </c>
      <c r="CA101" s="48">
        <f t="shared" si="41"/>
        <v>0</v>
      </c>
      <c r="CB101" s="48">
        <f t="shared" si="41"/>
        <v>0</v>
      </c>
      <c r="CC101" s="48">
        <f t="shared" si="41"/>
        <v>0</v>
      </c>
      <c r="CD101" s="48">
        <f t="shared" si="41"/>
        <v>0</v>
      </c>
      <c r="CE101" s="48">
        <f t="shared" si="41"/>
        <v>0</v>
      </c>
      <c r="CF101" s="48">
        <f t="shared" si="41"/>
        <v>0</v>
      </c>
      <c r="CG101" s="48">
        <f t="shared" si="41"/>
        <v>0</v>
      </c>
      <c r="CH101" s="48">
        <f t="shared" si="41"/>
        <v>0</v>
      </c>
      <c r="CI101" s="48">
        <f t="shared" si="41"/>
        <v>0</v>
      </c>
      <c r="CJ101" s="48">
        <f t="shared" si="40"/>
        <v>0</v>
      </c>
      <c r="CK101" s="48">
        <f t="shared" si="38"/>
        <v>0</v>
      </c>
      <c r="CL101" s="48">
        <f t="shared" si="38"/>
        <v>0</v>
      </c>
      <c r="CM101" s="48">
        <f t="shared" si="38"/>
        <v>0</v>
      </c>
      <c r="CN101" s="48">
        <f t="shared" si="38"/>
        <v>0</v>
      </c>
      <c r="CO101" s="48">
        <f t="shared" si="38"/>
        <v>0</v>
      </c>
      <c r="CP101" s="48">
        <f t="shared" si="38"/>
        <v>0</v>
      </c>
      <c r="CQ101" s="49">
        <f t="shared" si="39"/>
        <v>0</v>
      </c>
      <c r="CR101" s="48">
        <f t="shared" si="34"/>
        <v>0</v>
      </c>
    </row>
    <row r="102" spans="1:96" hidden="1" outlineLevel="1" x14ac:dyDescent="0.25">
      <c r="A102" s="60" t="s">
        <v>66</v>
      </c>
      <c r="B102" s="51" t="s">
        <v>67</v>
      </c>
      <c r="C102" s="61" t="s">
        <v>68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8">
        <v>0</v>
      </c>
      <c r="M102" s="78">
        <v>0</v>
      </c>
      <c r="N102" s="78">
        <v>0</v>
      </c>
      <c r="O102" s="78">
        <v>0</v>
      </c>
      <c r="P102" s="78">
        <v>0</v>
      </c>
      <c r="Q102" s="78">
        <v>0</v>
      </c>
      <c r="R102" s="78">
        <v>0</v>
      </c>
      <c r="S102" s="78">
        <v>0</v>
      </c>
      <c r="T102" s="78">
        <v>0</v>
      </c>
      <c r="U102" s="78">
        <v>0</v>
      </c>
      <c r="V102" s="78">
        <v>0</v>
      </c>
      <c r="W102" s="78">
        <v>0</v>
      </c>
      <c r="X102" s="78">
        <v>0</v>
      </c>
      <c r="Y102" s="78">
        <v>0</v>
      </c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49"/>
      <c r="CR102" s="48"/>
    </row>
    <row r="103" spans="1:96" ht="15.75" hidden="1" outlineLevel="1" thickBot="1" x14ac:dyDescent="0.3">
      <c r="A103" s="63" t="s">
        <v>73</v>
      </c>
      <c r="B103" s="64" t="s">
        <v>65</v>
      </c>
      <c r="C103" s="65">
        <f>[2]Genanskaffelsespriser!E167</f>
        <v>75</v>
      </c>
      <c r="D103" s="78">
        <v>0</v>
      </c>
      <c r="E103" s="78">
        <v>0</v>
      </c>
      <c r="F103" s="78">
        <v>0</v>
      </c>
      <c r="G103" s="78">
        <v>0</v>
      </c>
      <c r="H103" s="78">
        <v>0</v>
      </c>
      <c r="I103" s="78">
        <v>0</v>
      </c>
      <c r="J103" s="78">
        <v>0</v>
      </c>
      <c r="K103" s="78">
        <v>0</v>
      </c>
      <c r="L103" s="78">
        <v>0</v>
      </c>
      <c r="M103" s="78">
        <v>0</v>
      </c>
      <c r="N103" s="78">
        <v>0</v>
      </c>
      <c r="O103" s="78">
        <v>0</v>
      </c>
      <c r="P103" s="78">
        <v>0</v>
      </c>
      <c r="Q103" s="78">
        <v>0</v>
      </c>
      <c r="R103" s="78">
        <v>0</v>
      </c>
      <c r="S103" s="79">
        <v>0</v>
      </c>
      <c r="T103" s="78">
        <v>0</v>
      </c>
      <c r="U103" s="78">
        <v>0</v>
      </c>
      <c r="V103" s="78">
        <v>0</v>
      </c>
      <c r="W103" s="78">
        <v>0</v>
      </c>
      <c r="X103" s="78">
        <v>0</v>
      </c>
      <c r="Y103" s="78">
        <v>0</v>
      </c>
      <c r="Z103" s="69"/>
      <c r="AA103" s="70">
        <f>IF((D103*[2]Genanskaffelsespriser!$D167-(2009-D$3)/$C103*[2]Genanskaffelsespriser!$D167*D103)&lt;0,0,(D103*[2]Genanskaffelsespriser!$D167-(2009-D$3)/$C103*[2]Genanskaffelsespriser!$D167*D103))</f>
        <v>0</v>
      </c>
      <c r="AB103" s="71">
        <f>IF((E103*[2]Genanskaffelsespriser!$D167-(2009-E$3)/$C103*[2]Genanskaffelsespriser!$D167*E103)&lt;0,0,(E103*[2]Genanskaffelsespriser!$D167-(2009-E$3)/$C103*[2]Genanskaffelsespriser!$D167*E103))</f>
        <v>0</v>
      </c>
      <c r="AC103" s="71">
        <f>IF((F103*[2]Genanskaffelsespriser!$D167-(2009-F$3)/$C103*[2]Genanskaffelsespriser!$D167*F103)&lt;0,0,(F103*[2]Genanskaffelsespriser!$D167-(2009-F$3)/$C103*[2]Genanskaffelsespriser!$D167*F103))</f>
        <v>0</v>
      </c>
      <c r="AD103" s="71">
        <f>IF((G103*[2]Genanskaffelsespriser!$D167-(2009-G$3)/$C103*[2]Genanskaffelsespriser!$D167*G103)&lt;0,0,(G103*[2]Genanskaffelsespriser!$D167-(2009-G$3)/$C103*[2]Genanskaffelsespriser!$D167*G103))</f>
        <v>0</v>
      </c>
      <c r="AE103" s="71">
        <f>IF((H103*[2]Genanskaffelsespriser!$D167-(2009-H$3)/$C103*[2]Genanskaffelsespriser!$D167*H103)&lt;0,0,(H103*[2]Genanskaffelsespriser!$D167-(2009-H$3)/$C103*[2]Genanskaffelsespriser!$D167*H103))</f>
        <v>0</v>
      </c>
      <c r="AF103" s="71">
        <f>IF((I103*[2]Genanskaffelsespriser!$D167-(2009-I$3)/$C103*[2]Genanskaffelsespriser!$D167*I103)&lt;0,0,(I103*[2]Genanskaffelsespriser!$D167-(2009-I$3)/$C103*[2]Genanskaffelsespriser!$D167*I103))</f>
        <v>0</v>
      </c>
      <c r="AG103" s="71">
        <f>IF((J103*[2]Genanskaffelsespriser!$D167-(2009-J$3)/$C103*[2]Genanskaffelsespriser!$D167*J103)&lt;0,0,(J103*[2]Genanskaffelsespriser!$D167-(2009-J$3)/$C103*[2]Genanskaffelsespriser!$D167*J103))</f>
        <v>0</v>
      </c>
      <c r="AH103" s="71">
        <f>IF((K103*[2]Genanskaffelsespriser!$D167-(2009-K$3)/$C103*[2]Genanskaffelsespriser!$D167*K103)&lt;0,0,(K103*[2]Genanskaffelsespriser!$D167-(2009-K$3)/$C103*[2]Genanskaffelsespriser!$D167*K103))</f>
        <v>0</v>
      </c>
      <c r="AI103" s="71">
        <f>IF((L103*[2]Genanskaffelsespriser!$D167-(2009-L$3)/$C103*[2]Genanskaffelsespriser!$D167*L103)&lt;0,0,(L103*[2]Genanskaffelsespriser!$D167-(2009-L$3)/$C103*[2]Genanskaffelsespriser!$D167*L103))</f>
        <v>0</v>
      </c>
      <c r="AJ103" s="71">
        <f>IF((M103*[2]Genanskaffelsespriser!$D167-(2009-M$3)/$C103*[2]Genanskaffelsespriser!$D167*M103)&lt;0,0,(M103*[2]Genanskaffelsespriser!$D167-(2009-M$3)/$C103*[2]Genanskaffelsespriser!$D167*M103))</f>
        <v>0</v>
      </c>
      <c r="AK103" s="71">
        <f>IF((N103*[2]Genanskaffelsespriser!$D167-(2009-N$3)/$C103*[2]Genanskaffelsespriser!$D167*N103)&lt;0,0,(N103*[2]Genanskaffelsespriser!$D167-(2009-N$3)/$C103*[2]Genanskaffelsespriser!$D167*N103))</f>
        <v>0</v>
      </c>
      <c r="AL103" s="71">
        <f>IF((O103*[2]Genanskaffelsespriser!$D167-(2009-O$3)/$C103*[2]Genanskaffelsespriser!$D167*O103)&lt;0,0,(O103*[2]Genanskaffelsespriser!$D167-(2009-O$3)/$C103*[2]Genanskaffelsespriser!$D167*O103))</f>
        <v>0</v>
      </c>
      <c r="AM103" s="71">
        <f>IF((P103*[2]Genanskaffelsespriser!$D167-(2009-P$3)/$C103*[2]Genanskaffelsespriser!$D167*P103)&lt;0,0,(P103*[2]Genanskaffelsespriser!$D167-(2009-P$3)/$C103*[2]Genanskaffelsespriser!$D167*P103))</f>
        <v>0</v>
      </c>
      <c r="AN103" s="71">
        <f>IF((Q103*[2]Genanskaffelsespriser!$D167-(2009-Q$3)/$C103*[2]Genanskaffelsespriser!$D167*Q103)&lt;0,0,(Q103*[2]Genanskaffelsespriser!$D167-(2009-Q$3)/$C103*[2]Genanskaffelsespriser!$D167*Q103))</f>
        <v>0</v>
      </c>
      <c r="AO103" s="71">
        <f>IF((R103*[2]Genanskaffelsespriser!$D167-(2009-R$3)/$C103*[2]Genanskaffelsespriser!$D167*R103)&lt;0,0,(R103*[2]Genanskaffelsespriser!$D167-(2009-R$3)/$C103*[2]Genanskaffelsespriser!$D167*R103))</f>
        <v>0</v>
      </c>
      <c r="AP103" s="71">
        <f>IF((S103*[2]Genanskaffelsespriser!$D167-(2009-S$3)/$C103*[2]Genanskaffelsespriser!$D167*S103)&lt;0,0,(S103*[2]Genanskaffelsespriser!$D167-(2009-S$3)/$C103*[2]Genanskaffelsespriser!$D167*S103))</f>
        <v>0</v>
      </c>
      <c r="AQ103" s="71">
        <f>IF((T103*[2]Genanskaffelsespriser!$D167-(2009-T$3)/$C103*[2]Genanskaffelsespriser!$D167*T103)&lt;0,0,(T103*[2]Genanskaffelsespriser!$D167-(2009-T$3)/$C103*[2]Genanskaffelsespriser!$D167*T103))</f>
        <v>0</v>
      </c>
      <c r="AR103" s="71">
        <f>IF((U103*[2]Genanskaffelsespriser!$D167-(2009-U$3)/$C103*[2]Genanskaffelsespriser!$D167*U103)&lt;0,0,(U103*[2]Genanskaffelsespriser!$D167-(2009-U$3)/$C103*[2]Genanskaffelsespriser!$D167*U103))</f>
        <v>0</v>
      </c>
      <c r="AS103" s="71">
        <f>IF((V103*[2]Genanskaffelsespriser!$D167-(2009-V$3)/$C103*[2]Genanskaffelsespriser!$D167*V103)&lt;0,0,(V103*[2]Genanskaffelsespriser!$D167-(2009-V$3)/$C103*[2]Genanskaffelsespriser!$D167*V103))</f>
        <v>0</v>
      </c>
      <c r="AT103" s="71">
        <f>IF((W103*[2]Genanskaffelsespriser!$D167-(2009-W$3)/$C103*[2]Genanskaffelsespriser!$D167*W103)&lt;0,0,(W103*[2]Genanskaffelsespriser!$D167-(2009-W$3)/$C103*[2]Genanskaffelsespriser!$D167*W103))</f>
        <v>0</v>
      </c>
      <c r="AU103" s="71">
        <f>IF((X103*[2]Genanskaffelsespriser!$D167-(2009-X$3)/$C103*[2]Genanskaffelsespriser!$D167*X103)&lt;0,0,(X103*[2]Genanskaffelsespriser!$D167-(2009-X$3)/$C103*[2]Genanskaffelsespriser!$D167*X103))</f>
        <v>0</v>
      </c>
      <c r="AV103" s="71">
        <f>IF((Y103*[2]Genanskaffelsespriser!$D167-(2009-Y$3)/$C103*[2]Genanskaffelsespriser!$D167*Y103)&lt;0,0,(Y103*[2]Genanskaffelsespriser!$D167-(2009-Y$3)/$C103*[2]Genanskaffelsespriser!$D167*Y103))</f>
        <v>0</v>
      </c>
      <c r="AW103" s="72">
        <f t="shared" si="35"/>
        <v>0</v>
      </c>
      <c r="AX103" s="71">
        <f>VLOOKUP(D$3,[2]Prisindeks!$A$1:$B$111,2,FALSE)/100*AA103</f>
        <v>0</v>
      </c>
      <c r="AY103" s="71">
        <f>VLOOKUP(E$3,[2]Prisindeks!$A$1:$B$111,2,FALSE)/100*AB103</f>
        <v>0</v>
      </c>
      <c r="AZ103" s="71">
        <f>VLOOKUP(F$3,[2]Prisindeks!$A$1:$B$111,2,FALSE)/100*AC103</f>
        <v>0</v>
      </c>
      <c r="BA103" s="71">
        <f>VLOOKUP(G$3,[2]Prisindeks!$A$1:$B$111,2,FALSE)/100*AD103</f>
        <v>0</v>
      </c>
      <c r="BB103" s="71">
        <f>VLOOKUP(H$3,[2]Prisindeks!$A$1:$B$111,2,FALSE)/100*AE103</f>
        <v>0</v>
      </c>
      <c r="BC103" s="71">
        <f>VLOOKUP(I$3,[2]Prisindeks!$A$1:$B$111,2,FALSE)/100*AF103</f>
        <v>0</v>
      </c>
      <c r="BD103" s="71">
        <f>VLOOKUP(J$3,[2]Prisindeks!$A$1:$B$111,2,FALSE)/100*AG103</f>
        <v>0</v>
      </c>
      <c r="BE103" s="71">
        <f>VLOOKUP(K$3,[2]Prisindeks!$A$1:$B$111,2,FALSE)/100*AH103</f>
        <v>0</v>
      </c>
      <c r="BF103" s="71">
        <f>VLOOKUP(L$3,[2]Prisindeks!$A$1:$B$111,2,FALSE)/100*AI103</f>
        <v>0</v>
      </c>
      <c r="BG103" s="71">
        <f>VLOOKUP(M$3,[2]Prisindeks!$A$1:$B$111,2,FALSE)/100*AJ103</f>
        <v>0</v>
      </c>
      <c r="BH103" s="71">
        <f>VLOOKUP(N$3,[2]Prisindeks!$A$1:$B$111,2,FALSE)/100*AK103</f>
        <v>0</v>
      </c>
      <c r="BI103" s="71">
        <f>VLOOKUP(O$3,[2]Prisindeks!$A$1:$B$111,2,FALSE)/100*AL103</f>
        <v>0</v>
      </c>
      <c r="BJ103" s="71">
        <f>VLOOKUP(P$3,[2]Prisindeks!$A$1:$B$111,2,FALSE)/100*AM103</f>
        <v>0</v>
      </c>
      <c r="BK103" s="71">
        <f>VLOOKUP(Q$3,[2]Prisindeks!$A$1:$B$111,2,FALSE)/100*AN103</f>
        <v>0</v>
      </c>
      <c r="BL103" s="71">
        <f>VLOOKUP(R$3,[2]Prisindeks!$A$1:$B$111,2,FALSE)/100*AO103</f>
        <v>0</v>
      </c>
      <c r="BM103" s="71">
        <f>VLOOKUP(S$3,[2]Prisindeks!$A$1:$B$111,2,FALSE)/100*AP103</f>
        <v>0</v>
      </c>
      <c r="BN103" s="71">
        <f>VLOOKUP(T$3,[2]Prisindeks!$A$1:$B$111,2,FALSE)/100*AQ103</f>
        <v>0</v>
      </c>
      <c r="BO103" s="71">
        <f>VLOOKUP(U$3,[2]Prisindeks!$A$1:$B$111,2,FALSE)/100*AR103</f>
        <v>0</v>
      </c>
      <c r="BP103" s="71">
        <f>VLOOKUP(V$3,[2]Prisindeks!$A$1:$B$111,2,FALSE)/100*AS103</f>
        <v>0</v>
      </c>
      <c r="BQ103" s="71">
        <f>VLOOKUP(W$3,[2]Prisindeks!$A$1:$B$111,2,FALSE)/100*AT103</f>
        <v>0</v>
      </c>
      <c r="BR103" s="71">
        <f>VLOOKUP(X$3,[2]Prisindeks!$A$1:$B$111,2,FALSE)/100*AU103</f>
        <v>0</v>
      </c>
      <c r="BS103" s="71">
        <f>VLOOKUP(Y$3,[2]Prisindeks!$A$1:$B$111,2,FALSE)/100*AV103</f>
        <v>0</v>
      </c>
      <c r="BT103" s="72">
        <f t="shared" si="36"/>
        <v>0</v>
      </c>
      <c r="BU103" s="48">
        <f t="shared" si="41"/>
        <v>0</v>
      </c>
      <c r="BV103" s="48">
        <f t="shared" si="41"/>
        <v>0</v>
      </c>
      <c r="BW103" s="48">
        <f t="shared" si="41"/>
        <v>0</v>
      </c>
      <c r="BX103" s="48">
        <f t="shared" si="41"/>
        <v>0</v>
      </c>
      <c r="BY103" s="48">
        <f t="shared" si="41"/>
        <v>0</v>
      </c>
      <c r="BZ103" s="48">
        <f t="shared" si="41"/>
        <v>0</v>
      </c>
      <c r="CA103" s="48">
        <f t="shared" si="41"/>
        <v>0</v>
      </c>
      <c r="CB103" s="48">
        <f t="shared" si="41"/>
        <v>0</v>
      </c>
      <c r="CC103" s="48">
        <f t="shared" si="41"/>
        <v>0</v>
      </c>
      <c r="CD103" s="48">
        <f t="shared" si="41"/>
        <v>0</v>
      </c>
      <c r="CE103" s="48">
        <f t="shared" si="41"/>
        <v>0</v>
      </c>
      <c r="CF103" s="48">
        <f t="shared" si="41"/>
        <v>0</v>
      </c>
      <c r="CG103" s="48">
        <f t="shared" si="41"/>
        <v>0</v>
      </c>
      <c r="CH103" s="48">
        <f t="shared" si="41"/>
        <v>0</v>
      </c>
      <c r="CI103" s="48">
        <f t="shared" si="41"/>
        <v>0</v>
      </c>
      <c r="CJ103" s="48">
        <f t="shared" si="40"/>
        <v>0</v>
      </c>
      <c r="CK103" s="48">
        <f t="shared" si="38"/>
        <v>0</v>
      </c>
      <c r="CL103" s="48">
        <f t="shared" si="38"/>
        <v>0</v>
      </c>
      <c r="CM103" s="48">
        <f t="shared" si="38"/>
        <v>0</v>
      </c>
      <c r="CN103" s="48">
        <f t="shared" si="38"/>
        <v>0</v>
      </c>
      <c r="CO103" s="48">
        <f t="shared" si="38"/>
        <v>0</v>
      </c>
      <c r="CP103" s="48">
        <f t="shared" si="38"/>
        <v>0</v>
      </c>
      <c r="CQ103" s="49">
        <f t="shared" si="39"/>
        <v>0</v>
      </c>
      <c r="CR103" s="48">
        <f t="shared" si="34"/>
        <v>0</v>
      </c>
    </row>
    <row r="104" spans="1:96" collapsed="1" x14ac:dyDescent="0.25">
      <c r="A104" s="30" t="s">
        <v>77</v>
      </c>
      <c r="B104" s="31"/>
      <c r="C104" s="7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74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49"/>
      <c r="AW104" s="36">
        <f>SUM(AW105:AW109)</f>
        <v>0</v>
      </c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36">
        <f>SUM(BT105:BT109)</f>
        <v>0</v>
      </c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6"/>
      <c r="CG104" s="76"/>
      <c r="CH104" s="76"/>
      <c r="CI104" s="76"/>
      <c r="CJ104" s="76"/>
      <c r="CK104" s="76"/>
      <c r="CL104" s="76"/>
      <c r="CM104" s="76"/>
      <c r="CN104" s="76"/>
      <c r="CO104" s="76"/>
      <c r="CP104" s="76"/>
      <c r="CQ104" s="36">
        <f>SUM(CQ105:CQ109)</f>
        <v>0</v>
      </c>
      <c r="CR104" s="48">
        <f t="shared" si="34"/>
        <v>0</v>
      </c>
    </row>
    <row r="105" spans="1:96" hidden="1" outlineLevel="1" x14ac:dyDescent="0.25">
      <c r="A105" s="38" t="s">
        <v>78</v>
      </c>
      <c r="B105" s="39" t="s">
        <v>65</v>
      </c>
      <c r="C105" s="40">
        <f>[2]Genanskaffelsespriser!E169</f>
        <v>75</v>
      </c>
      <c r="D105" s="77">
        <v>0</v>
      </c>
      <c r="E105" s="77">
        <v>0</v>
      </c>
      <c r="F105" s="77">
        <v>0</v>
      </c>
      <c r="G105" s="77">
        <v>0</v>
      </c>
      <c r="H105" s="77">
        <v>0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  <c r="W105" s="77">
        <v>0</v>
      </c>
      <c r="X105" s="77">
        <v>0</v>
      </c>
      <c r="Y105" s="77">
        <v>0</v>
      </c>
      <c r="Z105" s="44"/>
      <c r="AA105" s="45">
        <f>IF((D105*[2]Genanskaffelsespriser!$D169-(2009-D$3)/$C105*[2]Genanskaffelsespriser!$D169*D105)&lt;0,0,(D105*[2]Genanskaffelsespriser!$D169-(2009-D$3)/$C105*[2]Genanskaffelsespriser!$D169*D105))</f>
        <v>0</v>
      </c>
      <c r="AB105" s="46">
        <f>IF((E105*[2]Genanskaffelsespriser!$D169-(2009-E$3)/$C105*[2]Genanskaffelsespriser!$D169*E105)&lt;0,0,(E105*[2]Genanskaffelsespriser!$D169-(2009-E$3)/$C105*[2]Genanskaffelsespriser!$D169*E105))</f>
        <v>0</v>
      </c>
      <c r="AC105" s="46">
        <f>IF((F105*[2]Genanskaffelsespriser!$D169-(2009-F$3)/$C105*[2]Genanskaffelsespriser!$D169*F105)&lt;0,0,(F105*[2]Genanskaffelsespriser!$D169-(2009-F$3)/$C105*[2]Genanskaffelsespriser!$D169*F105))</f>
        <v>0</v>
      </c>
      <c r="AD105" s="46">
        <f>IF((G105*[2]Genanskaffelsespriser!$D169-(2009-G$3)/$C105*[2]Genanskaffelsespriser!$D169*G105)&lt;0,0,(G105*[2]Genanskaffelsespriser!$D169-(2009-G$3)/$C105*[2]Genanskaffelsespriser!$D169*G105))</f>
        <v>0</v>
      </c>
      <c r="AE105" s="46">
        <f>IF((H105*[2]Genanskaffelsespriser!$D169-(2009-H$3)/$C105*[2]Genanskaffelsespriser!$D169*H105)&lt;0,0,(H105*[2]Genanskaffelsespriser!$D169-(2009-H$3)/$C105*[2]Genanskaffelsespriser!$D169*H105))</f>
        <v>0</v>
      </c>
      <c r="AF105" s="46">
        <f>IF((I105*[2]Genanskaffelsespriser!$D169-(2009-I$3)/$C105*[2]Genanskaffelsespriser!$D169*I105)&lt;0,0,(I105*[2]Genanskaffelsespriser!$D169-(2009-I$3)/$C105*[2]Genanskaffelsespriser!$D169*I105))</f>
        <v>0</v>
      </c>
      <c r="AG105" s="46">
        <f>IF((J105*[2]Genanskaffelsespriser!$D169-(2009-J$3)/$C105*[2]Genanskaffelsespriser!$D169*J105)&lt;0,0,(J105*[2]Genanskaffelsespriser!$D169-(2009-J$3)/$C105*[2]Genanskaffelsespriser!$D169*J105))</f>
        <v>0</v>
      </c>
      <c r="AH105" s="46">
        <f>IF((K105*[2]Genanskaffelsespriser!$D169-(2009-K$3)/$C105*[2]Genanskaffelsespriser!$D169*K105)&lt;0,0,(K105*[2]Genanskaffelsespriser!$D169-(2009-K$3)/$C105*[2]Genanskaffelsespriser!$D169*K105))</f>
        <v>0</v>
      </c>
      <c r="AI105" s="46">
        <f>IF((L105*[2]Genanskaffelsespriser!$D169-(2009-L$3)/$C105*[2]Genanskaffelsespriser!$D169*L105)&lt;0,0,(L105*[2]Genanskaffelsespriser!$D169-(2009-L$3)/$C105*[2]Genanskaffelsespriser!$D169*L105))</f>
        <v>0</v>
      </c>
      <c r="AJ105" s="46">
        <f>IF((M105*[2]Genanskaffelsespriser!$D169-(2009-M$3)/$C105*[2]Genanskaffelsespriser!$D169*M105)&lt;0,0,(M105*[2]Genanskaffelsespriser!$D169-(2009-M$3)/$C105*[2]Genanskaffelsespriser!$D169*M105))</f>
        <v>0</v>
      </c>
      <c r="AK105" s="46">
        <f>IF((N105*[2]Genanskaffelsespriser!$D169-(2009-N$3)/$C105*[2]Genanskaffelsespriser!$D169*N105)&lt;0,0,(N105*[2]Genanskaffelsespriser!$D169-(2009-N$3)/$C105*[2]Genanskaffelsespriser!$D169*N105))</f>
        <v>0</v>
      </c>
      <c r="AL105" s="46">
        <f>IF((O105*[2]Genanskaffelsespriser!$D169-(2009-O$3)/$C105*[2]Genanskaffelsespriser!$D169*O105)&lt;0,0,(O105*[2]Genanskaffelsespriser!$D169-(2009-O$3)/$C105*[2]Genanskaffelsespriser!$D169*O105))</f>
        <v>0</v>
      </c>
      <c r="AM105" s="46">
        <f>IF((P105*[2]Genanskaffelsespriser!$D169-(2009-P$3)/$C105*[2]Genanskaffelsespriser!$D169*P105)&lt;0,0,(P105*[2]Genanskaffelsespriser!$D169-(2009-P$3)/$C105*[2]Genanskaffelsespriser!$D169*P105))</f>
        <v>0</v>
      </c>
      <c r="AN105" s="46">
        <f>IF((Q105*[2]Genanskaffelsespriser!$D169-(2009-Q$3)/$C105*[2]Genanskaffelsespriser!$D169*Q105)&lt;0,0,(Q105*[2]Genanskaffelsespriser!$D169-(2009-Q$3)/$C105*[2]Genanskaffelsespriser!$D169*Q105))</f>
        <v>0</v>
      </c>
      <c r="AO105" s="46">
        <f>IF((R105*[2]Genanskaffelsespriser!$D169-(2009-R$3)/$C105*[2]Genanskaffelsespriser!$D169*R105)&lt;0,0,(R105*[2]Genanskaffelsespriser!$D169-(2009-R$3)/$C105*[2]Genanskaffelsespriser!$D169*R105))</f>
        <v>0</v>
      </c>
      <c r="AP105" s="46">
        <f>IF((S105*[2]Genanskaffelsespriser!$D169-(2009-S$3)/$C105*[2]Genanskaffelsespriser!$D169*S105)&lt;0,0,(S105*[2]Genanskaffelsespriser!$D169-(2009-S$3)/$C105*[2]Genanskaffelsespriser!$D169*S105))</f>
        <v>0</v>
      </c>
      <c r="AQ105" s="46">
        <f>IF((T105*[2]Genanskaffelsespriser!$D169-(2009-T$3)/$C105*[2]Genanskaffelsespriser!$D169*T105)&lt;0,0,(T105*[2]Genanskaffelsespriser!$D169-(2009-T$3)/$C105*[2]Genanskaffelsespriser!$D169*T105))</f>
        <v>0</v>
      </c>
      <c r="AR105" s="46">
        <f>IF((U105*[2]Genanskaffelsespriser!$D169-(2009-U$3)/$C105*[2]Genanskaffelsespriser!$D169*U105)&lt;0,0,(U105*[2]Genanskaffelsespriser!$D169-(2009-U$3)/$C105*[2]Genanskaffelsespriser!$D169*U105))</f>
        <v>0</v>
      </c>
      <c r="AS105" s="46">
        <f>IF((V105*[2]Genanskaffelsespriser!$D169-(2009-V$3)/$C105*[2]Genanskaffelsespriser!$D169*V105)&lt;0,0,(V105*[2]Genanskaffelsespriser!$D169-(2009-V$3)/$C105*[2]Genanskaffelsespriser!$D169*V105))</f>
        <v>0</v>
      </c>
      <c r="AT105" s="46">
        <f>IF((W105*[2]Genanskaffelsespriser!$D169-(2009-W$3)/$C105*[2]Genanskaffelsespriser!$D169*W105)&lt;0,0,(W105*[2]Genanskaffelsespriser!$D169-(2009-W$3)/$C105*[2]Genanskaffelsespriser!$D169*W105))</f>
        <v>0</v>
      </c>
      <c r="AU105" s="46">
        <f>IF((X105*[2]Genanskaffelsespriser!$D169-(2009-X$3)/$C105*[2]Genanskaffelsespriser!$D169*X105)&lt;0,0,(X105*[2]Genanskaffelsespriser!$D169-(2009-X$3)/$C105*[2]Genanskaffelsespriser!$D169*X105))</f>
        <v>0</v>
      </c>
      <c r="AV105" s="46">
        <f>IF((Y105*[2]Genanskaffelsespriser!$D169-(2009-Y$3)/$C105*[2]Genanskaffelsespriser!$D169*Y105)&lt;0,0,(Y105*[2]Genanskaffelsespriser!$D169-(2009-Y$3)/$C105*[2]Genanskaffelsespriser!$D169*Y105))</f>
        <v>0</v>
      </c>
      <c r="AW105" s="47">
        <f>+SUM(AA105:AV105)</f>
        <v>0</v>
      </c>
      <c r="AX105" s="46">
        <f>VLOOKUP(D$3,[2]Prisindeks!$A$1:$B$111,2,FALSE)/100*AA105</f>
        <v>0</v>
      </c>
      <c r="AY105" s="46">
        <f>VLOOKUP(E$3,[2]Prisindeks!$A$1:$B$111,2,FALSE)/100*AB105</f>
        <v>0</v>
      </c>
      <c r="AZ105" s="46">
        <f>VLOOKUP(F$3,[2]Prisindeks!$A$1:$B$111,2,FALSE)/100*AC105</f>
        <v>0</v>
      </c>
      <c r="BA105" s="46">
        <f>VLOOKUP(G$3,[2]Prisindeks!$A$1:$B$111,2,FALSE)/100*AD105</f>
        <v>0</v>
      </c>
      <c r="BB105" s="46">
        <f>VLOOKUP(H$3,[2]Prisindeks!$A$1:$B$111,2,FALSE)/100*AE105</f>
        <v>0</v>
      </c>
      <c r="BC105" s="46">
        <f>VLOOKUP(I$3,[2]Prisindeks!$A$1:$B$111,2,FALSE)/100*AF105</f>
        <v>0</v>
      </c>
      <c r="BD105" s="46">
        <f>VLOOKUP(J$3,[2]Prisindeks!$A$1:$B$111,2,FALSE)/100*AG105</f>
        <v>0</v>
      </c>
      <c r="BE105" s="46">
        <f>VLOOKUP(K$3,[2]Prisindeks!$A$1:$B$111,2,FALSE)/100*AH105</f>
        <v>0</v>
      </c>
      <c r="BF105" s="46">
        <f>VLOOKUP(L$3,[2]Prisindeks!$A$1:$B$111,2,FALSE)/100*AI105</f>
        <v>0</v>
      </c>
      <c r="BG105" s="46">
        <f>VLOOKUP(M$3,[2]Prisindeks!$A$1:$B$111,2,FALSE)/100*AJ105</f>
        <v>0</v>
      </c>
      <c r="BH105" s="46">
        <f>VLOOKUP(N$3,[2]Prisindeks!$A$1:$B$111,2,FALSE)/100*AK105</f>
        <v>0</v>
      </c>
      <c r="BI105" s="46">
        <f>VLOOKUP(O$3,[2]Prisindeks!$A$1:$B$111,2,FALSE)/100*AL105</f>
        <v>0</v>
      </c>
      <c r="BJ105" s="46">
        <f>VLOOKUP(P$3,[2]Prisindeks!$A$1:$B$111,2,FALSE)/100*AM105</f>
        <v>0</v>
      </c>
      <c r="BK105" s="46">
        <f>VLOOKUP(Q$3,[2]Prisindeks!$A$1:$B$111,2,FALSE)/100*AN105</f>
        <v>0</v>
      </c>
      <c r="BL105" s="46">
        <f>VLOOKUP(R$3,[2]Prisindeks!$A$1:$B$111,2,FALSE)/100*AO105</f>
        <v>0</v>
      </c>
      <c r="BM105" s="46">
        <f>VLOOKUP(S$3,[2]Prisindeks!$A$1:$B$111,2,FALSE)/100*AP105</f>
        <v>0</v>
      </c>
      <c r="BN105" s="46">
        <f>VLOOKUP(T$3,[2]Prisindeks!$A$1:$B$111,2,FALSE)/100*AQ105</f>
        <v>0</v>
      </c>
      <c r="BO105" s="46">
        <f>VLOOKUP(U$3,[2]Prisindeks!$A$1:$B$111,2,FALSE)/100*AR105</f>
        <v>0</v>
      </c>
      <c r="BP105" s="46">
        <f>VLOOKUP(V$3,[2]Prisindeks!$A$1:$B$111,2,FALSE)/100*AS105</f>
        <v>0</v>
      </c>
      <c r="BQ105" s="46">
        <f>VLOOKUP(W$3,[2]Prisindeks!$A$1:$B$111,2,FALSE)/100*AT105</f>
        <v>0</v>
      </c>
      <c r="BR105" s="46">
        <f>VLOOKUP(X$3,[2]Prisindeks!$A$1:$B$111,2,FALSE)/100*AU105</f>
        <v>0</v>
      </c>
      <c r="BS105" s="46">
        <f>VLOOKUP(Y$3,[2]Prisindeks!$A$1:$B$111,2,FALSE)/100*AV105</f>
        <v>0</v>
      </c>
      <c r="BT105" s="47">
        <f>+SUM(AX105:BS105)</f>
        <v>0</v>
      </c>
      <c r="BU105" s="48">
        <f t="shared" ref="BU105:CJ109" si="42">(AX105+AA105)/2</f>
        <v>0</v>
      </c>
      <c r="BV105" s="48">
        <f t="shared" si="42"/>
        <v>0</v>
      </c>
      <c r="BW105" s="48">
        <f t="shared" si="42"/>
        <v>0</v>
      </c>
      <c r="BX105" s="48">
        <f t="shared" si="42"/>
        <v>0</v>
      </c>
      <c r="BY105" s="48">
        <f t="shared" si="42"/>
        <v>0</v>
      </c>
      <c r="BZ105" s="48">
        <f t="shared" si="42"/>
        <v>0</v>
      </c>
      <c r="CA105" s="48">
        <f t="shared" si="42"/>
        <v>0</v>
      </c>
      <c r="CB105" s="48">
        <f t="shared" si="42"/>
        <v>0</v>
      </c>
      <c r="CC105" s="48">
        <f t="shared" si="42"/>
        <v>0</v>
      </c>
      <c r="CD105" s="48">
        <f t="shared" si="42"/>
        <v>0</v>
      </c>
      <c r="CE105" s="48">
        <f t="shared" si="42"/>
        <v>0</v>
      </c>
      <c r="CF105" s="48">
        <f t="shared" si="42"/>
        <v>0</v>
      </c>
      <c r="CG105" s="48">
        <f t="shared" si="42"/>
        <v>0</v>
      </c>
      <c r="CH105" s="48">
        <f t="shared" si="42"/>
        <v>0</v>
      </c>
      <c r="CI105" s="48">
        <f t="shared" si="42"/>
        <v>0</v>
      </c>
      <c r="CJ105" s="48">
        <f t="shared" si="42"/>
        <v>0</v>
      </c>
      <c r="CK105" s="48">
        <f t="shared" ref="CE105:CP109" si="43">(BN105+AQ105)/2</f>
        <v>0</v>
      </c>
      <c r="CL105" s="48">
        <f t="shared" si="43"/>
        <v>0</v>
      </c>
      <c r="CM105" s="48">
        <f t="shared" si="43"/>
        <v>0</v>
      </c>
      <c r="CN105" s="48">
        <f t="shared" si="43"/>
        <v>0</v>
      </c>
      <c r="CO105" s="48">
        <f t="shared" si="43"/>
        <v>0</v>
      </c>
      <c r="CP105" s="48">
        <f t="shared" si="43"/>
        <v>0</v>
      </c>
      <c r="CQ105" s="49">
        <f>+AVERAGE(AW105,BT105)</f>
        <v>0</v>
      </c>
      <c r="CR105" s="48">
        <f t="shared" si="34"/>
        <v>0</v>
      </c>
    </row>
    <row r="106" spans="1:96" hidden="1" outlineLevel="1" x14ac:dyDescent="0.25">
      <c r="A106" s="50" t="s">
        <v>79</v>
      </c>
      <c r="B106" s="51" t="s">
        <v>65</v>
      </c>
      <c r="C106" s="52">
        <f>[2]Genanskaffelsespriser!E170</f>
        <v>75</v>
      </c>
      <c r="D106" s="78">
        <v>0</v>
      </c>
      <c r="E106" s="78">
        <v>0</v>
      </c>
      <c r="F106" s="78">
        <v>0</v>
      </c>
      <c r="G106" s="78">
        <v>0</v>
      </c>
      <c r="H106" s="78">
        <v>0</v>
      </c>
      <c r="I106" s="78">
        <v>0</v>
      </c>
      <c r="J106" s="78">
        <v>0</v>
      </c>
      <c r="K106" s="78">
        <v>0</v>
      </c>
      <c r="L106" s="78">
        <v>0</v>
      </c>
      <c r="M106" s="78">
        <v>0</v>
      </c>
      <c r="N106" s="78">
        <v>0</v>
      </c>
      <c r="O106" s="78">
        <v>0</v>
      </c>
      <c r="P106" s="78">
        <v>0</v>
      </c>
      <c r="Q106" s="78">
        <v>0</v>
      </c>
      <c r="R106" s="78">
        <v>0</v>
      </c>
      <c r="S106" s="78">
        <v>0</v>
      </c>
      <c r="T106" s="78">
        <v>0</v>
      </c>
      <c r="U106" s="78">
        <v>0</v>
      </c>
      <c r="V106" s="78">
        <v>0</v>
      </c>
      <c r="W106" s="78">
        <v>0</v>
      </c>
      <c r="X106" s="78">
        <v>0</v>
      </c>
      <c r="Y106" s="78">
        <v>0</v>
      </c>
      <c r="Z106" s="56"/>
      <c r="AA106" s="57">
        <f>IF((D106*[2]Genanskaffelsespriser!$D170-(2009-D$3)/$C106*[2]Genanskaffelsespriser!$D170*D106)&lt;0,0,(D106*[2]Genanskaffelsespriser!$D170-(2009-D$3)/$C106*[2]Genanskaffelsespriser!$D170*D106))</f>
        <v>0</v>
      </c>
      <c r="AB106" s="58">
        <f>IF((E106*[2]Genanskaffelsespriser!$D170-(2009-E$3)/$C106*[2]Genanskaffelsespriser!$D170*E106)&lt;0,0,(E106*[2]Genanskaffelsespriser!$D170-(2009-E$3)/$C106*[2]Genanskaffelsespriser!$D170*E106))</f>
        <v>0</v>
      </c>
      <c r="AC106" s="58">
        <f>IF((F106*[2]Genanskaffelsespriser!$D170-(2009-F$3)/$C106*[2]Genanskaffelsespriser!$D170*F106)&lt;0,0,(F106*[2]Genanskaffelsespriser!$D170-(2009-F$3)/$C106*[2]Genanskaffelsespriser!$D170*F106))</f>
        <v>0</v>
      </c>
      <c r="AD106" s="58">
        <f>IF((G106*[2]Genanskaffelsespriser!$D170-(2009-G$3)/$C106*[2]Genanskaffelsespriser!$D170*G106)&lt;0,0,(G106*[2]Genanskaffelsespriser!$D170-(2009-G$3)/$C106*[2]Genanskaffelsespriser!$D170*G106))</f>
        <v>0</v>
      </c>
      <c r="AE106" s="58">
        <f>IF((H106*[2]Genanskaffelsespriser!$D170-(2009-H$3)/$C106*[2]Genanskaffelsespriser!$D170*H106)&lt;0,0,(H106*[2]Genanskaffelsespriser!$D170-(2009-H$3)/$C106*[2]Genanskaffelsespriser!$D170*H106))</f>
        <v>0</v>
      </c>
      <c r="AF106" s="58">
        <f>IF((I106*[2]Genanskaffelsespriser!$D170-(2009-I$3)/$C106*[2]Genanskaffelsespriser!$D170*I106)&lt;0,0,(I106*[2]Genanskaffelsespriser!$D170-(2009-I$3)/$C106*[2]Genanskaffelsespriser!$D170*I106))</f>
        <v>0</v>
      </c>
      <c r="AG106" s="58">
        <f>IF((J106*[2]Genanskaffelsespriser!$D170-(2009-J$3)/$C106*[2]Genanskaffelsespriser!$D170*J106)&lt;0,0,(J106*[2]Genanskaffelsespriser!$D170-(2009-J$3)/$C106*[2]Genanskaffelsespriser!$D170*J106))</f>
        <v>0</v>
      </c>
      <c r="AH106" s="58">
        <f>IF((K106*[2]Genanskaffelsespriser!$D170-(2009-K$3)/$C106*[2]Genanskaffelsespriser!$D170*K106)&lt;0,0,(K106*[2]Genanskaffelsespriser!$D170-(2009-K$3)/$C106*[2]Genanskaffelsespriser!$D170*K106))</f>
        <v>0</v>
      </c>
      <c r="AI106" s="58">
        <f>IF((L106*[2]Genanskaffelsespriser!$D170-(2009-L$3)/$C106*[2]Genanskaffelsespriser!$D170*L106)&lt;0,0,(L106*[2]Genanskaffelsespriser!$D170-(2009-L$3)/$C106*[2]Genanskaffelsespriser!$D170*L106))</f>
        <v>0</v>
      </c>
      <c r="AJ106" s="58">
        <f>IF((M106*[2]Genanskaffelsespriser!$D170-(2009-M$3)/$C106*[2]Genanskaffelsespriser!$D170*M106)&lt;0,0,(M106*[2]Genanskaffelsespriser!$D170-(2009-M$3)/$C106*[2]Genanskaffelsespriser!$D170*M106))</f>
        <v>0</v>
      </c>
      <c r="AK106" s="58">
        <f>IF((N106*[2]Genanskaffelsespriser!$D170-(2009-N$3)/$C106*[2]Genanskaffelsespriser!$D170*N106)&lt;0,0,(N106*[2]Genanskaffelsespriser!$D170-(2009-N$3)/$C106*[2]Genanskaffelsespriser!$D170*N106))</f>
        <v>0</v>
      </c>
      <c r="AL106" s="58">
        <f>IF((O106*[2]Genanskaffelsespriser!$D170-(2009-O$3)/$C106*[2]Genanskaffelsespriser!$D170*O106)&lt;0,0,(O106*[2]Genanskaffelsespriser!$D170-(2009-O$3)/$C106*[2]Genanskaffelsespriser!$D170*O106))</f>
        <v>0</v>
      </c>
      <c r="AM106" s="58">
        <f>IF((P106*[2]Genanskaffelsespriser!$D170-(2009-P$3)/$C106*[2]Genanskaffelsespriser!$D170*P106)&lt;0,0,(P106*[2]Genanskaffelsespriser!$D170-(2009-P$3)/$C106*[2]Genanskaffelsespriser!$D170*P106))</f>
        <v>0</v>
      </c>
      <c r="AN106" s="58">
        <f>IF((Q106*[2]Genanskaffelsespriser!$D170-(2009-Q$3)/$C106*[2]Genanskaffelsespriser!$D170*Q106)&lt;0,0,(Q106*[2]Genanskaffelsespriser!$D170-(2009-Q$3)/$C106*[2]Genanskaffelsespriser!$D170*Q106))</f>
        <v>0</v>
      </c>
      <c r="AO106" s="58">
        <f>IF((R106*[2]Genanskaffelsespriser!$D170-(2009-R$3)/$C106*[2]Genanskaffelsespriser!$D170*R106)&lt;0,0,(R106*[2]Genanskaffelsespriser!$D170-(2009-R$3)/$C106*[2]Genanskaffelsespriser!$D170*R106))</f>
        <v>0</v>
      </c>
      <c r="AP106" s="58">
        <f>IF((S106*[2]Genanskaffelsespriser!$D170-(2009-S$3)/$C106*[2]Genanskaffelsespriser!$D170*S106)&lt;0,0,(S106*[2]Genanskaffelsespriser!$D170-(2009-S$3)/$C106*[2]Genanskaffelsespriser!$D170*S106))</f>
        <v>0</v>
      </c>
      <c r="AQ106" s="58">
        <f>IF((T106*[2]Genanskaffelsespriser!$D170-(2009-T$3)/$C106*[2]Genanskaffelsespriser!$D170*T106)&lt;0,0,(T106*[2]Genanskaffelsespriser!$D170-(2009-T$3)/$C106*[2]Genanskaffelsespriser!$D170*T106))</f>
        <v>0</v>
      </c>
      <c r="AR106" s="58">
        <f>IF((U106*[2]Genanskaffelsespriser!$D170-(2009-U$3)/$C106*[2]Genanskaffelsespriser!$D170*U106)&lt;0,0,(U106*[2]Genanskaffelsespriser!$D170-(2009-U$3)/$C106*[2]Genanskaffelsespriser!$D170*U106))</f>
        <v>0</v>
      </c>
      <c r="AS106" s="58">
        <f>IF((V106*[2]Genanskaffelsespriser!$D170-(2009-V$3)/$C106*[2]Genanskaffelsespriser!$D170*V106)&lt;0,0,(V106*[2]Genanskaffelsespriser!$D170-(2009-V$3)/$C106*[2]Genanskaffelsespriser!$D170*V106))</f>
        <v>0</v>
      </c>
      <c r="AT106" s="58">
        <f>IF((W106*[2]Genanskaffelsespriser!$D170-(2009-W$3)/$C106*[2]Genanskaffelsespriser!$D170*W106)&lt;0,0,(W106*[2]Genanskaffelsespriser!$D170-(2009-W$3)/$C106*[2]Genanskaffelsespriser!$D170*W106))</f>
        <v>0</v>
      </c>
      <c r="AU106" s="58">
        <f>IF((X106*[2]Genanskaffelsespriser!$D170-(2009-X$3)/$C106*[2]Genanskaffelsespriser!$D170*X106)&lt;0,0,(X106*[2]Genanskaffelsespriser!$D170-(2009-X$3)/$C106*[2]Genanskaffelsespriser!$D170*X106))</f>
        <v>0</v>
      </c>
      <c r="AV106" s="58">
        <f>IF((Y106*[2]Genanskaffelsespriser!$D170-(2009-Y$3)/$C106*[2]Genanskaffelsespriser!$D170*Y106)&lt;0,0,(Y106*[2]Genanskaffelsespriser!$D170-(2009-Y$3)/$C106*[2]Genanskaffelsespriser!$D170*Y106))</f>
        <v>0</v>
      </c>
      <c r="AW106" s="59">
        <f>+SUM(AA106:AV106)</f>
        <v>0</v>
      </c>
      <c r="AX106" s="58">
        <f>VLOOKUP(D$3,[2]Prisindeks!$A$1:$B$111,2,FALSE)/100*AA106</f>
        <v>0</v>
      </c>
      <c r="AY106" s="58">
        <f>VLOOKUP(E$3,[2]Prisindeks!$A$1:$B$111,2,FALSE)/100*AB106</f>
        <v>0</v>
      </c>
      <c r="AZ106" s="58">
        <f>VLOOKUP(F$3,[2]Prisindeks!$A$1:$B$111,2,FALSE)/100*AC106</f>
        <v>0</v>
      </c>
      <c r="BA106" s="58">
        <f>VLOOKUP(G$3,[2]Prisindeks!$A$1:$B$111,2,FALSE)/100*AD106</f>
        <v>0</v>
      </c>
      <c r="BB106" s="58">
        <f>VLOOKUP(H$3,[2]Prisindeks!$A$1:$B$111,2,FALSE)/100*AE106</f>
        <v>0</v>
      </c>
      <c r="BC106" s="58">
        <f>VLOOKUP(I$3,[2]Prisindeks!$A$1:$B$111,2,FALSE)/100*AF106</f>
        <v>0</v>
      </c>
      <c r="BD106" s="58">
        <f>VLOOKUP(J$3,[2]Prisindeks!$A$1:$B$111,2,FALSE)/100*AG106</f>
        <v>0</v>
      </c>
      <c r="BE106" s="58">
        <f>VLOOKUP(K$3,[2]Prisindeks!$A$1:$B$111,2,FALSE)/100*AH106</f>
        <v>0</v>
      </c>
      <c r="BF106" s="58">
        <f>VLOOKUP(L$3,[2]Prisindeks!$A$1:$B$111,2,FALSE)/100*AI106</f>
        <v>0</v>
      </c>
      <c r="BG106" s="58">
        <f>VLOOKUP(M$3,[2]Prisindeks!$A$1:$B$111,2,FALSE)/100*AJ106</f>
        <v>0</v>
      </c>
      <c r="BH106" s="58">
        <f>VLOOKUP(N$3,[2]Prisindeks!$A$1:$B$111,2,FALSE)/100*AK106</f>
        <v>0</v>
      </c>
      <c r="BI106" s="58">
        <f>VLOOKUP(O$3,[2]Prisindeks!$A$1:$B$111,2,FALSE)/100*AL106</f>
        <v>0</v>
      </c>
      <c r="BJ106" s="58">
        <f>VLOOKUP(P$3,[2]Prisindeks!$A$1:$B$111,2,FALSE)/100*AM106</f>
        <v>0</v>
      </c>
      <c r="BK106" s="58">
        <f>VLOOKUP(Q$3,[2]Prisindeks!$A$1:$B$111,2,FALSE)/100*AN106</f>
        <v>0</v>
      </c>
      <c r="BL106" s="58">
        <f>VLOOKUP(R$3,[2]Prisindeks!$A$1:$B$111,2,FALSE)/100*AO106</f>
        <v>0</v>
      </c>
      <c r="BM106" s="58">
        <f>VLOOKUP(S$3,[2]Prisindeks!$A$1:$B$111,2,FALSE)/100*AP106</f>
        <v>0</v>
      </c>
      <c r="BN106" s="58">
        <f>VLOOKUP(T$3,[2]Prisindeks!$A$1:$B$111,2,FALSE)/100*AQ106</f>
        <v>0</v>
      </c>
      <c r="BO106" s="58">
        <f>VLOOKUP(U$3,[2]Prisindeks!$A$1:$B$111,2,FALSE)/100*AR106</f>
        <v>0</v>
      </c>
      <c r="BP106" s="58">
        <f>VLOOKUP(V$3,[2]Prisindeks!$A$1:$B$111,2,FALSE)/100*AS106</f>
        <v>0</v>
      </c>
      <c r="BQ106" s="58">
        <f>VLOOKUP(W$3,[2]Prisindeks!$A$1:$B$111,2,FALSE)/100*AT106</f>
        <v>0</v>
      </c>
      <c r="BR106" s="58">
        <f>VLOOKUP(X$3,[2]Prisindeks!$A$1:$B$111,2,FALSE)/100*AU106</f>
        <v>0</v>
      </c>
      <c r="BS106" s="58">
        <f>VLOOKUP(Y$3,[2]Prisindeks!$A$1:$B$111,2,FALSE)/100*AV106</f>
        <v>0</v>
      </c>
      <c r="BT106" s="59">
        <f>+SUM(AX106:BS106)</f>
        <v>0</v>
      </c>
      <c r="BU106" s="48">
        <f t="shared" si="42"/>
        <v>0</v>
      </c>
      <c r="BV106" s="48">
        <f t="shared" si="42"/>
        <v>0</v>
      </c>
      <c r="BW106" s="48">
        <f t="shared" si="42"/>
        <v>0</v>
      </c>
      <c r="BX106" s="48">
        <f t="shared" si="42"/>
        <v>0</v>
      </c>
      <c r="BY106" s="48">
        <f t="shared" si="42"/>
        <v>0</v>
      </c>
      <c r="BZ106" s="48">
        <f t="shared" si="42"/>
        <v>0</v>
      </c>
      <c r="CA106" s="48">
        <f t="shared" si="42"/>
        <v>0</v>
      </c>
      <c r="CB106" s="48">
        <f t="shared" si="42"/>
        <v>0</v>
      </c>
      <c r="CC106" s="48">
        <f t="shared" si="42"/>
        <v>0</v>
      </c>
      <c r="CD106" s="48">
        <f t="shared" si="42"/>
        <v>0</v>
      </c>
      <c r="CE106" s="48">
        <f t="shared" si="43"/>
        <v>0</v>
      </c>
      <c r="CF106" s="48">
        <f t="shared" si="43"/>
        <v>0</v>
      </c>
      <c r="CG106" s="48">
        <f t="shared" si="43"/>
        <v>0</v>
      </c>
      <c r="CH106" s="48">
        <f t="shared" si="43"/>
        <v>0</v>
      </c>
      <c r="CI106" s="48">
        <f t="shared" si="43"/>
        <v>0</v>
      </c>
      <c r="CJ106" s="48">
        <f t="shared" si="43"/>
        <v>0</v>
      </c>
      <c r="CK106" s="48">
        <f t="shared" si="43"/>
        <v>0</v>
      </c>
      <c r="CL106" s="48">
        <f t="shared" si="43"/>
        <v>0</v>
      </c>
      <c r="CM106" s="48">
        <f t="shared" si="43"/>
        <v>0</v>
      </c>
      <c r="CN106" s="48">
        <f t="shared" si="43"/>
        <v>0</v>
      </c>
      <c r="CO106" s="48">
        <f t="shared" si="43"/>
        <v>0</v>
      </c>
      <c r="CP106" s="48">
        <f t="shared" si="43"/>
        <v>0</v>
      </c>
      <c r="CQ106" s="49">
        <f>+AVERAGE(AW106,BT106)</f>
        <v>0</v>
      </c>
      <c r="CR106" s="48">
        <f t="shared" si="34"/>
        <v>0</v>
      </c>
    </row>
    <row r="107" spans="1:96" hidden="1" outlineLevel="1" x14ac:dyDescent="0.25">
      <c r="A107" s="50" t="s">
        <v>80</v>
      </c>
      <c r="B107" s="51" t="s">
        <v>65</v>
      </c>
      <c r="C107" s="52">
        <f>[2]Genanskaffelsespriser!E171</f>
        <v>75</v>
      </c>
      <c r="D107" s="78">
        <v>0</v>
      </c>
      <c r="E107" s="78">
        <v>0</v>
      </c>
      <c r="F107" s="78">
        <v>0</v>
      </c>
      <c r="G107" s="78">
        <v>0</v>
      </c>
      <c r="H107" s="78">
        <v>0</v>
      </c>
      <c r="I107" s="78">
        <v>0</v>
      </c>
      <c r="J107" s="78">
        <v>0</v>
      </c>
      <c r="K107" s="78">
        <v>0</v>
      </c>
      <c r="L107" s="78">
        <v>0</v>
      </c>
      <c r="M107" s="78">
        <v>0</v>
      </c>
      <c r="N107" s="78">
        <v>0</v>
      </c>
      <c r="O107" s="78">
        <v>0</v>
      </c>
      <c r="P107" s="78">
        <v>0</v>
      </c>
      <c r="Q107" s="78">
        <v>0</v>
      </c>
      <c r="R107" s="78">
        <v>0</v>
      </c>
      <c r="S107" s="78">
        <v>0</v>
      </c>
      <c r="T107" s="78">
        <v>0</v>
      </c>
      <c r="U107" s="78">
        <v>0</v>
      </c>
      <c r="V107" s="78">
        <v>0</v>
      </c>
      <c r="W107" s="78">
        <v>0</v>
      </c>
      <c r="X107" s="78">
        <v>0</v>
      </c>
      <c r="Y107" s="78">
        <v>0</v>
      </c>
      <c r="Z107" s="56"/>
      <c r="AA107" s="57">
        <f>IF((D107*[2]Genanskaffelsespriser!$D171-(2009-D$3)/$C107*[2]Genanskaffelsespriser!$D171*D107)&lt;0,0,(D107*[2]Genanskaffelsespriser!$D171-(2009-D$3)/$C107*[2]Genanskaffelsespriser!$D171*D107))</f>
        <v>0</v>
      </c>
      <c r="AB107" s="58">
        <f>IF((E107*[2]Genanskaffelsespriser!$D171-(2009-E$3)/$C107*[2]Genanskaffelsespriser!$D171*E107)&lt;0,0,(E107*[2]Genanskaffelsespriser!$D171-(2009-E$3)/$C107*[2]Genanskaffelsespriser!$D171*E107))</f>
        <v>0</v>
      </c>
      <c r="AC107" s="58">
        <f>IF((F107*[2]Genanskaffelsespriser!$D171-(2009-F$3)/$C107*[2]Genanskaffelsespriser!$D171*F107)&lt;0,0,(F107*[2]Genanskaffelsespriser!$D171-(2009-F$3)/$C107*[2]Genanskaffelsespriser!$D171*F107))</f>
        <v>0</v>
      </c>
      <c r="AD107" s="58">
        <f>IF((G107*[2]Genanskaffelsespriser!$D171-(2009-G$3)/$C107*[2]Genanskaffelsespriser!$D171*G107)&lt;0,0,(G107*[2]Genanskaffelsespriser!$D171-(2009-G$3)/$C107*[2]Genanskaffelsespriser!$D171*G107))</f>
        <v>0</v>
      </c>
      <c r="AE107" s="58">
        <f>IF((H107*[2]Genanskaffelsespriser!$D171-(2009-H$3)/$C107*[2]Genanskaffelsespriser!$D171*H107)&lt;0,0,(H107*[2]Genanskaffelsespriser!$D171-(2009-H$3)/$C107*[2]Genanskaffelsespriser!$D171*H107))</f>
        <v>0</v>
      </c>
      <c r="AF107" s="58">
        <f>IF((I107*[2]Genanskaffelsespriser!$D171-(2009-I$3)/$C107*[2]Genanskaffelsespriser!$D171*I107)&lt;0,0,(I107*[2]Genanskaffelsespriser!$D171-(2009-I$3)/$C107*[2]Genanskaffelsespriser!$D171*I107))</f>
        <v>0</v>
      </c>
      <c r="AG107" s="58">
        <f>IF((J107*[2]Genanskaffelsespriser!$D171-(2009-J$3)/$C107*[2]Genanskaffelsespriser!$D171*J107)&lt;0,0,(J107*[2]Genanskaffelsespriser!$D171-(2009-J$3)/$C107*[2]Genanskaffelsespriser!$D171*J107))</f>
        <v>0</v>
      </c>
      <c r="AH107" s="58">
        <f>IF((K107*[2]Genanskaffelsespriser!$D171-(2009-K$3)/$C107*[2]Genanskaffelsespriser!$D171*K107)&lt;0,0,(K107*[2]Genanskaffelsespriser!$D171-(2009-K$3)/$C107*[2]Genanskaffelsespriser!$D171*K107))</f>
        <v>0</v>
      </c>
      <c r="AI107" s="58">
        <f>IF((L107*[2]Genanskaffelsespriser!$D171-(2009-L$3)/$C107*[2]Genanskaffelsespriser!$D171*L107)&lt;0,0,(L107*[2]Genanskaffelsespriser!$D171-(2009-L$3)/$C107*[2]Genanskaffelsespriser!$D171*L107))</f>
        <v>0</v>
      </c>
      <c r="AJ107" s="58">
        <f>IF((M107*[2]Genanskaffelsespriser!$D171-(2009-M$3)/$C107*[2]Genanskaffelsespriser!$D171*M107)&lt;0,0,(M107*[2]Genanskaffelsespriser!$D171-(2009-M$3)/$C107*[2]Genanskaffelsespriser!$D171*M107))</f>
        <v>0</v>
      </c>
      <c r="AK107" s="58">
        <f>IF((N107*[2]Genanskaffelsespriser!$D171-(2009-N$3)/$C107*[2]Genanskaffelsespriser!$D171*N107)&lt;0,0,(N107*[2]Genanskaffelsespriser!$D171-(2009-N$3)/$C107*[2]Genanskaffelsespriser!$D171*N107))</f>
        <v>0</v>
      </c>
      <c r="AL107" s="58">
        <f>IF((O107*[2]Genanskaffelsespriser!$D171-(2009-O$3)/$C107*[2]Genanskaffelsespriser!$D171*O107)&lt;0,0,(O107*[2]Genanskaffelsespriser!$D171-(2009-O$3)/$C107*[2]Genanskaffelsespriser!$D171*O107))</f>
        <v>0</v>
      </c>
      <c r="AM107" s="58">
        <f>IF((P107*[2]Genanskaffelsespriser!$D171-(2009-P$3)/$C107*[2]Genanskaffelsespriser!$D171*P107)&lt;0,0,(P107*[2]Genanskaffelsespriser!$D171-(2009-P$3)/$C107*[2]Genanskaffelsespriser!$D171*P107))</f>
        <v>0</v>
      </c>
      <c r="AN107" s="58">
        <f>IF((Q107*[2]Genanskaffelsespriser!$D171-(2009-Q$3)/$C107*[2]Genanskaffelsespriser!$D171*Q107)&lt;0,0,(Q107*[2]Genanskaffelsespriser!$D171-(2009-Q$3)/$C107*[2]Genanskaffelsespriser!$D171*Q107))</f>
        <v>0</v>
      </c>
      <c r="AO107" s="58">
        <f>IF((R107*[2]Genanskaffelsespriser!$D171-(2009-R$3)/$C107*[2]Genanskaffelsespriser!$D171*R107)&lt;0,0,(R107*[2]Genanskaffelsespriser!$D171-(2009-R$3)/$C107*[2]Genanskaffelsespriser!$D171*R107))</f>
        <v>0</v>
      </c>
      <c r="AP107" s="58">
        <f>IF((S107*[2]Genanskaffelsespriser!$D171-(2009-S$3)/$C107*[2]Genanskaffelsespriser!$D171*S107)&lt;0,0,(S107*[2]Genanskaffelsespriser!$D171-(2009-S$3)/$C107*[2]Genanskaffelsespriser!$D171*S107))</f>
        <v>0</v>
      </c>
      <c r="AQ107" s="58">
        <f>IF((T107*[2]Genanskaffelsespriser!$D171-(2009-T$3)/$C107*[2]Genanskaffelsespriser!$D171*T107)&lt;0,0,(T107*[2]Genanskaffelsespriser!$D171-(2009-T$3)/$C107*[2]Genanskaffelsespriser!$D171*T107))</f>
        <v>0</v>
      </c>
      <c r="AR107" s="58">
        <f>IF((U107*[2]Genanskaffelsespriser!$D171-(2009-U$3)/$C107*[2]Genanskaffelsespriser!$D171*U107)&lt;0,0,(U107*[2]Genanskaffelsespriser!$D171-(2009-U$3)/$C107*[2]Genanskaffelsespriser!$D171*U107))</f>
        <v>0</v>
      </c>
      <c r="AS107" s="58">
        <f>IF((V107*[2]Genanskaffelsespriser!$D171-(2009-V$3)/$C107*[2]Genanskaffelsespriser!$D171*V107)&lt;0,0,(V107*[2]Genanskaffelsespriser!$D171-(2009-V$3)/$C107*[2]Genanskaffelsespriser!$D171*V107))</f>
        <v>0</v>
      </c>
      <c r="AT107" s="58">
        <f>IF((W107*[2]Genanskaffelsespriser!$D171-(2009-W$3)/$C107*[2]Genanskaffelsespriser!$D171*W107)&lt;0,0,(W107*[2]Genanskaffelsespriser!$D171-(2009-W$3)/$C107*[2]Genanskaffelsespriser!$D171*W107))</f>
        <v>0</v>
      </c>
      <c r="AU107" s="58">
        <f>IF((X107*[2]Genanskaffelsespriser!$D171-(2009-X$3)/$C107*[2]Genanskaffelsespriser!$D171*X107)&lt;0,0,(X107*[2]Genanskaffelsespriser!$D171-(2009-X$3)/$C107*[2]Genanskaffelsespriser!$D171*X107))</f>
        <v>0</v>
      </c>
      <c r="AV107" s="58">
        <f>IF((Y107*[2]Genanskaffelsespriser!$D171-(2009-Y$3)/$C107*[2]Genanskaffelsespriser!$D171*Y107)&lt;0,0,(Y107*[2]Genanskaffelsespriser!$D171-(2009-Y$3)/$C107*[2]Genanskaffelsespriser!$D171*Y107))</f>
        <v>0</v>
      </c>
      <c r="AW107" s="59">
        <f>+SUM(AA107:AV107)</f>
        <v>0</v>
      </c>
      <c r="AX107" s="58">
        <f>VLOOKUP(D$3,[2]Prisindeks!$A$1:$B$111,2,FALSE)/100*AA107</f>
        <v>0</v>
      </c>
      <c r="AY107" s="58">
        <f>VLOOKUP(E$3,[2]Prisindeks!$A$1:$B$111,2,FALSE)/100*AB107</f>
        <v>0</v>
      </c>
      <c r="AZ107" s="58">
        <f>VLOOKUP(F$3,[2]Prisindeks!$A$1:$B$111,2,FALSE)/100*AC107</f>
        <v>0</v>
      </c>
      <c r="BA107" s="58">
        <f>VLOOKUP(G$3,[2]Prisindeks!$A$1:$B$111,2,FALSE)/100*AD107</f>
        <v>0</v>
      </c>
      <c r="BB107" s="58">
        <f>VLOOKUP(H$3,[2]Prisindeks!$A$1:$B$111,2,FALSE)/100*AE107</f>
        <v>0</v>
      </c>
      <c r="BC107" s="58">
        <f>VLOOKUP(I$3,[2]Prisindeks!$A$1:$B$111,2,FALSE)/100*AF107</f>
        <v>0</v>
      </c>
      <c r="BD107" s="58">
        <f>VLOOKUP(J$3,[2]Prisindeks!$A$1:$B$111,2,FALSE)/100*AG107</f>
        <v>0</v>
      </c>
      <c r="BE107" s="58">
        <f>VLOOKUP(K$3,[2]Prisindeks!$A$1:$B$111,2,FALSE)/100*AH107</f>
        <v>0</v>
      </c>
      <c r="BF107" s="58">
        <f>VLOOKUP(L$3,[2]Prisindeks!$A$1:$B$111,2,FALSE)/100*AI107</f>
        <v>0</v>
      </c>
      <c r="BG107" s="58">
        <f>VLOOKUP(M$3,[2]Prisindeks!$A$1:$B$111,2,FALSE)/100*AJ107</f>
        <v>0</v>
      </c>
      <c r="BH107" s="58">
        <f>VLOOKUP(N$3,[2]Prisindeks!$A$1:$B$111,2,FALSE)/100*AK107</f>
        <v>0</v>
      </c>
      <c r="BI107" s="58">
        <f>VLOOKUP(O$3,[2]Prisindeks!$A$1:$B$111,2,FALSE)/100*AL107</f>
        <v>0</v>
      </c>
      <c r="BJ107" s="58">
        <f>VLOOKUP(P$3,[2]Prisindeks!$A$1:$B$111,2,FALSE)/100*AM107</f>
        <v>0</v>
      </c>
      <c r="BK107" s="58">
        <f>VLOOKUP(Q$3,[2]Prisindeks!$A$1:$B$111,2,FALSE)/100*AN107</f>
        <v>0</v>
      </c>
      <c r="BL107" s="58">
        <f>VLOOKUP(R$3,[2]Prisindeks!$A$1:$B$111,2,FALSE)/100*AO107</f>
        <v>0</v>
      </c>
      <c r="BM107" s="58">
        <f>VLOOKUP(S$3,[2]Prisindeks!$A$1:$B$111,2,FALSE)/100*AP107</f>
        <v>0</v>
      </c>
      <c r="BN107" s="58">
        <f>VLOOKUP(T$3,[2]Prisindeks!$A$1:$B$111,2,FALSE)/100*AQ107</f>
        <v>0</v>
      </c>
      <c r="BO107" s="58">
        <f>VLOOKUP(U$3,[2]Prisindeks!$A$1:$B$111,2,FALSE)/100*AR107</f>
        <v>0</v>
      </c>
      <c r="BP107" s="58">
        <f>VLOOKUP(V$3,[2]Prisindeks!$A$1:$B$111,2,FALSE)/100*AS107</f>
        <v>0</v>
      </c>
      <c r="BQ107" s="58">
        <f>VLOOKUP(W$3,[2]Prisindeks!$A$1:$B$111,2,FALSE)/100*AT107</f>
        <v>0</v>
      </c>
      <c r="BR107" s="58">
        <f>VLOOKUP(X$3,[2]Prisindeks!$A$1:$B$111,2,FALSE)/100*AU107</f>
        <v>0</v>
      </c>
      <c r="BS107" s="58">
        <f>VLOOKUP(Y$3,[2]Prisindeks!$A$1:$B$111,2,FALSE)/100*AV107</f>
        <v>0</v>
      </c>
      <c r="BT107" s="59">
        <f>+SUM(AX107:BS107)</f>
        <v>0</v>
      </c>
      <c r="BU107" s="48">
        <f t="shared" si="42"/>
        <v>0</v>
      </c>
      <c r="BV107" s="48">
        <f t="shared" si="42"/>
        <v>0</v>
      </c>
      <c r="BW107" s="48">
        <f t="shared" si="42"/>
        <v>0</v>
      </c>
      <c r="BX107" s="48">
        <f t="shared" si="42"/>
        <v>0</v>
      </c>
      <c r="BY107" s="48">
        <f t="shared" si="42"/>
        <v>0</v>
      </c>
      <c r="BZ107" s="48">
        <f t="shared" si="42"/>
        <v>0</v>
      </c>
      <c r="CA107" s="48">
        <f t="shared" si="42"/>
        <v>0</v>
      </c>
      <c r="CB107" s="48">
        <f t="shared" si="42"/>
        <v>0</v>
      </c>
      <c r="CC107" s="48">
        <f t="shared" si="42"/>
        <v>0</v>
      </c>
      <c r="CD107" s="48">
        <f t="shared" si="42"/>
        <v>0</v>
      </c>
      <c r="CE107" s="48">
        <f t="shared" si="43"/>
        <v>0</v>
      </c>
      <c r="CF107" s="48">
        <f t="shared" si="43"/>
        <v>0</v>
      </c>
      <c r="CG107" s="48">
        <f t="shared" si="43"/>
        <v>0</v>
      </c>
      <c r="CH107" s="48">
        <f t="shared" si="43"/>
        <v>0</v>
      </c>
      <c r="CI107" s="48">
        <f t="shared" si="43"/>
        <v>0</v>
      </c>
      <c r="CJ107" s="48">
        <f t="shared" si="43"/>
        <v>0</v>
      </c>
      <c r="CK107" s="48">
        <f t="shared" si="43"/>
        <v>0</v>
      </c>
      <c r="CL107" s="48">
        <f t="shared" si="43"/>
        <v>0</v>
      </c>
      <c r="CM107" s="48">
        <f t="shared" si="43"/>
        <v>0</v>
      </c>
      <c r="CN107" s="48">
        <f t="shared" si="43"/>
        <v>0</v>
      </c>
      <c r="CO107" s="48">
        <f t="shared" si="43"/>
        <v>0</v>
      </c>
      <c r="CP107" s="48">
        <f t="shared" si="43"/>
        <v>0</v>
      </c>
      <c r="CQ107" s="49">
        <f>+AVERAGE(AW107,BT107)</f>
        <v>0</v>
      </c>
      <c r="CR107" s="48">
        <f t="shared" si="34"/>
        <v>0</v>
      </c>
    </row>
    <row r="108" spans="1:96" hidden="1" outlineLevel="1" x14ac:dyDescent="0.25">
      <c r="A108" s="50" t="s">
        <v>81</v>
      </c>
      <c r="B108" s="51" t="s">
        <v>65</v>
      </c>
      <c r="C108" s="52">
        <f>[2]Genanskaffelsespriser!E172</f>
        <v>75</v>
      </c>
      <c r="D108" s="78">
        <v>0</v>
      </c>
      <c r="E108" s="78">
        <v>0</v>
      </c>
      <c r="F108" s="78">
        <v>0</v>
      </c>
      <c r="G108" s="78">
        <v>0</v>
      </c>
      <c r="H108" s="78">
        <v>0</v>
      </c>
      <c r="I108" s="78">
        <v>0</v>
      </c>
      <c r="J108" s="78">
        <v>0</v>
      </c>
      <c r="K108" s="78">
        <v>0</v>
      </c>
      <c r="L108" s="78">
        <v>0</v>
      </c>
      <c r="M108" s="78">
        <v>0</v>
      </c>
      <c r="N108" s="78">
        <v>0</v>
      </c>
      <c r="O108" s="78">
        <v>0</v>
      </c>
      <c r="P108" s="78">
        <v>0</v>
      </c>
      <c r="Q108" s="78">
        <v>0</v>
      </c>
      <c r="R108" s="78">
        <v>0</v>
      </c>
      <c r="S108" s="78">
        <v>0</v>
      </c>
      <c r="T108" s="78">
        <v>0</v>
      </c>
      <c r="U108" s="78">
        <v>0</v>
      </c>
      <c r="V108" s="78">
        <v>0</v>
      </c>
      <c r="W108" s="78">
        <v>0</v>
      </c>
      <c r="X108" s="78">
        <v>0</v>
      </c>
      <c r="Y108" s="78">
        <v>0</v>
      </c>
      <c r="Z108" s="56"/>
      <c r="AA108" s="57">
        <f>IF((D108*[2]Genanskaffelsespriser!$D172-(2009-D$3)/$C108*[2]Genanskaffelsespriser!$D172*D108)&lt;0,0,(D108*[2]Genanskaffelsespriser!$D172-(2009-D$3)/$C108*[2]Genanskaffelsespriser!$D172*D108))</f>
        <v>0</v>
      </c>
      <c r="AB108" s="58">
        <f>IF((E108*[2]Genanskaffelsespriser!$D172-(2009-E$3)/$C108*[2]Genanskaffelsespriser!$D172*E108)&lt;0,0,(E108*[2]Genanskaffelsespriser!$D172-(2009-E$3)/$C108*[2]Genanskaffelsespriser!$D172*E108))</f>
        <v>0</v>
      </c>
      <c r="AC108" s="58">
        <f>IF((F108*[2]Genanskaffelsespriser!$D172-(2009-F$3)/$C108*[2]Genanskaffelsespriser!$D172*F108)&lt;0,0,(F108*[2]Genanskaffelsespriser!$D172-(2009-F$3)/$C108*[2]Genanskaffelsespriser!$D172*F108))</f>
        <v>0</v>
      </c>
      <c r="AD108" s="58">
        <f>IF((G108*[2]Genanskaffelsespriser!$D172-(2009-G$3)/$C108*[2]Genanskaffelsespriser!$D172*G108)&lt;0,0,(G108*[2]Genanskaffelsespriser!$D172-(2009-G$3)/$C108*[2]Genanskaffelsespriser!$D172*G108))</f>
        <v>0</v>
      </c>
      <c r="AE108" s="58">
        <f>IF((H108*[2]Genanskaffelsespriser!$D172-(2009-H$3)/$C108*[2]Genanskaffelsespriser!$D172*H108)&lt;0,0,(H108*[2]Genanskaffelsespriser!$D172-(2009-H$3)/$C108*[2]Genanskaffelsespriser!$D172*H108))</f>
        <v>0</v>
      </c>
      <c r="AF108" s="58">
        <f>IF((I108*[2]Genanskaffelsespriser!$D172-(2009-I$3)/$C108*[2]Genanskaffelsespriser!$D172*I108)&lt;0,0,(I108*[2]Genanskaffelsespriser!$D172-(2009-I$3)/$C108*[2]Genanskaffelsespriser!$D172*I108))</f>
        <v>0</v>
      </c>
      <c r="AG108" s="58">
        <f>IF((J108*[2]Genanskaffelsespriser!$D172-(2009-J$3)/$C108*[2]Genanskaffelsespriser!$D172*J108)&lt;0,0,(J108*[2]Genanskaffelsespriser!$D172-(2009-J$3)/$C108*[2]Genanskaffelsespriser!$D172*J108))</f>
        <v>0</v>
      </c>
      <c r="AH108" s="58">
        <f>IF((K108*[2]Genanskaffelsespriser!$D172-(2009-K$3)/$C108*[2]Genanskaffelsespriser!$D172*K108)&lt;0,0,(K108*[2]Genanskaffelsespriser!$D172-(2009-K$3)/$C108*[2]Genanskaffelsespriser!$D172*K108))</f>
        <v>0</v>
      </c>
      <c r="AI108" s="58">
        <f>IF((L108*[2]Genanskaffelsespriser!$D172-(2009-L$3)/$C108*[2]Genanskaffelsespriser!$D172*L108)&lt;0,0,(L108*[2]Genanskaffelsespriser!$D172-(2009-L$3)/$C108*[2]Genanskaffelsespriser!$D172*L108))</f>
        <v>0</v>
      </c>
      <c r="AJ108" s="58">
        <f>IF((M108*[2]Genanskaffelsespriser!$D172-(2009-M$3)/$C108*[2]Genanskaffelsespriser!$D172*M108)&lt;0,0,(M108*[2]Genanskaffelsespriser!$D172-(2009-M$3)/$C108*[2]Genanskaffelsespriser!$D172*M108))</f>
        <v>0</v>
      </c>
      <c r="AK108" s="58">
        <f>IF((N108*[2]Genanskaffelsespriser!$D172-(2009-N$3)/$C108*[2]Genanskaffelsespriser!$D172*N108)&lt;0,0,(N108*[2]Genanskaffelsespriser!$D172-(2009-N$3)/$C108*[2]Genanskaffelsespriser!$D172*N108))</f>
        <v>0</v>
      </c>
      <c r="AL108" s="58">
        <f>IF((O108*[2]Genanskaffelsespriser!$D172-(2009-O$3)/$C108*[2]Genanskaffelsespriser!$D172*O108)&lt;0,0,(O108*[2]Genanskaffelsespriser!$D172-(2009-O$3)/$C108*[2]Genanskaffelsespriser!$D172*O108))</f>
        <v>0</v>
      </c>
      <c r="AM108" s="58">
        <f>IF((P108*[2]Genanskaffelsespriser!$D172-(2009-P$3)/$C108*[2]Genanskaffelsespriser!$D172*P108)&lt;0,0,(P108*[2]Genanskaffelsespriser!$D172-(2009-P$3)/$C108*[2]Genanskaffelsespriser!$D172*P108))</f>
        <v>0</v>
      </c>
      <c r="AN108" s="58">
        <f>IF((Q108*[2]Genanskaffelsespriser!$D172-(2009-Q$3)/$C108*[2]Genanskaffelsespriser!$D172*Q108)&lt;0,0,(Q108*[2]Genanskaffelsespriser!$D172-(2009-Q$3)/$C108*[2]Genanskaffelsespriser!$D172*Q108))</f>
        <v>0</v>
      </c>
      <c r="AO108" s="58">
        <f>IF((R108*[2]Genanskaffelsespriser!$D172-(2009-R$3)/$C108*[2]Genanskaffelsespriser!$D172*R108)&lt;0,0,(R108*[2]Genanskaffelsespriser!$D172-(2009-R$3)/$C108*[2]Genanskaffelsespriser!$D172*R108))</f>
        <v>0</v>
      </c>
      <c r="AP108" s="58">
        <f>IF((S108*[2]Genanskaffelsespriser!$D172-(2009-S$3)/$C108*[2]Genanskaffelsespriser!$D172*S108)&lt;0,0,(S108*[2]Genanskaffelsespriser!$D172-(2009-S$3)/$C108*[2]Genanskaffelsespriser!$D172*S108))</f>
        <v>0</v>
      </c>
      <c r="AQ108" s="58">
        <f>IF((T108*[2]Genanskaffelsespriser!$D172-(2009-T$3)/$C108*[2]Genanskaffelsespriser!$D172*T108)&lt;0,0,(T108*[2]Genanskaffelsespriser!$D172-(2009-T$3)/$C108*[2]Genanskaffelsespriser!$D172*T108))</f>
        <v>0</v>
      </c>
      <c r="AR108" s="58">
        <f>IF((U108*[2]Genanskaffelsespriser!$D172-(2009-U$3)/$C108*[2]Genanskaffelsespriser!$D172*U108)&lt;0,0,(U108*[2]Genanskaffelsespriser!$D172-(2009-U$3)/$C108*[2]Genanskaffelsespriser!$D172*U108))</f>
        <v>0</v>
      </c>
      <c r="AS108" s="58">
        <f>IF((V108*[2]Genanskaffelsespriser!$D172-(2009-V$3)/$C108*[2]Genanskaffelsespriser!$D172*V108)&lt;0,0,(V108*[2]Genanskaffelsespriser!$D172-(2009-V$3)/$C108*[2]Genanskaffelsespriser!$D172*V108))</f>
        <v>0</v>
      </c>
      <c r="AT108" s="58">
        <f>IF((W108*[2]Genanskaffelsespriser!$D172-(2009-W$3)/$C108*[2]Genanskaffelsespriser!$D172*W108)&lt;0,0,(W108*[2]Genanskaffelsespriser!$D172-(2009-W$3)/$C108*[2]Genanskaffelsespriser!$D172*W108))</f>
        <v>0</v>
      </c>
      <c r="AU108" s="58">
        <f>IF((X108*[2]Genanskaffelsespriser!$D172-(2009-X$3)/$C108*[2]Genanskaffelsespriser!$D172*X108)&lt;0,0,(X108*[2]Genanskaffelsespriser!$D172-(2009-X$3)/$C108*[2]Genanskaffelsespriser!$D172*X108))</f>
        <v>0</v>
      </c>
      <c r="AV108" s="58">
        <f>IF((Y108*[2]Genanskaffelsespriser!$D172-(2009-Y$3)/$C108*[2]Genanskaffelsespriser!$D172*Y108)&lt;0,0,(Y108*[2]Genanskaffelsespriser!$D172-(2009-Y$3)/$C108*[2]Genanskaffelsespriser!$D172*Y108))</f>
        <v>0</v>
      </c>
      <c r="AW108" s="59">
        <f>+SUM(AA108:AV108)</f>
        <v>0</v>
      </c>
      <c r="AX108" s="58">
        <f>VLOOKUP(D$3,[2]Prisindeks!$A$1:$B$111,2,FALSE)/100*AA108</f>
        <v>0</v>
      </c>
      <c r="AY108" s="58">
        <f>VLOOKUP(E$3,[2]Prisindeks!$A$1:$B$111,2,FALSE)/100*AB108</f>
        <v>0</v>
      </c>
      <c r="AZ108" s="58">
        <f>VLOOKUP(F$3,[2]Prisindeks!$A$1:$B$111,2,FALSE)/100*AC108</f>
        <v>0</v>
      </c>
      <c r="BA108" s="58">
        <f>VLOOKUP(G$3,[2]Prisindeks!$A$1:$B$111,2,FALSE)/100*AD108</f>
        <v>0</v>
      </c>
      <c r="BB108" s="58">
        <f>VLOOKUP(H$3,[2]Prisindeks!$A$1:$B$111,2,FALSE)/100*AE108</f>
        <v>0</v>
      </c>
      <c r="BC108" s="58">
        <f>VLOOKUP(I$3,[2]Prisindeks!$A$1:$B$111,2,FALSE)/100*AF108</f>
        <v>0</v>
      </c>
      <c r="BD108" s="58">
        <f>VLOOKUP(J$3,[2]Prisindeks!$A$1:$B$111,2,FALSE)/100*AG108</f>
        <v>0</v>
      </c>
      <c r="BE108" s="58">
        <f>VLOOKUP(K$3,[2]Prisindeks!$A$1:$B$111,2,FALSE)/100*AH108</f>
        <v>0</v>
      </c>
      <c r="BF108" s="58">
        <f>VLOOKUP(L$3,[2]Prisindeks!$A$1:$B$111,2,FALSE)/100*AI108</f>
        <v>0</v>
      </c>
      <c r="BG108" s="58">
        <f>VLOOKUP(M$3,[2]Prisindeks!$A$1:$B$111,2,FALSE)/100*AJ108</f>
        <v>0</v>
      </c>
      <c r="BH108" s="58">
        <f>VLOOKUP(N$3,[2]Prisindeks!$A$1:$B$111,2,FALSE)/100*AK108</f>
        <v>0</v>
      </c>
      <c r="BI108" s="58">
        <f>VLOOKUP(O$3,[2]Prisindeks!$A$1:$B$111,2,FALSE)/100*AL108</f>
        <v>0</v>
      </c>
      <c r="BJ108" s="58">
        <f>VLOOKUP(P$3,[2]Prisindeks!$A$1:$B$111,2,FALSE)/100*AM108</f>
        <v>0</v>
      </c>
      <c r="BK108" s="58">
        <f>VLOOKUP(Q$3,[2]Prisindeks!$A$1:$B$111,2,FALSE)/100*AN108</f>
        <v>0</v>
      </c>
      <c r="BL108" s="58">
        <f>VLOOKUP(R$3,[2]Prisindeks!$A$1:$B$111,2,FALSE)/100*AO108</f>
        <v>0</v>
      </c>
      <c r="BM108" s="58">
        <f>VLOOKUP(S$3,[2]Prisindeks!$A$1:$B$111,2,FALSE)/100*AP108</f>
        <v>0</v>
      </c>
      <c r="BN108" s="58">
        <f>VLOOKUP(T$3,[2]Prisindeks!$A$1:$B$111,2,FALSE)/100*AQ108</f>
        <v>0</v>
      </c>
      <c r="BO108" s="58">
        <f>VLOOKUP(U$3,[2]Prisindeks!$A$1:$B$111,2,FALSE)/100*AR108</f>
        <v>0</v>
      </c>
      <c r="BP108" s="58">
        <f>VLOOKUP(V$3,[2]Prisindeks!$A$1:$B$111,2,FALSE)/100*AS108</f>
        <v>0</v>
      </c>
      <c r="BQ108" s="58">
        <f>VLOOKUP(W$3,[2]Prisindeks!$A$1:$B$111,2,FALSE)/100*AT108</f>
        <v>0</v>
      </c>
      <c r="BR108" s="58">
        <f>VLOOKUP(X$3,[2]Prisindeks!$A$1:$B$111,2,FALSE)/100*AU108</f>
        <v>0</v>
      </c>
      <c r="BS108" s="58">
        <f>VLOOKUP(Y$3,[2]Prisindeks!$A$1:$B$111,2,FALSE)/100*AV108</f>
        <v>0</v>
      </c>
      <c r="BT108" s="59">
        <f>+SUM(AX108:BS108)</f>
        <v>0</v>
      </c>
      <c r="BU108" s="48">
        <f t="shared" si="42"/>
        <v>0</v>
      </c>
      <c r="BV108" s="48">
        <f t="shared" si="42"/>
        <v>0</v>
      </c>
      <c r="BW108" s="48">
        <f t="shared" si="42"/>
        <v>0</v>
      </c>
      <c r="BX108" s="48">
        <f t="shared" si="42"/>
        <v>0</v>
      </c>
      <c r="BY108" s="48">
        <f t="shared" si="42"/>
        <v>0</v>
      </c>
      <c r="BZ108" s="48">
        <f t="shared" si="42"/>
        <v>0</v>
      </c>
      <c r="CA108" s="48">
        <f t="shared" si="42"/>
        <v>0</v>
      </c>
      <c r="CB108" s="48">
        <f t="shared" si="42"/>
        <v>0</v>
      </c>
      <c r="CC108" s="48">
        <f t="shared" si="42"/>
        <v>0</v>
      </c>
      <c r="CD108" s="48">
        <f t="shared" si="42"/>
        <v>0</v>
      </c>
      <c r="CE108" s="48">
        <f t="shared" si="43"/>
        <v>0</v>
      </c>
      <c r="CF108" s="48">
        <f t="shared" si="43"/>
        <v>0</v>
      </c>
      <c r="CG108" s="48">
        <f t="shared" si="43"/>
        <v>0</v>
      </c>
      <c r="CH108" s="48">
        <f t="shared" si="43"/>
        <v>0</v>
      </c>
      <c r="CI108" s="48">
        <f t="shared" si="43"/>
        <v>0</v>
      </c>
      <c r="CJ108" s="48">
        <f t="shared" si="43"/>
        <v>0</v>
      </c>
      <c r="CK108" s="48">
        <f t="shared" si="43"/>
        <v>0</v>
      </c>
      <c r="CL108" s="48">
        <f t="shared" si="43"/>
        <v>0</v>
      </c>
      <c r="CM108" s="48">
        <f t="shared" si="43"/>
        <v>0</v>
      </c>
      <c r="CN108" s="48">
        <f t="shared" si="43"/>
        <v>0</v>
      </c>
      <c r="CO108" s="48">
        <f t="shared" si="43"/>
        <v>0</v>
      </c>
      <c r="CP108" s="48">
        <f t="shared" si="43"/>
        <v>0</v>
      </c>
      <c r="CQ108" s="49">
        <f>+AVERAGE(AW108,BT108)</f>
        <v>0</v>
      </c>
      <c r="CR108" s="48">
        <f t="shared" si="34"/>
        <v>0</v>
      </c>
    </row>
    <row r="109" spans="1:96" ht="15.75" hidden="1" outlineLevel="1" thickBot="1" x14ac:dyDescent="0.3">
      <c r="A109" s="63" t="s">
        <v>82</v>
      </c>
      <c r="B109" s="64" t="s">
        <v>65</v>
      </c>
      <c r="C109" s="65">
        <f>[2]Genanskaffelsespriser!E173</f>
        <v>75</v>
      </c>
      <c r="D109" s="79">
        <v>0</v>
      </c>
      <c r="E109" s="79">
        <v>0</v>
      </c>
      <c r="F109" s="79">
        <v>0</v>
      </c>
      <c r="G109" s="79">
        <v>0</v>
      </c>
      <c r="H109" s="79">
        <v>0</v>
      </c>
      <c r="I109" s="79">
        <v>0</v>
      </c>
      <c r="J109" s="79">
        <v>0</v>
      </c>
      <c r="K109" s="79">
        <v>0</v>
      </c>
      <c r="L109" s="79">
        <v>0</v>
      </c>
      <c r="M109" s="79">
        <v>0</v>
      </c>
      <c r="N109" s="79">
        <v>0</v>
      </c>
      <c r="O109" s="79">
        <v>0</v>
      </c>
      <c r="P109" s="79">
        <v>0</v>
      </c>
      <c r="Q109" s="79">
        <v>0</v>
      </c>
      <c r="R109" s="79">
        <v>0</v>
      </c>
      <c r="S109" s="79">
        <v>0</v>
      </c>
      <c r="T109" s="79">
        <v>0</v>
      </c>
      <c r="U109" s="79">
        <v>0</v>
      </c>
      <c r="V109" s="79">
        <v>0</v>
      </c>
      <c r="W109" s="79">
        <v>0</v>
      </c>
      <c r="X109" s="79">
        <v>0</v>
      </c>
      <c r="Y109" s="79">
        <v>0</v>
      </c>
      <c r="Z109" s="69"/>
      <c r="AA109" s="70">
        <f>IF((D109*[2]Genanskaffelsespriser!$D173-(2009-D$3)/$C109*[2]Genanskaffelsespriser!$D173*D109)&lt;0,0,(D109*[2]Genanskaffelsespriser!$D173-(2009-D$3)/$C109*[2]Genanskaffelsespriser!$D173*D109))</f>
        <v>0</v>
      </c>
      <c r="AB109" s="71">
        <f>IF((E109*[2]Genanskaffelsespriser!$D173-(2009-E$3)/$C109*[2]Genanskaffelsespriser!$D173*E109)&lt;0,0,(E109*[2]Genanskaffelsespriser!$D173-(2009-E$3)/$C109*[2]Genanskaffelsespriser!$D173*E109))</f>
        <v>0</v>
      </c>
      <c r="AC109" s="71">
        <f>IF((F109*[2]Genanskaffelsespriser!$D173-(2009-F$3)/$C109*[2]Genanskaffelsespriser!$D173*F109)&lt;0,0,(F109*[2]Genanskaffelsespriser!$D173-(2009-F$3)/$C109*[2]Genanskaffelsespriser!$D173*F109))</f>
        <v>0</v>
      </c>
      <c r="AD109" s="71">
        <f>IF((G109*[2]Genanskaffelsespriser!$D173-(2009-G$3)/$C109*[2]Genanskaffelsespriser!$D173*G109)&lt;0,0,(G109*[2]Genanskaffelsespriser!$D173-(2009-G$3)/$C109*[2]Genanskaffelsespriser!$D173*G109))</f>
        <v>0</v>
      </c>
      <c r="AE109" s="71">
        <f>IF((H109*[2]Genanskaffelsespriser!$D173-(2009-H$3)/$C109*[2]Genanskaffelsespriser!$D173*H109)&lt;0,0,(H109*[2]Genanskaffelsespriser!$D173-(2009-H$3)/$C109*[2]Genanskaffelsespriser!$D173*H109))</f>
        <v>0</v>
      </c>
      <c r="AF109" s="71">
        <f>IF((I109*[2]Genanskaffelsespriser!$D173-(2009-I$3)/$C109*[2]Genanskaffelsespriser!$D173*I109)&lt;0,0,(I109*[2]Genanskaffelsespriser!$D173-(2009-I$3)/$C109*[2]Genanskaffelsespriser!$D173*I109))</f>
        <v>0</v>
      </c>
      <c r="AG109" s="71">
        <f>IF((J109*[2]Genanskaffelsespriser!$D173-(2009-J$3)/$C109*[2]Genanskaffelsespriser!$D173*J109)&lt;0,0,(J109*[2]Genanskaffelsespriser!$D173-(2009-J$3)/$C109*[2]Genanskaffelsespriser!$D173*J109))</f>
        <v>0</v>
      </c>
      <c r="AH109" s="71">
        <f>IF((K109*[2]Genanskaffelsespriser!$D173-(2009-K$3)/$C109*[2]Genanskaffelsespriser!$D173*K109)&lt;0,0,(K109*[2]Genanskaffelsespriser!$D173-(2009-K$3)/$C109*[2]Genanskaffelsespriser!$D173*K109))</f>
        <v>0</v>
      </c>
      <c r="AI109" s="71">
        <f>IF((L109*[2]Genanskaffelsespriser!$D173-(2009-L$3)/$C109*[2]Genanskaffelsespriser!$D173*L109)&lt;0,0,(L109*[2]Genanskaffelsespriser!$D173-(2009-L$3)/$C109*[2]Genanskaffelsespriser!$D173*L109))</f>
        <v>0</v>
      </c>
      <c r="AJ109" s="71">
        <f>IF((M109*[2]Genanskaffelsespriser!$D173-(2009-M$3)/$C109*[2]Genanskaffelsespriser!$D173*M109)&lt;0,0,(M109*[2]Genanskaffelsespriser!$D173-(2009-M$3)/$C109*[2]Genanskaffelsespriser!$D173*M109))</f>
        <v>0</v>
      </c>
      <c r="AK109" s="71">
        <f>IF((N109*[2]Genanskaffelsespriser!$D173-(2009-N$3)/$C109*[2]Genanskaffelsespriser!$D173*N109)&lt;0,0,(N109*[2]Genanskaffelsespriser!$D173-(2009-N$3)/$C109*[2]Genanskaffelsespriser!$D173*N109))</f>
        <v>0</v>
      </c>
      <c r="AL109" s="71">
        <f>IF((O109*[2]Genanskaffelsespriser!$D173-(2009-O$3)/$C109*[2]Genanskaffelsespriser!$D173*O109)&lt;0,0,(O109*[2]Genanskaffelsespriser!$D173-(2009-O$3)/$C109*[2]Genanskaffelsespriser!$D173*O109))</f>
        <v>0</v>
      </c>
      <c r="AM109" s="71">
        <f>IF((P109*[2]Genanskaffelsespriser!$D173-(2009-P$3)/$C109*[2]Genanskaffelsespriser!$D173*P109)&lt;0,0,(P109*[2]Genanskaffelsespriser!$D173-(2009-P$3)/$C109*[2]Genanskaffelsespriser!$D173*P109))</f>
        <v>0</v>
      </c>
      <c r="AN109" s="71">
        <f>IF((Q109*[2]Genanskaffelsespriser!$D173-(2009-Q$3)/$C109*[2]Genanskaffelsespriser!$D173*Q109)&lt;0,0,(Q109*[2]Genanskaffelsespriser!$D173-(2009-Q$3)/$C109*[2]Genanskaffelsespriser!$D173*Q109))</f>
        <v>0</v>
      </c>
      <c r="AO109" s="71">
        <f>IF((R109*[2]Genanskaffelsespriser!$D173-(2009-R$3)/$C109*[2]Genanskaffelsespriser!$D173*R109)&lt;0,0,(R109*[2]Genanskaffelsespriser!$D173-(2009-R$3)/$C109*[2]Genanskaffelsespriser!$D173*R109))</f>
        <v>0</v>
      </c>
      <c r="AP109" s="71">
        <f>IF((S109*[2]Genanskaffelsespriser!$D173-(2009-S$3)/$C109*[2]Genanskaffelsespriser!$D173*S109)&lt;0,0,(S109*[2]Genanskaffelsespriser!$D173-(2009-S$3)/$C109*[2]Genanskaffelsespriser!$D173*S109))</f>
        <v>0</v>
      </c>
      <c r="AQ109" s="71">
        <f>IF((T109*[2]Genanskaffelsespriser!$D173-(2009-T$3)/$C109*[2]Genanskaffelsespriser!$D173*T109)&lt;0,0,(T109*[2]Genanskaffelsespriser!$D173-(2009-T$3)/$C109*[2]Genanskaffelsespriser!$D173*T109))</f>
        <v>0</v>
      </c>
      <c r="AR109" s="71">
        <f>IF((U109*[2]Genanskaffelsespriser!$D173-(2009-U$3)/$C109*[2]Genanskaffelsespriser!$D173*U109)&lt;0,0,(U109*[2]Genanskaffelsespriser!$D173-(2009-U$3)/$C109*[2]Genanskaffelsespriser!$D173*U109))</f>
        <v>0</v>
      </c>
      <c r="AS109" s="71">
        <f>IF((V109*[2]Genanskaffelsespriser!$D173-(2009-V$3)/$C109*[2]Genanskaffelsespriser!$D173*V109)&lt;0,0,(V109*[2]Genanskaffelsespriser!$D173-(2009-V$3)/$C109*[2]Genanskaffelsespriser!$D173*V109))</f>
        <v>0</v>
      </c>
      <c r="AT109" s="71">
        <f>IF((W109*[2]Genanskaffelsespriser!$D173-(2009-W$3)/$C109*[2]Genanskaffelsespriser!$D173*W109)&lt;0,0,(W109*[2]Genanskaffelsespriser!$D173-(2009-W$3)/$C109*[2]Genanskaffelsespriser!$D173*W109))</f>
        <v>0</v>
      </c>
      <c r="AU109" s="71">
        <f>IF((X109*[2]Genanskaffelsespriser!$D173-(2009-X$3)/$C109*[2]Genanskaffelsespriser!$D173*X109)&lt;0,0,(X109*[2]Genanskaffelsespriser!$D173-(2009-X$3)/$C109*[2]Genanskaffelsespriser!$D173*X109))</f>
        <v>0</v>
      </c>
      <c r="AV109" s="71">
        <f>IF((Y109*[2]Genanskaffelsespriser!$D173-(2009-Y$3)/$C109*[2]Genanskaffelsespriser!$D173*Y109)&lt;0,0,(Y109*[2]Genanskaffelsespriser!$D173-(2009-Y$3)/$C109*[2]Genanskaffelsespriser!$D173*Y109))</f>
        <v>0</v>
      </c>
      <c r="AW109" s="72">
        <f>+SUM(AA109:AV109)</f>
        <v>0</v>
      </c>
      <c r="AX109" s="71">
        <f>VLOOKUP(D$3,[2]Prisindeks!$A$1:$B$111,2,FALSE)/100*AA109</f>
        <v>0</v>
      </c>
      <c r="AY109" s="71">
        <f>VLOOKUP(E$3,[2]Prisindeks!$A$1:$B$111,2,FALSE)/100*AB109</f>
        <v>0</v>
      </c>
      <c r="AZ109" s="71">
        <f>VLOOKUP(F$3,[2]Prisindeks!$A$1:$B$111,2,FALSE)/100*AC109</f>
        <v>0</v>
      </c>
      <c r="BA109" s="71">
        <f>VLOOKUP(G$3,[2]Prisindeks!$A$1:$B$111,2,FALSE)/100*AD109</f>
        <v>0</v>
      </c>
      <c r="BB109" s="71">
        <f>VLOOKUP(H$3,[2]Prisindeks!$A$1:$B$111,2,FALSE)/100*AE109</f>
        <v>0</v>
      </c>
      <c r="BC109" s="71">
        <f>VLOOKUP(I$3,[2]Prisindeks!$A$1:$B$111,2,FALSE)/100*AF109</f>
        <v>0</v>
      </c>
      <c r="BD109" s="71">
        <f>VLOOKUP(J$3,[2]Prisindeks!$A$1:$B$111,2,FALSE)/100*AG109</f>
        <v>0</v>
      </c>
      <c r="BE109" s="71">
        <f>VLOOKUP(K$3,[2]Prisindeks!$A$1:$B$111,2,FALSE)/100*AH109</f>
        <v>0</v>
      </c>
      <c r="BF109" s="71">
        <f>VLOOKUP(L$3,[2]Prisindeks!$A$1:$B$111,2,FALSE)/100*AI109</f>
        <v>0</v>
      </c>
      <c r="BG109" s="71">
        <f>VLOOKUP(M$3,[2]Prisindeks!$A$1:$B$111,2,FALSE)/100*AJ109</f>
        <v>0</v>
      </c>
      <c r="BH109" s="71">
        <f>VLOOKUP(N$3,[2]Prisindeks!$A$1:$B$111,2,FALSE)/100*AK109</f>
        <v>0</v>
      </c>
      <c r="BI109" s="71">
        <f>VLOOKUP(O$3,[2]Prisindeks!$A$1:$B$111,2,FALSE)/100*AL109</f>
        <v>0</v>
      </c>
      <c r="BJ109" s="71">
        <f>VLOOKUP(P$3,[2]Prisindeks!$A$1:$B$111,2,FALSE)/100*AM109</f>
        <v>0</v>
      </c>
      <c r="BK109" s="71">
        <f>VLOOKUP(Q$3,[2]Prisindeks!$A$1:$B$111,2,FALSE)/100*AN109</f>
        <v>0</v>
      </c>
      <c r="BL109" s="71">
        <f>VLOOKUP(R$3,[2]Prisindeks!$A$1:$B$111,2,FALSE)/100*AO109</f>
        <v>0</v>
      </c>
      <c r="BM109" s="71">
        <f>VLOOKUP(S$3,[2]Prisindeks!$A$1:$B$111,2,FALSE)/100*AP109</f>
        <v>0</v>
      </c>
      <c r="BN109" s="71">
        <f>VLOOKUP(T$3,[2]Prisindeks!$A$1:$B$111,2,FALSE)/100*AQ109</f>
        <v>0</v>
      </c>
      <c r="BO109" s="71">
        <f>VLOOKUP(U$3,[2]Prisindeks!$A$1:$B$111,2,FALSE)/100*AR109</f>
        <v>0</v>
      </c>
      <c r="BP109" s="71">
        <f>VLOOKUP(V$3,[2]Prisindeks!$A$1:$B$111,2,FALSE)/100*AS109</f>
        <v>0</v>
      </c>
      <c r="BQ109" s="71">
        <f>VLOOKUP(W$3,[2]Prisindeks!$A$1:$B$111,2,FALSE)/100*AT109</f>
        <v>0</v>
      </c>
      <c r="BR109" s="71">
        <f>VLOOKUP(X$3,[2]Prisindeks!$A$1:$B$111,2,FALSE)/100*AU109</f>
        <v>0</v>
      </c>
      <c r="BS109" s="71">
        <f>VLOOKUP(Y$3,[2]Prisindeks!$A$1:$B$111,2,FALSE)/100*AV109</f>
        <v>0</v>
      </c>
      <c r="BT109" s="72">
        <f>+SUM(AX109:BS109)</f>
        <v>0</v>
      </c>
      <c r="BU109" s="48">
        <f t="shared" si="42"/>
        <v>0</v>
      </c>
      <c r="BV109" s="48">
        <f t="shared" si="42"/>
        <v>0</v>
      </c>
      <c r="BW109" s="48">
        <f t="shared" si="42"/>
        <v>0</v>
      </c>
      <c r="BX109" s="48">
        <f t="shared" si="42"/>
        <v>0</v>
      </c>
      <c r="BY109" s="48">
        <f t="shared" si="42"/>
        <v>0</v>
      </c>
      <c r="BZ109" s="48">
        <f t="shared" si="42"/>
        <v>0</v>
      </c>
      <c r="CA109" s="48">
        <f t="shared" si="42"/>
        <v>0</v>
      </c>
      <c r="CB109" s="48">
        <f t="shared" si="42"/>
        <v>0</v>
      </c>
      <c r="CC109" s="48">
        <f t="shared" si="42"/>
        <v>0</v>
      </c>
      <c r="CD109" s="48">
        <f t="shared" si="42"/>
        <v>0</v>
      </c>
      <c r="CE109" s="48">
        <f t="shared" si="43"/>
        <v>0</v>
      </c>
      <c r="CF109" s="48">
        <f t="shared" si="43"/>
        <v>0</v>
      </c>
      <c r="CG109" s="48">
        <f t="shared" si="43"/>
        <v>0</v>
      </c>
      <c r="CH109" s="48">
        <f t="shared" si="43"/>
        <v>0</v>
      </c>
      <c r="CI109" s="48">
        <f t="shared" si="43"/>
        <v>0</v>
      </c>
      <c r="CJ109" s="48">
        <f t="shared" si="43"/>
        <v>0</v>
      </c>
      <c r="CK109" s="48">
        <f t="shared" si="43"/>
        <v>0</v>
      </c>
      <c r="CL109" s="48">
        <f t="shared" si="43"/>
        <v>0</v>
      </c>
      <c r="CM109" s="48">
        <f t="shared" si="43"/>
        <v>0</v>
      </c>
      <c r="CN109" s="48">
        <f t="shared" si="43"/>
        <v>0</v>
      </c>
      <c r="CO109" s="48">
        <f t="shared" si="43"/>
        <v>0</v>
      </c>
      <c r="CP109" s="48">
        <f t="shared" si="43"/>
        <v>0</v>
      </c>
      <c r="CQ109" s="49">
        <f>+AVERAGE(AW109,BT109)</f>
        <v>0</v>
      </c>
      <c r="CR109" s="48">
        <f t="shared" si="34"/>
        <v>0</v>
      </c>
    </row>
    <row r="110" spans="1:96" collapsed="1" x14ac:dyDescent="0.25">
      <c r="A110" s="30" t="s">
        <v>83</v>
      </c>
      <c r="B110" s="31"/>
      <c r="C110" s="7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74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49"/>
      <c r="AW110" s="36">
        <f>SUM(AW111:AW118)</f>
        <v>0</v>
      </c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36">
        <f>SUM(BT111:BT118)</f>
        <v>0</v>
      </c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36">
        <f>SUM(CQ111:CQ118)</f>
        <v>0</v>
      </c>
      <c r="CR110" s="48">
        <f t="shared" si="34"/>
        <v>0</v>
      </c>
    </row>
    <row r="111" spans="1:96" hidden="1" outlineLevel="1" x14ac:dyDescent="0.25">
      <c r="A111" s="85" t="s">
        <v>84</v>
      </c>
      <c r="B111" s="39" t="s">
        <v>85</v>
      </c>
      <c r="C111" s="40">
        <f>+[2]Genanskaffelsespriser!$E$175</f>
        <v>50</v>
      </c>
      <c r="D111" s="77">
        <v>0</v>
      </c>
      <c r="E111" s="77">
        <v>0</v>
      </c>
      <c r="F111" s="77">
        <v>0</v>
      </c>
      <c r="G111" s="77">
        <v>0</v>
      </c>
      <c r="H111" s="77">
        <v>0</v>
      </c>
      <c r="I111" s="77">
        <v>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  <c r="W111" s="77">
        <v>0</v>
      </c>
      <c r="X111" s="77">
        <v>0</v>
      </c>
      <c r="Y111" s="77">
        <v>0</v>
      </c>
      <c r="Z111" s="86">
        <f>IF(COUNTIF(D111:Y111,"&lt;&gt;0")&lt;=1,IF((SUM(D111:Y111))&gt;0,((+HLOOKUP((SUM(D111:Y111)),[2]Priser!$E$342:$H$344,2)+((SUM(D111:Y111))-HLOOKUP((SUM(D111:Y111)),[2]Priser!$E$342:$H$344,1))*HLOOKUP((SUM(D111:Y111)),[2]Priser!$E$342:$H$344,3))*[2]Priser!$P$341)/(SUM(D111:Y111)),0)*(1+[2]Genanskaffelsespriser!$D$196),$A$400)</f>
        <v>0</v>
      </c>
      <c r="AA111" s="45">
        <f>IF((D111*$Z111-(2009-D$3)/($C111+D112)*$Z111*D111)&lt;0,0,(D111*$Z111-(2009-D$3)/($C111+D112)*$Z111*D111))</f>
        <v>0</v>
      </c>
      <c r="AB111" s="46">
        <f>IF((E111*$Z111-(2009-E$3)/($C111+E112)*$Z111*E111)&lt;0,0,(E111*$Z111-(2009-E$3)/($C111+E112)*$Z111*E111))</f>
        <v>0</v>
      </c>
      <c r="AC111" s="46">
        <f t="shared" ref="AC111:AV111" si="44">IF((F111*$Z111-(2009-F$3)/($C111+F112)*$Z111*F111)&lt;0,0,(F111*$Z111-(2009-F$3)/($C111+F112)*$Z111*F111))</f>
        <v>0</v>
      </c>
      <c r="AD111" s="46">
        <f t="shared" si="44"/>
        <v>0</v>
      </c>
      <c r="AE111" s="46">
        <f t="shared" si="44"/>
        <v>0</v>
      </c>
      <c r="AF111" s="46">
        <f t="shared" si="44"/>
        <v>0</v>
      </c>
      <c r="AG111" s="46">
        <f t="shared" si="44"/>
        <v>0</v>
      </c>
      <c r="AH111" s="46">
        <f t="shared" si="44"/>
        <v>0</v>
      </c>
      <c r="AI111" s="46">
        <f t="shared" si="44"/>
        <v>0</v>
      </c>
      <c r="AJ111" s="46">
        <f t="shared" si="44"/>
        <v>0</v>
      </c>
      <c r="AK111" s="46">
        <f t="shared" si="44"/>
        <v>0</v>
      </c>
      <c r="AL111" s="46">
        <f t="shared" si="44"/>
        <v>0</v>
      </c>
      <c r="AM111" s="46">
        <f t="shared" si="44"/>
        <v>0</v>
      </c>
      <c r="AN111" s="46">
        <f t="shared" si="44"/>
        <v>0</v>
      </c>
      <c r="AO111" s="46">
        <f t="shared" si="44"/>
        <v>0</v>
      </c>
      <c r="AP111" s="46">
        <f t="shared" si="44"/>
        <v>0</v>
      </c>
      <c r="AQ111" s="46">
        <f t="shared" si="44"/>
        <v>0</v>
      </c>
      <c r="AR111" s="46">
        <f t="shared" si="44"/>
        <v>0</v>
      </c>
      <c r="AS111" s="46">
        <f t="shared" si="44"/>
        <v>0</v>
      </c>
      <c r="AT111" s="46">
        <f t="shared" si="44"/>
        <v>0</v>
      </c>
      <c r="AU111" s="46">
        <f t="shared" si="44"/>
        <v>0</v>
      </c>
      <c r="AV111" s="46">
        <f t="shared" si="44"/>
        <v>0</v>
      </c>
      <c r="AW111" s="47">
        <f>+SUM(AA111:AV111)</f>
        <v>0</v>
      </c>
      <c r="AX111" s="46">
        <f>VLOOKUP(D$3,[2]Prisindeks!$A$1:$B$111,2,FALSE)/100*AA111</f>
        <v>0</v>
      </c>
      <c r="AY111" s="46">
        <f>VLOOKUP(E$3,[2]Prisindeks!$A$1:$B$111,2,FALSE)/100*AB111</f>
        <v>0</v>
      </c>
      <c r="AZ111" s="46">
        <f>VLOOKUP(F$3,[2]Prisindeks!$A$1:$B$111,2,FALSE)/100*AC111</f>
        <v>0</v>
      </c>
      <c r="BA111" s="46">
        <f>VLOOKUP(G$3,[2]Prisindeks!$A$1:$B$111,2,FALSE)/100*AD111</f>
        <v>0</v>
      </c>
      <c r="BB111" s="46">
        <f>VLOOKUP(H$3,[2]Prisindeks!$A$1:$B$111,2,FALSE)/100*AE111</f>
        <v>0</v>
      </c>
      <c r="BC111" s="46">
        <f>VLOOKUP(I$3,[2]Prisindeks!$A$1:$B$111,2,FALSE)/100*AF111</f>
        <v>0</v>
      </c>
      <c r="BD111" s="46">
        <f>VLOOKUP(J$3,[2]Prisindeks!$A$1:$B$111,2,FALSE)/100*AG111</f>
        <v>0</v>
      </c>
      <c r="BE111" s="46">
        <f>VLOOKUP(K$3,[2]Prisindeks!$A$1:$B$111,2,FALSE)/100*AH111</f>
        <v>0</v>
      </c>
      <c r="BF111" s="46">
        <f>VLOOKUP(L$3,[2]Prisindeks!$A$1:$B$111,2,FALSE)/100*AI111</f>
        <v>0</v>
      </c>
      <c r="BG111" s="46">
        <f>VLOOKUP(M$3,[2]Prisindeks!$A$1:$B$111,2,FALSE)/100*AJ111</f>
        <v>0</v>
      </c>
      <c r="BH111" s="46">
        <f>VLOOKUP(N$3,[2]Prisindeks!$A$1:$B$111,2,FALSE)/100*AK111</f>
        <v>0</v>
      </c>
      <c r="BI111" s="46">
        <f>VLOOKUP(O$3,[2]Prisindeks!$A$1:$B$111,2,FALSE)/100*AL111</f>
        <v>0</v>
      </c>
      <c r="BJ111" s="46">
        <f>VLOOKUP(P$3,[2]Prisindeks!$A$1:$B$111,2,FALSE)/100*AM111</f>
        <v>0</v>
      </c>
      <c r="BK111" s="46">
        <f>VLOOKUP(Q$3,[2]Prisindeks!$A$1:$B$111,2,FALSE)/100*AN111</f>
        <v>0</v>
      </c>
      <c r="BL111" s="46">
        <f>VLOOKUP(R$3,[2]Prisindeks!$A$1:$B$111,2,FALSE)/100*AO111</f>
        <v>0</v>
      </c>
      <c r="BM111" s="46">
        <f>VLOOKUP(S$3,[2]Prisindeks!$A$1:$B$111,2,FALSE)/100*AP111</f>
        <v>0</v>
      </c>
      <c r="BN111" s="46">
        <f>VLOOKUP(T$3,[2]Prisindeks!$A$1:$B$111,2,FALSE)/100*AQ111</f>
        <v>0</v>
      </c>
      <c r="BO111" s="46">
        <f>VLOOKUP(U$3,[2]Prisindeks!$A$1:$B$111,2,FALSE)/100*AR111</f>
        <v>0</v>
      </c>
      <c r="BP111" s="46">
        <f>VLOOKUP(V$3,[2]Prisindeks!$A$1:$B$111,2,FALSE)/100*AS111</f>
        <v>0</v>
      </c>
      <c r="BQ111" s="46">
        <f>VLOOKUP(W$3,[2]Prisindeks!$A$1:$B$111,2,FALSE)/100*AT111</f>
        <v>0</v>
      </c>
      <c r="BR111" s="46">
        <f>VLOOKUP(X$3,[2]Prisindeks!$A$1:$B$111,2,FALSE)/100*AU111</f>
        <v>0</v>
      </c>
      <c r="BS111" s="46">
        <f>VLOOKUP(Y$3,[2]Prisindeks!$A$1:$B$111,2,FALSE)/100*AV111</f>
        <v>0</v>
      </c>
      <c r="BT111" s="47">
        <f>+SUM(AX111:BS111)</f>
        <v>0</v>
      </c>
      <c r="BU111" s="48">
        <f t="shared" ref="BU111:CJ117" si="45">(AX111+AA111)/2</f>
        <v>0</v>
      </c>
      <c r="BV111" s="48">
        <f t="shared" si="45"/>
        <v>0</v>
      </c>
      <c r="BW111" s="48">
        <f t="shared" si="45"/>
        <v>0</v>
      </c>
      <c r="BX111" s="48">
        <f t="shared" si="45"/>
        <v>0</v>
      </c>
      <c r="BY111" s="48">
        <f t="shared" si="45"/>
        <v>0</v>
      </c>
      <c r="BZ111" s="48">
        <f t="shared" si="45"/>
        <v>0</v>
      </c>
      <c r="CA111" s="48">
        <f t="shared" si="45"/>
        <v>0</v>
      </c>
      <c r="CB111" s="48">
        <f t="shared" si="45"/>
        <v>0</v>
      </c>
      <c r="CC111" s="48">
        <f t="shared" si="45"/>
        <v>0</v>
      </c>
      <c r="CD111" s="48">
        <f t="shared" si="45"/>
        <v>0</v>
      </c>
      <c r="CE111" s="48">
        <f t="shared" si="45"/>
        <v>0</v>
      </c>
      <c r="CF111" s="48">
        <f t="shared" si="45"/>
        <v>0</v>
      </c>
      <c r="CG111" s="48">
        <f t="shared" si="45"/>
        <v>0</v>
      </c>
      <c r="CH111" s="48">
        <f t="shared" si="45"/>
        <v>0</v>
      </c>
      <c r="CI111" s="48">
        <f t="shared" si="45"/>
        <v>0</v>
      </c>
      <c r="CJ111" s="48">
        <f t="shared" si="45"/>
        <v>0</v>
      </c>
      <c r="CK111" s="48">
        <f t="shared" ref="CE111:CP117" si="46">(BN111+AQ111)/2</f>
        <v>0</v>
      </c>
      <c r="CL111" s="48">
        <f t="shared" si="46"/>
        <v>0</v>
      </c>
      <c r="CM111" s="48">
        <f t="shared" si="46"/>
        <v>0</v>
      </c>
      <c r="CN111" s="48">
        <f t="shared" si="46"/>
        <v>0</v>
      </c>
      <c r="CO111" s="48">
        <f t="shared" si="46"/>
        <v>0</v>
      </c>
      <c r="CP111" s="48">
        <f t="shared" si="46"/>
        <v>0</v>
      </c>
      <c r="CQ111" s="49">
        <f>+AVERAGE(AW111,BT111)</f>
        <v>0</v>
      </c>
      <c r="CR111" s="48">
        <f t="shared" si="34"/>
        <v>0</v>
      </c>
    </row>
    <row r="112" spans="1:96" hidden="1" outlineLevel="1" x14ac:dyDescent="0.25">
      <c r="A112" s="60" t="s">
        <v>66</v>
      </c>
      <c r="B112" s="51" t="s">
        <v>67</v>
      </c>
      <c r="C112" s="61" t="s">
        <v>68</v>
      </c>
      <c r="D112" s="78">
        <v>0</v>
      </c>
      <c r="E112" s="78">
        <v>0</v>
      </c>
      <c r="F112" s="78">
        <v>0</v>
      </c>
      <c r="G112" s="78">
        <v>0</v>
      </c>
      <c r="H112" s="78">
        <v>0</v>
      </c>
      <c r="I112" s="78">
        <v>0</v>
      </c>
      <c r="J112" s="78">
        <v>0</v>
      </c>
      <c r="K112" s="78">
        <v>0</v>
      </c>
      <c r="L112" s="78">
        <v>0</v>
      </c>
      <c r="M112" s="78">
        <v>0</v>
      </c>
      <c r="N112" s="78">
        <v>0</v>
      </c>
      <c r="O112" s="78">
        <v>0</v>
      </c>
      <c r="P112" s="78">
        <v>0</v>
      </c>
      <c r="Q112" s="78">
        <v>0</v>
      </c>
      <c r="R112" s="78">
        <v>0</v>
      </c>
      <c r="S112" s="78">
        <v>0</v>
      </c>
      <c r="T112" s="78">
        <v>0</v>
      </c>
      <c r="U112" s="78">
        <v>0</v>
      </c>
      <c r="V112" s="78">
        <v>0</v>
      </c>
      <c r="W112" s="78">
        <v>0</v>
      </c>
      <c r="X112" s="78">
        <v>0</v>
      </c>
      <c r="Y112" s="110">
        <v>0</v>
      </c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49"/>
      <c r="CR112" s="48"/>
    </row>
    <row r="113" spans="1:96" hidden="1" outlineLevel="1" x14ac:dyDescent="0.25">
      <c r="A113" s="50" t="s">
        <v>86</v>
      </c>
      <c r="B113" s="51" t="s">
        <v>85</v>
      </c>
      <c r="C113" s="52">
        <f>+[2]Genanskaffelsespriser!$E$176</f>
        <v>25</v>
      </c>
      <c r="D113" s="78">
        <v>0</v>
      </c>
      <c r="E113" s="78">
        <v>0</v>
      </c>
      <c r="F113" s="78">
        <v>0</v>
      </c>
      <c r="G113" s="78">
        <v>0</v>
      </c>
      <c r="H113" s="78">
        <v>0</v>
      </c>
      <c r="I113" s="78">
        <v>0</v>
      </c>
      <c r="J113" s="78">
        <v>0</v>
      </c>
      <c r="K113" s="78">
        <v>0</v>
      </c>
      <c r="L113" s="78">
        <v>0</v>
      </c>
      <c r="M113" s="78">
        <v>0</v>
      </c>
      <c r="N113" s="78">
        <v>0</v>
      </c>
      <c r="O113" s="78">
        <v>0</v>
      </c>
      <c r="P113" s="78">
        <v>0</v>
      </c>
      <c r="Q113" s="78">
        <v>0</v>
      </c>
      <c r="R113" s="78">
        <v>0</v>
      </c>
      <c r="S113" s="78">
        <v>0</v>
      </c>
      <c r="T113" s="78">
        <v>0</v>
      </c>
      <c r="U113" s="78">
        <v>0</v>
      </c>
      <c r="V113" s="78">
        <v>0</v>
      </c>
      <c r="W113" s="78">
        <v>0</v>
      </c>
      <c r="X113" s="78">
        <v>0</v>
      </c>
      <c r="Y113" s="78">
        <v>0</v>
      </c>
      <c r="Z113" s="87">
        <f>IF(COUNTIF(D113:Y113,"&lt;&gt;0")&lt;=1,IF((SUM(D113:Y113))&gt;0,((+HLOOKUP((SUM(D113:Y113)),[2]Priser!$E$342:$H$344,2)+((SUM(D113:Y113))-HLOOKUP((SUM(D113:Y113)),[2]Priser!$E$342:$H$344,1))*HLOOKUP((SUM(D113:Y113)),[2]Priser!$E$342:$H$344,3))*[2]Priser!$Q$341)/(SUM(D113:Y113)),0)*(1+[2]Genanskaffelsespriser!$D$196),$A$400)</f>
        <v>0</v>
      </c>
      <c r="AA113" s="57">
        <f t="shared" ref="AA113:AP114" si="47">IF((D113*$Z113-(2009-D$3)/$C113*$Z113*D113)&lt;0,0,(D113*$Z113-(2009-D$3)/$C113*$Z113*D113))</f>
        <v>0</v>
      </c>
      <c r="AB113" s="58">
        <f t="shared" si="47"/>
        <v>0</v>
      </c>
      <c r="AC113" s="58">
        <f t="shared" si="47"/>
        <v>0</v>
      </c>
      <c r="AD113" s="58">
        <f t="shared" si="47"/>
        <v>0</v>
      </c>
      <c r="AE113" s="58">
        <f t="shared" si="47"/>
        <v>0</v>
      </c>
      <c r="AF113" s="58">
        <f t="shared" si="47"/>
        <v>0</v>
      </c>
      <c r="AG113" s="58">
        <f t="shared" si="47"/>
        <v>0</v>
      </c>
      <c r="AH113" s="58">
        <f t="shared" si="47"/>
        <v>0</v>
      </c>
      <c r="AI113" s="58">
        <f t="shared" si="47"/>
        <v>0</v>
      </c>
      <c r="AJ113" s="58">
        <f t="shared" si="47"/>
        <v>0</v>
      </c>
      <c r="AK113" s="58">
        <f t="shared" si="47"/>
        <v>0</v>
      </c>
      <c r="AL113" s="58">
        <f t="shared" si="47"/>
        <v>0</v>
      </c>
      <c r="AM113" s="58">
        <f t="shared" si="47"/>
        <v>0</v>
      </c>
      <c r="AN113" s="58">
        <f t="shared" si="47"/>
        <v>0</v>
      </c>
      <c r="AO113" s="58">
        <f t="shared" si="47"/>
        <v>0</v>
      </c>
      <c r="AP113" s="58">
        <f t="shared" si="47"/>
        <v>0</v>
      </c>
      <c r="AQ113" s="58">
        <f t="shared" ref="AK113:AT114" si="48">IF((T113*$Z113-(2009-T$3)/$C113*$Z113*T113)&lt;0,0,(T113*$Z113-(2009-T$3)/$C113*$Z113*T113))</f>
        <v>0</v>
      </c>
      <c r="AR113" s="58">
        <f t="shared" si="48"/>
        <v>0</v>
      </c>
      <c r="AS113" s="58">
        <f t="shared" si="48"/>
        <v>0</v>
      </c>
      <c r="AT113" s="58">
        <f t="shared" si="48"/>
        <v>0</v>
      </c>
      <c r="AU113" s="58">
        <f>IF((X113*$Z113-(2009-X$3)/$C113*$Z113*X113)&lt;0,0,(X113*$Z113-(2009-X$3)/$C113*$Z113*X113))</f>
        <v>0</v>
      </c>
      <c r="AV113" s="58">
        <f>IF((Y113*$Z113-(2009-Y$3)/$C113*$Z113*Y113)&lt;0,0,(Y113*$Z113-(2009-Y$3)/$C113*$Z113*Y113))</f>
        <v>0</v>
      </c>
      <c r="AW113" s="59">
        <f>+SUM(AA113:AV113)</f>
        <v>0</v>
      </c>
      <c r="AX113" s="58">
        <f>VLOOKUP(D$3,[2]Prisindeks!$A$1:$B$111,2,FALSE)/100*AA113</f>
        <v>0</v>
      </c>
      <c r="AY113" s="58">
        <f>VLOOKUP(E$3,[2]Prisindeks!$A$1:$B$111,2,FALSE)/100*AB113</f>
        <v>0</v>
      </c>
      <c r="AZ113" s="58">
        <f>VLOOKUP(F$3,[2]Prisindeks!$A$1:$B$111,2,FALSE)/100*AC113</f>
        <v>0</v>
      </c>
      <c r="BA113" s="58">
        <f>VLOOKUP(G$3,[2]Prisindeks!$A$1:$B$111,2,FALSE)/100*AD113</f>
        <v>0</v>
      </c>
      <c r="BB113" s="58">
        <f>VLOOKUP(H$3,[2]Prisindeks!$A$1:$B$111,2,FALSE)/100*AE113</f>
        <v>0</v>
      </c>
      <c r="BC113" s="58">
        <f>VLOOKUP(I$3,[2]Prisindeks!$A$1:$B$111,2,FALSE)/100*AF113</f>
        <v>0</v>
      </c>
      <c r="BD113" s="58">
        <f>VLOOKUP(J$3,[2]Prisindeks!$A$1:$B$111,2,FALSE)/100*AG113</f>
        <v>0</v>
      </c>
      <c r="BE113" s="58">
        <f>VLOOKUP(K$3,[2]Prisindeks!$A$1:$B$111,2,FALSE)/100*AH113</f>
        <v>0</v>
      </c>
      <c r="BF113" s="58">
        <f>VLOOKUP(L$3,[2]Prisindeks!$A$1:$B$111,2,FALSE)/100*AI113</f>
        <v>0</v>
      </c>
      <c r="BG113" s="58">
        <f>VLOOKUP(M$3,[2]Prisindeks!$A$1:$B$111,2,FALSE)/100*AJ113</f>
        <v>0</v>
      </c>
      <c r="BH113" s="58">
        <f>VLOOKUP(N$3,[2]Prisindeks!$A$1:$B$111,2,FALSE)/100*AK113</f>
        <v>0</v>
      </c>
      <c r="BI113" s="58">
        <f>VLOOKUP(O$3,[2]Prisindeks!$A$1:$B$111,2,FALSE)/100*AL113</f>
        <v>0</v>
      </c>
      <c r="BJ113" s="58">
        <f>VLOOKUP(P$3,[2]Prisindeks!$A$1:$B$111,2,FALSE)/100*AM113</f>
        <v>0</v>
      </c>
      <c r="BK113" s="58">
        <f>VLOOKUP(Q$3,[2]Prisindeks!$A$1:$B$111,2,FALSE)/100*AN113</f>
        <v>0</v>
      </c>
      <c r="BL113" s="58">
        <f>VLOOKUP(R$3,[2]Prisindeks!$A$1:$B$111,2,FALSE)/100*AO113</f>
        <v>0</v>
      </c>
      <c r="BM113" s="58">
        <f>VLOOKUP(S$3,[2]Prisindeks!$A$1:$B$111,2,FALSE)/100*AP113</f>
        <v>0</v>
      </c>
      <c r="BN113" s="58">
        <f>VLOOKUP(T$3,[2]Prisindeks!$A$1:$B$111,2,FALSE)/100*AQ113</f>
        <v>0</v>
      </c>
      <c r="BO113" s="58">
        <f>VLOOKUP(U$3,[2]Prisindeks!$A$1:$B$111,2,FALSE)/100*AR113</f>
        <v>0</v>
      </c>
      <c r="BP113" s="58">
        <f>VLOOKUP(V$3,[2]Prisindeks!$A$1:$B$111,2,FALSE)/100*AS113</f>
        <v>0</v>
      </c>
      <c r="BQ113" s="58">
        <f>VLOOKUP(W$3,[2]Prisindeks!$A$1:$B$111,2,FALSE)/100*AT113</f>
        <v>0</v>
      </c>
      <c r="BR113" s="58">
        <f>VLOOKUP(X$3,[2]Prisindeks!$A$1:$B$111,2,FALSE)/100*AU113</f>
        <v>0</v>
      </c>
      <c r="BS113" s="58">
        <f>VLOOKUP(Y$3,[2]Prisindeks!$A$1:$B$111,2,FALSE)/100*AV113</f>
        <v>0</v>
      </c>
      <c r="BT113" s="59">
        <f>+SUM(AX113:BS113)</f>
        <v>0</v>
      </c>
      <c r="BU113" s="48">
        <f t="shared" si="45"/>
        <v>0</v>
      </c>
      <c r="BV113" s="48">
        <f t="shared" si="45"/>
        <v>0</v>
      </c>
      <c r="BW113" s="48">
        <f t="shared" si="45"/>
        <v>0</v>
      </c>
      <c r="BX113" s="48">
        <f t="shared" si="45"/>
        <v>0</v>
      </c>
      <c r="BY113" s="48">
        <f t="shared" si="45"/>
        <v>0</v>
      </c>
      <c r="BZ113" s="48">
        <f t="shared" si="45"/>
        <v>0</v>
      </c>
      <c r="CA113" s="48">
        <f t="shared" si="45"/>
        <v>0</v>
      </c>
      <c r="CB113" s="48">
        <f t="shared" si="45"/>
        <v>0</v>
      </c>
      <c r="CC113" s="48">
        <f t="shared" si="45"/>
        <v>0</v>
      </c>
      <c r="CD113" s="48">
        <f t="shared" si="45"/>
        <v>0</v>
      </c>
      <c r="CE113" s="48">
        <f t="shared" si="46"/>
        <v>0</v>
      </c>
      <c r="CF113" s="48">
        <f t="shared" si="46"/>
        <v>0</v>
      </c>
      <c r="CG113" s="48">
        <f t="shared" si="46"/>
        <v>0</v>
      </c>
      <c r="CH113" s="48">
        <f t="shared" si="46"/>
        <v>0</v>
      </c>
      <c r="CI113" s="48">
        <f t="shared" si="46"/>
        <v>0</v>
      </c>
      <c r="CJ113" s="48">
        <f t="shared" si="46"/>
        <v>0</v>
      </c>
      <c r="CK113" s="48">
        <f t="shared" si="46"/>
        <v>0</v>
      </c>
      <c r="CL113" s="48">
        <f t="shared" si="46"/>
        <v>0</v>
      </c>
      <c r="CM113" s="48">
        <f t="shared" si="46"/>
        <v>0</v>
      </c>
      <c r="CN113" s="48">
        <f t="shared" si="46"/>
        <v>0</v>
      </c>
      <c r="CO113" s="48">
        <f t="shared" si="46"/>
        <v>0</v>
      </c>
      <c r="CP113" s="48">
        <f t="shared" si="46"/>
        <v>0</v>
      </c>
      <c r="CQ113" s="49">
        <f>+AVERAGE(AW113,BT113)</f>
        <v>0</v>
      </c>
      <c r="CR113" s="48">
        <f t="shared" si="34"/>
        <v>0</v>
      </c>
    </row>
    <row r="114" spans="1:96" hidden="1" outlineLevel="1" x14ac:dyDescent="0.25">
      <c r="A114" s="50" t="s">
        <v>87</v>
      </c>
      <c r="B114" s="51" t="s">
        <v>85</v>
      </c>
      <c r="C114" s="52">
        <f>+[2]Genanskaffelsespriser!$E$177</f>
        <v>10</v>
      </c>
      <c r="D114" s="78">
        <v>0</v>
      </c>
      <c r="E114" s="78">
        <v>0</v>
      </c>
      <c r="F114" s="78">
        <v>0</v>
      </c>
      <c r="G114" s="78">
        <v>0</v>
      </c>
      <c r="H114" s="78">
        <v>0</v>
      </c>
      <c r="I114" s="78">
        <v>0</v>
      </c>
      <c r="J114" s="78">
        <v>0</v>
      </c>
      <c r="K114" s="78">
        <v>0</v>
      </c>
      <c r="L114" s="78">
        <v>0</v>
      </c>
      <c r="M114" s="78">
        <v>0</v>
      </c>
      <c r="N114" s="78">
        <v>0</v>
      </c>
      <c r="O114" s="78">
        <v>0</v>
      </c>
      <c r="P114" s="78">
        <v>0</v>
      </c>
      <c r="Q114" s="78">
        <v>0</v>
      </c>
      <c r="R114" s="78">
        <v>0</v>
      </c>
      <c r="S114" s="78">
        <v>0</v>
      </c>
      <c r="T114" s="78">
        <v>0</v>
      </c>
      <c r="U114" s="78">
        <v>0</v>
      </c>
      <c r="V114" s="78">
        <v>0</v>
      </c>
      <c r="W114" s="78">
        <v>0</v>
      </c>
      <c r="X114" s="78">
        <v>0</v>
      </c>
      <c r="Y114" s="78">
        <v>0</v>
      </c>
      <c r="Z114" s="87">
        <f>IF(COUNTIF(D114:Y114,"&lt;&gt;0")&lt;=1,IF((SUM(D114:Y114))&gt;0,((+HLOOKUP((SUM(D114:Y114)),[2]Priser!$E$342:$H$344,2)+((SUM(D114:Y114))-HLOOKUP((SUM(D114:Y114)),[2]Priser!$E$342:$H$344,1))*HLOOKUP((SUM(D114:Y114)),[2]Priser!$E$342:$H$344,3))*[2]Priser!$R$341)/(SUM(D114:Y114)),0)*(1+[2]Genanskaffelsespriser!$D$196),$A$400)</f>
        <v>0</v>
      </c>
      <c r="AA114" s="57">
        <f t="shared" si="47"/>
        <v>0</v>
      </c>
      <c r="AB114" s="58">
        <f t="shared" si="47"/>
        <v>0</v>
      </c>
      <c r="AC114" s="58">
        <f t="shared" si="47"/>
        <v>0</v>
      </c>
      <c r="AD114" s="58">
        <f t="shared" si="47"/>
        <v>0</v>
      </c>
      <c r="AE114" s="58">
        <f t="shared" si="47"/>
        <v>0</v>
      </c>
      <c r="AF114" s="58">
        <f t="shared" si="47"/>
        <v>0</v>
      </c>
      <c r="AG114" s="58">
        <f t="shared" si="47"/>
        <v>0</v>
      </c>
      <c r="AH114" s="58">
        <f t="shared" si="47"/>
        <v>0</v>
      </c>
      <c r="AI114" s="58">
        <f t="shared" si="47"/>
        <v>0</v>
      </c>
      <c r="AJ114" s="58">
        <f t="shared" si="47"/>
        <v>0</v>
      </c>
      <c r="AK114" s="58">
        <f t="shared" si="48"/>
        <v>0</v>
      </c>
      <c r="AL114" s="58">
        <f t="shared" si="48"/>
        <v>0</v>
      </c>
      <c r="AM114" s="58">
        <f t="shared" si="48"/>
        <v>0</v>
      </c>
      <c r="AN114" s="58">
        <f t="shared" si="48"/>
        <v>0</v>
      </c>
      <c r="AO114" s="58">
        <f t="shared" si="48"/>
        <v>0</v>
      </c>
      <c r="AP114" s="58">
        <f t="shared" si="48"/>
        <v>0</v>
      </c>
      <c r="AQ114" s="58">
        <f t="shared" si="48"/>
        <v>0</v>
      </c>
      <c r="AR114" s="58">
        <f t="shared" si="48"/>
        <v>0</v>
      </c>
      <c r="AS114" s="58">
        <f t="shared" si="48"/>
        <v>0</v>
      </c>
      <c r="AT114" s="58">
        <f t="shared" si="48"/>
        <v>0</v>
      </c>
      <c r="AU114" s="58">
        <f>IF((X114*$Z114-(2009-X$3)/$C114*$Z114*X114)&lt;0,0,(X114*$Z114-(2009-X$3)/$C114*$Z114*X114))</f>
        <v>0</v>
      </c>
      <c r="AV114" s="58">
        <f>IF((Y114*$Z114-(2009-Y$3)/$C114*$Z114*Y114)&lt;0,0,(Y114*$Z114-(2009-Y$3)/$C114*$Z114*Y114))</f>
        <v>0</v>
      </c>
      <c r="AW114" s="59">
        <f>+SUM(AA114:AV114)</f>
        <v>0</v>
      </c>
      <c r="AX114" s="58">
        <f>VLOOKUP(D$3,[2]Prisindeks!$A$1:$B$111,2,FALSE)/100*AA114</f>
        <v>0</v>
      </c>
      <c r="AY114" s="58">
        <f>VLOOKUP(E$3,[2]Prisindeks!$A$1:$B$111,2,FALSE)/100*AB114</f>
        <v>0</v>
      </c>
      <c r="AZ114" s="58">
        <f>VLOOKUP(F$3,[2]Prisindeks!$A$1:$B$111,2,FALSE)/100*AC114</f>
        <v>0</v>
      </c>
      <c r="BA114" s="58">
        <f>VLOOKUP(G$3,[2]Prisindeks!$A$1:$B$111,2,FALSE)/100*AD114</f>
        <v>0</v>
      </c>
      <c r="BB114" s="58">
        <f>VLOOKUP(H$3,[2]Prisindeks!$A$1:$B$111,2,FALSE)/100*AE114</f>
        <v>0</v>
      </c>
      <c r="BC114" s="58">
        <f>VLOOKUP(I$3,[2]Prisindeks!$A$1:$B$111,2,FALSE)/100*AF114</f>
        <v>0</v>
      </c>
      <c r="BD114" s="58">
        <f>VLOOKUP(J$3,[2]Prisindeks!$A$1:$B$111,2,FALSE)/100*AG114</f>
        <v>0</v>
      </c>
      <c r="BE114" s="58">
        <f>VLOOKUP(K$3,[2]Prisindeks!$A$1:$B$111,2,FALSE)/100*AH114</f>
        <v>0</v>
      </c>
      <c r="BF114" s="58">
        <f>VLOOKUP(L$3,[2]Prisindeks!$A$1:$B$111,2,FALSE)/100*AI114</f>
        <v>0</v>
      </c>
      <c r="BG114" s="58">
        <f>VLOOKUP(M$3,[2]Prisindeks!$A$1:$B$111,2,FALSE)/100*AJ114</f>
        <v>0</v>
      </c>
      <c r="BH114" s="58">
        <f>VLOOKUP(N$3,[2]Prisindeks!$A$1:$B$111,2,FALSE)/100*AK114</f>
        <v>0</v>
      </c>
      <c r="BI114" s="58">
        <f>VLOOKUP(O$3,[2]Prisindeks!$A$1:$B$111,2,FALSE)/100*AL114</f>
        <v>0</v>
      </c>
      <c r="BJ114" s="58">
        <f>VLOOKUP(P$3,[2]Prisindeks!$A$1:$B$111,2,FALSE)/100*AM114</f>
        <v>0</v>
      </c>
      <c r="BK114" s="58">
        <f>VLOOKUP(Q$3,[2]Prisindeks!$A$1:$B$111,2,FALSE)/100*AN114</f>
        <v>0</v>
      </c>
      <c r="BL114" s="58">
        <f>VLOOKUP(R$3,[2]Prisindeks!$A$1:$B$111,2,FALSE)/100*AO114</f>
        <v>0</v>
      </c>
      <c r="BM114" s="58">
        <f>VLOOKUP(S$3,[2]Prisindeks!$A$1:$B$111,2,FALSE)/100*AP114</f>
        <v>0</v>
      </c>
      <c r="BN114" s="58">
        <f>VLOOKUP(T$3,[2]Prisindeks!$A$1:$B$111,2,FALSE)/100*AQ114</f>
        <v>0</v>
      </c>
      <c r="BO114" s="58">
        <f>VLOOKUP(U$3,[2]Prisindeks!$A$1:$B$111,2,FALSE)/100*AR114</f>
        <v>0</v>
      </c>
      <c r="BP114" s="58">
        <f>VLOOKUP(V$3,[2]Prisindeks!$A$1:$B$111,2,FALSE)/100*AS114</f>
        <v>0</v>
      </c>
      <c r="BQ114" s="58">
        <f>VLOOKUP(W$3,[2]Prisindeks!$A$1:$B$111,2,FALSE)/100*AT114</f>
        <v>0</v>
      </c>
      <c r="BR114" s="58">
        <f>VLOOKUP(X$3,[2]Prisindeks!$A$1:$B$111,2,FALSE)/100*AU114</f>
        <v>0</v>
      </c>
      <c r="BS114" s="58">
        <f>VLOOKUP(Y$3,[2]Prisindeks!$A$1:$B$111,2,FALSE)/100*AV114</f>
        <v>0</v>
      </c>
      <c r="BT114" s="59">
        <f>+SUM(AX114:BS114)</f>
        <v>0</v>
      </c>
      <c r="BU114" s="48">
        <f t="shared" si="45"/>
        <v>0</v>
      </c>
      <c r="BV114" s="48">
        <f t="shared" si="45"/>
        <v>0</v>
      </c>
      <c r="BW114" s="48">
        <f t="shared" si="45"/>
        <v>0</v>
      </c>
      <c r="BX114" s="48">
        <f t="shared" si="45"/>
        <v>0</v>
      </c>
      <c r="BY114" s="48">
        <f t="shared" si="45"/>
        <v>0</v>
      </c>
      <c r="BZ114" s="48">
        <f t="shared" si="45"/>
        <v>0</v>
      </c>
      <c r="CA114" s="48">
        <f t="shared" si="45"/>
        <v>0</v>
      </c>
      <c r="CB114" s="48">
        <f t="shared" si="45"/>
        <v>0</v>
      </c>
      <c r="CC114" s="48">
        <f t="shared" si="45"/>
        <v>0</v>
      </c>
      <c r="CD114" s="48">
        <f t="shared" si="45"/>
        <v>0</v>
      </c>
      <c r="CE114" s="48">
        <f t="shared" si="46"/>
        <v>0</v>
      </c>
      <c r="CF114" s="48">
        <f t="shared" si="46"/>
        <v>0</v>
      </c>
      <c r="CG114" s="48">
        <f t="shared" si="46"/>
        <v>0</v>
      </c>
      <c r="CH114" s="48">
        <f t="shared" si="46"/>
        <v>0</v>
      </c>
      <c r="CI114" s="48">
        <f t="shared" si="46"/>
        <v>0</v>
      </c>
      <c r="CJ114" s="48">
        <f t="shared" si="46"/>
        <v>0</v>
      </c>
      <c r="CK114" s="48">
        <f t="shared" si="46"/>
        <v>0</v>
      </c>
      <c r="CL114" s="48">
        <f t="shared" si="46"/>
        <v>0</v>
      </c>
      <c r="CM114" s="48">
        <f t="shared" si="46"/>
        <v>0</v>
      </c>
      <c r="CN114" s="48">
        <f t="shared" si="46"/>
        <v>0</v>
      </c>
      <c r="CO114" s="48">
        <f t="shared" si="46"/>
        <v>0</v>
      </c>
      <c r="CP114" s="48">
        <f t="shared" si="46"/>
        <v>0</v>
      </c>
      <c r="CQ114" s="49">
        <f>+AVERAGE(AW114,BT114)</f>
        <v>0</v>
      </c>
      <c r="CR114" s="48">
        <f t="shared" si="34"/>
        <v>0</v>
      </c>
    </row>
    <row r="115" spans="1:96" hidden="1" outlineLevel="1" x14ac:dyDescent="0.25">
      <c r="A115" s="50" t="s">
        <v>88</v>
      </c>
      <c r="B115" s="51" t="s">
        <v>89</v>
      </c>
      <c r="C115" s="52">
        <f>+[2]Genanskaffelsespriser!$E$178</f>
        <v>50</v>
      </c>
      <c r="D115" s="78">
        <v>0</v>
      </c>
      <c r="E115" s="78">
        <v>0</v>
      </c>
      <c r="F115" s="78">
        <v>0</v>
      </c>
      <c r="G115" s="78">
        <v>0</v>
      </c>
      <c r="H115" s="78">
        <v>0</v>
      </c>
      <c r="I115" s="78">
        <v>0</v>
      </c>
      <c r="J115" s="78">
        <v>0</v>
      </c>
      <c r="K115" s="78">
        <v>0</v>
      </c>
      <c r="L115" s="78">
        <v>0</v>
      </c>
      <c r="M115" s="78">
        <v>0</v>
      </c>
      <c r="N115" s="78">
        <v>0</v>
      </c>
      <c r="O115" s="78">
        <v>0</v>
      </c>
      <c r="P115" s="78">
        <v>0</v>
      </c>
      <c r="Q115" s="78">
        <v>0</v>
      </c>
      <c r="R115" s="78">
        <v>0</v>
      </c>
      <c r="S115" s="78">
        <v>0</v>
      </c>
      <c r="T115" s="78">
        <v>0</v>
      </c>
      <c r="U115" s="78">
        <v>0</v>
      </c>
      <c r="V115" s="78">
        <v>0</v>
      </c>
      <c r="W115" s="78">
        <v>0</v>
      </c>
      <c r="X115" s="78">
        <v>0</v>
      </c>
      <c r="Y115" s="78">
        <v>0</v>
      </c>
      <c r="Z115" s="87">
        <f>IF(COUNTIF(D115:Y115,"&lt;&gt;0")&lt;=1,IF((SUM(D115:Y115))&gt;0,(+HLOOKUP((SUM(D115:Y115)),[2]Priser!$E$168:$J$170,2)+((SUM(D115:Y115))-HLOOKUP((SUM(D115:Y115)),[2]Priser!$E$168:$J$170,1))*HLOOKUP((SUM(D115:Y115)),[2]Priser!$E$168:$J$170,3))/(SUM(D115:Y115)),0)*(1+[2]Genanskaffelsespriser!$D$196),$A$400)</f>
        <v>0</v>
      </c>
      <c r="AA115" s="57">
        <f>IF((D115*$Z115-(2009-D$3)/($C115+D116)*$Z115*D115)&lt;0,0,(D115*$Z115-(2009-D$3)/($C115+D116)*$Z115*D115))</f>
        <v>0</v>
      </c>
      <c r="AB115" s="58">
        <f>IF((E115*$Z115-(2009-E$3)/($C115+E116)*$Z115*E115)&lt;0,0,(E115*$Z115-(2009-E$3)/($C115+E116)*$Z115*E115))</f>
        <v>0</v>
      </c>
      <c r="AC115" s="58">
        <f t="shared" ref="AC115:AV115" si="49">IF((F115*$Z115-(2009-F$3)/($C115+F116)*$Z115*F115)&lt;0,0,(F115*$Z115-(2009-F$3)/($C115+F116)*$Z115*F115))</f>
        <v>0</v>
      </c>
      <c r="AD115" s="58">
        <f t="shared" si="49"/>
        <v>0</v>
      </c>
      <c r="AE115" s="58">
        <f t="shared" si="49"/>
        <v>0</v>
      </c>
      <c r="AF115" s="58">
        <f t="shared" si="49"/>
        <v>0</v>
      </c>
      <c r="AG115" s="58">
        <f t="shared" si="49"/>
        <v>0</v>
      </c>
      <c r="AH115" s="58">
        <f t="shared" si="49"/>
        <v>0</v>
      </c>
      <c r="AI115" s="58">
        <f t="shared" si="49"/>
        <v>0</v>
      </c>
      <c r="AJ115" s="58">
        <f t="shared" si="49"/>
        <v>0</v>
      </c>
      <c r="AK115" s="58">
        <f t="shared" si="49"/>
        <v>0</v>
      </c>
      <c r="AL115" s="58">
        <f t="shared" si="49"/>
        <v>0</v>
      </c>
      <c r="AM115" s="58">
        <f t="shared" si="49"/>
        <v>0</v>
      </c>
      <c r="AN115" s="58">
        <f t="shared" si="49"/>
        <v>0</v>
      </c>
      <c r="AO115" s="58">
        <f t="shared" si="49"/>
        <v>0</v>
      </c>
      <c r="AP115" s="58">
        <f t="shared" si="49"/>
        <v>0</v>
      </c>
      <c r="AQ115" s="58">
        <f t="shared" si="49"/>
        <v>0</v>
      </c>
      <c r="AR115" s="58">
        <f t="shared" si="49"/>
        <v>0</v>
      </c>
      <c r="AS115" s="58">
        <f t="shared" si="49"/>
        <v>0</v>
      </c>
      <c r="AT115" s="58">
        <f t="shared" si="49"/>
        <v>0</v>
      </c>
      <c r="AU115" s="58">
        <f t="shared" si="49"/>
        <v>0</v>
      </c>
      <c r="AV115" s="58">
        <f t="shared" si="49"/>
        <v>0</v>
      </c>
      <c r="AW115" s="59">
        <f>+SUM(AA115:AV115)</f>
        <v>0</v>
      </c>
      <c r="AX115" s="58">
        <f>VLOOKUP(D$3,[2]Prisindeks!$A$1:$B$111,2,FALSE)/100*AA115</f>
        <v>0</v>
      </c>
      <c r="AY115" s="58">
        <f>VLOOKUP(E$3,[2]Prisindeks!$A$1:$B$111,2,FALSE)/100*AB115</f>
        <v>0</v>
      </c>
      <c r="AZ115" s="58">
        <f>VLOOKUP(F$3,[2]Prisindeks!$A$1:$B$111,2,FALSE)/100*AC115</f>
        <v>0</v>
      </c>
      <c r="BA115" s="58">
        <f>VLOOKUP(G$3,[2]Prisindeks!$A$1:$B$111,2,FALSE)/100*AD115</f>
        <v>0</v>
      </c>
      <c r="BB115" s="58">
        <f>VLOOKUP(H$3,[2]Prisindeks!$A$1:$B$111,2,FALSE)/100*AE115</f>
        <v>0</v>
      </c>
      <c r="BC115" s="58">
        <f>VLOOKUP(I$3,[2]Prisindeks!$A$1:$B$111,2,FALSE)/100*AF115</f>
        <v>0</v>
      </c>
      <c r="BD115" s="58">
        <f>VLOOKUP(J$3,[2]Prisindeks!$A$1:$B$111,2,FALSE)/100*AG115</f>
        <v>0</v>
      </c>
      <c r="BE115" s="58">
        <f>VLOOKUP(K$3,[2]Prisindeks!$A$1:$B$111,2,FALSE)/100*AH115</f>
        <v>0</v>
      </c>
      <c r="BF115" s="58">
        <f>VLOOKUP(L$3,[2]Prisindeks!$A$1:$B$111,2,FALSE)/100*AI115</f>
        <v>0</v>
      </c>
      <c r="BG115" s="58">
        <f>VLOOKUP(M$3,[2]Prisindeks!$A$1:$B$111,2,FALSE)/100*AJ115</f>
        <v>0</v>
      </c>
      <c r="BH115" s="58">
        <f>VLOOKUP(N$3,[2]Prisindeks!$A$1:$B$111,2,FALSE)/100*AK115</f>
        <v>0</v>
      </c>
      <c r="BI115" s="58">
        <f>VLOOKUP(O$3,[2]Prisindeks!$A$1:$B$111,2,FALSE)/100*AL115</f>
        <v>0</v>
      </c>
      <c r="BJ115" s="58">
        <f>VLOOKUP(P$3,[2]Prisindeks!$A$1:$B$111,2,FALSE)/100*AM115</f>
        <v>0</v>
      </c>
      <c r="BK115" s="58">
        <f>VLOOKUP(Q$3,[2]Prisindeks!$A$1:$B$111,2,FALSE)/100*AN115</f>
        <v>0</v>
      </c>
      <c r="BL115" s="58">
        <f>VLOOKUP(R$3,[2]Prisindeks!$A$1:$B$111,2,FALSE)/100*AO115</f>
        <v>0</v>
      </c>
      <c r="BM115" s="58">
        <f>VLOOKUP(S$3,[2]Prisindeks!$A$1:$B$111,2,FALSE)/100*AP115</f>
        <v>0</v>
      </c>
      <c r="BN115" s="58">
        <f>VLOOKUP(T$3,[2]Prisindeks!$A$1:$B$111,2,FALSE)/100*AQ115</f>
        <v>0</v>
      </c>
      <c r="BO115" s="58">
        <f>VLOOKUP(U$3,[2]Prisindeks!$A$1:$B$111,2,FALSE)/100*AR115</f>
        <v>0</v>
      </c>
      <c r="BP115" s="58">
        <f>VLOOKUP(V$3,[2]Prisindeks!$A$1:$B$111,2,FALSE)/100*AS115</f>
        <v>0</v>
      </c>
      <c r="BQ115" s="58">
        <f>VLOOKUP(W$3,[2]Prisindeks!$A$1:$B$111,2,FALSE)/100*AT115</f>
        <v>0</v>
      </c>
      <c r="BR115" s="58">
        <f>VLOOKUP(X$3,[2]Prisindeks!$A$1:$B$111,2,FALSE)/100*AU115</f>
        <v>0</v>
      </c>
      <c r="BS115" s="58">
        <f>VLOOKUP(Y$3,[2]Prisindeks!$A$1:$B$111,2,FALSE)/100*AV115</f>
        <v>0</v>
      </c>
      <c r="BT115" s="59">
        <f>+SUM(AX115:BS115)</f>
        <v>0</v>
      </c>
      <c r="BU115" s="48">
        <f t="shared" si="45"/>
        <v>0</v>
      </c>
      <c r="BV115" s="48">
        <f t="shared" si="45"/>
        <v>0</v>
      </c>
      <c r="BW115" s="48">
        <f t="shared" si="45"/>
        <v>0</v>
      </c>
      <c r="BX115" s="48">
        <f t="shared" si="45"/>
        <v>0</v>
      </c>
      <c r="BY115" s="48">
        <f t="shared" si="45"/>
        <v>0</v>
      </c>
      <c r="BZ115" s="48">
        <f t="shared" si="45"/>
        <v>0</v>
      </c>
      <c r="CA115" s="48">
        <f t="shared" si="45"/>
        <v>0</v>
      </c>
      <c r="CB115" s="48">
        <f t="shared" si="45"/>
        <v>0</v>
      </c>
      <c r="CC115" s="48">
        <f t="shared" si="45"/>
        <v>0</v>
      </c>
      <c r="CD115" s="48">
        <f t="shared" si="45"/>
        <v>0</v>
      </c>
      <c r="CE115" s="48">
        <f t="shared" si="46"/>
        <v>0</v>
      </c>
      <c r="CF115" s="48">
        <f t="shared" si="46"/>
        <v>0</v>
      </c>
      <c r="CG115" s="48">
        <f t="shared" si="46"/>
        <v>0</v>
      </c>
      <c r="CH115" s="48">
        <f t="shared" si="46"/>
        <v>0</v>
      </c>
      <c r="CI115" s="48">
        <f t="shared" si="46"/>
        <v>0</v>
      </c>
      <c r="CJ115" s="48">
        <f t="shared" si="46"/>
        <v>0</v>
      </c>
      <c r="CK115" s="48">
        <f t="shared" si="46"/>
        <v>0</v>
      </c>
      <c r="CL115" s="48">
        <f t="shared" si="46"/>
        <v>0</v>
      </c>
      <c r="CM115" s="48">
        <f t="shared" si="46"/>
        <v>0</v>
      </c>
      <c r="CN115" s="48">
        <f t="shared" si="46"/>
        <v>0</v>
      </c>
      <c r="CO115" s="48">
        <f t="shared" si="46"/>
        <v>0</v>
      </c>
      <c r="CP115" s="48">
        <f t="shared" si="46"/>
        <v>0</v>
      </c>
      <c r="CQ115" s="49">
        <f>+AVERAGE(AW115,BT115)</f>
        <v>0</v>
      </c>
      <c r="CR115" s="48">
        <f t="shared" si="34"/>
        <v>0</v>
      </c>
    </row>
    <row r="116" spans="1:96" hidden="1" outlineLevel="1" x14ac:dyDescent="0.25">
      <c r="A116" s="60" t="s">
        <v>66</v>
      </c>
      <c r="B116" s="51" t="s">
        <v>67</v>
      </c>
      <c r="C116" s="61" t="s">
        <v>68</v>
      </c>
      <c r="D116" s="78">
        <v>0</v>
      </c>
      <c r="E116" s="78">
        <v>0</v>
      </c>
      <c r="F116" s="78">
        <v>0</v>
      </c>
      <c r="G116" s="78">
        <v>0</v>
      </c>
      <c r="H116" s="78">
        <v>0</v>
      </c>
      <c r="I116" s="78">
        <v>0</v>
      </c>
      <c r="J116" s="78">
        <v>0</v>
      </c>
      <c r="K116" s="78">
        <v>0</v>
      </c>
      <c r="L116" s="78">
        <v>0</v>
      </c>
      <c r="M116" s="78">
        <v>0</v>
      </c>
      <c r="N116" s="78">
        <v>0</v>
      </c>
      <c r="O116" s="78">
        <v>0</v>
      </c>
      <c r="P116" s="78">
        <v>0</v>
      </c>
      <c r="Q116" s="78">
        <v>0</v>
      </c>
      <c r="R116" s="78">
        <v>0</v>
      </c>
      <c r="S116" s="78">
        <v>0</v>
      </c>
      <c r="T116" s="78">
        <v>0</v>
      </c>
      <c r="U116" s="78">
        <v>0</v>
      </c>
      <c r="V116" s="78">
        <v>0</v>
      </c>
      <c r="W116" s="78">
        <v>0</v>
      </c>
      <c r="X116" s="78">
        <v>0</v>
      </c>
      <c r="Y116" s="110">
        <v>0</v>
      </c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49"/>
      <c r="CR116" s="48"/>
    </row>
    <row r="117" spans="1:96" hidden="1" outlineLevel="1" x14ac:dyDescent="0.25">
      <c r="A117" s="50" t="s">
        <v>90</v>
      </c>
      <c r="B117" s="51" t="s">
        <v>89</v>
      </c>
      <c r="C117" s="52">
        <f>+[2]Genanskaffelsespriser!$E$179</f>
        <v>50</v>
      </c>
      <c r="D117" s="78">
        <v>0</v>
      </c>
      <c r="E117" s="78">
        <v>0</v>
      </c>
      <c r="F117" s="78">
        <v>0</v>
      </c>
      <c r="G117" s="78">
        <v>0</v>
      </c>
      <c r="H117" s="78">
        <v>0</v>
      </c>
      <c r="I117" s="78">
        <v>0</v>
      </c>
      <c r="J117" s="78">
        <v>0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8">
        <v>0</v>
      </c>
      <c r="T117" s="78">
        <v>0</v>
      </c>
      <c r="U117" s="78">
        <v>0</v>
      </c>
      <c r="V117" s="78">
        <v>0</v>
      </c>
      <c r="W117" s="78">
        <v>0</v>
      </c>
      <c r="X117" s="78">
        <v>0</v>
      </c>
      <c r="Y117" s="78">
        <v>0</v>
      </c>
      <c r="Z117" s="87">
        <f>IF(COUNTIF(D117:Y117,"&lt;&gt;0")&lt;=1,IF((SUM(D117:Y117))&gt;0,(+HLOOKUP((SUM(D117:Y117)),[2]Priser!$E$191:$J$193,2)+((SUM(D117:Y117))-HLOOKUP((SUM(D117:Y117)),[2]Priser!$E$191:$J$193,1))*HLOOKUP((SUM(D117:Y117)),[2]Priser!$E$191:$J$193,3))/(SUM(D117:Y117)),0)*(1+[2]Genanskaffelsespriser!$D$196),$A$400)</f>
        <v>0</v>
      </c>
      <c r="AA117" s="57">
        <f>IF((D117*$Z117-(2009-D$3)/($C117+D118)*$Z117*D117)&lt;0,0,(D117*$Z117-(2009-D$3)/($C117+D118)*$Z117*D117))</f>
        <v>0</v>
      </c>
      <c r="AB117" s="58">
        <f>IF((E117*$Z117-(2009-E$3)/($C117+E118)*$Z117*E117)&lt;0,0,(E117*$Z117-(2009-E$3)/($C117+E118)*$Z117*E117))</f>
        <v>0</v>
      </c>
      <c r="AC117" s="58">
        <f t="shared" ref="AC117:AV117" si="50">IF((F117*$Z117-(2009-F$3)/($C117+F118)*$Z117*F117)&lt;0,0,(F117*$Z117-(2009-F$3)/($C117+F118)*$Z117*F117))</f>
        <v>0</v>
      </c>
      <c r="AD117" s="58">
        <f t="shared" si="50"/>
        <v>0</v>
      </c>
      <c r="AE117" s="58">
        <f t="shared" si="50"/>
        <v>0</v>
      </c>
      <c r="AF117" s="58">
        <f t="shared" si="50"/>
        <v>0</v>
      </c>
      <c r="AG117" s="58">
        <f t="shared" si="50"/>
        <v>0</v>
      </c>
      <c r="AH117" s="58">
        <f t="shared" si="50"/>
        <v>0</v>
      </c>
      <c r="AI117" s="58">
        <f t="shared" si="50"/>
        <v>0</v>
      </c>
      <c r="AJ117" s="58">
        <f t="shared" si="50"/>
        <v>0</v>
      </c>
      <c r="AK117" s="58">
        <f t="shared" si="50"/>
        <v>0</v>
      </c>
      <c r="AL117" s="58">
        <f t="shared" si="50"/>
        <v>0</v>
      </c>
      <c r="AM117" s="58">
        <f t="shared" si="50"/>
        <v>0</v>
      </c>
      <c r="AN117" s="58">
        <f t="shared" si="50"/>
        <v>0</v>
      </c>
      <c r="AO117" s="58">
        <f t="shared" si="50"/>
        <v>0</v>
      </c>
      <c r="AP117" s="58">
        <f t="shared" si="50"/>
        <v>0</v>
      </c>
      <c r="AQ117" s="58">
        <f t="shared" si="50"/>
        <v>0</v>
      </c>
      <c r="AR117" s="58">
        <f t="shared" si="50"/>
        <v>0</v>
      </c>
      <c r="AS117" s="58">
        <f t="shared" si="50"/>
        <v>0</v>
      </c>
      <c r="AT117" s="58">
        <f t="shared" si="50"/>
        <v>0</v>
      </c>
      <c r="AU117" s="58">
        <f t="shared" si="50"/>
        <v>0</v>
      </c>
      <c r="AV117" s="58">
        <f t="shared" si="50"/>
        <v>0</v>
      </c>
      <c r="AW117" s="59">
        <f>+SUM(AA117:AV117)</f>
        <v>0</v>
      </c>
      <c r="AX117" s="58">
        <f>VLOOKUP(D$3,[2]Prisindeks!$A$1:$B$111,2,FALSE)/100*AA117</f>
        <v>0</v>
      </c>
      <c r="AY117" s="58">
        <f>VLOOKUP(E$3,[2]Prisindeks!$A$1:$B$111,2,FALSE)/100*AB117</f>
        <v>0</v>
      </c>
      <c r="AZ117" s="58">
        <f>VLOOKUP(F$3,[2]Prisindeks!$A$1:$B$111,2,FALSE)/100*AC117</f>
        <v>0</v>
      </c>
      <c r="BA117" s="58">
        <f>VLOOKUP(G$3,[2]Prisindeks!$A$1:$B$111,2,FALSE)/100*AD117</f>
        <v>0</v>
      </c>
      <c r="BB117" s="58">
        <f>VLOOKUP(H$3,[2]Prisindeks!$A$1:$B$111,2,FALSE)/100*AE117</f>
        <v>0</v>
      </c>
      <c r="BC117" s="58">
        <f>VLOOKUP(I$3,[2]Prisindeks!$A$1:$B$111,2,FALSE)/100*AF117</f>
        <v>0</v>
      </c>
      <c r="BD117" s="58">
        <f>VLOOKUP(J$3,[2]Prisindeks!$A$1:$B$111,2,FALSE)/100*AG117</f>
        <v>0</v>
      </c>
      <c r="BE117" s="58">
        <f>VLOOKUP(K$3,[2]Prisindeks!$A$1:$B$111,2,FALSE)/100*AH117</f>
        <v>0</v>
      </c>
      <c r="BF117" s="58">
        <f>VLOOKUP(L$3,[2]Prisindeks!$A$1:$B$111,2,FALSE)/100*AI117</f>
        <v>0</v>
      </c>
      <c r="BG117" s="58">
        <f>VLOOKUP(M$3,[2]Prisindeks!$A$1:$B$111,2,FALSE)/100*AJ117</f>
        <v>0</v>
      </c>
      <c r="BH117" s="58">
        <f>VLOOKUP(N$3,[2]Prisindeks!$A$1:$B$111,2,FALSE)/100*AK117</f>
        <v>0</v>
      </c>
      <c r="BI117" s="58">
        <f>VLOOKUP(O$3,[2]Prisindeks!$A$1:$B$111,2,FALSE)/100*AL117</f>
        <v>0</v>
      </c>
      <c r="BJ117" s="58">
        <f>VLOOKUP(P$3,[2]Prisindeks!$A$1:$B$111,2,FALSE)/100*AM117</f>
        <v>0</v>
      </c>
      <c r="BK117" s="58">
        <f>VLOOKUP(Q$3,[2]Prisindeks!$A$1:$B$111,2,FALSE)/100*AN117</f>
        <v>0</v>
      </c>
      <c r="BL117" s="58">
        <f>VLOOKUP(R$3,[2]Prisindeks!$A$1:$B$111,2,FALSE)/100*AO117</f>
        <v>0</v>
      </c>
      <c r="BM117" s="58">
        <f>VLOOKUP(S$3,[2]Prisindeks!$A$1:$B$111,2,FALSE)/100*AP117</f>
        <v>0</v>
      </c>
      <c r="BN117" s="58">
        <f>VLOOKUP(T$3,[2]Prisindeks!$A$1:$B$111,2,FALSE)/100*AQ117</f>
        <v>0</v>
      </c>
      <c r="BO117" s="58">
        <f>VLOOKUP(U$3,[2]Prisindeks!$A$1:$B$111,2,FALSE)/100*AR117</f>
        <v>0</v>
      </c>
      <c r="BP117" s="58">
        <f>VLOOKUP(V$3,[2]Prisindeks!$A$1:$B$111,2,FALSE)/100*AS117</f>
        <v>0</v>
      </c>
      <c r="BQ117" s="58">
        <f>VLOOKUP(W$3,[2]Prisindeks!$A$1:$B$111,2,FALSE)/100*AT117</f>
        <v>0</v>
      </c>
      <c r="BR117" s="58">
        <f>VLOOKUP(X$3,[2]Prisindeks!$A$1:$B$111,2,FALSE)/100*AU117</f>
        <v>0</v>
      </c>
      <c r="BS117" s="58">
        <f>VLOOKUP(Y$3,[2]Prisindeks!$A$1:$B$111,2,FALSE)/100*AV117</f>
        <v>0</v>
      </c>
      <c r="BT117" s="59">
        <f>+SUM(AX117:BS117)</f>
        <v>0</v>
      </c>
      <c r="BU117" s="48">
        <f t="shared" si="45"/>
        <v>0</v>
      </c>
      <c r="BV117" s="48">
        <f t="shared" si="45"/>
        <v>0</v>
      </c>
      <c r="BW117" s="48">
        <f t="shared" si="45"/>
        <v>0</v>
      </c>
      <c r="BX117" s="48">
        <f t="shared" si="45"/>
        <v>0</v>
      </c>
      <c r="BY117" s="48">
        <f t="shared" si="45"/>
        <v>0</v>
      </c>
      <c r="BZ117" s="48">
        <f t="shared" si="45"/>
        <v>0</v>
      </c>
      <c r="CA117" s="48">
        <f t="shared" si="45"/>
        <v>0</v>
      </c>
      <c r="CB117" s="48">
        <f t="shared" si="45"/>
        <v>0</v>
      </c>
      <c r="CC117" s="48">
        <f t="shared" si="45"/>
        <v>0</v>
      </c>
      <c r="CD117" s="48">
        <f t="shared" si="45"/>
        <v>0</v>
      </c>
      <c r="CE117" s="48">
        <f t="shared" si="46"/>
        <v>0</v>
      </c>
      <c r="CF117" s="48">
        <f t="shared" si="46"/>
        <v>0</v>
      </c>
      <c r="CG117" s="48">
        <f t="shared" si="46"/>
        <v>0</v>
      </c>
      <c r="CH117" s="48">
        <f t="shared" si="46"/>
        <v>0</v>
      </c>
      <c r="CI117" s="48">
        <f t="shared" si="46"/>
        <v>0</v>
      </c>
      <c r="CJ117" s="48">
        <f t="shared" si="46"/>
        <v>0</v>
      </c>
      <c r="CK117" s="48">
        <f t="shared" si="46"/>
        <v>0</v>
      </c>
      <c r="CL117" s="48">
        <f t="shared" si="46"/>
        <v>0</v>
      </c>
      <c r="CM117" s="48">
        <f t="shared" si="46"/>
        <v>0</v>
      </c>
      <c r="CN117" s="48">
        <f t="shared" si="46"/>
        <v>0</v>
      </c>
      <c r="CO117" s="48">
        <f t="shared" si="46"/>
        <v>0</v>
      </c>
      <c r="CP117" s="48">
        <f t="shared" si="46"/>
        <v>0</v>
      </c>
      <c r="CQ117" s="49">
        <f>+AVERAGE(AW117,BT117)</f>
        <v>0</v>
      </c>
      <c r="CR117" s="48">
        <f t="shared" si="34"/>
        <v>0</v>
      </c>
    </row>
    <row r="118" spans="1:96" hidden="1" outlineLevel="1" x14ac:dyDescent="0.25">
      <c r="A118" s="60" t="s">
        <v>66</v>
      </c>
      <c r="B118" s="51" t="s">
        <v>67</v>
      </c>
      <c r="C118" s="61" t="s">
        <v>68</v>
      </c>
      <c r="D118" s="78">
        <v>0</v>
      </c>
      <c r="E118" s="78">
        <v>0</v>
      </c>
      <c r="F118" s="78">
        <v>0</v>
      </c>
      <c r="G118" s="78">
        <v>0</v>
      </c>
      <c r="H118" s="78">
        <v>0</v>
      </c>
      <c r="I118" s="78">
        <v>0</v>
      </c>
      <c r="J118" s="78">
        <v>0</v>
      </c>
      <c r="K118" s="78">
        <v>0</v>
      </c>
      <c r="L118" s="78">
        <v>0</v>
      </c>
      <c r="M118" s="78">
        <v>0</v>
      </c>
      <c r="N118" s="78">
        <v>0</v>
      </c>
      <c r="O118" s="78">
        <v>0</v>
      </c>
      <c r="P118" s="78">
        <v>0</v>
      </c>
      <c r="Q118" s="78">
        <v>0</v>
      </c>
      <c r="R118" s="78">
        <v>0</v>
      </c>
      <c r="S118" s="78">
        <v>0</v>
      </c>
      <c r="T118" s="78">
        <v>0</v>
      </c>
      <c r="U118" s="78">
        <v>0</v>
      </c>
      <c r="V118" s="78">
        <v>0</v>
      </c>
      <c r="W118" s="78">
        <v>0</v>
      </c>
      <c r="X118" s="78">
        <v>0</v>
      </c>
      <c r="Y118" s="110">
        <v>0</v>
      </c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49"/>
      <c r="CR118" s="48"/>
    </row>
    <row r="119" spans="1:96" collapsed="1" x14ac:dyDescent="0.25">
      <c r="A119" s="30" t="s">
        <v>91</v>
      </c>
      <c r="B119" s="31"/>
      <c r="C119" s="7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74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49"/>
      <c r="AW119" s="36">
        <f>SUM(AW120:AW127)</f>
        <v>0</v>
      </c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36">
        <f>SUM(BT120:BT127)</f>
        <v>0</v>
      </c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6"/>
      <c r="CG119" s="76"/>
      <c r="CH119" s="76"/>
      <c r="CI119" s="76"/>
      <c r="CJ119" s="76"/>
      <c r="CK119" s="76"/>
      <c r="CL119" s="76"/>
      <c r="CM119" s="76"/>
      <c r="CN119" s="76"/>
      <c r="CO119" s="76"/>
      <c r="CP119" s="76"/>
      <c r="CQ119" s="36">
        <f>SUM(CQ120:CQ127)</f>
        <v>0</v>
      </c>
      <c r="CR119" s="48">
        <f>SUM(D119:Y119)</f>
        <v>0</v>
      </c>
    </row>
    <row r="120" spans="1:96" hidden="1" outlineLevel="1" x14ac:dyDescent="0.25">
      <c r="A120" s="85" t="s">
        <v>84</v>
      </c>
      <c r="B120" s="39" t="s">
        <v>85</v>
      </c>
      <c r="C120" s="40">
        <f>+[2]Genanskaffelsespriser!$E$175</f>
        <v>50</v>
      </c>
      <c r="D120" s="77">
        <v>0</v>
      </c>
      <c r="E120" s="77">
        <v>0</v>
      </c>
      <c r="F120" s="77">
        <v>0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  <c r="W120" s="77">
        <v>0</v>
      </c>
      <c r="X120" s="77">
        <v>0</v>
      </c>
      <c r="Y120" s="77">
        <v>0</v>
      </c>
      <c r="Z120" s="86">
        <f>IF(COUNTIF(D120:Y120,"&lt;&gt;0")&lt;=1,IF((SUM(D120:Y120))&gt;0,((+HLOOKUP((SUM(D120:Y120)),[2]Priser!$E$342:$H$344,2)+((SUM(D120:Y120))-HLOOKUP((SUM(D120:Y120)),[2]Priser!$E$342:$H$344,1))*HLOOKUP((SUM(D120:Y120)),[2]Priser!$E$342:$H$344,3))*[2]Priser!$P$341)/(SUM(D120:Y120)),0)*(1+[2]Genanskaffelsespriser!$D$196),$A$400)</f>
        <v>0</v>
      </c>
      <c r="AA120" s="45">
        <f t="shared" ref="AA120:AV120" si="51">IF((D120*$Z120-(2009-D$3)/($C120+D121)*$Z120*D120)&lt;0,0,(D120*$Z120-(2009-D$3)/($C120+D121)*$Z120*D120))</f>
        <v>0</v>
      </c>
      <c r="AB120" s="46">
        <f t="shared" si="51"/>
        <v>0</v>
      </c>
      <c r="AC120" s="46">
        <f t="shared" si="51"/>
        <v>0</v>
      </c>
      <c r="AD120" s="46">
        <f t="shared" si="51"/>
        <v>0</v>
      </c>
      <c r="AE120" s="46">
        <f t="shared" si="51"/>
        <v>0</v>
      </c>
      <c r="AF120" s="46">
        <f t="shared" si="51"/>
        <v>0</v>
      </c>
      <c r="AG120" s="46">
        <f t="shared" si="51"/>
        <v>0</v>
      </c>
      <c r="AH120" s="46">
        <f t="shared" si="51"/>
        <v>0</v>
      </c>
      <c r="AI120" s="46">
        <f t="shared" si="51"/>
        <v>0</v>
      </c>
      <c r="AJ120" s="46">
        <f t="shared" si="51"/>
        <v>0</v>
      </c>
      <c r="AK120" s="46">
        <f t="shared" si="51"/>
        <v>0</v>
      </c>
      <c r="AL120" s="46">
        <f t="shared" si="51"/>
        <v>0</v>
      </c>
      <c r="AM120" s="46">
        <f t="shared" si="51"/>
        <v>0</v>
      </c>
      <c r="AN120" s="46">
        <f t="shared" si="51"/>
        <v>0</v>
      </c>
      <c r="AO120" s="46">
        <f t="shared" si="51"/>
        <v>0</v>
      </c>
      <c r="AP120" s="46">
        <f t="shared" si="51"/>
        <v>0</v>
      </c>
      <c r="AQ120" s="46">
        <f t="shared" si="51"/>
        <v>0</v>
      </c>
      <c r="AR120" s="46">
        <f t="shared" si="51"/>
        <v>0</v>
      </c>
      <c r="AS120" s="46">
        <f t="shared" si="51"/>
        <v>0</v>
      </c>
      <c r="AT120" s="46">
        <f t="shared" si="51"/>
        <v>0</v>
      </c>
      <c r="AU120" s="46">
        <f t="shared" si="51"/>
        <v>0</v>
      </c>
      <c r="AV120" s="46">
        <f t="shared" si="51"/>
        <v>0</v>
      </c>
      <c r="AW120" s="47">
        <f>+SUM(AA120:AV120)</f>
        <v>0</v>
      </c>
      <c r="AX120" s="46">
        <f>VLOOKUP(D$3,[2]Prisindeks!$A$1:$B$111,2,FALSE)/100*AA120</f>
        <v>0</v>
      </c>
      <c r="AY120" s="46">
        <f>VLOOKUP(E$3,[2]Prisindeks!$A$1:$B$111,2,FALSE)/100*AB120</f>
        <v>0</v>
      </c>
      <c r="AZ120" s="46">
        <f>VLOOKUP(F$3,[2]Prisindeks!$A$1:$B$111,2,FALSE)/100*AC120</f>
        <v>0</v>
      </c>
      <c r="BA120" s="46">
        <f>VLOOKUP(G$3,[2]Prisindeks!$A$1:$B$111,2,FALSE)/100*AD120</f>
        <v>0</v>
      </c>
      <c r="BB120" s="46">
        <f>VLOOKUP(H$3,[2]Prisindeks!$A$1:$B$111,2,FALSE)/100*AE120</f>
        <v>0</v>
      </c>
      <c r="BC120" s="46">
        <f>VLOOKUP(I$3,[2]Prisindeks!$A$1:$B$111,2,FALSE)/100*AF120</f>
        <v>0</v>
      </c>
      <c r="BD120" s="46">
        <f>VLOOKUP(J$3,[2]Prisindeks!$A$1:$B$111,2,FALSE)/100*AG120</f>
        <v>0</v>
      </c>
      <c r="BE120" s="46">
        <f>VLOOKUP(K$3,[2]Prisindeks!$A$1:$B$111,2,FALSE)/100*AH120</f>
        <v>0</v>
      </c>
      <c r="BF120" s="46">
        <f>VLOOKUP(L$3,[2]Prisindeks!$A$1:$B$111,2,FALSE)/100*AI120</f>
        <v>0</v>
      </c>
      <c r="BG120" s="46">
        <f>VLOOKUP(M$3,[2]Prisindeks!$A$1:$B$111,2,FALSE)/100*AJ120</f>
        <v>0</v>
      </c>
      <c r="BH120" s="46">
        <f>VLOOKUP(N$3,[2]Prisindeks!$A$1:$B$111,2,FALSE)/100*AK120</f>
        <v>0</v>
      </c>
      <c r="BI120" s="46">
        <f>VLOOKUP(O$3,[2]Prisindeks!$A$1:$B$111,2,FALSE)/100*AL120</f>
        <v>0</v>
      </c>
      <c r="BJ120" s="46">
        <f>VLOOKUP(P$3,[2]Prisindeks!$A$1:$B$111,2,FALSE)/100*AM120</f>
        <v>0</v>
      </c>
      <c r="BK120" s="46">
        <f>VLOOKUP(Q$3,[2]Prisindeks!$A$1:$B$111,2,FALSE)/100*AN120</f>
        <v>0</v>
      </c>
      <c r="BL120" s="46">
        <f>VLOOKUP(R$3,[2]Prisindeks!$A$1:$B$111,2,FALSE)/100*AO120</f>
        <v>0</v>
      </c>
      <c r="BM120" s="46">
        <f>VLOOKUP(S$3,[2]Prisindeks!$A$1:$B$111,2,FALSE)/100*AP120</f>
        <v>0</v>
      </c>
      <c r="BN120" s="46">
        <f>VLOOKUP(T$3,[2]Prisindeks!$A$1:$B$111,2,FALSE)/100*AQ120</f>
        <v>0</v>
      </c>
      <c r="BO120" s="46">
        <f>VLOOKUP(U$3,[2]Prisindeks!$A$1:$B$111,2,FALSE)/100*AR120</f>
        <v>0</v>
      </c>
      <c r="BP120" s="46">
        <f>VLOOKUP(V$3,[2]Prisindeks!$A$1:$B$111,2,FALSE)/100*AS120</f>
        <v>0</v>
      </c>
      <c r="BQ120" s="46">
        <f>VLOOKUP(W$3,[2]Prisindeks!$A$1:$B$111,2,FALSE)/100*AT120</f>
        <v>0</v>
      </c>
      <c r="BR120" s="46">
        <f>VLOOKUP(X$3,[2]Prisindeks!$A$1:$B$111,2,FALSE)/100*AU120</f>
        <v>0</v>
      </c>
      <c r="BS120" s="46">
        <f>VLOOKUP(Y$3,[2]Prisindeks!$A$1:$B$111,2,FALSE)/100*AV120</f>
        <v>0</v>
      </c>
      <c r="BT120" s="47">
        <f>+SUM(AX120:BS120)</f>
        <v>0</v>
      </c>
      <c r="BU120" s="48">
        <f t="shared" ref="BU120:CP120" si="52">(AX120+AA120)/2</f>
        <v>0</v>
      </c>
      <c r="BV120" s="48">
        <f t="shared" si="52"/>
        <v>0</v>
      </c>
      <c r="BW120" s="48">
        <f t="shared" si="52"/>
        <v>0</v>
      </c>
      <c r="BX120" s="48">
        <f t="shared" si="52"/>
        <v>0</v>
      </c>
      <c r="BY120" s="48">
        <f t="shared" si="52"/>
        <v>0</v>
      </c>
      <c r="BZ120" s="48">
        <f t="shared" si="52"/>
        <v>0</v>
      </c>
      <c r="CA120" s="48">
        <f t="shared" si="52"/>
        <v>0</v>
      </c>
      <c r="CB120" s="48">
        <f t="shared" si="52"/>
        <v>0</v>
      </c>
      <c r="CC120" s="48">
        <f t="shared" si="52"/>
        <v>0</v>
      </c>
      <c r="CD120" s="48">
        <f t="shared" si="52"/>
        <v>0</v>
      </c>
      <c r="CE120" s="48">
        <f t="shared" si="52"/>
        <v>0</v>
      </c>
      <c r="CF120" s="48">
        <f t="shared" si="52"/>
        <v>0</v>
      </c>
      <c r="CG120" s="48">
        <f t="shared" si="52"/>
        <v>0</v>
      </c>
      <c r="CH120" s="48">
        <f t="shared" si="52"/>
        <v>0</v>
      </c>
      <c r="CI120" s="48">
        <f t="shared" si="52"/>
        <v>0</v>
      </c>
      <c r="CJ120" s="48">
        <f t="shared" si="52"/>
        <v>0</v>
      </c>
      <c r="CK120" s="48">
        <f t="shared" si="52"/>
        <v>0</v>
      </c>
      <c r="CL120" s="48">
        <f t="shared" si="52"/>
        <v>0</v>
      </c>
      <c r="CM120" s="48">
        <f t="shared" si="52"/>
        <v>0</v>
      </c>
      <c r="CN120" s="48">
        <f t="shared" si="52"/>
        <v>0</v>
      </c>
      <c r="CO120" s="48">
        <f t="shared" si="52"/>
        <v>0</v>
      </c>
      <c r="CP120" s="48">
        <f t="shared" si="52"/>
        <v>0</v>
      </c>
      <c r="CQ120" s="49">
        <f>+AVERAGE(AW120,BT120)</f>
        <v>0</v>
      </c>
      <c r="CR120" s="48">
        <f>SUM(D120:Y120)</f>
        <v>0</v>
      </c>
    </row>
    <row r="121" spans="1:96" hidden="1" outlineLevel="1" x14ac:dyDescent="0.25">
      <c r="A121" s="60" t="s">
        <v>66</v>
      </c>
      <c r="B121" s="51" t="s">
        <v>67</v>
      </c>
      <c r="C121" s="61" t="s">
        <v>68</v>
      </c>
      <c r="D121" s="78">
        <v>0</v>
      </c>
      <c r="E121" s="78">
        <v>0</v>
      </c>
      <c r="F121" s="78">
        <v>0</v>
      </c>
      <c r="G121" s="78">
        <v>0</v>
      </c>
      <c r="H121" s="78">
        <v>0</v>
      </c>
      <c r="I121" s="78">
        <v>0</v>
      </c>
      <c r="J121" s="78">
        <v>0</v>
      </c>
      <c r="K121" s="78">
        <v>0</v>
      </c>
      <c r="L121" s="78">
        <v>0</v>
      </c>
      <c r="M121" s="78">
        <v>0</v>
      </c>
      <c r="N121" s="78">
        <v>0</v>
      </c>
      <c r="O121" s="78">
        <v>0</v>
      </c>
      <c r="P121" s="78">
        <v>0</v>
      </c>
      <c r="Q121" s="78">
        <v>0</v>
      </c>
      <c r="R121" s="78">
        <v>0</v>
      </c>
      <c r="S121" s="78">
        <v>0</v>
      </c>
      <c r="T121" s="78">
        <v>0</v>
      </c>
      <c r="U121" s="78">
        <v>0</v>
      </c>
      <c r="V121" s="78">
        <v>0</v>
      </c>
      <c r="W121" s="78">
        <v>0</v>
      </c>
      <c r="X121" s="78">
        <v>0</v>
      </c>
      <c r="Y121" s="110">
        <v>0</v>
      </c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49"/>
      <c r="CR121" s="48"/>
    </row>
    <row r="122" spans="1:96" hidden="1" outlineLevel="1" x14ac:dyDescent="0.25">
      <c r="A122" s="50" t="s">
        <v>86</v>
      </c>
      <c r="B122" s="51" t="s">
        <v>85</v>
      </c>
      <c r="C122" s="52">
        <f>+[2]Genanskaffelsespriser!$E$176</f>
        <v>25</v>
      </c>
      <c r="D122" s="78">
        <v>0</v>
      </c>
      <c r="E122" s="78">
        <v>0</v>
      </c>
      <c r="F122" s="78">
        <v>0</v>
      </c>
      <c r="G122" s="78">
        <v>0</v>
      </c>
      <c r="H122" s="78">
        <v>0</v>
      </c>
      <c r="I122" s="78">
        <v>0</v>
      </c>
      <c r="J122" s="78">
        <v>0</v>
      </c>
      <c r="K122" s="78">
        <v>0</v>
      </c>
      <c r="L122" s="78">
        <v>0</v>
      </c>
      <c r="M122" s="78">
        <v>0</v>
      </c>
      <c r="N122" s="78">
        <v>0</v>
      </c>
      <c r="O122" s="78">
        <v>0</v>
      </c>
      <c r="P122" s="78">
        <v>0</v>
      </c>
      <c r="Q122" s="78">
        <v>0</v>
      </c>
      <c r="R122" s="78">
        <v>0</v>
      </c>
      <c r="S122" s="78">
        <v>0</v>
      </c>
      <c r="T122" s="78">
        <v>0</v>
      </c>
      <c r="U122" s="78">
        <v>0</v>
      </c>
      <c r="V122" s="78">
        <v>0</v>
      </c>
      <c r="W122" s="78">
        <v>0</v>
      </c>
      <c r="X122" s="78">
        <v>0</v>
      </c>
      <c r="Y122" s="78">
        <v>0</v>
      </c>
      <c r="Z122" s="87">
        <f>IF(COUNTIF(D122:Y122,"&lt;&gt;0")&lt;=1,IF((SUM(D122:Y122))&gt;0,((+HLOOKUP((SUM(D122:Y122)),[2]Priser!$E$342:$H$344,2)+((SUM(D122:Y122))-HLOOKUP((SUM(D122:Y122)),[2]Priser!$E$342:$H$344,1))*HLOOKUP((SUM(D122:Y122)),[2]Priser!$E$342:$H$344,3))*[2]Priser!$Q$341)/(SUM(D122:Y122)),0)*(1+[2]Genanskaffelsespriser!$D$196),$A$400)</f>
        <v>0</v>
      </c>
      <c r="AA122" s="57">
        <f t="shared" ref="AA122:AP123" si="53">IF((D122*$Z122-(2009-D$3)/$C122*$Z122*D122)&lt;0,0,(D122*$Z122-(2009-D$3)/$C122*$Z122*D122))</f>
        <v>0</v>
      </c>
      <c r="AB122" s="58">
        <f t="shared" si="53"/>
        <v>0</v>
      </c>
      <c r="AC122" s="58">
        <f t="shared" si="53"/>
        <v>0</v>
      </c>
      <c r="AD122" s="58">
        <f t="shared" si="53"/>
        <v>0</v>
      </c>
      <c r="AE122" s="58">
        <f t="shared" si="53"/>
        <v>0</v>
      </c>
      <c r="AF122" s="58">
        <f t="shared" si="53"/>
        <v>0</v>
      </c>
      <c r="AG122" s="58">
        <f t="shared" si="53"/>
        <v>0</v>
      </c>
      <c r="AH122" s="58">
        <f t="shared" si="53"/>
        <v>0</v>
      </c>
      <c r="AI122" s="58">
        <f t="shared" si="53"/>
        <v>0</v>
      </c>
      <c r="AJ122" s="58">
        <f t="shared" si="53"/>
        <v>0</v>
      </c>
      <c r="AK122" s="58">
        <f t="shared" si="53"/>
        <v>0</v>
      </c>
      <c r="AL122" s="58">
        <f t="shared" si="53"/>
        <v>0</v>
      </c>
      <c r="AM122" s="58">
        <f t="shared" si="53"/>
        <v>0</v>
      </c>
      <c r="AN122" s="58">
        <f t="shared" si="53"/>
        <v>0</v>
      </c>
      <c r="AO122" s="58">
        <f t="shared" si="53"/>
        <v>0</v>
      </c>
      <c r="AP122" s="58">
        <f t="shared" si="53"/>
        <v>0</v>
      </c>
      <c r="AQ122" s="58">
        <f t="shared" ref="AK122:AT123" si="54">IF((T122*$Z122-(2009-T$3)/$C122*$Z122*T122)&lt;0,0,(T122*$Z122-(2009-T$3)/$C122*$Z122*T122))</f>
        <v>0</v>
      </c>
      <c r="AR122" s="58">
        <f t="shared" si="54"/>
        <v>0</v>
      </c>
      <c r="AS122" s="58">
        <f t="shared" si="54"/>
        <v>0</v>
      </c>
      <c r="AT122" s="58">
        <f t="shared" si="54"/>
        <v>0</v>
      </c>
      <c r="AU122" s="58">
        <f>IF((X122*$Z122-(2009-X$3)/$C122*$Z122*X122)&lt;0,0,(X122*$Z122-(2009-X$3)/$C122*$Z122*X122))</f>
        <v>0</v>
      </c>
      <c r="AV122" s="58">
        <f>IF((Y122*$Z122-(2009-Y$3)/$C122*$Z122*Y122)&lt;0,0,(Y122*$Z122-(2009-Y$3)/$C122*$Z122*Y122))</f>
        <v>0</v>
      </c>
      <c r="AW122" s="59">
        <f>+SUM(AA122:AV122)</f>
        <v>0</v>
      </c>
      <c r="AX122" s="58">
        <f>VLOOKUP(D$3,[2]Prisindeks!$A$1:$B$111,2,FALSE)/100*AA122</f>
        <v>0</v>
      </c>
      <c r="AY122" s="58">
        <f>VLOOKUP(E$3,[2]Prisindeks!$A$1:$B$111,2,FALSE)/100*AB122</f>
        <v>0</v>
      </c>
      <c r="AZ122" s="58">
        <f>VLOOKUP(F$3,[2]Prisindeks!$A$1:$B$111,2,FALSE)/100*AC122</f>
        <v>0</v>
      </c>
      <c r="BA122" s="58">
        <f>VLOOKUP(G$3,[2]Prisindeks!$A$1:$B$111,2,FALSE)/100*AD122</f>
        <v>0</v>
      </c>
      <c r="BB122" s="58">
        <f>VLOOKUP(H$3,[2]Prisindeks!$A$1:$B$111,2,FALSE)/100*AE122</f>
        <v>0</v>
      </c>
      <c r="BC122" s="58">
        <f>VLOOKUP(I$3,[2]Prisindeks!$A$1:$B$111,2,FALSE)/100*AF122</f>
        <v>0</v>
      </c>
      <c r="BD122" s="58">
        <f>VLOOKUP(J$3,[2]Prisindeks!$A$1:$B$111,2,FALSE)/100*AG122</f>
        <v>0</v>
      </c>
      <c r="BE122" s="58">
        <f>VLOOKUP(K$3,[2]Prisindeks!$A$1:$B$111,2,FALSE)/100*AH122</f>
        <v>0</v>
      </c>
      <c r="BF122" s="58">
        <f>VLOOKUP(L$3,[2]Prisindeks!$A$1:$B$111,2,FALSE)/100*AI122</f>
        <v>0</v>
      </c>
      <c r="BG122" s="58">
        <f>VLOOKUP(M$3,[2]Prisindeks!$A$1:$B$111,2,FALSE)/100*AJ122</f>
        <v>0</v>
      </c>
      <c r="BH122" s="58">
        <f>VLOOKUP(N$3,[2]Prisindeks!$A$1:$B$111,2,FALSE)/100*AK122</f>
        <v>0</v>
      </c>
      <c r="BI122" s="58">
        <f>VLOOKUP(O$3,[2]Prisindeks!$A$1:$B$111,2,FALSE)/100*AL122</f>
        <v>0</v>
      </c>
      <c r="BJ122" s="58">
        <f>VLOOKUP(P$3,[2]Prisindeks!$A$1:$B$111,2,FALSE)/100*AM122</f>
        <v>0</v>
      </c>
      <c r="BK122" s="58">
        <f>VLOOKUP(Q$3,[2]Prisindeks!$A$1:$B$111,2,FALSE)/100*AN122</f>
        <v>0</v>
      </c>
      <c r="BL122" s="58">
        <f>VLOOKUP(R$3,[2]Prisindeks!$A$1:$B$111,2,FALSE)/100*AO122</f>
        <v>0</v>
      </c>
      <c r="BM122" s="58">
        <f>VLOOKUP(S$3,[2]Prisindeks!$A$1:$B$111,2,FALSE)/100*AP122</f>
        <v>0</v>
      </c>
      <c r="BN122" s="58">
        <f>VLOOKUP(T$3,[2]Prisindeks!$A$1:$B$111,2,FALSE)/100*AQ122</f>
        <v>0</v>
      </c>
      <c r="BO122" s="58">
        <f>VLOOKUP(U$3,[2]Prisindeks!$A$1:$B$111,2,FALSE)/100*AR122</f>
        <v>0</v>
      </c>
      <c r="BP122" s="58">
        <f>VLOOKUP(V$3,[2]Prisindeks!$A$1:$B$111,2,FALSE)/100*AS122</f>
        <v>0</v>
      </c>
      <c r="BQ122" s="58">
        <f>VLOOKUP(W$3,[2]Prisindeks!$A$1:$B$111,2,FALSE)/100*AT122</f>
        <v>0</v>
      </c>
      <c r="BR122" s="58">
        <f>VLOOKUP(X$3,[2]Prisindeks!$A$1:$B$111,2,FALSE)/100*AU122</f>
        <v>0</v>
      </c>
      <c r="BS122" s="58">
        <f>VLOOKUP(Y$3,[2]Prisindeks!$A$1:$B$111,2,FALSE)/100*AV122</f>
        <v>0</v>
      </c>
      <c r="BT122" s="59">
        <f>+SUM(AX122:BS122)</f>
        <v>0</v>
      </c>
      <c r="BU122" s="48">
        <f t="shared" ref="BU122:CJ124" si="55">(AX122+AA122)/2</f>
        <v>0</v>
      </c>
      <c r="BV122" s="48">
        <f t="shared" si="55"/>
        <v>0</v>
      </c>
      <c r="BW122" s="48">
        <f t="shared" si="55"/>
        <v>0</v>
      </c>
      <c r="BX122" s="48">
        <f t="shared" si="55"/>
        <v>0</v>
      </c>
      <c r="BY122" s="48">
        <f t="shared" si="55"/>
        <v>0</v>
      </c>
      <c r="BZ122" s="48">
        <f t="shared" si="55"/>
        <v>0</v>
      </c>
      <c r="CA122" s="48">
        <f t="shared" si="55"/>
        <v>0</v>
      </c>
      <c r="CB122" s="48">
        <f t="shared" si="55"/>
        <v>0</v>
      </c>
      <c r="CC122" s="48">
        <f t="shared" si="55"/>
        <v>0</v>
      </c>
      <c r="CD122" s="48">
        <f t="shared" si="55"/>
        <v>0</v>
      </c>
      <c r="CE122" s="48">
        <f t="shared" si="55"/>
        <v>0</v>
      </c>
      <c r="CF122" s="48">
        <f t="shared" si="55"/>
        <v>0</v>
      </c>
      <c r="CG122" s="48">
        <f t="shared" si="55"/>
        <v>0</v>
      </c>
      <c r="CH122" s="48">
        <f t="shared" si="55"/>
        <v>0</v>
      </c>
      <c r="CI122" s="48">
        <f t="shared" si="55"/>
        <v>0</v>
      </c>
      <c r="CJ122" s="48">
        <f t="shared" si="55"/>
        <v>0</v>
      </c>
      <c r="CK122" s="48">
        <f t="shared" ref="CE122:CP124" si="56">(BN122+AQ122)/2</f>
        <v>0</v>
      </c>
      <c r="CL122" s="48">
        <f t="shared" si="56"/>
        <v>0</v>
      </c>
      <c r="CM122" s="48">
        <f t="shared" si="56"/>
        <v>0</v>
      </c>
      <c r="CN122" s="48">
        <f t="shared" si="56"/>
        <v>0</v>
      </c>
      <c r="CO122" s="48">
        <f t="shared" si="56"/>
        <v>0</v>
      </c>
      <c r="CP122" s="48">
        <f t="shared" si="56"/>
        <v>0</v>
      </c>
      <c r="CQ122" s="49">
        <f>+AVERAGE(AW122,BT122)</f>
        <v>0</v>
      </c>
      <c r="CR122" s="48">
        <f>SUM(D122:Y122)</f>
        <v>0</v>
      </c>
    </row>
    <row r="123" spans="1:96" hidden="1" outlineLevel="1" x14ac:dyDescent="0.25">
      <c r="A123" s="50" t="s">
        <v>87</v>
      </c>
      <c r="B123" s="51" t="s">
        <v>85</v>
      </c>
      <c r="C123" s="52">
        <f>+[2]Genanskaffelsespriser!$E$177</f>
        <v>10</v>
      </c>
      <c r="D123" s="78">
        <v>0</v>
      </c>
      <c r="E123" s="78">
        <v>0</v>
      </c>
      <c r="F123" s="78">
        <v>0</v>
      </c>
      <c r="G123" s="78">
        <v>0</v>
      </c>
      <c r="H123" s="78">
        <v>0</v>
      </c>
      <c r="I123" s="78">
        <v>0</v>
      </c>
      <c r="J123" s="78">
        <v>0</v>
      </c>
      <c r="K123" s="78">
        <v>0</v>
      </c>
      <c r="L123" s="78">
        <v>0</v>
      </c>
      <c r="M123" s="78">
        <v>0</v>
      </c>
      <c r="N123" s="78">
        <v>0</v>
      </c>
      <c r="O123" s="78">
        <v>0</v>
      </c>
      <c r="P123" s="78">
        <v>0</v>
      </c>
      <c r="Q123" s="78">
        <v>0</v>
      </c>
      <c r="R123" s="78">
        <v>0</v>
      </c>
      <c r="S123" s="78">
        <v>0</v>
      </c>
      <c r="T123" s="78">
        <v>0</v>
      </c>
      <c r="U123" s="78">
        <v>0</v>
      </c>
      <c r="V123" s="78">
        <v>0</v>
      </c>
      <c r="W123" s="78">
        <v>0</v>
      </c>
      <c r="X123" s="78">
        <v>0</v>
      </c>
      <c r="Y123" s="78">
        <v>0</v>
      </c>
      <c r="Z123" s="87">
        <f>IF(COUNTIF(D123:Y123,"&lt;&gt;0")&lt;=1,IF((SUM(D123:Y123))&gt;0,((+HLOOKUP((SUM(D123:Y123)),[2]Priser!$E$342:$H$344,2)+((SUM(D123:Y123))-HLOOKUP((SUM(D123:Y123)),[2]Priser!$E$342:$H$344,1))*HLOOKUP((SUM(D123:Y123)),[2]Priser!$E$342:$H$344,3))*[2]Priser!$R$341)/(SUM(D123:Y123)),0)*(1+[2]Genanskaffelsespriser!$D$196),$A$400)</f>
        <v>0</v>
      </c>
      <c r="AA123" s="57">
        <f t="shared" si="53"/>
        <v>0</v>
      </c>
      <c r="AB123" s="58">
        <f t="shared" si="53"/>
        <v>0</v>
      </c>
      <c r="AC123" s="58">
        <f t="shared" si="53"/>
        <v>0</v>
      </c>
      <c r="AD123" s="58">
        <f t="shared" si="53"/>
        <v>0</v>
      </c>
      <c r="AE123" s="58">
        <f t="shared" si="53"/>
        <v>0</v>
      </c>
      <c r="AF123" s="58">
        <f t="shared" si="53"/>
        <v>0</v>
      </c>
      <c r="AG123" s="58">
        <f t="shared" si="53"/>
        <v>0</v>
      </c>
      <c r="AH123" s="58">
        <f t="shared" si="53"/>
        <v>0</v>
      </c>
      <c r="AI123" s="58">
        <f t="shared" si="53"/>
        <v>0</v>
      </c>
      <c r="AJ123" s="58">
        <f t="shared" si="53"/>
        <v>0</v>
      </c>
      <c r="AK123" s="58">
        <f t="shared" si="54"/>
        <v>0</v>
      </c>
      <c r="AL123" s="58">
        <f t="shared" si="54"/>
        <v>0</v>
      </c>
      <c r="AM123" s="58">
        <f t="shared" si="54"/>
        <v>0</v>
      </c>
      <c r="AN123" s="58">
        <f t="shared" si="54"/>
        <v>0</v>
      </c>
      <c r="AO123" s="58">
        <f t="shared" si="54"/>
        <v>0</v>
      </c>
      <c r="AP123" s="58">
        <f t="shared" si="54"/>
        <v>0</v>
      </c>
      <c r="AQ123" s="58">
        <f t="shared" si="54"/>
        <v>0</v>
      </c>
      <c r="AR123" s="58">
        <f t="shared" si="54"/>
        <v>0</v>
      </c>
      <c r="AS123" s="58">
        <f t="shared" si="54"/>
        <v>0</v>
      </c>
      <c r="AT123" s="58">
        <f t="shared" si="54"/>
        <v>0</v>
      </c>
      <c r="AU123" s="58">
        <f>IF((X123*$Z123-(2009-X$3)/$C123*$Z123*X123)&lt;0,0,(X123*$Z123-(2009-X$3)/$C123*$Z123*X123))</f>
        <v>0</v>
      </c>
      <c r="AV123" s="58">
        <f>IF((Y123*$Z123-(2009-Y$3)/$C123*$Z123*Y123)&lt;0,0,(Y123*$Z123-(2009-Y$3)/$C123*$Z123*Y123))</f>
        <v>0</v>
      </c>
      <c r="AW123" s="59">
        <f>+SUM(AA123:AV123)</f>
        <v>0</v>
      </c>
      <c r="AX123" s="58">
        <f>VLOOKUP(D$3,[2]Prisindeks!$A$1:$B$111,2,FALSE)/100*AA123</f>
        <v>0</v>
      </c>
      <c r="AY123" s="58">
        <f>VLOOKUP(E$3,[2]Prisindeks!$A$1:$B$111,2,FALSE)/100*AB123</f>
        <v>0</v>
      </c>
      <c r="AZ123" s="58">
        <f>VLOOKUP(F$3,[2]Prisindeks!$A$1:$B$111,2,FALSE)/100*AC123</f>
        <v>0</v>
      </c>
      <c r="BA123" s="58">
        <f>VLOOKUP(G$3,[2]Prisindeks!$A$1:$B$111,2,FALSE)/100*AD123</f>
        <v>0</v>
      </c>
      <c r="BB123" s="58">
        <f>VLOOKUP(H$3,[2]Prisindeks!$A$1:$B$111,2,FALSE)/100*AE123</f>
        <v>0</v>
      </c>
      <c r="BC123" s="58">
        <f>VLOOKUP(I$3,[2]Prisindeks!$A$1:$B$111,2,FALSE)/100*AF123</f>
        <v>0</v>
      </c>
      <c r="BD123" s="58">
        <f>VLOOKUP(J$3,[2]Prisindeks!$A$1:$B$111,2,FALSE)/100*AG123</f>
        <v>0</v>
      </c>
      <c r="BE123" s="58">
        <f>VLOOKUP(K$3,[2]Prisindeks!$A$1:$B$111,2,FALSE)/100*AH123</f>
        <v>0</v>
      </c>
      <c r="BF123" s="58">
        <f>VLOOKUP(L$3,[2]Prisindeks!$A$1:$B$111,2,FALSE)/100*AI123</f>
        <v>0</v>
      </c>
      <c r="BG123" s="58">
        <f>VLOOKUP(M$3,[2]Prisindeks!$A$1:$B$111,2,FALSE)/100*AJ123</f>
        <v>0</v>
      </c>
      <c r="BH123" s="58">
        <f>VLOOKUP(N$3,[2]Prisindeks!$A$1:$B$111,2,FALSE)/100*AK123</f>
        <v>0</v>
      </c>
      <c r="BI123" s="58">
        <f>VLOOKUP(O$3,[2]Prisindeks!$A$1:$B$111,2,FALSE)/100*AL123</f>
        <v>0</v>
      </c>
      <c r="BJ123" s="58">
        <f>VLOOKUP(P$3,[2]Prisindeks!$A$1:$B$111,2,FALSE)/100*AM123</f>
        <v>0</v>
      </c>
      <c r="BK123" s="58">
        <f>VLOOKUP(Q$3,[2]Prisindeks!$A$1:$B$111,2,FALSE)/100*AN123</f>
        <v>0</v>
      </c>
      <c r="BL123" s="58">
        <f>VLOOKUP(R$3,[2]Prisindeks!$A$1:$B$111,2,FALSE)/100*AO123</f>
        <v>0</v>
      </c>
      <c r="BM123" s="58">
        <f>VLOOKUP(S$3,[2]Prisindeks!$A$1:$B$111,2,FALSE)/100*AP123</f>
        <v>0</v>
      </c>
      <c r="BN123" s="58">
        <f>VLOOKUP(T$3,[2]Prisindeks!$A$1:$B$111,2,FALSE)/100*AQ123</f>
        <v>0</v>
      </c>
      <c r="BO123" s="58">
        <f>VLOOKUP(U$3,[2]Prisindeks!$A$1:$B$111,2,FALSE)/100*AR123</f>
        <v>0</v>
      </c>
      <c r="BP123" s="58">
        <f>VLOOKUP(V$3,[2]Prisindeks!$A$1:$B$111,2,FALSE)/100*AS123</f>
        <v>0</v>
      </c>
      <c r="BQ123" s="58">
        <f>VLOOKUP(W$3,[2]Prisindeks!$A$1:$B$111,2,FALSE)/100*AT123</f>
        <v>0</v>
      </c>
      <c r="BR123" s="58">
        <f>VLOOKUP(X$3,[2]Prisindeks!$A$1:$B$111,2,FALSE)/100*AU123</f>
        <v>0</v>
      </c>
      <c r="BS123" s="58">
        <f>VLOOKUP(Y$3,[2]Prisindeks!$A$1:$B$111,2,FALSE)/100*AV123</f>
        <v>0</v>
      </c>
      <c r="BT123" s="59">
        <f>+SUM(AX123:BS123)</f>
        <v>0</v>
      </c>
      <c r="BU123" s="48">
        <f t="shared" si="55"/>
        <v>0</v>
      </c>
      <c r="BV123" s="48">
        <f t="shared" si="55"/>
        <v>0</v>
      </c>
      <c r="BW123" s="48">
        <f t="shared" si="55"/>
        <v>0</v>
      </c>
      <c r="BX123" s="48">
        <f t="shared" si="55"/>
        <v>0</v>
      </c>
      <c r="BY123" s="48">
        <f t="shared" si="55"/>
        <v>0</v>
      </c>
      <c r="BZ123" s="48">
        <f t="shared" si="55"/>
        <v>0</v>
      </c>
      <c r="CA123" s="48">
        <f t="shared" si="55"/>
        <v>0</v>
      </c>
      <c r="CB123" s="48">
        <f t="shared" si="55"/>
        <v>0</v>
      </c>
      <c r="CC123" s="48">
        <f t="shared" si="55"/>
        <v>0</v>
      </c>
      <c r="CD123" s="48">
        <f t="shared" si="55"/>
        <v>0</v>
      </c>
      <c r="CE123" s="48">
        <f t="shared" si="56"/>
        <v>0</v>
      </c>
      <c r="CF123" s="48">
        <f t="shared" si="56"/>
        <v>0</v>
      </c>
      <c r="CG123" s="48">
        <f t="shared" si="56"/>
        <v>0</v>
      </c>
      <c r="CH123" s="48">
        <f t="shared" si="56"/>
        <v>0</v>
      </c>
      <c r="CI123" s="48">
        <f t="shared" si="56"/>
        <v>0</v>
      </c>
      <c r="CJ123" s="48">
        <f t="shared" si="56"/>
        <v>0</v>
      </c>
      <c r="CK123" s="48">
        <f t="shared" si="56"/>
        <v>0</v>
      </c>
      <c r="CL123" s="48">
        <f t="shared" si="56"/>
        <v>0</v>
      </c>
      <c r="CM123" s="48">
        <f t="shared" si="56"/>
        <v>0</v>
      </c>
      <c r="CN123" s="48">
        <f t="shared" si="56"/>
        <v>0</v>
      </c>
      <c r="CO123" s="48">
        <f t="shared" si="56"/>
        <v>0</v>
      </c>
      <c r="CP123" s="48">
        <f t="shared" si="56"/>
        <v>0</v>
      </c>
      <c r="CQ123" s="49">
        <f>+AVERAGE(AW123,BT123)</f>
        <v>0</v>
      </c>
      <c r="CR123" s="48">
        <f>SUM(D123:Y123)</f>
        <v>0</v>
      </c>
    </row>
    <row r="124" spans="1:96" hidden="1" outlineLevel="1" x14ac:dyDescent="0.25">
      <c r="A124" s="50" t="s">
        <v>88</v>
      </c>
      <c r="B124" s="51" t="s">
        <v>89</v>
      </c>
      <c r="C124" s="52">
        <f>+[2]Genanskaffelsespriser!$E$178</f>
        <v>50</v>
      </c>
      <c r="D124" s="78">
        <v>0</v>
      </c>
      <c r="E124" s="78">
        <v>0</v>
      </c>
      <c r="F124" s="78">
        <v>0</v>
      </c>
      <c r="G124" s="78">
        <v>0</v>
      </c>
      <c r="H124" s="78">
        <v>0</v>
      </c>
      <c r="I124" s="78">
        <v>0</v>
      </c>
      <c r="J124" s="78">
        <v>0</v>
      </c>
      <c r="K124" s="78">
        <v>0</v>
      </c>
      <c r="L124" s="78">
        <v>0</v>
      </c>
      <c r="M124" s="78">
        <v>0</v>
      </c>
      <c r="N124" s="78">
        <v>0</v>
      </c>
      <c r="O124" s="78">
        <v>0</v>
      </c>
      <c r="P124" s="78">
        <v>0</v>
      </c>
      <c r="Q124" s="78">
        <v>0</v>
      </c>
      <c r="R124" s="78">
        <v>0</v>
      </c>
      <c r="S124" s="78">
        <v>0</v>
      </c>
      <c r="T124" s="78">
        <v>0</v>
      </c>
      <c r="U124" s="78">
        <v>0</v>
      </c>
      <c r="V124" s="78">
        <v>0</v>
      </c>
      <c r="W124" s="78">
        <v>0</v>
      </c>
      <c r="X124" s="78">
        <v>0</v>
      </c>
      <c r="Y124" s="78">
        <v>0</v>
      </c>
      <c r="Z124" s="87">
        <f>IF(COUNTIF(D124:Y124,"&lt;&gt;0")&lt;=1,IF((SUM(D124:Y124))&gt;0,(+HLOOKUP((SUM(D124:Y124)),[2]Priser!$E$168:$J$170,2)+((SUM(D124:Y124))-HLOOKUP((SUM(D124:Y124)),[2]Priser!$E$168:$J$170,1))*HLOOKUP((SUM(D124:Y124)),[2]Priser!$E$168:$J$170,3))/(SUM(D124:Y124)),0)*(1+[2]Genanskaffelsespriser!$D$196),$A$400)</f>
        <v>0</v>
      </c>
      <c r="AA124" s="57">
        <f t="shared" ref="AA124:AV124" si="57">IF((D124*$Z124-(2009-D$3)/($C124+D125)*$Z124*D124)&lt;0,0,(D124*$Z124-(2009-D$3)/($C124+D125)*$Z124*D124))</f>
        <v>0</v>
      </c>
      <c r="AB124" s="58">
        <f t="shared" si="57"/>
        <v>0</v>
      </c>
      <c r="AC124" s="58">
        <f t="shared" si="57"/>
        <v>0</v>
      </c>
      <c r="AD124" s="58">
        <f t="shared" si="57"/>
        <v>0</v>
      </c>
      <c r="AE124" s="58">
        <f t="shared" si="57"/>
        <v>0</v>
      </c>
      <c r="AF124" s="58">
        <f t="shared" si="57"/>
        <v>0</v>
      </c>
      <c r="AG124" s="58">
        <f t="shared" si="57"/>
        <v>0</v>
      </c>
      <c r="AH124" s="58">
        <f t="shared" si="57"/>
        <v>0</v>
      </c>
      <c r="AI124" s="58">
        <f t="shared" si="57"/>
        <v>0</v>
      </c>
      <c r="AJ124" s="58">
        <f t="shared" si="57"/>
        <v>0</v>
      </c>
      <c r="AK124" s="58">
        <f t="shared" si="57"/>
        <v>0</v>
      </c>
      <c r="AL124" s="58">
        <f t="shared" si="57"/>
        <v>0</v>
      </c>
      <c r="AM124" s="58">
        <f t="shared" si="57"/>
        <v>0</v>
      </c>
      <c r="AN124" s="58">
        <f t="shared" si="57"/>
        <v>0</v>
      </c>
      <c r="AO124" s="58">
        <f t="shared" si="57"/>
        <v>0</v>
      </c>
      <c r="AP124" s="58">
        <f t="shared" si="57"/>
        <v>0</v>
      </c>
      <c r="AQ124" s="58">
        <f t="shared" si="57"/>
        <v>0</v>
      </c>
      <c r="AR124" s="58">
        <f t="shared" si="57"/>
        <v>0</v>
      </c>
      <c r="AS124" s="58">
        <f t="shared" si="57"/>
        <v>0</v>
      </c>
      <c r="AT124" s="58">
        <f t="shared" si="57"/>
        <v>0</v>
      </c>
      <c r="AU124" s="58">
        <f t="shared" si="57"/>
        <v>0</v>
      </c>
      <c r="AV124" s="58">
        <f t="shared" si="57"/>
        <v>0</v>
      </c>
      <c r="AW124" s="59">
        <f>+SUM(AA124:AV124)</f>
        <v>0</v>
      </c>
      <c r="AX124" s="58">
        <f>VLOOKUP(D$3,[2]Prisindeks!$A$1:$B$111,2,FALSE)/100*AA124</f>
        <v>0</v>
      </c>
      <c r="AY124" s="58">
        <f>VLOOKUP(E$3,[2]Prisindeks!$A$1:$B$111,2,FALSE)/100*AB124</f>
        <v>0</v>
      </c>
      <c r="AZ124" s="58">
        <f>VLOOKUP(F$3,[2]Prisindeks!$A$1:$B$111,2,FALSE)/100*AC124</f>
        <v>0</v>
      </c>
      <c r="BA124" s="58">
        <f>VLOOKUP(G$3,[2]Prisindeks!$A$1:$B$111,2,FALSE)/100*AD124</f>
        <v>0</v>
      </c>
      <c r="BB124" s="58">
        <f>VLOOKUP(H$3,[2]Prisindeks!$A$1:$B$111,2,FALSE)/100*AE124</f>
        <v>0</v>
      </c>
      <c r="BC124" s="58">
        <f>VLOOKUP(I$3,[2]Prisindeks!$A$1:$B$111,2,FALSE)/100*AF124</f>
        <v>0</v>
      </c>
      <c r="BD124" s="58">
        <f>VLOOKUP(J$3,[2]Prisindeks!$A$1:$B$111,2,FALSE)/100*AG124</f>
        <v>0</v>
      </c>
      <c r="BE124" s="58">
        <f>VLOOKUP(K$3,[2]Prisindeks!$A$1:$B$111,2,FALSE)/100*AH124</f>
        <v>0</v>
      </c>
      <c r="BF124" s="58">
        <f>VLOOKUP(L$3,[2]Prisindeks!$A$1:$B$111,2,FALSE)/100*AI124</f>
        <v>0</v>
      </c>
      <c r="BG124" s="58">
        <f>VLOOKUP(M$3,[2]Prisindeks!$A$1:$B$111,2,FALSE)/100*AJ124</f>
        <v>0</v>
      </c>
      <c r="BH124" s="58">
        <f>VLOOKUP(N$3,[2]Prisindeks!$A$1:$B$111,2,FALSE)/100*AK124</f>
        <v>0</v>
      </c>
      <c r="BI124" s="58">
        <f>VLOOKUP(O$3,[2]Prisindeks!$A$1:$B$111,2,FALSE)/100*AL124</f>
        <v>0</v>
      </c>
      <c r="BJ124" s="58">
        <f>VLOOKUP(P$3,[2]Prisindeks!$A$1:$B$111,2,FALSE)/100*AM124</f>
        <v>0</v>
      </c>
      <c r="BK124" s="58">
        <f>VLOOKUP(Q$3,[2]Prisindeks!$A$1:$B$111,2,FALSE)/100*AN124</f>
        <v>0</v>
      </c>
      <c r="BL124" s="58">
        <f>VLOOKUP(R$3,[2]Prisindeks!$A$1:$B$111,2,FALSE)/100*AO124</f>
        <v>0</v>
      </c>
      <c r="BM124" s="58">
        <f>VLOOKUP(S$3,[2]Prisindeks!$A$1:$B$111,2,FALSE)/100*AP124</f>
        <v>0</v>
      </c>
      <c r="BN124" s="58">
        <f>VLOOKUP(T$3,[2]Prisindeks!$A$1:$B$111,2,FALSE)/100*AQ124</f>
        <v>0</v>
      </c>
      <c r="BO124" s="58">
        <f>VLOOKUP(U$3,[2]Prisindeks!$A$1:$B$111,2,FALSE)/100*AR124</f>
        <v>0</v>
      </c>
      <c r="BP124" s="58">
        <f>VLOOKUP(V$3,[2]Prisindeks!$A$1:$B$111,2,FALSE)/100*AS124</f>
        <v>0</v>
      </c>
      <c r="BQ124" s="58">
        <f>VLOOKUP(W$3,[2]Prisindeks!$A$1:$B$111,2,FALSE)/100*AT124</f>
        <v>0</v>
      </c>
      <c r="BR124" s="58">
        <f>VLOOKUP(X$3,[2]Prisindeks!$A$1:$B$111,2,FALSE)/100*AU124</f>
        <v>0</v>
      </c>
      <c r="BS124" s="58">
        <f>VLOOKUP(Y$3,[2]Prisindeks!$A$1:$B$111,2,FALSE)/100*AV124</f>
        <v>0</v>
      </c>
      <c r="BT124" s="59">
        <f>+SUM(AX124:BS124)</f>
        <v>0</v>
      </c>
      <c r="BU124" s="48">
        <f t="shared" si="55"/>
        <v>0</v>
      </c>
      <c r="BV124" s="48">
        <f t="shared" si="55"/>
        <v>0</v>
      </c>
      <c r="BW124" s="48">
        <f t="shared" si="55"/>
        <v>0</v>
      </c>
      <c r="BX124" s="48">
        <f t="shared" si="55"/>
        <v>0</v>
      </c>
      <c r="BY124" s="48">
        <f t="shared" si="55"/>
        <v>0</v>
      </c>
      <c r="BZ124" s="48">
        <f t="shared" si="55"/>
        <v>0</v>
      </c>
      <c r="CA124" s="48">
        <f t="shared" si="55"/>
        <v>0</v>
      </c>
      <c r="CB124" s="48">
        <f t="shared" si="55"/>
        <v>0</v>
      </c>
      <c r="CC124" s="48">
        <f t="shared" si="55"/>
        <v>0</v>
      </c>
      <c r="CD124" s="48">
        <f t="shared" si="55"/>
        <v>0</v>
      </c>
      <c r="CE124" s="48">
        <f t="shared" si="56"/>
        <v>0</v>
      </c>
      <c r="CF124" s="48">
        <f t="shared" si="56"/>
        <v>0</v>
      </c>
      <c r="CG124" s="48">
        <f t="shared" si="56"/>
        <v>0</v>
      </c>
      <c r="CH124" s="48">
        <f t="shared" si="56"/>
        <v>0</v>
      </c>
      <c r="CI124" s="48">
        <f t="shared" si="56"/>
        <v>0</v>
      </c>
      <c r="CJ124" s="48">
        <f t="shared" si="56"/>
        <v>0</v>
      </c>
      <c r="CK124" s="48">
        <f t="shared" si="56"/>
        <v>0</v>
      </c>
      <c r="CL124" s="48">
        <f t="shared" si="56"/>
        <v>0</v>
      </c>
      <c r="CM124" s="48">
        <f t="shared" si="56"/>
        <v>0</v>
      </c>
      <c r="CN124" s="48">
        <f t="shared" si="56"/>
        <v>0</v>
      </c>
      <c r="CO124" s="48">
        <f t="shared" si="56"/>
        <v>0</v>
      </c>
      <c r="CP124" s="48">
        <f t="shared" si="56"/>
        <v>0</v>
      </c>
      <c r="CQ124" s="49">
        <f>+AVERAGE(AW124,BT124)</f>
        <v>0</v>
      </c>
      <c r="CR124" s="48">
        <f>SUM(D124:Y124)</f>
        <v>0</v>
      </c>
    </row>
    <row r="125" spans="1:96" hidden="1" outlineLevel="1" x14ac:dyDescent="0.25">
      <c r="A125" s="60" t="s">
        <v>66</v>
      </c>
      <c r="B125" s="51" t="s">
        <v>67</v>
      </c>
      <c r="C125" s="61" t="s">
        <v>68</v>
      </c>
      <c r="D125" s="78">
        <v>0</v>
      </c>
      <c r="E125" s="78">
        <v>0</v>
      </c>
      <c r="F125" s="78">
        <v>0</v>
      </c>
      <c r="G125" s="78">
        <v>0</v>
      </c>
      <c r="H125" s="78">
        <v>0</v>
      </c>
      <c r="I125" s="78">
        <v>0</v>
      </c>
      <c r="J125" s="78">
        <v>0</v>
      </c>
      <c r="K125" s="78">
        <v>0</v>
      </c>
      <c r="L125" s="78">
        <v>0</v>
      </c>
      <c r="M125" s="78">
        <v>0</v>
      </c>
      <c r="N125" s="78">
        <v>0</v>
      </c>
      <c r="O125" s="78">
        <v>0</v>
      </c>
      <c r="P125" s="78">
        <v>0</v>
      </c>
      <c r="Q125" s="78">
        <v>0</v>
      </c>
      <c r="R125" s="78">
        <v>0</v>
      </c>
      <c r="S125" s="78">
        <v>0</v>
      </c>
      <c r="T125" s="78">
        <v>0</v>
      </c>
      <c r="U125" s="78">
        <v>0</v>
      </c>
      <c r="V125" s="78">
        <v>0</v>
      </c>
      <c r="W125" s="78">
        <v>0</v>
      </c>
      <c r="X125" s="78">
        <v>0</v>
      </c>
      <c r="Y125" s="110">
        <v>0</v>
      </c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49"/>
      <c r="CR125" s="48"/>
    </row>
    <row r="126" spans="1:96" hidden="1" outlineLevel="1" x14ac:dyDescent="0.25">
      <c r="A126" s="50" t="s">
        <v>90</v>
      </c>
      <c r="B126" s="51" t="s">
        <v>89</v>
      </c>
      <c r="C126" s="52">
        <f>+[2]Genanskaffelsespriser!$E$179</f>
        <v>50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  <c r="I126" s="78">
        <v>0</v>
      </c>
      <c r="J126" s="78">
        <v>0</v>
      </c>
      <c r="K126" s="78">
        <v>0</v>
      </c>
      <c r="L126" s="78">
        <v>0</v>
      </c>
      <c r="M126" s="78">
        <v>0</v>
      </c>
      <c r="N126" s="78">
        <v>0</v>
      </c>
      <c r="O126" s="78">
        <v>0</v>
      </c>
      <c r="P126" s="78">
        <v>0</v>
      </c>
      <c r="Q126" s="78">
        <v>0</v>
      </c>
      <c r="R126" s="78">
        <v>0</v>
      </c>
      <c r="S126" s="78">
        <v>0</v>
      </c>
      <c r="T126" s="78">
        <v>0</v>
      </c>
      <c r="U126" s="78">
        <v>0</v>
      </c>
      <c r="V126" s="78">
        <v>0</v>
      </c>
      <c r="W126" s="78">
        <v>0</v>
      </c>
      <c r="X126" s="78">
        <v>0</v>
      </c>
      <c r="Y126" s="78">
        <v>0</v>
      </c>
      <c r="Z126" s="87">
        <f>IF(COUNTIF(D126:Y126,"&lt;&gt;0")&lt;=1,IF((SUM(D126:Y126))&gt;0,(+HLOOKUP((SUM(D126:Y126)),[2]Priser!$E$191:$J$193,2)+((SUM(D126:Y126))-HLOOKUP((SUM(D126:Y126)),[2]Priser!$E$191:$J$193,1))*HLOOKUP((SUM(D126:Y126)),[2]Priser!$E$191:$J$193,3))/(SUM(D126:Y126)),0)*(1+[2]Genanskaffelsespriser!$D$196),$A$400)</f>
        <v>0</v>
      </c>
      <c r="AA126" s="57">
        <f t="shared" ref="AA126:AV126" si="58">IF((D126*$Z126-(2009-D$3)/($C126+D127)*$Z126*D126)&lt;0,0,(D126*$Z126-(2009-D$3)/($C126+D127)*$Z126*D126))</f>
        <v>0</v>
      </c>
      <c r="AB126" s="58">
        <f t="shared" si="58"/>
        <v>0</v>
      </c>
      <c r="AC126" s="58">
        <f t="shared" si="58"/>
        <v>0</v>
      </c>
      <c r="AD126" s="58">
        <f t="shared" si="58"/>
        <v>0</v>
      </c>
      <c r="AE126" s="58">
        <f t="shared" si="58"/>
        <v>0</v>
      </c>
      <c r="AF126" s="58">
        <f t="shared" si="58"/>
        <v>0</v>
      </c>
      <c r="AG126" s="58">
        <f t="shared" si="58"/>
        <v>0</v>
      </c>
      <c r="AH126" s="58">
        <f t="shared" si="58"/>
        <v>0</v>
      </c>
      <c r="AI126" s="58">
        <f t="shared" si="58"/>
        <v>0</v>
      </c>
      <c r="AJ126" s="58">
        <f t="shared" si="58"/>
        <v>0</v>
      </c>
      <c r="AK126" s="58">
        <f t="shared" si="58"/>
        <v>0</v>
      </c>
      <c r="AL126" s="58">
        <f t="shared" si="58"/>
        <v>0</v>
      </c>
      <c r="AM126" s="58">
        <f t="shared" si="58"/>
        <v>0</v>
      </c>
      <c r="AN126" s="58">
        <f t="shared" si="58"/>
        <v>0</v>
      </c>
      <c r="AO126" s="58">
        <f t="shared" si="58"/>
        <v>0</v>
      </c>
      <c r="AP126" s="58">
        <f t="shared" si="58"/>
        <v>0</v>
      </c>
      <c r="AQ126" s="58">
        <f t="shared" si="58"/>
        <v>0</v>
      </c>
      <c r="AR126" s="58">
        <f t="shared" si="58"/>
        <v>0</v>
      </c>
      <c r="AS126" s="58">
        <f t="shared" si="58"/>
        <v>0</v>
      </c>
      <c r="AT126" s="58">
        <f t="shared" si="58"/>
        <v>0</v>
      </c>
      <c r="AU126" s="58">
        <f t="shared" si="58"/>
        <v>0</v>
      </c>
      <c r="AV126" s="58">
        <f t="shared" si="58"/>
        <v>0</v>
      </c>
      <c r="AW126" s="59">
        <f>+SUM(AA126:AV126)</f>
        <v>0</v>
      </c>
      <c r="AX126" s="58">
        <f>VLOOKUP(D$3,[2]Prisindeks!$A$1:$B$111,2,FALSE)/100*AA126</f>
        <v>0</v>
      </c>
      <c r="AY126" s="58">
        <f>VLOOKUP(E$3,[2]Prisindeks!$A$1:$B$111,2,FALSE)/100*AB126</f>
        <v>0</v>
      </c>
      <c r="AZ126" s="58">
        <f>VLOOKUP(F$3,[2]Prisindeks!$A$1:$B$111,2,FALSE)/100*AC126</f>
        <v>0</v>
      </c>
      <c r="BA126" s="58">
        <f>VLOOKUP(G$3,[2]Prisindeks!$A$1:$B$111,2,FALSE)/100*AD126</f>
        <v>0</v>
      </c>
      <c r="BB126" s="58">
        <f>VLOOKUP(H$3,[2]Prisindeks!$A$1:$B$111,2,FALSE)/100*AE126</f>
        <v>0</v>
      </c>
      <c r="BC126" s="58">
        <f>VLOOKUP(I$3,[2]Prisindeks!$A$1:$B$111,2,FALSE)/100*AF126</f>
        <v>0</v>
      </c>
      <c r="BD126" s="58">
        <f>VLOOKUP(J$3,[2]Prisindeks!$A$1:$B$111,2,FALSE)/100*AG126</f>
        <v>0</v>
      </c>
      <c r="BE126" s="58">
        <f>VLOOKUP(K$3,[2]Prisindeks!$A$1:$B$111,2,FALSE)/100*AH126</f>
        <v>0</v>
      </c>
      <c r="BF126" s="58">
        <f>VLOOKUP(L$3,[2]Prisindeks!$A$1:$B$111,2,FALSE)/100*AI126</f>
        <v>0</v>
      </c>
      <c r="BG126" s="58">
        <f>VLOOKUP(M$3,[2]Prisindeks!$A$1:$B$111,2,FALSE)/100*AJ126</f>
        <v>0</v>
      </c>
      <c r="BH126" s="58">
        <f>VLOOKUP(N$3,[2]Prisindeks!$A$1:$B$111,2,FALSE)/100*AK126</f>
        <v>0</v>
      </c>
      <c r="BI126" s="58">
        <f>VLOOKUP(O$3,[2]Prisindeks!$A$1:$B$111,2,FALSE)/100*AL126</f>
        <v>0</v>
      </c>
      <c r="BJ126" s="58">
        <f>VLOOKUP(P$3,[2]Prisindeks!$A$1:$B$111,2,FALSE)/100*AM126</f>
        <v>0</v>
      </c>
      <c r="BK126" s="58">
        <f>VLOOKUP(Q$3,[2]Prisindeks!$A$1:$B$111,2,FALSE)/100*AN126</f>
        <v>0</v>
      </c>
      <c r="BL126" s="58">
        <f>VLOOKUP(R$3,[2]Prisindeks!$A$1:$B$111,2,FALSE)/100*AO126</f>
        <v>0</v>
      </c>
      <c r="BM126" s="58">
        <f>VLOOKUP(S$3,[2]Prisindeks!$A$1:$B$111,2,FALSE)/100*AP126</f>
        <v>0</v>
      </c>
      <c r="BN126" s="58">
        <f>VLOOKUP(T$3,[2]Prisindeks!$A$1:$B$111,2,FALSE)/100*AQ126</f>
        <v>0</v>
      </c>
      <c r="BO126" s="58">
        <f>VLOOKUP(U$3,[2]Prisindeks!$A$1:$B$111,2,FALSE)/100*AR126</f>
        <v>0</v>
      </c>
      <c r="BP126" s="58">
        <f>VLOOKUP(V$3,[2]Prisindeks!$A$1:$B$111,2,FALSE)/100*AS126</f>
        <v>0</v>
      </c>
      <c r="BQ126" s="58">
        <f>VLOOKUP(W$3,[2]Prisindeks!$A$1:$B$111,2,FALSE)/100*AT126</f>
        <v>0</v>
      </c>
      <c r="BR126" s="58">
        <f>VLOOKUP(X$3,[2]Prisindeks!$A$1:$B$111,2,FALSE)/100*AU126</f>
        <v>0</v>
      </c>
      <c r="BS126" s="58">
        <f>VLOOKUP(Y$3,[2]Prisindeks!$A$1:$B$111,2,FALSE)/100*AV126</f>
        <v>0</v>
      </c>
      <c r="BT126" s="59">
        <f>+SUM(AX126:BS126)</f>
        <v>0</v>
      </c>
      <c r="BU126" s="48">
        <f t="shared" ref="BU126:CP126" si="59">(AX126+AA126)/2</f>
        <v>0</v>
      </c>
      <c r="BV126" s="48">
        <f t="shared" si="59"/>
        <v>0</v>
      </c>
      <c r="BW126" s="48">
        <f t="shared" si="59"/>
        <v>0</v>
      </c>
      <c r="BX126" s="48">
        <f t="shared" si="59"/>
        <v>0</v>
      </c>
      <c r="BY126" s="48">
        <f t="shared" si="59"/>
        <v>0</v>
      </c>
      <c r="BZ126" s="48">
        <f t="shared" si="59"/>
        <v>0</v>
      </c>
      <c r="CA126" s="48">
        <f t="shared" si="59"/>
        <v>0</v>
      </c>
      <c r="CB126" s="48">
        <f t="shared" si="59"/>
        <v>0</v>
      </c>
      <c r="CC126" s="48">
        <f t="shared" si="59"/>
        <v>0</v>
      </c>
      <c r="CD126" s="48">
        <f t="shared" si="59"/>
        <v>0</v>
      </c>
      <c r="CE126" s="48">
        <f t="shared" si="59"/>
        <v>0</v>
      </c>
      <c r="CF126" s="48">
        <f t="shared" si="59"/>
        <v>0</v>
      </c>
      <c r="CG126" s="48">
        <f t="shared" si="59"/>
        <v>0</v>
      </c>
      <c r="CH126" s="48">
        <f t="shared" si="59"/>
        <v>0</v>
      </c>
      <c r="CI126" s="48">
        <f t="shared" si="59"/>
        <v>0</v>
      </c>
      <c r="CJ126" s="48">
        <f t="shared" si="59"/>
        <v>0</v>
      </c>
      <c r="CK126" s="48">
        <f t="shared" si="59"/>
        <v>0</v>
      </c>
      <c r="CL126" s="48">
        <f t="shared" si="59"/>
        <v>0</v>
      </c>
      <c r="CM126" s="48">
        <f t="shared" si="59"/>
        <v>0</v>
      </c>
      <c r="CN126" s="48">
        <f t="shared" si="59"/>
        <v>0</v>
      </c>
      <c r="CO126" s="48">
        <f t="shared" si="59"/>
        <v>0</v>
      </c>
      <c r="CP126" s="48">
        <f t="shared" si="59"/>
        <v>0</v>
      </c>
      <c r="CQ126" s="49">
        <f>+AVERAGE(AW126,BT126)</f>
        <v>0</v>
      </c>
      <c r="CR126" s="48">
        <f>SUM(D126:Y126)</f>
        <v>0</v>
      </c>
    </row>
    <row r="127" spans="1:96" hidden="1" outlineLevel="1" x14ac:dyDescent="0.25">
      <c r="A127" s="60" t="s">
        <v>66</v>
      </c>
      <c r="B127" s="51" t="s">
        <v>67</v>
      </c>
      <c r="C127" s="61" t="s">
        <v>68</v>
      </c>
      <c r="D127" s="78">
        <v>0</v>
      </c>
      <c r="E127" s="78">
        <v>0</v>
      </c>
      <c r="F127" s="78">
        <v>0</v>
      </c>
      <c r="G127" s="78">
        <v>0</v>
      </c>
      <c r="H127" s="78">
        <v>0</v>
      </c>
      <c r="I127" s="78">
        <v>0</v>
      </c>
      <c r="J127" s="78">
        <v>0</v>
      </c>
      <c r="K127" s="78">
        <v>0</v>
      </c>
      <c r="L127" s="78">
        <v>0</v>
      </c>
      <c r="M127" s="78">
        <v>0</v>
      </c>
      <c r="N127" s="78">
        <v>0</v>
      </c>
      <c r="O127" s="78">
        <v>0</v>
      </c>
      <c r="P127" s="78">
        <v>0</v>
      </c>
      <c r="Q127" s="78">
        <v>0</v>
      </c>
      <c r="R127" s="78">
        <v>0</v>
      </c>
      <c r="S127" s="78">
        <v>0</v>
      </c>
      <c r="T127" s="78">
        <v>0</v>
      </c>
      <c r="U127" s="78">
        <v>0</v>
      </c>
      <c r="V127" s="78">
        <v>0</v>
      </c>
      <c r="W127" s="78">
        <v>0</v>
      </c>
      <c r="X127" s="78">
        <v>0</v>
      </c>
      <c r="Y127" s="110">
        <v>0</v>
      </c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49"/>
      <c r="CR127" s="48"/>
    </row>
    <row r="128" spans="1:96" collapsed="1" x14ac:dyDescent="0.25">
      <c r="A128" s="30" t="s">
        <v>92</v>
      </c>
      <c r="B128" s="31"/>
      <c r="C128" s="7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74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49"/>
      <c r="AW128" s="36">
        <f>SUM(AW129:AW136)</f>
        <v>0</v>
      </c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36">
        <f>SUM(BT129:BT136)</f>
        <v>0</v>
      </c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76"/>
      <c r="CM128" s="76"/>
      <c r="CN128" s="76"/>
      <c r="CO128" s="76"/>
      <c r="CP128" s="76"/>
      <c r="CQ128" s="36">
        <f>SUM(CQ129:CQ136)</f>
        <v>0</v>
      </c>
      <c r="CR128" s="48">
        <f>SUM(D128:Y128)</f>
        <v>0</v>
      </c>
    </row>
    <row r="129" spans="1:96" hidden="1" outlineLevel="1" x14ac:dyDescent="0.25">
      <c r="A129" s="85" t="s">
        <v>84</v>
      </c>
      <c r="B129" s="39" t="s">
        <v>85</v>
      </c>
      <c r="C129" s="40">
        <f>+[2]Genanskaffelsespriser!$E$175</f>
        <v>50</v>
      </c>
      <c r="D129" s="77">
        <v>0</v>
      </c>
      <c r="E129" s="77">
        <v>0</v>
      </c>
      <c r="F129" s="77">
        <v>0</v>
      </c>
      <c r="G129" s="77">
        <v>0</v>
      </c>
      <c r="H129" s="77">
        <v>0</v>
      </c>
      <c r="I129" s="77">
        <v>0</v>
      </c>
      <c r="J129" s="77">
        <v>0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7">
        <v>0</v>
      </c>
      <c r="R129" s="77">
        <v>0</v>
      </c>
      <c r="S129" s="77">
        <v>0</v>
      </c>
      <c r="T129" s="77">
        <v>0</v>
      </c>
      <c r="U129" s="77">
        <v>0</v>
      </c>
      <c r="V129" s="77">
        <v>0</v>
      </c>
      <c r="W129" s="77">
        <v>0</v>
      </c>
      <c r="X129" s="77">
        <v>0</v>
      </c>
      <c r="Y129" s="77">
        <v>0</v>
      </c>
      <c r="Z129" s="86">
        <f>IF(COUNTIF(D129:Y129,"&lt;&gt;0")&lt;=1,IF((SUM(D129:Y129))&gt;0,((+HLOOKUP((SUM(D129:Y129)),[2]Priser!$E$342:$H$344,2)+((SUM(D129:Y129))-HLOOKUP((SUM(D129:Y129)),[2]Priser!$E$342:$H$344,1))*HLOOKUP((SUM(D129:Y129)),[2]Priser!$E$342:$H$344,3))*[2]Priser!$P$341)/(SUM(D129:Y129)),0)*(1+[2]Genanskaffelsespriser!$D$196),$A$400)</f>
        <v>0</v>
      </c>
      <c r="AA129" s="45">
        <f t="shared" ref="AA129:AV129" si="60">IF((D129*$Z129-(2009-D$3)/($C129+D130)*$Z129*D129)&lt;0,0,(D129*$Z129-(2009-D$3)/($C129+D130)*$Z129*D129))</f>
        <v>0</v>
      </c>
      <c r="AB129" s="46">
        <f t="shared" si="60"/>
        <v>0</v>
      </c>
      <c r="AC129" s="46">
        <f t="shared" si="60"/>
        <v>0</v>
      </c>
      <c r="AD129" s="46">
        <f t="shared" si="60"/>
        <v>0</v>
      </c>
      <c r="AE129" s="46">
        <f t="shared" si="60"/>
        <v>0</v>
      </c>
      <c r="AF129" s="46">
        <f t="shared" si="60"/>
        <v>0</v>
      </c>
      <c r="AG129" s="46">
        <f t="shared" si="60"/>
        <v>0</v>
      </c>
      <c r="AH129" s="46">
        <f t="shared" si="60"/>
        <v>0</v>
      </c>
      <c r="AI129" s="46">
        <f t="shared" si="60"/>
        <v>0</v>
      </c>
      <c r="AJ129" s="46">
        <f t="shared" si="60"/>
        <v>0</v>
      </c>
      <c r="AK129" s="46">
        <f t="shared" si="60"/>
        <v>0</v>
      </c>
      <c r="AL129" s="46">
        <f t="shared" si="60"/>
        <v>0</v>
      </c>
      <c r="AM129" s="46">
        <f t="shared" si="60"/>
        <v>0</v>
      </c>
      <c r="AN129" s="46">
        <f t="shared" si="60"/>
        <v>0</v>
      </c>
      <c r="AO129" s="46">
        <f t="shared" si="60"/>
        <v>0</v>
      </c>
      <c r="AP129" s="46">
        <f t="shared" si="60"/>
        <v>0</v>
      </c>
      <c r="AQ129" s="46">
        <f t="shared" si="60"/>
        <v>0</v>
      </c>
      <c r="AR129" s="46">
        <f t="shared" si="60"/>
        <v>0</v>
      </c>
      <c r="AS129" s="46">
        <f t="shared" si="60"/>
        <v>0</v>
      </c>
      <c r="AT129" s="46">
        <f t="shared" si="60"/>
        <v>0</v>
      </c>
      <c r="AU129" s="46">
        <f t="shared" si="60"/>
        <v>0</v>
      </c>
      <c r="AV129" s="46">
        <f t="shared" si="60"/>
        <v>0</v>
      </c>
      <c r="AW129" s="47">
        <f>+SUM(AA129:AV129)</f>
        <v>0</v>
      </c>
      <c r="AX129" s="46">
        <f>VLOOKUP(D$3,[2]Prisindeks!$A$1:$B$111,2,FALSE)/100*AA129</f>
        <v>0</v>
      </c>
      <c r="AY129" s="46">
        <f>VLOOKUP(E$3,[2]Prisindeks!$A$1:$B$111,2,FALSE)/100*AB129</f>
        <v>0</v>
      </c>
      <c r="AZ129" s="46">
        <f>VLOOKUP(F$3,[2]Prisindeks!$A$1:$B$111,2,FALSE)/100*AC129</f>
        <v>0</v>
      </c>
      <c r="BA129" s="46">
        <f>VLOOKUP(G$3,[2]Prisindeks!$A$1:$B$111,2,FALSE)/100*AD129</f>
        <v>0</v>
      </c>
      <c r="BB129" s="46">
        <f>VLOOKUP(H$3,[2]Prisindeks!$A$1:$B$111,2,FALSE)/100*AE129</f>
        <v>0</v>
      </c>
      <c r="BC129" s="46">
        <f>VLOOKUP(I$3,[2]Prisindeks!$A$1:$B$111,2,FALSE)/100*AF129</f>
        <v>0</v>
      </c>
      <c r="BD129" s="46">
        <f>VLOOKUP(J$3,[2]Prisindeks!$A$1:$B$111,2,FALSE)/100*AG129</f>
        <v>0</v>
      </c>
      <c r="BE129" s="46">
        <f>VLOOKUP(K$3,[2]Prisindeks!$A$1:$B$111,2,FALSE)/100*AH129</f>
        <v>0</v>
      </c>
      <c r="BF129" s="46">
        <f>VLOOKUP(L$3,[2]Prisindeks!$A$1:$B$111,2,FALSE)/100*AI129</f>
        <v>0</v>
      </c>
      <c r="BG129" s="46">
        <f>VLOOKUP(M$3,[2]Prisindeks!$A$1:$B$111,2,FALSE)/100*AJ129</f>
        <v>0</v>
      </c>
      <c r="BH129" s="46">
        <f>VLOOKUP(N$3,[2]Prisindeks!$A$1:$B$111,2,FALSE)/100*AK129</f>
        <v>0</v>
      </c>
      <c r="BI129" s="46">
        <f>VLOOKUP(O$3,[2]Prisindeks!$A$1:$B$111,2,FALSE)/100*AL129</f>
        <v>0</v>
      </c>
      <c r="BJ129" s="46">
        <f>VLOOKUP(P$3,[2]Prisindeks!$A$1:$B$111,2,FALSE)/100*AM129</f>
        <v>0</v>
      </c>
      <c r="BK129" s="46">
        <f>VLOOKUP(Q$3,[2]Prisindeks!$A$1:$B$111,2,FALSE)/100*AN129</f>
        <v>0</v>
      </c>
      <c r="BL129" s="46">
        <f>VLOOKUP(R$3,[2]Prisindeks!$A$1:$B$111,2,FALSE)/100*AO129</f>
        <v>0</v>
      </c>
      <c r="BM129" s="46">
        <f>VLOOKUP(S$3,[2]Prisindeks!$A$1:$B$111,2,FALSE)/100*AP129</f>
        <v>0</v>
      </c>
      <c r="BN129" s="46">
        <f>VLOOKUP(T$3,[2]Prisindeks!$A$1:$B$111,2,FALSE)/100*AQ129</f>
        <v>0</v>
      </c>
      <c r="BO129" s="46">
        <f>VLOOKUP(U$3,[2]Prisindeks!$A$1:$B$111,2,FALSE)/100*AR129</f>
        <v>0</v>
      </c>
      <c r="BP129" s="46">
        <f>VLOOKUP(V$3,[2]Prisindeks!$A$1:$B$111,2,FALSE)/100*AS129</f>
        <v>0</v>
      </c>
      <c r="BQ129" s="46">
        <f>VLOOKUP(W$3,[2]Prisindeks!$A$1:$B$111,2,FALSE)/100*AT129</f>
        <v>0</v>
      </c>
      <c r="BR129" s="46">
        <f>VLOOKUP(X$3,[2]Prisindeks!$A$1:$B$111,2,FALSE)/100*AU129</f>
        <v>0</v>
      </c>
      <c r="BS129" s="46">
        <f>VLOOKUP(Y$3,[2]Prisindeks!$A$1:$B$111,2,FALSE)/100*AV129</f>
        <v>0</v>
      </c>
      <c r="BT129" s="47">
        <f>+SUM(AX129:BS129)</f>
        <v>0</v>
      </c>
      <c r="BU129" s="48">
        <f t="shared" ref="BU129:CP129" si="61">(AX129+AA129)/2</f>
        <v>0</v>
      </c>
      <c r="BV129" s="48">
        <f t="shared" si="61"/>
        <v>0</v>
      </c>
      <c r="BW129" s="48">
        <f t="shared" si="61"/>
        <v>0</v>
      </c>
      <c r="BX129" s="48">
        <f t="shared" si="61"/>
        <v>0</v>
      </c>
      <c r="BY129" s="48">
        <f t="shared" si="61"/>
        <v>0</v>
      </c>
      <c r="BZ129" s="48">
        <f t="shared" si="61"/>
        <v>0</v>
      </c>
      <c r="CA129" s="48">
        <f t="shared" si="61"/>
        <v>0</v>
      </c>
      <c r="CB129" s="48">
        <f t="shared" si="61"/>
        <v>0</v>
      </c>
      <c r="CC129" s="48">
        <f t="shared" si="61"/>
        <v>0</v>
      </c>
      <c r="CD129" s="48">
        <f t="shared" si="61"/>
        <v>0</v>
      </c>
      <c r="CE129" s="48">
        <f t="shared" si="61"/>
        <v>0</v>
      </c>
      <c r="CF129" s="48">
        <f t="shared" si="61"/>
        <v>0</v>
      </c>
      <c r="CG129" s="48">
        <f t="shared" si="61"/>
        <v>0</v>
      </c>
      <c r="CH129" s="48">
        <f t="shared" si="61"/>
        <v>0</v>
      </c>
      <c r="CI129" s="48">
        <f t="shared" si="61"/>
        <v>0</v>
      </c>
      <c r="CJ129" s="48">
        <f t="shared" si="61"/>
        <v>0</v>
      </c>
      <c r="CK129" s="48">
        <f t="shared" si="61"/>
        <v>0</v>
      </c>
      <c r="CL129" s="48">
        <f t="shared" si="61"/>
        <v>0</v>
      </c>
      <c r="CM129" s="48">
        <f t="shared" si="61"/>
        <v>0</v>
      </c>
      <c r="CN129" s="48">
        <f t="shared" si="61"/>
        <v>0</v>
      </c>
      <c r="CO129" s="48">
        <f t="shared" si="61"/>
        <v>0</v>
      </c>
      <c r="CP129" s="48">
        <f t="shared" si="61"/>
        <v>0</v>
      </c>
      <c r="CQ129" s="49">
        <f>+AVERAGE(AW129,BT129)</f>
        <v>0</v>
      </c>
      <c r="CR129" s="48">
        <f>SUM(D129:Y129)</f>
        <v>0</v>
      </c>
    </row>
    <row r="130" spans="1:96" hidden="1" outlineLevel="1" x14ac:dyDescent="0.25">
      <c r="A130" s="60" t="s">
        <v>66</v>
      </c>
      <c r="B130" s="51" t="s">
        <v>67</v>
      </c>
      <c r="C130" s="61" t="s">
        <v>68</v>
      </c>
      <c r="D130" s="78">
        <v>0</v>
      </c>
      <c r="E130" s="78">
        <v>0</v>
      </c>
      <c r="F130" s="78">
        <v>0</v>
      </c>
      <c r="G130" s="78">
        <v>0</v>
      </c>
      <c r="H130" s="78">
        <v>0</v>
      </c>
      <c r="I130" s="78">
        <v>0</v>
      </c>
      <c r="J130" s="78">
        <v>0</v>
      </c>
      <c r="K130" s="78">
        <v>0</v>
      </c>
      <c r="L130" s="78">
        <v>0</v>
      </c>
      <c r="M130" s="78">
        <v>0</v>
      </c>
      <c r="N130" s="78">
        <v>0</v>
      </c>
      <c r="O130" s="78">
        <v>0</v>
      </c>
      <c r="P130" s="78">
        <v>0</v>
      </c>
      <c r="Q130" s="78">
        <v>0</v>
      </c>
      <c r="R130" s="78">
        <v>0</v>
      </c>
      <c r="S130" s="78">
        <v>0</v>
      </c>
      <c r="T130" s="78">
        <v>0</v>
      </c>
      <c r="U130" s="78">
        <v>0</v>
      </c>
      <c r="V130" s="78">
        <v>0</v>
      </c>
      <c r="W130" s="78">
        <v>0</v>
      </c>
      <c r="X130" s="78">
        <v>0</v>
      </c>
      <c r="Y130" s="110">
        <v>0</v>
      </c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49"/>
      <c r="CR130" s="48"/>
    </row>
    <row r="131" spans="1:96" hidden="1" outlineLevel="1" x14ac:dyDescent="0.25">
      <c r="A131" s="50" t="s">
        <v>86</v>
      </c>
      <c r="B131" s="51" t="s">
        <v>85</v>
      </c>
      <c r="C131" s="52">
        <f>+[2]Genanskaffelsespriser!$E$176</f>
        <v>25</v>
      </c>
      <c r="D131" s="78">
        <v>0</v>
      </c>
      <c r="E131" s="78">
        <v>0</v>
      </c>
      <c r="F131" s="78">
        <v>0</v>
      </c>
      <c r="G131" s="78">
        <v>0</v>
      </c>
      <c r="H131" s="78">
        <v>0</v>
      </c>
      <c r="I131" s="78">
        <v>0</v>
      </c>
      <c r="J131" s="78">
        <v>0</v>
      </c>
      <c r="K131" s="78">
        <v>0</v>
      </c>
      <c r="L131" s="78">
        <v>0</v>
      </c>
      <c r="M131" s="78">
        <v>0</v>
      </c>
      <c r="N131" s="78">
        <v>0</v>
      </c>
      <c r="O131" s="78">
        <v>0</v>
      </c>
      <c r="P131" s="78">
        <v>0</v>
      </c>
      <c r="Q131" s="78">
        <v>0</v>
      </c>
      <c r="R131" s="78">
        <v>0</v>
      </c>
      <c r="S131" s="78">
        <v>0</v>
      </c>
      <c r="T131" s="78">
        <v>0</v>
      </c>
      <c r="U131" s="78">
        <v>0</v>
      </c>
      <c r="V131" s="78">
        <v>0</v>
      </c>
      <c r="W131" s="78">
        <v>0</v>
      </c>
      <c r="X131" s="78">
        <v>0</v>
      </c>
      <c r="Y131" s="78">
        <v>0</v>
      </c>
      <c r="Z131" s="87">
        <f>IF(COUNTIF(D131:Y131,"&lt;&gt;0")&lt;=1,IF((SUM(D131:Y131))&gt;0,((+HLOOKUP((SUM(D131:Y131)),[2]Priser!$E$342:$H$344,2)+((SUM(D131:Y131))-HLOOKUP((SUM(D131:Y131)),[2]Priser!$E$342:$H$344,1))*HLOOKUP((SUM(D131:Y131)),[2]Priser!$E$342:$H$344,3))*[2]Priser!$Q$341)/(SUM(D131:Y131)),0)*(1+[2]Genanskaffelsespriser!$D$196),$A$400)</f>
        <v>0</v>
      </c>
      <c r="AA131" s="57">
        <f t="shared" ref="AA131:AP132" si="62">IF((D131*$Z131-(2009-D$3)/$C131*$Z131*D131)&lt;0,0,(D131*$Z131-(2009-D$3)/$C131*$Z131*D131))</f>
        <v>0</v>
      </c>
      <c r="AB131" s="58">
        <f t="shared" si="62"/>
        <v>0</v>
      </c>
      <c r="AC131" s="58">
        <f t="shared" si="62"/>
        <v>0</v>
      </c>
      <c r="AD131" s="58">
        <f t="shared" si="62"/>
        <v>0</v>
      </c>
      <c r="AE131" s="58">
        <f t="shared" si="62"/>
        <v>0</v>
      </c>
      <c r="AF131" s="58">
        <f t="shared" si="62"/>
        <v>0</v>
      </c>
      <c r="AG131" s="58">
        <f t="shared" si="62"/>
        <v>0</v>
      </c>
      <c r="AH131" s="58">
        <f t="shared" si="62"/>
        <v>0</v>
      </c>
      <c r="AI131" s="58">
        <f t="shared" si="62"/>
        <v>0</v>
      </c>
      <c r="AJ131" s="58">
        <f t="shared" si="62"/>
        <v>0</v>
      </c>
      <c r="AK131" s="58">
        <f t="shared" si="62"/>
        <v>0</v>
      </c>
      <c r="AL131" s="58">
        <f t="shared" si="62"/>
        <v>0</v>
      </c>
      <c r="AM131" s="58">
        <f t="shared" si="62"/>
        <v>0</v>
      </c>
      <c r="AN131" s="58">
        <f t="shared" si="62"/>
        <v>0</v>
      </c>
      <c r="AO131" s="58">
        <f t="shared" si="62"/>
        <v>0</v>
      </c>
      <c r="AP131" s="58">
        <f t="shared" si="62"/>
        <v>0</v>
      </c>
      <c r="AQ131" s="58">
        <f t="shared" ref="AK131:AT132" si="63">IF((T131*$Z131-(2009-T$3)/$C131*$Z131*T131)&lt;0,0,(T131*$Z131-(2009-T$3)/$C131*$Z131*T131))</f>
        <v>0</v>
      </c>
      <c r="AR131" s="58">
        <f t="shared" si="63"/>
        <v>0</v>
      </c>
      <c r="AS131" s="58">
        <f t="shared" si="63"/>
        <v>0</v>
      </c>
      <c r="AT131" s="58">
        <f t="shared" si="63"/>
        <v>0</v>
      </c>
      <c r="AU131" s="58">
        <f>IF((X131*$Z131-(2009-X$3)/$C131*$Z131*X131)&lt;0,0,(X131*$Z131-(2009-X$3)/$C131*$Z131*X131))</f>
        <v>0</v>
      </c>
      <c r="AV131" s="58">
        <f>IF((Y131*$Z131-(2009-Y$3)/$C131*$Z131*Y131)&lt;0,0,(Y131*$Z131-(2009-Y$3)/$C131*$Z131*Y131))</f>
        <v>0</v>
      </c>
      <c r="AW131" s="59">
        <f>+SUM(AA131:AV131)</f>
        <v>0</v>
      </c>
      <c r="AX131" s="58">
        <f>VLOOKUP(D$3,[2]Prisindeks!$A$1:$B$111,2,FALSE)/100*AA131</f>
        <v>0</v>
      </c>
      <c r="AY131" s="58">
        <f>VLOOKUP(E$3,[2]Prisindeks!$A$1:$B$111,2,FALSE)/100*AB131</f>
        <v>0</v>
      </c>
      <c r="AZ131" s="58">
        <f>VLOOKUP(F$3,[2]Prisindeks!$A$1:$B$111,2,FALSE)/100*AC131</f>
        <v>0</v>
      </c>
      <c r="BA131" s="58">
        <f>VLOOKUP(G$3,[2]Prisindeks!$A$1:$B$111,2,FALSE)/100*AD131</f>
        <v>0</v>
      </c>
      <c r="BB131" s="58">
        <f>VLOOKUP(H$3,[2]Prisindeks!$A$1:$B$111,2,FALSE)/100*AE131</f>
        <v>0</v>
      </c>
      <c r="BC131" s="58">
        <f>VLOOKUP(I$3,[2]Prisindeks!$A$1:$B$111,2,FALSE)/100*AF131</f>
        <v>0</v>
      </c>
      <c r="BD131" s="58">
        <f>VLOOKUP(J$3,[2]Prisindeks!$A$1:$B$111,2,FALSE)/100*AG131</f>
        <v>0</v>
      </c>
      <c r="BE131" s="58">
        <f>VLOOKUP(K$3,[2]Prisindeks!$A$1:$B$111,2,FALSE)/100*AH131</f>
        <v>0</v>
      </c>
      <c r="BF131" s="58">
        <f>VLOOKUP(L$3,[2]Prisindeks!$A$1:$B$111,2,FALSE)/100*AI131</f>
        <v>0</v>
      </c>
      <c r="BG131" s="58">
        <f>VLOOKUP(M$3,[2]Prisindeks!$A$1:$B$111,2,FALSE)/100*AJ131</f>
        <v>0</v>
      </c>
      <c r="BH131" s="58">
        <f>VLOOKUP(N$3,[2]Prisindeks!$A$1:$B$111,2,FALSE)/100*AK131</f>
        <v>0</v>
      </c>
      <c r="BI131" s="58">
        <f>VLOOKUP(O$3,[2]Prisindeks!$A$1:$B$111,2,FALSE)/100*AL131</f>
        <v>0</v>
      </c>
      <c r="BJ131" s="58">
        <f>VLOOKUP(P$3,[2]Prisindeks!$A$1:$B$111,2,FALSE)/100*AM131</f>
        <v>0</v>
      </c>
      <c r="BK131" s="58">
        <f>VLOOKUP(Q$3,[2]Prisindeks!$A$1:$B$111,2,FALSE)/100*AN131</f>
        <v>0</v>
      </c>
      <c r="BL131" s="58">
        <f>VLOOKUP(R$3,[2]Prisindeks!$A$1:$B$111,2,FALSE)/100*AO131</f>
        <v>0</v>
      </c>
      <c r="BM131" s="58">
        <f>VLOOKUP(S$3,[2]Prisindeks!$A$1:$B$111,2,FALSE)/100*AP131</f>
        <v>0</v>
      </c>
      <c r="BN131" s="58">
        <f>VLOOKUP(T$3,[2]Prisindeks!$A$1:$B$111,2,FALSE)/100*AQ131</f>
        <v>0</v>
      </c>
      <c r="BO131" s="58">
        <f>VLOOKUP(U$3,[2]Prisindeks!$A$1:$B$111,2,FALSE)/100*AR131</f>
        <v>0</v>
      </c>
      <c r="BP131" s="58">
        <f>VLOOKUP(V$3,[2]Prisindeks!$A$1:$B$111,2,FALSE)/100*AS131</f>
        <v>0</v>
      </c>
      <c r="BQ131" s="58">
        <f>VLOOKUP(W$3,[2]Prisindeks!$A$1:$B$111,2,FALSE)/100*AT131</f>
        <v>0</v>
      </c>
      <c r="BR131" s="58">
        <f>VLOOKUP(X$3,[2]Prisindeks!$A$1:$B$111,2,FALSE)/100*AU131</f>
        <v>0</v>
      </c>
      <c r="BS131" s="58">
        <f>VLOOKUP(Y$3,[2]Prisindeks!$A$1:$B$111,2,FALSE)/100*AV131</f>
        <v>0</v>
      </c>
      <c r="BT131" s="59">
        <f>+SUM(AX131:BS131)</f>
        <v>0</v>
      </c>
      <c r="BU131" s="48">
        <f t="shared" ref="BU131:CJ133" si="64">(AX131+AA131)/2</f>
        <v>0</v>
      </c>
      <c r="BV131" s="48">
        <f t="shared" si="64"/>
        <v>0</v>
      </c>
      <c r="BW131" s="48">
        <f t="shared" si="64"/>
        <v>0</v>
      </c>
      <c r="BX131" s="48">
        <f t="shared" si="64"/>
        <v>0</v>
      </c>
      <c r="BY131" s="48">
        <f t="shared" si="64"/>
        <v>0</v>
      </c>
      <c r="BZ131" s="48">
        <f t="shared" si="64"/>
        <v>0</v>
      </c>
      <c r="CA131" s="48">
        <f t="shared" si="64"/>
        <v>0</v>
      </c>
      <c r="CB131" s="48">
        <f t="shared" si="64"/>
        <v>0</v>
      </c>
      <c r="CC131" s="48">
        <f t="shared" si="64"/>
        <v>0</v>
      </c>
      <c r="CD131" s="48">
        <f t="shared" si="64"/>
        <v>0</v>
      </c>
      <c r="CE131" s="48">
        <f t="shared" si="64"/>
        <v>0</v>
      </c>
      <c r="CF131" s="48">
        <f t="shared" si="64"/>
        <v>0</v>
      </c>
      <c r="CG131" s="48">
        <f t="shared" si="64"/>
        <v>0</v>
      </c>
      <c r="CH131" s="48">
        <f t="shared" si="64"/>
        <v>0</v>
      </c>
      <c r="CI131" s="48">
        <f t="shared" si="64"/>
        <v>0</v>
      </c>
      <c r="CJ131" s="48">
        <f t="shared" si="64"/>
        <v>0</v>
      </c>
      <c r="CK131" s="48">
        <f t="shared" ref="CE131:CP133" si="65">(BN131+AQ131)/2</f>
        <v>0</v>
      </c>
      <c r="CL131" s="48">
        <f t="shared" si="65"/>
        <v>0</v>
      </c>
      <c r="CM131" s="48">
        <f t="shared" si="65"/>
        <v>0</v>
      </c>
      <c r="CN131" s="48">
        <f t="shared" si="65"/>
        <v>0</v>
      </c>
      <c r="CO131" s="48">
        <f t="shared" si="65"/>
        <v>0</v>
      </c>
      <c r="CP131" s="48">
        <f t="shared" si="65"/>
        <v>0</v>
      </c>
      <c r="CQ131" s="49">
        <f>+AVERAGE(AW131,BT131)</f>
        <v>0</v>
      </c>
      <c r="CR131" s="48">
        <f>SUM(D131:Y131)</f>
        <v>0</v>
      </c>
    </row>
    <row r="132" spans="1:96" hidden="1" outlineLevel="1" x14ac:dyDescent="0.25">
      <c r="A132" s="50" t="s">
        <v>87</v>
      </c>
      <c r="B132" s="51" t="s">
        <v>85</v>
      </c>
      <c r="C132" s="52">
        <f>+[2]Genanskaffelsespriser!$E$177</f>
        <v>10</v>
      </c>
      <c r="D132" s="78">
        <v>0</v>
      </c>
      <c r="E132" s="78">
        <v>0</v>
      </c>
      <c r="F132" s="78">
        <v>0</v>
      </c>
      <c r="G132" s="78">
        <v>0</v>
      </c>
      <c r="H132" s="78">
        <v>0</v>
      </c>
      <c r="I132" s="78">
        <v>0</v>
      </c>
      <c r="J132" s="78">
        <v>0</v>
      </c>
      <c r="K132" s="78">
        <v>0</v>
      </c>
      <c r="L132" s="78">
        <v>0</v>
      </c>
      <c r="M132" s="78">
        <v>0</v>
      </c>
      <c r="N132" s="78">
        <v>0</v>
      </c>
      <c r="O132" s="78">
        <v>0</v>
      </c>
      <c r="P132" s="78">
        <v>0</v>
      </c>
      <c r="Q132" s="78">
        <v>0</v>
      </c>
      <c r="R132" s="78">
        <v>0</v>
      </c>
      <c r="S132" s="78">
        <v>0</v>
      </c>
      <c r="T132" s="78">
        <v>0</v>
      </c>
      <c r="U132" s="78">
        <v>0</v>
      </c>
      <c r="V132" s="78">
        <v>0</v>
      </c>
      <c r="W132" s="78">
        <v>0</v>
      </c>
      <c r="X132" s="78">
        <v>0</v>
      </c>
      <c r="Y132" s="78">
        <v>0</v>
      </c>
      <c r="Z132" s="87">
        <f>IF(COUNTIF(D132:Y132,"&lt;&gt;0")&lt;=1,IF((SUM(D132:Y132))&gt;0,((+HLOOKUP((SUM(D132:Y132)),[2]Priser!$E$342:$H$344,2)+((SUM(D132:Y132))-HLOOKUP((SUM(D132:Y132)),[2]Priser!$E$342:$H$344,1))*HLOOKUP((SUM(D132:Y132)),[2]Priser!$E$342:$H$344,3))*[2]Priser!$R$341)/(SUM(D132:Y132)),0)*(1+[2]Genanskaffelsespriser!$D$196),$A$400)</f>
        <v>0</v>
      </c>
      <c r="AA132" s="57">
        <f t="shared" si="62"/>
        <v>0</v>
      </c>
      <c r="AB132" s="58">
        <f t="shared" si="62"/>
        <v>0</v>
      </c>
      <c r="AC132" s="58">
        <f t="shared" si="62"/>
        <v>0</v>
      </c>
      <c r="AD132" s="58">
        <f t="shared" si="62"/>
        <v>0</v>
      </c>
      <c r="AE132" s="58">
        <f t="shared" si="62"/>
        <v>0</v>
      </c>
      <c r="AF132" s="58">
        <f t="shared" si="62"/>
        <v>0</v>
      </c>
      <c r="AG132" s="58">
        <f t="shared" si="62"/>
        <v>0</v>
      </c>
      <c r="AH132" s="58">
        <f t="shared" si="62"/>
        <v>0</v>
      </c>
      <c r="AI132" s="58">
        <f t="shared" si="62"/>
        <v>0</v>
      </c>
      <c r="AJ132" s="58">
        <f t="shared" si="62"/>
        <v>0</v>
      </c>
      <c r="AK132" s="58">
        <f t="shared" si="63"/>
        <v>0</v>
      </c>
      <c r="AL132" s="58">
        <f t="shared" si="63"/>
        <v>0</v>
      </c>
      <c r="AM132" s="58">
        <f t="shared" si="63"/>
        <v>0</v>
      </c>
      <c r="AN132" s="58">
        <f t="shared" si="63"/>
        <v>0</v>
      </c>
      <c r="AO132" s="58">
        <f t="shared" si="63"/>
        <v>0</v>
      </c>
      <c r="AP132" s="58">
        <f t="shared" si="63"/>
        <v>0</v>
      </c>
      <c r="AQ132" s="58">
        <f t="shared" si="63"/>
        <v>0</v>
      </c>
      <c r="AR132" s="58">
        <f t="shared" si="63"/>
        <v>0</v>
      </c>
      <c r="AS132" s="58">
        <f t="shared" si="63"/>
        <v>0</v>
      </c>
      <c r="AT132" s="58">
        <f t="shared" si="63"/>
        <v>0</v>
      </c>
      <c r="AU132" s="58">
        <f>IF((X132*$Z132-(2009-X$3)/$C132*$Z132*X132)&lt;0,0,(X132*$Z132-(2009-X$3)/$C132*$Z132*X132))</f>
        <v>0</v>
      </c>
      <c r="AV132" s="58">
        <f>IF((Y132*$Z132-(2009-Y$3)/$C132*$Z132*Y132)&lt;0,0,(Y132*$Z132-(2009-Y$3)/$C132*$Z132*Y132))</f>
        <v>0</v>
      </c>
      <c r="AW132" s="59">
        <f>+SUM(AA132:AV132)</f>
        <v>0</v>
      </c>
      <c r="AX132" s="58">
        <f>VLOOKUP(D$3,[2]Prisindeks!$A$1:$B$111,2,FALSE)/100*AA132</f>
        <v>0</v>
      </c>
      <c r="AY132" s="58">
        <f>VLOOKUP(E$3,[2]Prisindeks!$A$1:$B$111,2,FALSE)/100*AB132</f>
        <v>0</v>
      </c>
      <c r="AZ132" s="58">
        <f>VLOOKUP(F$3,[2]Prisindeks!$A$1:$B$111,2,FALSE)/100*AC132</f>
        <v>0</v>
      </c>
      <c r="BA132" s="58">
        <f>VLOOKUP(G$3,[2]Prisindeks!$A$1:$B$111,2,FALSE)/100*AD132</f>
        <v>0</v>
      </c>
      <c r="BB132" s="58">
        <f>VLOOKUP(H$3,[2]Prisindeks!$A$1:$B$111,2,FALSE)/100*AE132</f>
        <v>0</v>
      </c>
      <c r="BC132" s="58">
        <f>VLOOKUP(I$3,[2]Prisindeks!$A$1:$B$111,2,FALSE)/100*AF132</f>
        <v>0</v>
      </c>
      <c r="BD132" s="58">
        <f>VLOOKUP(J$3,[2]Prisindeks!$A$1:$B$111,2,FALSE)/100*AG132</f>
        <v>0</v>
      </c>
      <c r="BE132" s="58">
        <f>VLOOKUP(K$3,[2]Prisindeks!$A$1:$B$111,2,FALSE)/100*AH132</f>
        <v>0</v>
      </c>
      <c r="BF132" s="58">
        <f>VLOOKUP(L$3,[2]Prisindeks!$A$1:$B$111,2,FALSE)/100*AI132</f>
        <v>0</v>
      </c>
      <c r="BG132" s="58">
        <f>VLOOKUP(M$3,[2]Prisindeks!$A$1:$B$111,2,FALSE)/100*AJ132</f>
        <v>0</v>
      </c>
      <c r="BH132" s="58">
        <f>VLOOKUP(N$3,[2]Prisindeks!$A$1:$B$111,2,FALSE)/100*AK132</f>
        <v>0</v>
      </c>
      <c r="BI132" s="58">
        <f>VLOOKUP(O$3,[2]Prisindeks!$A$1:$B$111,2,FALSE)/100*AL132</f>
        <v>0</v>
      </c>
      <c r="BJ132" s="58">
        <f>VLOOKUP(P$3,[2]Prisindeks!$A$1:$B$111,2,FALSE)/100*AM132</f>
        <v>0</v>
      </c>
      <c r="BK132" s="58">
        <f>VLOOKUP(Q$3,[2]Prisindeks!$A$1:$B$111,2,FALSE)/100*AN132</f>
        <v>0</v>
      </c>
      <c r="BL132" s="58">
        <f>VLOOKUP(R$3,[2]Prisindeks!$A$1:$B$111,2,FALSE)/100*AO132</f>
        <v>0</v>
      </c>
      <c r="BM132" s="58">
        <f>VLOOKUP(S$3,[2]Prisindeks!$A$1:$B$111,2,FALSE)/100*AP132</f>
        <v>0</v>
      </c>
      <c r="BN132" s="58">
        <f>VLOOKUP(T$3,[2]Prisindeks!$A$1:$B$111,2,FALSE)/100*AQ132</f>
        <v>0</v>
      </c>
      <c r="BO132" s="58">
        <f>VLOOKUP(U$3,[2]Prisindeks!$A$1:$B$111,2,FALSE)/100*AR132</f>
        <v>0</v>
      </c>
      <c r="BP132" s="58">
        <f>VLOOKUP(V$3,[2]Prisindeks!$A$1:$B$111,2,FALSE)/100*AS132</f>
        <v>0</v>
      </c>
      <c r="BQ132" s="58">
        <f>VLOOKUP(W$3,[2]Prisindeks!$A$1:$B$111,2,FALSE)/100*AT132</f>
        <v>0</v>
      </c>
      <c r="BR132" s="58">
        <f>VLOOKUP(X$3,[2]Prisindeks!$A$1:$B$111,2,FALSE)/100*AU132</f>
        <v>0</v>
      </c>
      <c r="BS132" s="58">
        <f>VLOOKUP(Y$3,[2]Prisindeks!$A$1:$B$111,2,FALSE)/100*AV132</f>
        <v>0</v>
      </c>
      <c r="BT132" s="59">
        <f>+SUM(AX132:BS132)</f>
        <v>0</v>
      </c>
      <c r="BU132" s="48">
        <f t="shared" si="64"/>
        <v>0</v>
      </c>
      <c r="BV132" s="48">
        <f t="shared" si="64"/>
        <v>0</v>
      </c>
      <c r="BW132" s="48">
        <f t="shared" si="64"/>
        <v>0</v>
      </c>
      <c r="BX132" s="48">
        <f t="shared" si="64"/>
        <v>0</v>
      </c>
      <c r="BY132" s="48">
        <f t="shared" si="64"/>
        <v>0</v>
      </c>
      <c r="BZ132" s="48">
        <f t="shared" si="64"/>
        <v>0</v>
      </c>
      <c r="CA132" s="48">
        <f t="shared" si="64"/>
        <v>0</v>
      </c>
      <c r="CB132" s="48">
        <f t="shared" si="64"/>
        <v>0</v>
      </c>
      <c r="CC132" s="48">
        <f t="shared" si="64"/>
        <v>0</v>
      </c>
      <c r="CD132" s="48">
        <f t="shared" si="64"/>
        <v>0</v>
      </c>
      <c r="CE132" s="48">
        <f t="shared" si="65"/>
        <v>0</v>
      </c>
      <c r="CF132" s="48">
        <f t="shared" si="65"/>
        <v>0</v>
      </c>
      <c r="CG132" s="48">
        <f t="shared" si="65"/>
        <v>0</v>
      </c>
      <c r="CH132" s="48">
        <f t="shared" si="65"/>
        <v>0</v>
      </c>
      <c r="CI132" s="48">
        <f t="shared" si="65"/>
        <v>0</v>
      </c>
      <c r="CJ132" s="48">
        <f t="shared" si="65"/>
        <v>0</v>
      </c>
      <c r="CK132" s="48">
        <f t="shared" si="65"/>
        <v>0</v>
      </c>
      <c r="CL132" s="48">
        <f t="shared" si="65"/>
        <v>0</v>
      </c>
      <c r="CM132" s="48">
        <f t="shared" si="65"/>
        <v>0</v>
      </c>
      <c r="CN132" s="48">
        <f t="shared" si="65"/>
        <v>0</v>
      </c>
      <c r="CO132" s="48">
        <f t="shared" si="65"/>
        <v>0</v>
      </c>
      <c r="CP132" s="48">
        <f t="shared" si="65"/>
        <v>0</v>
      </c>
      <c r="CQ132" s="49">
        <f>+AVERAGE(AW132,BT132)</f>
        <v>0</v>
      </c>
      <c r="CR132" s="48">
        <f>SUM(D132:Y132)</f>
        <v>0</v>
      </c>
    </row>
    <row r="133" spans="1:96" hidden="1" outlineLevel="1" x14ac:dyDescent="0.25">
      <c r="A133" s="50" t="s">
        <v>88</v>
      </c>
      <c r="B133" s="51" t="s">
        <v>89</v>
      </c>
      <c r="C133" s="52">
        <f>+[2]Genanskaffelsespriser!$E$178</f>
        <v>50</v>
      </c>
      <c r="D133" s="78">
        <v>0</v>
      </c>
      <c r="E133" s="78">
        <v>0</v>
      </c>
      <c r="F133" s="78">
        <v>0</v>
      </c>
      <c r="G133" s="78">
        <v>0</v>
      </c>
      <c r="H133" s="78">
        <v>0</v>
      </c>
      <c r="I133" s="78">
        <v>0</v>
      </c>
      <c r="J133" s="78">
        <v>0</v>
      </c>
      <c r="K133" s="78">
        <v>0</v>
      </c>
      <c r="L133" s="78">
        <v>0</v>
      </c>
      <c r="M133" s="78">
        <v>0</v>
      </c>
      <c r="N133" s="78">
        <v>0</v>
      </c>
      <c r="O133" s="78">
        <v>0</v>
      </c>
      <c r="P133" s="78">
        <v>0</v>
      </c>
      <c r="Q133" s="78">
        <v>0</v>
      </c>
      <c r="R133" s="78">
        <v>0</v>
      </c>
      <c r="S133" s="78">
        <v>0</v>
      </c>
      <c r="T133" s="78">
        <v>0</v>
      </c>
      <c r="U133" s="78">
        <v>0</v>
      </c>
      <c r="V133" s="78">
        <v>0</v>
      </c>
      <c r="W133" s="78">
        <v>0</v>
      </c>
      <c r="X133" s="78">
        <v>0</v>
      </c>
      <c r="Y133" s="78">
        <v>0</v>
      </c>
      <c r="Z133" s="87">
        <f>IF(COUNTIF(D133:Y133,"&lt;&gt;0")&lt;=1,IF((SUM(D133:Y133))&gt;0,(+HLOOKUP((SUM(D133:Y133)),[2]Priser!$E$168:$J$170,2)+((SUM(D133:Y133))-HLOOKUP((SUM(D133:Y133)),[2]Priser!$E$168:$J$170,1))*HLOOKUP((SUM(D133:Y133)),[2]Priser!$E$168:$J$170,3))/(SUM(D133:Y133)),0)*(1+[2]Genanskaffelsespriser!$D$196),$A$400)</f>
        <v>0</v>
      </c>
      <c r="AA133" s="57">
        <f t="shared" ref="AA133:AV133" si="66">IF((D133*$Z133-(2009-D$3)/($C133+D134)*$Z133*D133)&lt;0,0,(D133*$Z133-(2009-D$3)/($C133+D134)*$Z133*D133))</f>
        <v>0</v>
      </c>
      <c r="AB133" s="58">
        <f t="shared" si="66"/>
        <v>0</v>
      </c>
      <c r="AC133" s="58">
        <f t="shared" si="66"/>
        <v>0</v>
      </c>
      <c r="AD133" s="58">
        <f t="shared" si="66"/>
        <v>0</v>
      </c>
      <c r="AE133" s="58">
        <f t="shared" si="66"/>
        <v>0</v>
      </c>
      <c r="AF133" s="58">
        <f t="shared" si="66"/>
        <v>0</v>
      </c>
      <c r="AG133" s="58">
        <f t="shared" si="66"/>
        <v>0</v>
      </c>
      <c r="AH133" s="58">
        <f t="shared" si="66"/>
        <v>0</v>
      </c>
      <c r="AI133" s="58">
        <f t="shared" si="66"/>
        <v>0</v>
      </c>
      <c r="AJ133" s="58">
        <f t="shared" si="66"/>
        <v>0</v>
      </c>
      <c r="AK133" s="58">
        <f t="shared" si="66"/>
        <v>0</v>
      </c>
      <c r="AL133" s="58">
        <f t="shared" si="66"/>
        <v>0</v>
      </c>
      <c r="AM133" s="58">
        <f t="shared" si="66"/>
        <v>0</v>
      </c>
      <c r="AN133" s="58">
        <f t="shared" si="66"/>
        <v>0</v>
      </c>
      <c r="AO133" s="58">
        <f t="shared" si="66"/>
        <v>0</v>
      </c>
      <c r="AP133" s="58">
        <f t="shared" si="66"/>
        <v>0</v>
      </c>
      <c r="AQ133" s="58">
        <f t="shared" si="66"/>
        <v>0</v>
      </c>
      <c r="AR133" s="58">
        <f t="shared" si="66"/>
        <v>0</v>
      </c>
      <c r="AS133" s="58">
        <f t="shared" si="66"/>
        <v>0</v>
      </c>
      <c r="AT133" s="58">
        <f t="shared" si="66"/>
        <v>0</v>
      </c>
      <c r="AU133" s="58">
        <f t="shared" si="66"/>
        <v>0</v>
      </c>
      <c r="AV133" s="58">
        <f t="shared" si="66"/>
        <v>0</v>
      </c>
      <c r="AW133" s="59">
        <f>+SUM(AA133:AV133)</f>
        <v>0</v>
      </c>
      <c r="AX133" s="58">
        <f>VLOOKUP(D$3,[2]Prisindeks!$A$1:$B$111,2,FALSE)/100*AA133</f>
        <v>0</v>
      </c>
      <c r="AY133" s="58">
        <f>VLOOKUP(E$3,[2]Prisindeks!$A$1:$B$111,2,FALSE)/100*AB133</f>
        <v>0</v>
      </c>
      <c r="AZ133" s="58">
        <f>VLOOKUP(F$3,[2]Prisindeks!$A$1:$B$111,2,FALSE)/100*AC133</f>
        <v>0</v>
      </c>
      <c r="BA133" s="58">
        <f>VLOOKUP(G$3,[2]Prisindeks!$A$1:$B$111,2,FALSE)/100*AD133</f>
        <v>0</v>
      </c>
      <c r="BB133" s="58">
        <f>VLOOKUP(H$3,[2]Prisindeks!$A$1:$B$111,2,FALSE)/100*AE133</f>
        <v>0</v>
      </c>
      <c r="BC133" s="58">
        <f>VLOOKUP(I$3,[2]Prisindeks!$A$1:$B$111,2,FALSE)/100*AF133</f>
        <v>0</v>
      </c>
      <c r="BD133" s="58">
        <f>VLOOKUP(J$3,[2]Prisindeks!$A$1:$B$111,2,FALSE)/100*AG133</f>
        <v>0</v>
      </c>
      <c r="BE133" s="58">
        <f>VLOOKUP(K$3,[2]Prisindeks!$A$1:$B$111,2,FALSE)/100*AH133</f>
        <v>0</v>
      </c>
      <c r="BF133" s="58">
        <f>VLOOKUP(L$3,[2]Prisindeks!$A$1:$B$111,2,FALSE)/100*AI133</f>
        <v>0</v>
      </c>
      <c r="BG133" s="58">
        <f>VLOOKUP(M$3,[2]Prisindeks!$A$1:$B$111,2,FALSE)/100*AJ133</f>
        <v>0</v>
      </c>
      <c r="BH133" s="58">
        <f>VLOOKUP(N$3,[2]Prisindeks!$A$1:$B$111,2,FALSE)/100*AK133</f>
        <v>0</v>
      </c>
      <c r="BI133" s="58">
        <f>VLOOKUP(O$3,[2]Prisindeks!$A$1:$B$111,2,FALSE)/100*AL133</f>
        <v>0</v>
      </c>
      <c r="BJ133" s="58">
        <f>VLOOKUP(P$3,[2]Prisindeks!$A$1:$B$111,2,FALSE)/100*AM133</f>
        <v>0</v>
      </c>
      <c r="BK133" s="58">
        <f>VLOOKUP(Q$3,[2]Prisindeks!$A$1:$B$111,2,FALSE)/100*AN133</f>
        <v>0</v>
      </c>
      <c r="BL133" s="58">
        <f>VLOOKUP(R$3,[2]Prisindeks!$A$1:$B$111,2,FALSE)/100*AO133</f>
        <v>0</v>
      </c>
      <c r="BM133" s="58">
        <f>VLOOKUP(S$3,[2]Prisindeks!$A$1:$B$111,2,FALSE)/100*AP133</f>
        <v>0</v>
      </c>
      <c r="BN133" s="58">
        <f>VLOOKUP(T$3,[2]Prisindeks!$A$1:$B$111,2,FALSE)/100*AQ133</f>
        <v>0</v>
      </c>
      <c r="BO133" s="58">
        <f>VLOOKUP(U$3,[2]Prisindeks!$A$1:$B$111,2,FALSE)/100*AR133</f>
        <v>0</v>
      </c>
      <c r="BP133" s="58">
        <f>VLOOKUP(V$3,[2]Prisindeks!$A$1:$B$111,2,FALSE)/100*AS133</f>
        <v>0</v>
      </c>
      <c r="BQ133" s="58">
        <f>VLOOKUP(W$3,[2]Prisindeks!$A$1:$B$111,2,FALSE)/100*AT133</f>
        <v>0</v>
      </c>
      <c r="BR133" s="58">
        <f>VLOOKUP(X$3,[2]Prisindeks!$A$1:$B$111,2,FALSE)/100*AU133</f>
        <v>0</v>
      </c>
      <c r="BS133" s="58">
        <f>VLOOKUP(Y$3,[2]Prisindeks!$A$1:$B$111,2,FALSE)/100*AV133</f>
        <v>0</v>
      </c>
      <c r="BT133" s="59">
        <f>+SUM(AX133:BS133)</f>
        <v>0</v>
      </c>
      <c r="BU133" s="48">
        <f t="shared" si="64"/>
        <v>0</v>
      </c>
      <c r="BV133" s="48">
        <f t="shared" si="64"/>
        <v>0</v>
      </c>
      <c r="BW133" s="48">
        <f t="shared" si="64"/>
        <v>0</v>
      </c>
      <c r="BX133" s="48">
        <f t="shared" si="64"/>
        <v>0</v>
      </c>
      <c r="BY133" s="48">
        <f t="shared" si="64"/>
        <v>0</v>
      </c>
      <c r="BZ133" s="48">
        <f t="shared" si="64"/>
        <v>0</v>
      </c>
      <c r="CA133" s="48">
        <f t="shared" si="64"/>
        <v>0</v>
      </c>
      <c r="CB133" s="48">
        <f t="shared" si="64"/>
        <v>0</v>
      </c>
      <c r="CC133" s="48">
        <f t="shared" si="64"/>
        <v>0</v>
      </c>
      <c r="CD133" s="48">
        <f t="shared" si="64"/>
        <v>0</v>
      </c>
      <c r="CE133" s="48">
        <f t="shared" si="65"/>
        <v>0</v>
      </c>
      <c r="CF133" s="48">
        <f t="shared" si="65"/>
        <v>0</v>
      </c>
      <c r="CG133" s="48">
        <f t="shared" si="65"/>
        <v>0</v>
      </c>
      <c r="CH133" s="48">
        <f t="shared" si="65"/>
        <v>0</v>
      </c>
      <c r="CI133" s="48">
        <f t="shared" si="65"/>
        <v>0</v>
      </c>
      <c r="CJ133" s="48">
        <f t="shared" si="65"/>
        <v>0</v>
      </c>
      <c r="CK133" s="48">
        <f t="shared" si="65"/>
        <v>0</v>
      </c>
      <c r="CL133" s="48">
        <f t="shared" si="65"/>
        <v>0</v>
      </c>
      <c r="CM133" s="48">
        <f t="shared" si="65"/>
        <v>0</v>
      </c>
      <c r="CN133" s="48">
        <f t="shared" si="65"/>
        <v>0</v>
      </c>
      <c r="CO133" s="48">
        <f t="shared" si="65"/>
        <v>0</v>
      </c>
      <c r="CP133" s="48">
        <f t="shared" si="65"/>
        <v>0</v>
      </c>
      <c r="CQ133" s="49">
        <f>+AVERAGE(AW133,BT133)</f>
        <v>0</v>
      </c>
      <c r="CR133" s="48">
        <f>SUM(D133:Y133)</f>
        <v>0</v>
      </c>
    </row>
    <row r="134" spans="1:96" hidden="1" outlineLevel="1" x14ac:dyDescent="0.25">
      <c r="A134" s="60" t="s">
        <v>66</v>
      </c>
      <c r="B134" s="51" t="s">
        <v>67</v>
      </c>
      <c r="C134" s="61" t="s">
        <v>68</v>
      </c>
      <c r="D134" s="78">
        <v>0</v>
      </c>
      <c r="E134" s="78">
        <v>0</v>
      </c>
      <c r="F134" s="78">
        <v>0</v>
      </c>
      <c r="G134" s="78">
        <v>0</v>
      </c>
      <c r="H134" s="78">
        <v>0</v>
      </c>
      <c r="I134" s="78">
        <v>0</v>
      </c>
      <c r="J134" s="78">
        <v>0</v>
      </c>
      <c r="K134" s="78">
        <v>0</v>
      </c>
      <c r="L134" s="78">
        <v>0</v>
      </c>
      <c r="M134" s="78">
        <v>0</v>
      </c>
      <c r="N134" s="78">
        <v>0</v>
      </c>
      <c r="O134" s="78">
        <v>0</v>
      </c>
      <c r="P134" s="78">
        <v>0</v>
      </c>
      <c r="Q134" s="78">
        <v>0</v>
      </c>
      <c r="R134" s="78">
        <v>0</v>
      </c>
      <c r="S134" s="78">
        <v>0</v>
      </c>
      <c r="T134" s="78">
        <v>0</v>
      </c>
      <c r="U134" s="78">
        <v>0</v>
      </c>
      <c r="V134" s="78">
        <v>0</v>
      </c>
      <c r="W134" s="78">
        <v>0</v>
      </c>
      <c r="X134" s="78">
        <v>0</v>
      </c>
      <c r="Y134" s="110">
        <v>0</v>
      </c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6"/>
      <c r="CK134" s="56"/>
      <c r="CL134" s="56"/>
      <c r="CM134" s="56"/>
      <c r="CN134" s="56"/>
      <c r="CO134" s="56"/>
      <c r="CP134" s="56"/>
      <c r="CQ134" s="49"/>
      <c r="CR134" s="48"/>
    </row>
    <row r="135" spans="1:96" hidden="1" outlineLevel="1" x14ac:dyDescent="0.25">
      <c r="A135" s="50" t="s">
        <v>90</v>
      </c>
      <c r="B135" s="51" t="s">
        <v>89</v>
      </c>
      <c r="C135" s="52">
        <f>+[2]Genanskaffelsespriser!$E$179</f>
        <v>50</v>
      </c>
      <c r="D135" s="78">
        <v>0</v>
      </c>
      <c r="E135" s="78">
        <v>0</v>
      </c>
      <c r="F135" s="78">
        <v>0</v>
      </c>
      <c r="G135" s="78">
        <v>0</v>
      </c>
      <c r="H135" s="78">
        <v>0</v>
      </c>
      <c r="I135" s="78">
        <v>0</v>
      </c>
      <c r="J135" s="78">
        <v>0</v>
      </c>
      <c r="K135" s="78">
        <v>0</v>
      </c>
      <c r="L135" s="78">
        <v>0</v>
      </c>
      <c r="M135" s="78">
        <v>0</v>
      </c>
      <c r="N135" s="78">
        <v>0</v>
      </c>
      <c r="O135" s="78">
        <v>0</v>
      </c>
      <c r="P135" s="78">
        <v>0</v>
      </c>
      <c r="Q135" s="78">
        <v>0</v>
      </c>
      <c r="R135" s="78">
        <v>0</v>
      </c>
      <c r="S135" s="78">
        <v>0</v>
      </c>
      <c r="T135" s="78">
        <v>0</v>
      </c>
      <c r="U135" s="78">
        <v>0</v>
      </c>
      <c r="V135" s="78">
        <v>0</v>
      </c>
      <c r="W135" s="78">
        <v>0</v>
      </c>
      <c r="X135" s="78">
        <v>0</v>
      </c>
      <c r="Y135" s="78">
        <v>0</v>
      </c>
      <c r="Z135" s="87">
        <f>IF(COUNTIF(D135:Y135,"&lt;&gt;0")&lt;=1,IF((SUM(D135:Y135))&gt;0,(+HLOOKUP((SUM(D135:Y135)),[2]Priser!$E$191:$J$193,2)+((SUM(D135:Y135))-HLOOKUP((SUM(D135:Y135)),[2]Priser!$E$191:$J$193,1))*HLOOKUP((SUM(D135:Y135)),[2]Priser!$E$191:$J$193,3))/(SUM(D135:Y135)),0)*(1+[2]Genanskaffelsespriser!$D$196),$A$400)</f>
        <v>0</v>
      </c>
      <c r="AA135" s="57">
        <f t="shared" ref="AA135:AV135" si="67">IF((D135*$Z135-(2009-D$3)/($C135+D136)*$Z135*D135)&lt;0,0,(D135*$Z135-(2009-D$3)/($C135+D136)*$Z135*D135))</f>
        <v>0</v>
      </c>
      <c r="AB135" s="58">
        <f t="shared" si="67"/>
        <v>0</v>
      </c>
      <c r="AC135" s="58">
        <f t="shared" si="67"/>
        <v>0</v>
      </c>
      <c r="AD135" s="58">
        <f t="shared" si="67"/>
        <v>0</v>
      </c>
      <c r="AE135" s="58">
        <f t="shared" si="67"/>
        <v>0</v>
      </c>
      <c r="AF135" s="58">
        <f t="shared" si="67"/>
        <v>0</v>
      </c>
      <c r="AG135" s="58">
        <f t="shared" si="67"/>
        <v>0</v>
      </c>
      <c r="AH135" s="58">
        <f t="shared" si="67"/>
        <v>0</v>
      </c>
      <c r="AI135" s="58">
        <f t="shared" si="67"/>
        <v>0</v>
      </c>
      <c r="AJ135" s="58">
        <f t="shared" si="67"/>
        <v>0</v>
      </c>
      <c r="AK135" s="58">
        <f t="shared" si="67"/>
        <v>0</v>
      </c>
      <c r="AL135" s="58">
        <f t="shared" si="67"/>
        <v>0</v>
      </c>
      <c r="AM135" s="58">
        <f t="shared" si="67"/>
        <v>0</v>
      </c>
      <c r="AN135" s="58">
        <f t="shared" si="67"/>
        <v>0</v>
      </c>
      <c r="AO135" s="58">
        <f t="shared" si="67"/>
        <v>0</v>
      </c>
      <c r="AP135" s="58">
        <f t="shared" si="67"/>
        <v>0</v>
      </c>
      <c r="AQ135" s="58">
        <f t="shared" si="67"/>
        <v>0</v>
      </c>
      <c r="AR135" s="58">
        <f t="shared" si="67"/>
        <v>0</v>
      </c>
      <c r="AS135" s="58">
        <f t="shared" si="67"/>
        <v>0</v>
      </c>
      <c r="AT135" s="58">
        <f t="shared" si="67"/>
        <v>0</v>
      </c>
      <c r="AU135" s="58">
        <f t="shared" si="67"/>
        <v>0</v>
      </c>
      <c r="AV135" s="58">
        <f t="shared" si="67"/>
        <v>0</v>
      </c>
      <c r="AW135" s="59">
        <f>+SUM(AA135:AV135)</f>
        <v>0</v>
      </c>
      <c r="AX135" s="58">
        <f>VLOOKUP(D$3,[2]Prisindeks!$A$1:$B$111,2,FALSE)/100*AA135</f>
        <v>0</v>
      </c>
      <c r="AY135" s="58">
        <f>VLOOKUP(E$3,[2]Prisindeks!$A$1:$B$111,2,FALSE)/100*AB135</f>
        <v>0</v>
      </c>
      <c r="AZ135" s="58">
        <f>VLOOKUP(F$3,[2]Prisindeks!$A$1:$B$111,2,FALSE)/100*AC135</f>
        <v>0</v>
      </c>
      <c r="BA135" s="58">
        <f>VLOOKUP(G$3,[2]Prisindeks!$A$1:$B$111,2,FALSE)/100*AD135</f>
        <v>0</v>
      </c>
      <c r="BB135" s="58">
        <f>VLOOKUP(H$3,[2]Prisindeks!$A$1:$B$111,2,FALSE)/100*AE135</f>
        <v>0</v>
      </c>
      <c r="BC135" s="58">
        <f>VLOOKUP(I$3,[2]Prisindeks!$A$1:$B$111,2,FALSE)/100*AF135</f>
        <v>0</v>
      </c>
      <c r="BD135" s="58">
        <f>VLOOKUP(J$3,[2]Prisindeks!$A$1:$B$111,2,FALSE)/100*AG135</f>
        <v>0</v>
      </c>
      <c r="BE135" s="58">
        <f>VLOOKUP(K$3,[2]Prisindeks!$A$1:$B$111,2,FALSE)/100*AH135</f>
        <v>0</v>
      </c>
      <c r="BF135" s="58">
        <f>VLOOKUP(L$3,[2]Prisindeks!$A$1:$B$111,2,FALSE)/100*AI135</f>
        <v>0</v>
      </c>
      <c r="BG135" s="58">
        <f>VLOOKUP(M$3,[2]Prisindeks!$A$1:$B$111,2,FALSE)/100*AJ135</f>
        <v>0</v>
      </c>
      <c r="BH135" s="58">
        <f>VLOOKUP(N$3,[2]Prisindeks!$A$1:$B$111,2,FALSE)/100*AK135</f>
        <v>0</v>
      </c>
      <c r="BI135" s="58">
        <f>VLOOKUP(O$3,[2]Prisindeks!$A$1:$B$111,2,FALSE)/100*AL135</f>
        <v>0</v>
      </c>
      <c r="BJ135" s="58">
        <f>VLOOKUP(P$3,[2]Prisindeks!$A$1:$B$111,2,FALSE)/100*AM135</f>
        <v>0</v>
      </c>
      <c r="BK135" s="58">
        <f>VLOOKUP(Q$3,[2]Prisindeks!$A$1:$B$111,2,FALSE)/100*AN135</f>
        <v>0</v>
      </c>
      <c r="BL135" s="58">
        <f>VLOOKUP(R$3,[2]Prisindeks!$A$1:$B$111,2,FALSE)/100*AO135</f>
        <v>0</v>
      </c>
      <c r="BM135" s="58">
        <f>VLOOKUP(S$3,[2]Prisindeks!$A$1:$B$111,2,FALSE)/100*AP135</f>
        <v>0</v>
      </c>
      <c r="BN135" s="58">
        <f>VLOOKUP(T$3,[2]Prisindeks!$A$1:$B$111,2,FALSE)/100*AQ135</f>
        <v>0</v>
      </c>
      <c r="BO135" s="58">
        <f>VLOOKUP(U$3,[2]Prisindeks!$A$1:$B$111,2,FALSE)/100*AR135</f>
        <v>0</v>
      </c>
      <c r="BP135" s="58">
        <f>VLOOKUP(V$3,[2]Prisindeks!$A$1:$B$111,2,FALSE)/100*AS135</f>
        <v>0</v>
      </c>
      <c r="BQ135" s="58">
        <f>VLOOKUP(W$3,[2]Prisindeks!$A$1:$B$111,2,FALSE)/100*AT135</f>
        <v>0</v>
      </c>
      <c r="BR135" s="58">
        <f>VLOOKUP(X$3,[2]Prisindeks!$A$1:$B$111,2,FALSE)/100*AU135</f>
        <v>0</v>
      </c>
      <c r="BS135" s="58">
        <f>VLOOKUP(Y$3,[2]Prisindeks!$A$1:$B$111,2,FALSE)/100*AV135</f>
        <v>0</v>
      </c>
      <c r="BT135" s="59">
        <f>+SUM(AX135:BS135)</f>
        <v>0</v>
      </c>
      <c r="BU135" s="48">
        <f t="shared" ref="BU135:CP135" si="68">(AX135+AA135)/2</f>
        <v>0</v>
      </c>
      <c r="BV135" s="48">
        <f t="shared" si="68"/>
        <v>0</v>
      </c>
      <c r="BW135" s="48">
        <f t="shared" si="68"/>
        <v>0</v>
      </c>
      <c r="BX135" s="48">
        <f t="shared" si="68"/>
        <v>0</v>
      </c>
      <c r="BY135" s="48">
        <f t="shared" si="68"/>
        <v>0</v>
      </c>
      <c r="BZ135" s="48">
        <f t="shared" si="68"/>
        <v>0</v>
      </c>
      <c r="CA135" s="48">
        <f t="shared" si="68"/>
        <v>0</v>
      </c>
      <c r="CB135" s="48">
        <f t="shared" si="68"/>
        <v>0</v>
      </c>
      <c r="CC135" s="48">
        <f t="shared" si="68"/>
        <v>0</v>
      </c>
      <c r="CD135" s="48">
        <f t="shared" si="68"/>
        <v>0</v>
      </c>
      <c r="CE135" s="48">
        <f t="shared" si="68"/>
        <v>0</v>
      </c>
      <c r="CF135" s="48">
        <f t="shared" si="68"/>
        <v>0</v>
      </c>
      <c r="CG135" s="48">
        <f t="shared" si="68"/>
        <v>0</v>
      </c>
      <c r="CH135" s="48">
        <f t="shared" si="68"/>
        <v>0</v>
      </c>
      <c r="CI135" s="48">
        <f t="shared" si="68"/>
        <v>0</v>
      </c>
      <c r="CJ135" s="48">
        <f t="shared" si="68"/>
        <v>0</v>
      </c>
      <c r="CK135" s="48">
        <f t="shared" si="68"/>
        <v>0</v>
      </c>
      <c r="CL135" s="48">
        <f t="shared" si="68"/>
        <v>0</v>
      </c>
      <c r="CM135" s="48">
        <f t="shared" si="68"/>
        <v>0</v>
      </c>
      <c r="CN135" s="48">
        <f t="shared" si="68"/>
        <v>0</v>
      </c>
      <c r="CO135" s="48">
        <f t="shared" si="68"/>
        <v>0</v>
      </c>
      <c r="CP135" s="48">
        <f t="shared" si="68"/>
        <v>0</v>
      </c>
      <c r="CQ135" s="49">
        <f>+AVERAGE(AW135,BT135)</f>
        <v>0</v>
      </c>
      <c r="CR135" s="48">
        <f>SUM(D135:Y135)</f>
        <v>0</v>
      </c>
    </row>
    <row r="136" spans="1:96" hidden="1" outlineLevel="1" x14ac:dyDescent="0.25">
      <c r="A136" s="60" t="s">
        <v>66</v>
      </c>
      <c r="B136" s="51" t="s">
        <v>67</v>
      </c>
      <c r="C136" s="61" t="s">
        <v>68</v>
      </c>
      <c r="D136" s="78">
        <v>0</v>
      </c>
      <c r="E136" s="78">
        <v>0</v>
      </c>
      <c r="F136" s="78">
        <v>0</v>
      </c>
      <c r="G136" s="78">
        <v>0</v>
      </c>
      <c r="H136" s="78">
        <v>0</v>
      </c>
      <c r="I136" s="78">
        <v>0</v>
      </c>
      <c r="J136" s="78">
        <v>0</v>
      </c>
      <c r="K136" s="78">
        <v>0</v>
      </c>
      <c r="L136" s="78">
        <v>0</v>
      </c>
      <c r="M136" s="78">
        <v>0</v>
      </c>
      <c r="N136" s="78">
        <v>0</v>
      </c>
      <c r="O136" s="78">
        <v>0</v>
      </c>
      <c r="P136" s="78">
        <v>0</v>
      </c>
      <c r="Q136" s="78">
        <v>0</v>
      </c>
      <c r="R136" s="78">
        <v>0</v>
      </c>
      <c r="S136" s="78">
        <v>0</v>
      </c>
      <c r="T136" s="78">
        <v>0</v>
      </c>
      <c r="U136" s="78">
        <v>0</v>
      </c>
      <c r="V136" s="78">
        <v>0</v>
      </c>
      <c r="W136" s="78">
        <v>0</v>
      </c>
      <c r="X136" s="78">
        <v>0</v>
      </c>
      <c r="Y136" s="110">
        <v>0</v>
      </c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49"/>
      <c r="CR136" s="48"/>
    </row>
    <row r="137" spans="1:96" collapsed="1" x14ac:dyDescent="0.25">
      <c r="A137" s="30" t="s">
        <v>93</v>
      </c>
      <c r="B137" s="31"/>
      <c r="C137" s="7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74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49"/>
      <c r="AW137" s="36">
        <f>SUM(AW138:AW145)</f>
        <v>0</v>
      </c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36">
        <f>SUM(BT138:BT145)</f>
        <v>0</v>
      </c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6"/>
      <c r="CG137" s="76"/>
      <c r="CH137" s="76"/>
      <c r="CI137" s="76"/>
      <c r="CJ137" s="76"/>
      <c r="CK137" s="76"/>
      <c r="CL137" s="76"/>
      <c r="CM137" s="76"/>
      <c r="CN137" s="76"/>
      <c r="CO137" s="76"/>
      <c r="CP137" s="76"/>
      <c r="CQ137" s="36">
        <f>SUM(CQ138:CQ145)</f>
        <v>0</v>
      </c>
      <c r="CR137" s="48">
        <f>SUM(D137:Y137)</f>
        <v>0</v>
      </c>
    </row>
    <row r="138" spans="1:96" hidden="1" outlineLevel="1" x14ac:dyDescent="0.25">
      <c r="A138" s="85" t="s">
        <v>84</v>
      </c>
      <c r="B138" s="39" t="s">
        <v>85</v>
      </c>
      <c r="C138" s="40">
        <f>+[2]Genanskaffelsespriser!$E$175</f>
        <v>50</v>
      </c>
      <c r="D138" s="77">
        <v>0</v>
      </c>
      <c r="E138" s="77">
        <v>0</v>
      </c>
      <c r="F138" s="77">
        <v>0</v>
      </c>
      <c r="G138" s="77">
        <v>0</v>
      </c>
      <c r="H138" s="77">
        <v>0</v>
      </c>
      <c r="I138" s="77">
        <v>0</v>
      </c>
      <c r="J138" s="77">
        <v>0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  <c r="W138" s="77">
        <v>0</v>
      </c>
      <c r="X138" s="77">
        <v>0</v>
      </c>
      <c r="Y138" s="77">
        <v>0</v>
      </c>
      <c r="Z138" s="86">
        <f>IF(COUNTIF(D138:Y138,"&lt;&gt;0")&lt;=1,IF((SUM(D138:Y138))&gt;0,((+HLOOKUP((SUM(D138:Y138)),[2]Priser!$E$342:$H$344,2)+((SUM(D138:Y138))-HLOOKUP((SUM(D138:Y138)),[2]Priser!$E$342:$H$344,1))*HLOOKUP((SUM(D138:Y138)),[2]Priser!$E$342:$H$344,3))*[2]Priser!$P$341)/(SUM(D138:Y138)),0)*(1+[2]Genanskaffelsespriser!$D$196),$A$400)</f>
        <v>0</v>
      </c>
      <c r="AA138" s="45">
        <f t="shared" ref="AA138:AV138" si="69">IF((D138*$Z138-(2009-D$3)/($C138+D139)*$Z138*D138)&lt;0,0,(D138*$Z138-(2009-D$3)/($C138+D139)*$Z138*D138))</f>
        <v>0</v>
      </c>
      <c r="AB138" s="46">
        <f t="shared" si="69"/>
        <v>0</v>
      </c>
      <c r="AC138" s="46">
        <f t="shared" si="69"/>
        <v>0</v>
      </c>
      <c r="AD138" s="46">
        <f t="shared" si="69"/>
        <v>0</v>
      </c>
      <c r="AE138" s="46">
        <f t="shared" si="69"/>
        <v>0</v>
      </c>
      <c r="AF138" s="46">
        <f t="shared" si="69"/>
        <v>0</v>
      </c>
      <c r="AG138" s="46">
        <f t="shared" si="69"/>
        <v>0</v>
      </c>
      <c r="AH138" s="46">
        <f t="shared" si="69"/>
        <v>0</v>
      </c>
      <c r="AI138" s="46">
        <f t="shared" si="69"/>
        <v>0</v>
      </c>
      <c r="AJ138" s="46">
        <f t="shared" si="69"/>
        <v>0</v>
      </c>
      <c r="AK138" s="46">
        <f t="shared" si="69"/>
        <v>0</v>
      </c>
      <c r="AL138" s="46">
        <f t="shared" si="69"/>
        <v>0</v>
      </c>
      <c r="AM138" s="46">
        <f t="shared" si="69"/>
        <v>0</v>
      </c>
      <c r="AN138" s="46">
        <f t="shared" si="69"/>
        <v>0</v>
      </c>
      <c r="AO138" s="46">
        <f t="shared" si="69"/>
        <v>0</v>
      </c>
      <c r="AP138" s="46">
        <f t="shared" si="69"/>
        <v>0</v>
      </c>
      <c r="AQ138" s="46">
        <f t="shared" si="69"/>
        <v>0</v>
      </c>
      <c r="AR138" s="46">
        <f t="shared" si="69"/>
        <v>0</v>
      </c>
      <c r="AS138" s="46">
        <f t="shared" si="69"/>
        <v>0</v>
      </c>
      <c r="AT138" s="46">
        <f t="shared" si="69"/>
        <v>0</v>
      </c>
      <c r="AU138" s="46">
        <f t="shared" si="69"/>
        <v>0</v>
      </c>
      <c r="AV138" s="46">
        <f t="shared" si="69"/>
        <v>0</v>
      </c>
      <c r="AW138" s="47">
        <f>+SUM(AA138:AV138)</f>
        <v>0</v>
      </c>
      <c r="AX138" s="46">
        <f>VLOOKUP(D$3,[2]Prisindeks!$A$1:$B$111,2,FALSE)/100*AA138</f>
        <v>0</v>
      </c>
      <c r="AY138" s="46">
        <f>VLOOKUP(E$3,[2]Prisindeks!$A$1:$B$111,2,FALSE)/100*AB138</f>
        <v>0</v>
      </c>
      <c r="AZ138" s="46">
        <f>VLOOKUP(F$3,[2]Prisindeks!$A$1:$B$111,2,FALSE)/100*AC138</f>
        <v>0</v>
      </c>
      <c r="BA138" s="46">
        <f>VLOOKUP(G$3,[2]Prisindeks!$A$1:$B$111,2,FALSE)/100*AD138</f>
        <v>0</v>
      </c>
      <c r="BB138" s="46">
        <f>VLOOKUP(H$3,[2]Prisindeks!$A$1:$B$111,2,FALSE)/100*AE138</f>
        <v>0</v>
      </c>
      <c r="BC138" s="46">
        <f>VLOOKUP(I$3,[2]Prisindeks!$A$1:$B$111,2,FALSE)/100*AF138</f>
        <v>0</v>
      </c>
      <c r="BD138" s="46">
        <f>VLOOKUP(J$3,[2]Prisindeks!$A$1:$B$111,2,FALSE)/100*AG138</f>
        <v>0</v>
      </c>
      <c r="BE138" s="46">
        <f>VLOOKUP(K$3,[2]Prisindeks!$A$1:$B$111,2,FALSE)/100*AH138</f>
        <v>0</v>
      </c>
      <c r="BF138" s="46">
        <f>VLOOKUP(L$3,[2]Prisindeks!$A$1:$B$111,2,FALSE)/100*AI138</f>
        <v>0</v>
      </c>
      <c r="BG138" s="46">
        <f>VLOOKUP(M$3,[2]Prisindeks!$A$1:$B$111,2,FALSE)/100*AJ138</f>
        <v>0</v>
      </c>
      <c r="BH138" s="46">
        <f>VLOOKUP(N$3,[2]Prisindeks!$A$1:$B$111,2,FALSE)/100*AK138</f>
        <v>0</v>
      </c>
      <c r="BI138" s="46">
        <f>VLOOKUP(O$3,[2]Prisindeks!$A$1:$B$111,2,FALSE)/100*AL138</f>
        <v>0</v>
      </c>
      <c r="BJ138" s="46">
        <f>VLOOKUP(P$3,[2]Prisindeks!$A$1:$B$111,2,FALSE)/100*AM138</f>
        <v>0</v>
      </c>
      <c r="BK138" s="46">
        <f>VLOOKUP(Q$3,[2]Prisindeks!$A$1:$B$111,2,FALSE)/100*AN138</f>
        <v>0</v>
      </c>
      <c r="BL138" s="46">
        <f>VLOOKUP(R$3,[2]Prisindeks!$A$1:$B$111,2,FALSE)/100*AO138</f>
        <v>0</v>
      </c>
      <c r="BM138" s="46">
        <f>VLOOKUP(S$3,[2]Prisindeks!$A$1:$B$111,2,FALSE)/100*AP138</f>
        <v>0</v>
      </c>
      <c r="BN138" s="46">
        <f>VLOOKUP(T$3,[2]Prisindeks!$A$1:$B$111,2,FALSE)/100*AQ138</f>
        <v>0</v>
      </c>
      <c r="BO138" s="46">
        <f>VLOOKUP(U$3,[2]Prisindeks!$A$1:$B$111,2,FALSE)/100*AR138</f>
        <v>0</v>
      </c>
      <c r="BP138" s="46">
        <f>VLOOKUP(V$3,[2]Prisindeks!$A$1:$B$111,2,FALSE)/100*AS138</f>
        <v>0</v>
      </c>
      <c r="BQ138" s="46">
        <f>VLOOKUP(W$3,[2]Prisindeks!$A$1:$B$111,2,FALSE)/100*AT138</f>
        <v>0</v>
      </c>
      <c r="BR138" s="46">
        <f>VLOOKUP(X$3,[2]Prisindeks!$A$1:$B$111,2,FALSE)/100*AU138</f>
        <v>0</v>
      </c>
      <c r="BS138" s="46">
        <f>VLOOKUP(Y$3,[2]Prisindeks!$A$1:$B$111,2,FALSE)/100*AV138</f>
        <v>0</v>
      </c>
      <c r="BT138" s="47">
        <f>+SUM(AX138:BS138)</f>
        <v>0</v>
      </c>
      <c r="BU138" s="48">
        <f t="shared" ref="BU138:CP138" si="70">(AX138+AA138)/2</f>
        <v>0</v>
      </c>
      <c r="BV138" s="48">
        <f t="shared" si="70"/>
        <v>0</v>
      </c>
      <c r="BW138" s="48">
        <f t="shared" si="70"/>
        <v>0</v>
      </c>
      <c r="BX138" s="48">
        <f t="shared" si="70"/>
        <v>0</v>
      </c>
      <c r="BY138" s="48">
        <f t="shared" si="70"/>
        <v>0</v>
      </c>
      <c r="BZ138" s="48">
        <f t="shared" si="70"/>
        <v>0</v>
      </c>
      <c r="CA138" s="48">
        <f t="shared" si="70"/>
        <v>0</v>
      </c>
      <c r="CB138" s="48">
        <f t="shared" si="70"/>
        <v>0</v>
      </c>
      <c r="CC138" s="48">
        <f t="shared" si="70"/>
        <v>0</v>
      </c>
      <c r="CD138" s="48">
        <f t="shared" si="70"/>
        <v>0</v>
      </c>
      <c r="CE138" s="48">
        <f t="shared" si="70"/>
        <v>0</v>
      </c>
      <c r="CF138" s="48">
        <f t="shared" si="70"/>
        <v>0</v>
      </c>
      <c r="CG138" s="48">
        <f t="shared" si="70"/>
        <v>0</v>
      </c>
      <c r="CH138" s="48">
        <f t="shared" si="70"/>
        <v>0</v>
      </c>
      <c r="CI138" s="48">
        <f t="shared" si="70"/>
        <v>0</v>
      </c>
      <c r="CJ138" s="48">
        <f t="shared" si="70"/>
        <v>0</v>
      </c>
      <c r="CK138" s="48">
        <f t="shared" si="70"/>
        <v>0</v>
      </c>
      <c r="CL138" s="48">
        <f t="shared" si="70"/>
        <v>0</v>
      </c>
      <c r="CM138" s="48">
        <f t="shared" si="70"/>
        <v>0</v>
      </c>
      <c r="CN138" s="48">
        <f t="shared" si="70"/>
        <v>0</v>
      </c>
      <c r="CO138" s="48">
        <f t="shared" si="70"/>
        <v>0</v>
      </c>
      <c r="CP138" s="48">
        <f t="shared" si="70"/>
        <v>0</v>
      </c>
      <c r="CQ138" s="49">
        <f>+AVERAGE(AW138,BT138)</f>
        <v>0</v>
      </c>
      <c r="CR138" s="48">
        <f>SUM(D138:Y138)</f>
        <v>0</v>
      </c>
    </row>
    <row r="139" spans="1:96" hidden="1" outlineLevel="1" x14ac:dyDescent="0.25">
      <c r="A139" s="60" t="s">
        <v>66</v>
      </c>
      <c r="B139" s="51" t="s">
        <v>67</v>
      </c>
      <c r="C139" s="61" t="s">
        <v>68</v>
      </c>
      <c r="D139" s="78">
        <v>0</v>
      </c>
      <c r="E139" s="78">
        <v>0</v>
      </c>
      <c r="F139" s="78">
        <v>0</v>
      </c>
      <c r="G139" s="78">
        <v>0</v>
      </c>
      <c r="H139" s="78">
        <v>0</v>
      </c>
      <c r="I139" s="78">
        <v>0</v>
      </c>
      <c r="J139" s="78">
        <v>0</v>
      </c>
      <c r="K139" s="78">
        <v>0</v>
      </c>
      <c r="L139" s="78">
        <v>0</v>
      </c>
      <c r="M139" s="78">
        <v>0</v>
      </c>
      <c r="N139" s="78">
        <v>0</v>
      </c>
      <c r="O139" s="78">
        <v>0</v>
      </c>
      <c r="P139" s="78">
        <v>0</v>
      </c>
      <c r="Q139" s="78">
        <v>0</v>
      </c>
      <c r="R139" s="78">
        <v>0</v>
      </c>
      <c r="S139" s="78">
        <v>0</v>
      </c>
      <c r="T139" s="78">
        <v>0</v>
      </c>
      <c r="U139" s="78">
        <v>0</v>
      </c>
      <c r="V139" s="78">
        <v>0</v>
      </c>
      <c r="W139" s="78">
        <v>0</v>
      </c>
      <c r="X139" s="78">
        <v>0</v>
      </c>
      <c r="Y139" s="110">
        <v>0</v>
      </c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49"/>
      <c r="CR139" s="48"/>
    </row>
    <row r="140" spans="1:96" hidden="1" outlineLevel="1" x14ac:dyDescent="0.25">
      <c r="A140" s="50" t="s">
        <v>86</v>
      </c>
      <c r="B140" s="51" t="s">
        <v>85</v>
      </c>
      <c r="C140" s="52">
        <f>+[2]Genanskaffelsespriser!$E$176</f>
        <v>25</v>
      </c>
      <c r="D140" s="78">
        <v>0</v>
      </c>
      <c r="E140" s="78">
        <v>0</v>
      </c>
      <c r="F140" s="78">
        <v>0</v>
      </c>
      <c r="G140" s="78">
        <v>0</v>
      </c>
      <c r="H140" s="78">
        <v>0</v>
      </c>
      <c r="I140" s="78">
        <v>0</v>
      </c>
      <c r="J140" s="78">
        <v>0</v>
      </c>
      <c r="K140" s="78">
        <v>0</v>
      </c>
      <c r="L140" s="78">
        <v>0</v>
      </c>
      <c r="M140" s="78">
        <v>0</v>
      </c>
      <c r="N140" s="78">
        <v>0</v>
      </c>
      <c r="O140" s="78">
        <v>0</v>
      </c>
      <c r="P140" s="78">
        <v>0</v>
      </c>
      <c r="Q140" s="78">
        <v>0</v>
      </c>
      <c r="R140" s="78">
        <v>0</v>
      </c>
      <c r="S140" s="78">
        <v>0</v>
      </c>
      <c r="T140" s="78">
        <v>0</v>
      </c>
      <c r="U140" s="78">
        <v>0</v>
      </c>
      <c r="V140" s="78">
        <v>0</v>
      </c>
      <c r="W140" s="78">
        <v>0</v>
      </c>
      <c r="X140" s="78">
        <v>0</v>
      </c>
      <c r="Y140" s="78">
        <v>0</v>
      </c>
      <c r="Z140" s="87">
        <f>IF(COUNTIF(D140:Y140,"&lt;&gt;0")&lt;=1,IF((SUM(D140:Y140))&gt;0,((+HLOOKUP((SUM(D140:Y140)),[2]Priser!$E$342:$H$344,2)+((SUM(D140:Y140))-HLOOKUP((SUM(D140:Y140)),[2]Priser!$E$342:$H$344,1))*HLOOKUP((SUM(D140:Y140)),[2]Priser!$E$342:$H$344,3))*[2]Priser!$Q$341)/(SUM(D140:Y140)),0)*(1+[2]Genanskaffelsespriser!$D$196),$A$400)</f>
        <v>0</v>
      </c>
      <c r="AA140" s="57">
        <f t="shared" ref="AA140:AP141" si="71">IF((D140*$Z140-(2009-D$3)/$C140*$Z140*D140)&lt;0,0,(D140*$Z140-(2009-D$3)/$C140*$Z140*D140))</f>
        <v>0</v>
      </c>
      <c r="AB140" s="58">
        <f t="shared" si="71"/>
        <v>0</v>
      </c>
      <c r="AC140" s="58">
        <f t="shared" si="71"/>
        <v>0</v>
      </c>
      <c r="AD140" s="58">
        <f t="shared" si="71"/>
        <v>0</v>
      </c>
      <c r="AE140" s="58">
        <f t="shared" si="71"/>
        <v>0</v>
      </c>
      <c r="AF140" s="58">
        <f t="shared" si="71"/>
        <v>0</v>
      </c>
      <c r="AG140" s="58">
        <f t="shared" si="71"/>
        <v>0</v>
      </c>
      <c r="AH140" s="58">
        <f t="shared" si="71"/>
        <v>0</v>
      </c>
      <c r="AI140" s="58">
        <f t="shared" si="71"/>
        <v>0</v>
      </c>
      <c r="AJ140" s="58">
        <f t="shared" si="71"/>
        <v>0</v>
      </c>
      <c r="AK140" s="58">
        <f t="shared" si="71"/>
        <v>0</v>
      </c>
      <c r="AL140" s="58">
        <f t="shared" si="71"/>
        <v>0</v>
      </c>
      <c r="AM140" s="58">
        <f t="shared" si="71"/>
        <v>0</v>
      </c>
      <c r="AN140" s="58">
        <f t="shared" si="71"/>
        <v>0</v>
      </c>
      <c r="AO140" s="58">
        <f t="shared" si="71"/>
        <v>0</v>
      </c>
      <c r="AP140" s="58">
        <f t="shared" si="71"/>
        <v>0</v>
      </c>
      <c r="AQ140" s="58">
        <f t="shared" ref="AK140:AT141" si="72">IF((T140*$Z140-(2009-T$3)/$C140*$Z140*T140)&lt;0,0,(T140*$Z140-(2009-T$3)/$C140*$Z140*T140))</f>
        <v>0</v>
      </c>
      <c r="AR140" s="58">
        <f t="shared" si="72"/>
        <v>0</v>
      </c>
      <c r="AS140" s="58">
        <f t="shared" si="72"/>
        <v>0</v>
      </c>
      <c r="AT140" s="58">
        <f t="shared" si="72"/>
        <v>0</v>
      </c>
      <c r="AU140" s="58">
        <f>IF((X140*$Z140-(2009-X$3)/$C140*$Z140*X140)&lt;0,0,(X140*$Z140-(2009-X$3)/$C140*$Z140*X140))</f>
        <v>0</v>
      </c>
      <c r="AV140" s="58">
        <f>IF((Y140*$Z140-(2009-Y$3)/$C140*$Z140*Y140)&lt;0,0,(Y140*$Z140-(2009-Y$3)/$C140*$Z140*Y140))</f>
        <v>0</v>
      </c>
      <c r="AW140" s="59">
        <f>+SUM(AA140:AV140)</f>
        <v>0</v>
      </c>
      <c r="AX140" s="58">
        <f>VLOOKUP(D$3,[2]Prisindeks!$A$1:$B$111,2,FALSE)/100*AA140</f>
        <v>0</v>
      </c>
      <c r="AY140" s="58">
        <f>VLOOKUP(E$3,[2]Prisindeks!$A$1:$B$111,2,FALSE)/100*AB140</f>
        <v>0</v>
      </c>
      <c r="AZ140" s="58">
        <f>VLOOKUP(F$3,[2]Prisindeks!$A$1:$B$111,2,FALSE)/100*AC140</f>
        <v>0</v>
      </c>
      <c r="BA140" s="58">
        <f>VLOOKUP(G$3,[2]Prisindeks!$A$1:$B$111,2,FALSE)/100*AD140</f>
        <v>0</v>
      </c>
      <c r="BB140" s="58">
        <f>VLOOKUP(H$3,[2]Prisindeks!$A$1:$B$111,2,FALSE)/100*AE140</f>
        <v>0</v>
      </c>
      <c r="BC140" s="58">
        <f>VLOOKUP(I$3,[2]Prisindeks!$A$1:$B$111,2,FALSE)/100*AF140</f>
        <v>0</v>
      </c>
      <c r="BD140" s="58">
        <f>VLOOKUP(J$3,[2]Prisindeks!$A$1:$B$111,2,FALSE)/100*AG140</f>
        <v>0</v>
      </c>
      <c r="BE140" s="58">
        <f>VLOOKUP(K$3,[2]Prisindeks!$A$1:$B$111,2,FALSE)/100*AH140</f>
        <v>0</v>
      </c>
      <c r="BF140" s="58">
        <f>VLOOKUP(L$3,[2]Prisindeks!$A$1:$B$111,2,FALSE)/100*AI140</f>
        <v>0</v>
      </c>
      <c r="BG140" s="58">
        <f>VLOOKUP(M$3,[2]Prisindeks!$A$1:$B$111,2,FALSE)/100*AJ140</f>
        <v>0</v>
      </c>
      <c r="BH140" s="58">
        <f>VLOOKUP(N$3,[2]Prisindeks!$A$1:$B$111,2,FALSE)/100*AK140</f>
        <v>0</v>
      </c>
      <c r="BI140" s="58">
        <f>VLOOKUP(O$3,[2]Prisindeks!$A$1:$B$111,2,FALSE)/100*AL140</f>
        <v>0</v>
      </c>
      <c r="BJ140" s="58">
        <f>VLOOKUP(P$3,[2]Prisindeks!$A$1:$B$111,2,FALSE)/100*AM140</f>
        <v>0</v>
      </c>
      <c r="BK140" s="58">
        <f>VLOOKUP(Q$3,[2]Prisindeks!$A$1:$B$111,2,FALSE)/100*AN140</f>
        <v>0</v>
      </c>
      <c r="BL140" s="58">
        <f>VLOOKUP(R$3,[2]Prisindeks!$A$1:$B$111,2,FALSE)/100*AO140</f>
        <v>0</v>
      </c>
      <c r="BM140" s="58">
        <f>VLOOKUP(S$3,[2]Prisindeks!$A$1:$B$111,2,FALSE)/100*AP140</f>
        <v>0</v>
      </c>
      <c r="BN140" s="58">
        <f>VLOOKUP(T$3,[2]Prisindeks!$A$1:$B$111,2,FALSE)/100*AQ140</f>
        <v>0</v>
      </c>
      <c r="BO140" s="58">
        <f>VLOOKUP(U$3,[2]Prisindeks!$A$1:$B$111,2,FALSE)/100*AR140</f>
        <v>0</v>
      </c>
      <c r="BP140" s="58">
        <f>VLOOKUP(V$3,[2]Prisindeks!$A$1:$B$111,2,FALSE)/100*AS140</f>
        <v>0</v>
      </c>
      <c r="BQ140" s="58">
        <f>VLOOKUP(W$3,[2]Prisindeks!$A$1:$B$111,2,FALSE)/100*AT140</f>
        <v>0</v>
      </c>
      <c r="BR140" s="58">
        <f>VLOOKUP(X$3,[2]Prisindeks!$A$1:$B$111,2,FALSE)/100*AU140</f>
        <v>0</v>
      </c>
      <c r="BS140" s="58">
        <f>VLOOKUP(Y$3,[2]Prisindeks!$A$1:$B$111,2,FALSE)/100*AV140</f>
        <v>0</v>
      </c>
      <c r="BT140" s="59">
        <f>+SUM(AX140:BS140)</f>
        <v>0</v>
      </c>
      <c r="BU140" s="48">
        <f t="shared" ref="BU140:CJ142" si="73">(AX140+AA140)/2</f>
        <v>0</v>
      </c>
      <c r="BV140" s="48">
        <f t="shared" si="73"/>
        <v>0</v>
      </c>
      <c r="BW140" s="48">
        <f t="shared" si="73"/>
        <v>0</v>
      </c>
      <c r="BX140" s="48">
        <f t="shared" si="73"/>
        <v>0</v>
      </c>
      <c r="BY140" s="48">
        <f t="shared" si="73"/>
        <v>0</v>
      </c>
      <c r="BZ140" s="48">
        <f t="shared" si="73"/>
        <v>0</v>
      </c>
      <c r="CA140" s="48">
        <f t="shared" si="73"/>
        <v>0</v>
      </c>
      <c r="CB140" s="48">
        <f t="shared" si="73"/>
        <v>0</v>
      </c>
      <c r="CC140" s="48">
        <f t="shared" si="73"/>
        <v>0</v>
      </c>
      <c r="CD140" s="48">
        <f t="shared" si="73"/>
        <v>0</v>
      </c>
      <c r="CE140" s="48">
        <f t="shared" si="73"/>
        <v>0</v>
      </c>
      <c r="CF140" s="48">
        <f t="shared" si="73"/>
        <v>0</v>
      </c>
      <c r="CG140" s="48">
        <f t="shared" si="73"/>
        <v>0</v>
      </c>
      <c r="CH140" s="48">
        <f t="shared" si="73"/>
        <v>0</v>
      </c>
      <c r="CI140" s="48">
        <f t="shared" si="73"/>
        <v>0</v>
      </c>
      <c r="CJ140" s="48">
        <f t="shared" si="73"/>
        <v>0</v>
      </c>
      <c r="CK140" s="48">
        <f t="shared" ref="CE140:CP142" si="74">(BN140+AQ140)/2</f>
        <v>0</v>
      </c>
      <c r="CL140" s="48">
        <f t="shared" si="74"/>
        <v>0</v>
      </c>
      <c r="CM140" s="48">
        <f t="shared" si="74"/>
        <v>0</v>
      </c>
      <c r="CN140" s="48">
        <f t="shared" si="74"/>
        <v>0</v>
      </c>
      <c r="CO140" s="48">
        <f t="shared" si="74"/>
        <v>0</v>
      </c>
      <c r="CP140" s="48">
        <f t="shared" si="74"/>
        <v>0</v>
      </c>
      <c r="CQ140" s="49">
        <f>+AVERAGE(AW140,BT140)</f>
        <v>0</v>
      </c>
      <c r="CR140" s="48">
        <f>SUM(D140:Y140)</f>
        <v>0</v>
      </c>
    </row>
    <row r="141" spans="1:96" hidden="1" outlineLevel="1" x14ac:dyDescent="0.25">
      <c r="A141" s="50" t="s">
        <v>87</v>
      </c>
      <c r="B141" s="51" t="s">
        <v>85</v>
      </c>
      <c r="C141" s="52">
        <f>+[2]Genanskaffelsespriser!$E$177</f>
        <v>10</v>
      </c>
      <c r="D141" s="78">
        <v>0</v>
      </c>
      <c r="E141" s="78">
        <v>0</v>
      </c>
      <c r="F141" s="78">
        <v>0</v>
      </c>
      <c r="G141" s="78">
        <v>0</v>
      </c>
      <c r="H141" s="78">
        <v>0</v>
      </c>
      <c r="I141" s="78">
        <v>0</v>
      </c>
      <c r="J141" s="78">
        <v>0</v>
      </c>
      <c r="K141" s="78">
        <v>0</v>
      </c>
      <c r="L141" s="78">
        <v>0</v>
      </c>
      <c r="M141" s="78">
        <v>0</v>
      </c>
      <c r="N141" s="78">
        <v>0</v>
      </c>
      <c r="O141" s="78">
        <v>0</v>
      </c>
      <c r="P141" s="78">
        <v>0</v>
      </c>
      <c r="Q141" s="78">
        <v>0</v>
      </c>
      <c r="R141" s="78">
        <v>0</v>
      </c>
      <c r="S141" s="78">
        <v>0</v>
      </c>
      <c r="T141" s="78">
        <v>0</v>
      </c>
      <c r="U141" s="78">
        <v>0</v>
      </c>
      <c r="V141" s="78">
        <v>0</v>
      </c>
      <c r="W141" s="78">
        <v>0</v>
      </c>
      <c r="X141" s="78">
        <v>0</v>
      </c>
      <c r="Y141" s="78">
        <v>0</v>
      </c>
      <c r="Z141" s="87">
        <f>IF(COUNTIF(D141:Y141,"&lt;&gt;0")&lt;=1,IF((SUM(D141:Y141))&gt;0,((+HLOOKUP((SUM(D141:Y141)),[2]Priser!$E$342:$H$344,2)+((SUM(D141:Y141))-HLOOKUP((SUM(D141:Y141)),[2]Priser!$E$342:$H$344,1))*HLOOKUP((SUM(D141:Y141)),[2]Priser!$E$342:$H$344,3))*[2]Priser!$R$341)/(SUM(D141:Y141)),0)*(1+[2]Genanskaffelsespriser!$D$196),$A$400)</f>
        <v>0</v>
      </c>
      <c r="AA141" s="57">
        <f t="shared" si="71"/>
        <v>0</v>
      </c>
      <c r="AB141" s="58">
        <f t="shared" si="71"/>
        <v>0</v>
      </c>
      <c r="AC141" s="58">
        <f t="shared" si="71"/>
        <v>0</v>
      </c>
      <c r="AD141" s="58">
        <f t="shared" si="71"/>
        <v>0</v>
      </c>
      <c r="AE141" s="58">
        <f t="shared" si="71"/>
        <v>0</v>
      </c>
      <c r="AF141" s="58">
        <f t="shared" si="71"/>
        <v>0</v>
      </c>
      <c r="AG141" s="58">
        <f t="shared" si="71"/>
        <v>0</v>
      </c>
      <c r="AH141" s="58">
        <f t="shared" si="71"/>
        <v>0</v>
      </c>
      <c r="AI141" s="58">
        <f t="shared" si="71"/>
        <v>0</v>
      </c>
      <c r="AJ141" s="58">
        <f t="shared" si="71"/>
        <v>0</v>
      </c>
      <c r="AK141" s="58">
        <f t="shared" si="72"/>
        <v>0</v>
      </c>
      <c r="AL141" s="58">
        <f t="shared" si="72"/>
        <v>0</v>
      </c>
      <c r="AM141" s="58">
        <f t="shared" si="72"/>
        <v>0</v>
      </c>
      <c r="AN141" s="58">
        <f t="shared" si="72"/>
        <v>0</v>
      </c>
      <c r="AO141" s="58">
        <f t="shared" si="72"/>
        <v>0</v>
      </c>
      <c r="AP141" s="58">
        <f t="shared" si="72"/>
        <v>0</v>
      </c>
      <c r="AQ141" s="58">
        <f t="shared" si="72"/>
        <v>0</v>
      </c>
      <c r="AR141" s="58">
        <f t="shared" si="72"/>
        <v>0</v>
      </c>
      <c r="AS141" s="58">
        <f t="shared" si="72"/>
        <v>0</v>
      </c>
      <c r="AT141" s="58">
        <f t="shared" si="72"/>
        <v>0</v>
      </c>
      <c r="AU141" s="58">
        <f>IF((X141*$Z141-(2009-X$3)/$C141*$Z141*X141)&lt;0,0,(X141*$Z141-(2009-X$3)/$C141*$Z141*X141))</f>
        <v>0</v>
      </c>
      <c r="AV141" s="58">
        <f>IF((Y141*$Z141-(2009-Y$3)/$C141*$Z141*Y141)&lt;0,0,(Y141*$Z141-(2009-Y$3)/$C141*$Z141*Y141))</f>
        <v>0</v>
      </c>
      <c r="AW141" s="59">
        <f>+SUM(AA141:AV141)</f>
        <v>0</v>
      </c>
      <c r="AX141" s="58">
        <f>VLOOKUP(D$3,[2]Prisindeks!$A$1:$B$111,2,FALSE)/100*AA141</f>
        <v>0</v>
      </c>
      <c r="AY141" s="58">
        <f>VLOOKUP(E$3,[2]Prisindeks!$A$1:$B$111,2,FALSE)/100*AB141</f>
        <v>0</v>
      </c>
      <c r="AZ141" s="58">
        <f>VLOOKUP(F$3,[2]Prisindeks!$A$1:$B$111,2,FALSE)/100*AC141</f>
        <v>0</v>
      </c>
      <c r="BA141" s="58">
        <f>VLOOKUP(G$3,[2]Prisindeks!$A$1:$B$111,2,FALSE)/100*AD141</f>
        <v>0</v>
      </c>
      <c r="BB141" s="58">
        <f>VLOOKUP(H$3,[2]Prisindeks!$A$1:$B$111,2,FALSE)/100*AE141</f>
        <v>0</v>
      </c>
      <c r="BC141" s="58">
        <f>VLOOKUP(I$3,[2]Prisindeks!$A$1:$B$111,2,FALSE)/100*AF141</f>
        <v>0</v>
      </c>
      <c r="BD141" s="58">
        <f>VLOOKUP(J$3,[2]Prisindeks!$A$1:$B$111,2,FALSE)/100*AG141</f>
        <v>0</v>
      </c>
      <c r="BE141" s="58">
        <f>VLOOKUP(K$3,[2]Prisindeks!$A$1:$B$111,2,FALSE)/100*AH141</f>
        <v>0</v>
      </c>
      <c r="BF141" s="58">
        <f>VLOOKUP(L$3,[2]Prisindeks!$A$1:$B$111,2,FALSE)/100*AI141</f>
        <v>0</v>
      </c>
      <c r="BG141" s="58">
        <f>VLOOKUP(M$3,[2]Prisindeks!$A$1:$B$111,2,FALSE)/100*AJ141</f>
        <v>0</v>
      </c>
      <c r="BH141" s="58">
        <f>VLOOKUP(N$3,[2]Prisindeks!$A$1:$B$111,2,FALSE)/100*AK141</f>
        <v>0</v>
      </c>
      <c r="BI141" s="58">
        <f>VLOOKUP(O$3,[2]Prisindeks!$A$1:$B$111,2,FALSE)/100*AL141</f>
        <v>0</v>
      </c>
      <c r="BJ141" s="58">
        <f>VLOOKUP(P$3,[2]Prisindeks!$A$1:$B$111,2,FALSE)/100*AM141</f>
        <v>0</v>
      </c>
      <c r="BK141" s="58">
        <f>VLOOKUP(Q$3,[2]Prisindeks!$A$1:$B$111,2,FALSE)/100*AN141</f>
        <v>0</v>
      </c>
      <c r="BL141" s="58">
        <f>VLOOKUP(R$3,[2]Prisindeks!$A$1:$B$111,2,FALSE)/100*AO141</f>
        <v>0</v>
      </c>
      <c r="BM141" s="58">
        <f>VLOOKUP(S$3,[2]Prisindeks!$A$1:$B$111,2,FALSE)/100*AP141</f>
        <v>0</v>
      </c>
      <c r="BN141" s="58">
        <f>VLOOKUP(T$3,[2]Prisindeks!$A$1:$B$111,2,FALSE)/100*AQ141</f>
        <v>0</v>
      </c>
      <c r="BO141" s="58">
        <f>VLOOKUP(U$3,[2]Prisindeks!$A$1:$B$111,2,FALSE)/100*AR141</f>
        <v>0</v>
      </c>
      <c r="BP141" s="58">
        <f>VLOOKUP(V$3,[2]Prisindeks!$A$1:$B$111,2,FALSE)/100*AS141</f>
        <v>0</v>
      </c>
      <c r="BQ141" s="58">
        <f>VLOOKUP(W$3,[2]Prisindeks!$A$1:$B$111,2,FALSE)/100*AT141</f>
        <v>0</v>
      </c>
      <c r="BR141" s="58">
        <f>VLOOKUP(X$3,[2]Prisindeks!$A$1:$B$111,2,FALSE)/100*AU141</f>
        <v>0</v>
      </c>
      <c r="BS141" s="58">
        <f>VLOOKUP(Y$3,[2]Prisindeks!$A$1:$B$111,2,FALSE)/100*AV141</f>
        <v>0</v>
      </c>
      <c r="BT141" s="59">
        <f>+SUM(AX141:BS141)</f>
        <v>0</v>
      </c>
      <c r="BU141" s="48">
        <f t="shared" si="73"/>
        <v>0</v>
      </c>
      <c r="BV141" s="48">
        <f t="shared" si="73"/>
        <v>0</v>
      </c>
      <c r="BW141" s="48">
        <f t="shared" si="73"/>
        <v>0</v>
      </c>
      <c r="BX141" s="48">
        <f t="shared" si="73"/>
        <v>0</v>
      </c>
      <c r="BY141" s="48">
        <f t="shared" si="73"/>
        <v>0</v>
      </c>
      <c r="BZ141" s="48">
        <f t="shared" si="73"/>
        <v>0</v>
      </c>
      <c r="CA141" s="48">
        <f t="shared" si="73"/>
        <v>0</v>
      </c>
      <c r="CB141" s="48">
        <f t="shared" si="73"/>
        <v>0</v>
      </c>
      <c r="CC141" s="48">
        <f t="shared" si="73"/>
        <v>0</v>
      </c>
      <c r="CD141" s="48">
        <f t="shared" si="73"/>
        <v>0</v>
      </c>
      <c r="CE141" s="48">
        <f t="shared" si="74"/>
        <v>0</v>
      </c>
      <c r="CF141" s="48">
        <f t="shared" si="74"/>
        <v>0</v>
      </c>
      <c r="CG141" s="48">
        <f t="shared" si="74"/>
        <v>0</v>
      </c>
      <c r="CH141" s="48">
        <f t="shared" si="74"/>
        <v>0</v>
      </c>
      <c r="CI141" s="48">
        <f t="shared" si="74"/>
        <v>0</v>
      </c>
      <c r="CJ141" s="48">
        <f t="shared" si="74"/>
        <v>0</v>
      </c>
      <c r="CK141" s="48">
        <f t="shared" si="74"/>
        <v>0</v>
      </c>
      <c r="CL141" s="48">
        <f t="shared" si="74"/>
        <v>0</v>
      </c>
      <c r="CM141" s="48">
        <f t="shared" si="74"/>
        <v>0</v>
      </c>
      <c r="CN141" s="48">
        <f t="shared" si="74"/>
        <v>0</v>
      </c>
      <c r="CO141" s="48">
        <f t="shared" si="74"/>
        <v>0</v>
      </c>
      <c r="CP141" s="48">
        <f t="shared" si="74"/>
        <v>0</v>
      </c>
      <c r="CQ141" s="49">
        <f>+AVERAGE(AW141,BT141)</f>
        <v>0</v>
      </c>
      <c r="CR141" s="48">
        <f>SUM(D141:Y141)</f>
        <v>0</v>
      </c>
    </row>
    <row r="142" spans="1:96" hidden="1" outlineLevel="1" x14ac:dyDescent="0.25">
      <c r="A142" s="50" t="s">
        <v>88</v>
      </c>
      <c r="B142" s="51" t="s">
        <v>89</v>
      </c>
      <c r="C142" s="52">
        <f>+[2]Genanskaffelsespriser!$E$178</f>
        <v>50</v>
      </c>
      <c r="D142" s="78">
        <v>0</v>
      </c>
      <c r="E142" s="78">
        <v>0</v>
      </c>
      <c r="F142" s="78">
        <v>0</v>
      </c>
      <c r="G142" s="78">
        <v>0</v>
      </c>
      <c r="H142" s="78">
        <v>0</v>
      </c>
      <c r="I142" s="78">
        <v>0</v>
      </c>
      <c r="J142" s="78">
        <v>0</v>
      </c>
      <c r="K142" s="78">
        <v>0</v>
      </c>
      <c r="L142" s="78">
        <v>0</v>
      </c>
      <c r="M142" s="78">
        <v>0</v>
      </c>
      <c r="N142" s="78">
        <v>0</v>
      </c>
      <c r="O142" s="78">
        <v>0</v>
      </c>
      <c r="P142" s="78">
        <v>0</v>
      </c>
      <c r="Q142" s="78">
        <v>0</v>
      </c>
      <c r="R142" s="78">
        <v>0</v>
      </c>
      <c r="S142" s="78">
        <v>0</v>
      </c>
      <c r="T142" s="78">
        <v>0</v>
      </c>
      <c r="U142" s="78">
        <v>0</v>
      </c>
      <c r="V142" s="78">
        <v>0</v>
      </c>
      <c r="W142" s="78">
        <v>0</v>
      </c>
      <c r="X142" s="78">
        <v>0</v>
      </c>
      <c r="Y142" s="78">
        <v>0</v>
      </c>
      <c r="Z142" s="87">
        <f>IF(COUNTIF(D142:Y142,"&lt;&gt;0")&lt;=1,IF((SUM(D142:Y142))&gt;0,(+HLOOKUP((SUM(D142:Y142)),[2]Priser!$E$168:$J$170,2)+((SUM(D142:Y142))-HLOOKUP((SUM(D142:Y142)),[2]Priser!$E$168:$J$170,1))*HLOOKUP((SUM(D142:Y142)),[2]Priser!$E$168:$J$170,3))/(SUM(D142:Y142)),0)*(1+[2]Genanskaffelsespriser!$D$196),$A$400)</f>
        <v>0</v>
      </c>
      <c r="AA142" s="57">
        <f t="shared" ref="AA142:AV142" si="75">IF((D142*$Z142-(2009-D$3)/($C142+D143)*$Z142*D142)&lt;0,0,(D142*$Z142-(2009-D$3)/($C142+D143)*$Z142*D142))</f>
        <v>0</v>
      </c>
      <c r="AB142" s="58">
        <f t="shared" si="75"/>
        <v>0</v>
      </c>
      <c r="AC142" s="58">
        <f t="shared" si="75"/>
        <v>0</v>
      </c>
      <c r="AD142" s="58">
        <f t="shared" si="75"/>
        <v>0</v>
      </c>
      <c r="AE142" s="58">
        <f t="shared" si="75"/>
        <v>0</v>
      </c>
      <c r="AF142" s="58">
        <f t="shared" si="75"/>
        <v>0</v>
      </c>
      <c r="AG142" s="58">
        <f t="shared" si="75"/>
        <v>0</v>
      </c>
      <c r="AH142" s="58">
        <f t="shared" si="75"/>
        <v>0</v>
      </c>
      <c r="AI142" s="58">
        <f t="shared" si="75"/>
        <v>0</v>
      </c>
      <c r="AJ142" s="58">
        <f t="shared" si="75"/>
        <v>0</v>
      </c>
      <c r="AK142" s="58">
        <f t="shared" si="75"/>
        <v>0</v>
      </c>
      <c r="AL142" s="58">
        <f t="shared" si="75"/>
        <v>0</v>
      </c>
      <c r="AM142" s="58">
        <f t="shared" si="75"/>
        <v>0</v>
      </c>
      <c r="AN142" s="58">
        <f t="shared" si="75"/>
        <v>0</v>
      </c>
      <c r="AO142" s="58">
        <f t="shared" si="75"/>
        <v>0</v>
      </c>
      <c r="AP142" s="58">
        <f t="shared" si="75"/>
        <v>0</v>
      </c>
      <c r="AQ142" s="58">
        <f t="shared" si="75"/>
        <v>0</v>
      </c>
      <c r="AR142" s="58">
        <f t="shared" si="75"/>
        <v>0</v>
      </c>
      <c r="AS142" s="58">
        <f t="shared" si="75"/>
        <v>0</v>
      </c>
      <c r="AT142" s="58">
        <f t="shared" si="75"/>
        <v>0</v>
      </c>
      <c r="AU142" s="58">
        <f t="shared" si="75"/>
        <v>0</v>
      </c>
      <c r="AV142" s="58">
        <f t="shared" si="75"/>
        <v>0</v>
      </c>
      <c r="AW142" s="59">
        <f>+SUM(AA142:AV142)</f>
        <v>0</v>
      </c>
      <c r="AX142" s="58">
        <f>VLOOKUP(D$3,[2]Prisindeks!$A$1:$B$111,2,FALSE)/100*AA142</f>
        <v>0</v>
      </c>
      <c r="AY142" s="58">
        <f>VLOOKUP(E$3,[2]Prisindeks!$A$1:$B$111,2,FALSE)/100*AB142</f>
        <v>0</v>
      </c>
      <c r="AZ142" s="58">
        <f>VLOOKUP(F$3,[2]Prisindeks!$A$1:$B$111,2,FALSE)/100*AC142</f>
        <v>0</v>
      </c>
      <c r="BA142" s="58">
        <f>VLOOKUP(G$3,[2]Prisindeks!$A$1:$B$111,2,FALSE)/100*AD142</f>
        <v>0</v>
      </c>
      <c r="BB142" s="58">
        <f>VLOOKUP(H$3,[2]Prisindeks!$A$1:$B$111,2,FALSE)/100*AE142</f>
        <v>0</v>
      </c>
      <c r="BC142" s="58">
        <f>VLOOKUP(I$3,[2]Prisindeks!$A$1:$B$111,2,FALSE)/100*AF142</f>
        <v>0</v>
      </c>
      <c r="BD142" s="58">
        <f>VLOOKUP(J$3,[2]Prisindeks!$A$1:$B$111,2,FALSE)/100*AG142</f>
        <v>0</v>
      </c>
      <c r="BE142" s="58">
        <f>VLOOKUP(K$3,[2]Prisindeks!$A$1:$B$111,2,FALSE)/100*AH142</f>
        <v>0</v>
      </c>
      <c r="BF142" s="58">
        <f>VLOOKUP(L$3,[2]Prisindeks!$A$1:$B$111,2,FALSE)/100*AI142</f>
        <v>0</v>
      </c>
      <c r="BG142" s="58">
        <f>VLOOKUP(M$3,[2]Prisindeks!$A$1:$B$111,2,FALSE)/100*AJ142</f>
        <v>0</v>
      </c>
      <c r="BH142" s="58">
        <f>VLOOKUP(N$3,[2]Prisindeks!$A$1:$B$111,2,FALSE)/100*AK142</f>
        <v>0</v>
      </c>
      <c r="BI142" s="58">
        <f>VLOOKUP(O$3,[2]Prisindeks!$A$1:$B$111,2,FALSE)/100*AL142</f>
        <v>0</v>
      </c>
      <c r="BJ142" s="58">
        <f>VLOOKUP(P$3,[2]Prisindeks!$A$1:$B$111,2,FALSE)/100*AM142</f>
        <v>0</v>
      </c>
      <c r="BK142" s="58">
        <f>VLOOKUP(Q$3,[2]Prisindeks!$A$1:$B$111,2,FALSE)/100*AN142</f>
        <v>0</v>
      </c>
      <c r="BL142" s="58">
        <f>VLOOKUP(R$3,[2]Prisindeks!$A$1:$B$111,2,FALSE)/100*AO142</f>
        <v>0</v>
      </c>
      <c r="BM142" s="58">
        <f>VLOOKUP(S$3,[2]Prisindeks!$A$1:$B$111,2,FALSE)/100*AP142</f>
        <v>0</v>
      </c>
      <c r="BN142" s="58">
        <f>VLOOKUP(T$3,[2]Prisindeks!$A$1:$B$111,2,FALSE)/100*AQ142</f>
        <v>0</v>
      </c>
      <c r="BO142" s="58">
        <f>VLOOKUP(U$3,[2]Prisindeks!$A$1:$B$111,2,FALSE)/100*AR142</f>
        <v>0</v>
      </c>
      <c r="BP142" s="58">
        <f>VLOOKUP(V$3,[2]Prisindeks!$A$1:$B$111,2,FALSE)/100*AS142</f>
        <v>0</v>
      </c>
      <c r="BQ142" s="58">
        <f>VLOOKUP(W$3,[2]Prisindeks!$A$1:$B$111,2,FALSE)/100*AT142</f>
        <v>0</v>
      </c>
      <c r="BR142" s="58">
        <f>VLOOKUP(X$3,[2]Prisindeks!$A$1:$B$111,2,FALSE)/100*AU142</f>
        <v>0</v>
      </c>
      <c r="BS142" s="58">
        <f>VLOOKUP(Y$3,[2]Prisindeks!$A$1:$B$111,2,FALSE)/100*AV142</f>
        <v>0</v>
      </c>
      <c r="BT142" s="59">
        <f>+SUM(AX142:BS142)</f>
        <v>0</v>
      </c>
      <c r="BU142" s="48">
        <f t="shared" si="73"/>
        <v>0</v>
      </c>
      <c r="BV142" s="48">
        <f t="shared" si="73"/>
        <v>0</v>
      </c>
      <c r="BW142" s="48">
        <f t="shared" si="73"/>
        <v>0</v>
      </c>
      <c r="BX142" s="48">
        <f t="shared" si="73"/>
        <v>0</v>
      </c>
      <c r="BY142" s="48">
        <f t="shared" si="73"/>
        <v>0</v>
      </c>
      <c r="BZ142" s="48">
        <f t="shared" si="73"/>
        <v>0</v>
      </c>
      <c r="CA142" s="48">
        <f t="shared" si="73"/>
        <v>0</v>
      </c>
      <c r="CB142" s="48">
        <f t="shared" si="73"/>
        <v>0</v>
      </c>
      <c r="CC142" s="48">
        <f t="shared" si="73"/>
        <v>0</v>
      </c>
      <c r="CD142" s="48">
        <f t="shared" si="73"/>
        <v>0</v>
      </c>
      <c r="CE142" s="48">
        <f t="shared" si="74"/>
        <v>0</v>
      </c>
      <c r="CF142" s="48">
        <f t="shared" si="74"/>
        <v>0</v>
      </c>
      <c r="CG142" s="48">
        <f t="shared" si="74"/>
        <v>0</v>
      </c>
      <c r="CH142" s="48">
        <f t="shared" si="74"/>
        <v>0</v>
      </c>
      <c r="CI142" s="48">
        <f t="shared" si="74"/>
        <v>0</v>
      </c>
      <c r="CJ142" s="48">
        <f t="shared" si="74"/>
        <v>0</v>
      </c>
      <c r="CK142" s="48">
        <f t="shared" si="74"/>
        <v>0</v>
      </c>
      <c r="CL142" s="48">
        <f t="shared" si="74"/>
        <v>0</v>
      </c>
      <c r="CM142" s="48">
        <f t="shared" si="74"/>
        <v>0</v>
      </c>
      <c r="CN142" s="48">
        <f t="shared" si="74"/>
        <v>0</v>
      </c>
      <c r="CO142" s="48">
        <f t="shared" si="74"/>
        <v>0</v>
      </c>
      <c r="CP142" s="48">
        <f t="shared" si="74"/>
        <v>0</v>
      </c>
      <c r="CQ142" s="49">
        <f>+AVERAGE(AW142,BT142)</f>
        <v>0</v>
      </c>
      <c r="CR142" s="48">
        <f>SUM(D142:Y142)</f>
        <v>0</v>
      </c>
    </row>
    <row r="143" spans="1:96" hidden="1" outlineLevel="1" x14ac:dyDescent="0.25">
      <c r="A143" s="60" t="s">
        <v>66</v>
      </c>
      <c r="B143" s="51" t="s">
        <v>67</v>
      </c>
      <c r="C143" s="61" t="s">
        <v>68</v>
      </c>
      <c r="D143" s="78">
        <v>0</v>
      </c>
      <c r="E143" s="78">
        <v>0</v>
      </c>
      <c r="F143" s="78">
        <v>0</v>
      </c>
      <c r="G143" s="78">
        <v>0</v>
      </c>
      <c r="H143" s="78">
        <v>0</v>
      </c>
      <c r="I143" s="78">
        <v>0</v>
      </c>
      <c r="J143" s="78">
        <v>0</v>
      </c>
      <c r="K143" s="78">
        <v>0</v>
      </c>
      <c r="L143" s="78">
        <v>0</v>
      </c>
      <c r="M143" s="78">
        <v>0</v>
      </c>
      <c r="N143" s="78">
        <v>0</v>
      </c>
      <c r="O143" s="78">
        <v>0</v>
      </c>
      <c r="P143" s="78">
        <v>0</v>
      </c>
      <c r="Q143" s="78">
        <v>0</v>
      </c>
      <c r="R143" s="78">
        <v>0</v>
      </c>
      <c r="S143" s="78">
        <v>0</v>
      </c>
      <c r="T143" s="78">
        <v>0</v>
      </c>
      <c r="U143" s="78">
        <v>0</v>
      </c>
      <c r="V143" s="78">
        <v>0</v>
      </c>
      <c r="W143" s="78">
        <v>0</v>
      </c>
      <c r="X143" s="78">
        <v>0</v>
      </c>
      <c r="Y143" s="110">
        <v>0</v>
      </c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49"/>
      <c r="CR143" s="48"/>
    </row>
    <row r="144" spans="1:96" hidden="1" outlineLevel="1" x14ac:dyDescent="0.25">
      <c r="A144" s="50" t="s">
        <v>90</v>
      </c>
      <c r="B144" s="51" t="s">
        <v>89</v>
      </c>
      <c r="C144" s="52">
        <f>+[2]Genanskaffelsespriser!$E$179</f>
        <v>50</v>
      </c>
      <c r="D144" s="78">
        <v>0</v>
      </c>
      <c r="E144" s="78">
        <v>0</v>
      </c>
      <c r="F144" s="78">
        <v>0</v>
      </c>
      <c r="G144" s="78">
        <v>0</v>
      </c>
      <c r="H144" s="78">
        <v>0</v>
      </c>
      <c r="I144" s="78">
        <v>0</v>
      </c>
      <c r="J144" s="78">
        <v>0</v>
      </c>
      <c r="K144" s="78">
        <v>0</v>
      </c>
      <c r="L144" s="78">
        <v>0</v>
      </c>
      <c r="M144" s="78">
        <v>0</v>
      </c>
      <c r="N144" s="78">
        <v>0</v>
      </c>
      <c r="O144" s="78">
        <v>0</v>
      </c>
      <c r="P144" s="78">
        <v>0</v>
      </c>
      <c r="Q144" s="78">
        <v>0</v>
      </c>
      <c r="R144" s="78">
        <v>0</v>
      </c>
      <c r="S144" s="78">
        <v>0</v>
      </c>
      <c r="T144" s="78">
        <v>0</v>
      </c>
      <c r="U144" s="78">
        <v>0</v>
      </c>
      <c r="V144" s="78">
        <v>0</v>
      </c>
      <c r="W144" s="78">
        <v>0</v>
      </c>
      <c r="X144" s="78">
        <v>0</v>
      </c>
      <c r="Y144" s="78">
        <v>0</v>
      </c>
      <c r="Z144" s="87">
        <f>IF(COUNTIF(D144:Y144,"&lt;&gt;0")&lt;=1,IF((SUM(D144:Y144))&gt;0,(+HLOOKUP((SUM(D144:Y144)),[2]Priser!$E$191:$J$193,2)+((SUM(D144:Y144))-HLOOKUP((SUM(D144:Y144)),[2]Priser!$E$191:$J$193,1))*HLOOKUP((SUM(D144:Y144)),[2]Priser!$E$191:$J$193,3))/(SUM(D144:Y144)),0)*(1+[2]Genanskaffelsespriser!$D$196),$A$400)</f>
        <v>0</v>
      </c>
      <c r="AA144" s="57">
        <f t="shared" ref="AA144:AV144" si="76">IF((D144*$Z144-(2009-D$3)/($C144+D145)*$Z144*D144)&lt;0,0,(D144*$Z144-(2009-D$3)/($C144+D145)*$Z144*D144))</f>
        <v>0</v>
      </c>
      <c r="AB144" s="58">
        <f t="shared" si="76"/>
        <v>0</v>
      </c>
      <c r="AC144" s="58">
        <f t="shared" si="76"/>
        <v>0</v>
      </c>
      <c r="AD144" s="58">
        <f t="shared" si="76"/>
        <v>0</v>
      </c>
      <c r="AE144" s="58">
        <f t="shared" si="76"/>
        <v>0</v>
      </c>
      <c r="AF144" s="58">
        <f t="shared" si="76"/>
        <v>0</v>
      </c>
      <c r="AG144" s="58">
        <f t="shared" si="76"/>
        <v>0</v>
      </c>
      <c r="AH144" s="58">
        <f t="shared" si="76"/>
        <v>0</v>
      </c>
      <c r="AI144" s="58">
        <f t="shared" si="76"/>
        <v>0</v>
      </c>
      <c r="AJ144" s="58">
        <f t="shared" si="76"/>
        <v>0</v>
      </c>
      <c r="AK144" s="58">
        <f t="shared" si="76"/>
        <v>0</v>
      </c>
      <c r="AL144" s="58">
        <f t="shared" si="76"/>
        <v>0</v>
      </c>
      <c r="AM144" s="58">
        <f t="shared" si="76"/>
        <v>0</v>
      </c>
      <c r="AN144" s="58">
        <f t="shared" si="76"/>
        <v>0</v>
      </c>
      <c r="AO144" s="58">
        <f t="shared" si="76"/>
        <v>0</v>
      </c>
      <c r="AP144" s="58">
        <f t="shared" si="76"/>
        <v>0</v>
      </c>
      <c r="AQ144" s="58">
        <f t="shared" si="76"/>
        <v>0</v>
      </c>
      <c r="AR144" s="58">
        <f t="shared" si="76"/>
        <v>0</v>
      </c>
      <c r="AS144" s="58">
        <f t="shared" si="76"/>
        <v>0</v>
      </c>
      <c r="AT144" s="58">
        <f t="shared" si="76"/>
        <v>0</v>
      </c>
      <c r="AU144" s="58">
        <f t="shared" si="76"/>
        <v>0</v>
      </c>
      <c r="AV144" s="58">
        <f t="shared" si="76"/>
        <v>0</v>
      </c>
      <c r="AW144" s="59">
        <f>+SUM(AA144:AV144)</f>
        <v>0</v>
      </c>
      <c r="AX144" s="58">
        <f>VLOOKUP(D$3,[2]Prisindeks!$A$1:$B$111,2,FALSE)/100*AA144</f>
        <v>0</v>
      </c>
      <c r="AY144" s="58">
        <f>VLOOKUP(E$3,[2]Prisindeks!$A$1:$B$111,2,FALSE)/100*AB144</f>
        <v>0</v>
      </c>
      <c r="AZ144" s="58">
        <f>VLOOKUP(F$3,[2]Prisindeks!$A$1:$B$111,2,FALSE)/100*AC144</f>
        <v>0</v>
      </c>
      <c r="BA144" s="58">
        <f>VLOOKUP(G$3,[2]Prisindeks!$A$1:$B$111,2,FALSE)/100*AD144</f>
        <v>0</v>
      </c>
      <c r="BB144" s="58">
        <f>VLOOKUP(H$3,[2]Prisindeks!$A$1:$B$111,2,FALSE)/100*AE144</f>
        <v>0</v>
      </c>
      <c r="BC144" s="58">
        <f>VLOOKUP(I$3,[2]Prisindeks!$A$1:$B$111,2,FALSE)/100*AF144</f>
        <v>0</v>
      </c>
      <c r="BD144" s="58">
        <f>VLOOKUP(J$3,[2]Prisindeks!$A$1:$B$111,2,FALSE)/100*AG144</f>
        <v>0</v>
      </c>
      <c r="BE144" s="58">
        <f>VLOOKUP(K$3,[2]Prisindeks!$A$1:$B$111,2,FALSE)/100*AH144</f>
        <v>0</v>
      </c>
      <c r="BF144" s="58">
        <f>VLOOKUP(L$3,[2]Prisindeks!$A$1:$B$111,2,FALSE)/100*AI144</f>
        <v>0</v>
      </c>
      <c r="BG144" s="58">
        <f>VLOOKUP(M$3,[2]Prisindeks!$A$1:$B$111,2,FALSE)/100*AJ144</f>
        <v>0</v>
      </c>
      <c r="BH144" s="58">
        <f>VLOOKUP(N$3,[2]Prisindeks!$A$1:$B$111,2,FALSE)/100*AK144</f>
        <v>0</v>
      </c>
      <c r="BI144" s="58">
        <f>VLOOKUP(O$3,[2]Prisindeks!$A$1:$B$111,2,FALSE)/100*AL144</f>
        <v>0</v>
      </c>
      <c r="BJ144" s="58">
        <f>VLOOKUP(P$3,[2]Prisindeks!$A$1:$B$111,2,FALSE)/100*AM144</f>
        <v>0</v>
      </c>
      <c r="BK144" s="58">
        <f>VLOOKUP(Q$3,[2]Prisindeks!$A$1:$B$111,2,FALSE)/100*AN144</f>
        <v>0</v>
      </c>
      <c r="BL144" s="58">
        <f>VLOOKUP(R$3,[2]Prisindeks!$A$1:$B$111,2,FALSE)/100*AO144</f>
        <v>0</v>
      </c>
      <c r="BM144" s="58">
        <f>VLOOKUP(S$3,[2]Prisindeks!$A$1:$B$111,2,FALSE)/100*AP144</f>
        <v>0</v>
      </c>
      <c r="BN144" s="58">
        <f>VLOOKUP(T$3,[2]Prisindeks!$A$1:$B$111,2,FALSE)/100*AQ144</f>
        <v>0</v>
      </c>
      <c r="BO144" s="58">
        <f>VLOOKUP(U$3,[2]Prisindeks!$A$1:$B$111,2,FALSE)/100*AR144</f>
        <v>0</v>
      </c>
      <c r="BP144" s="58">
        <f>VLOOKUP(V$3,[2]Prisindeks!$A$1:$B$111,2,FALSE)/100*AS144</f>
        <v>0</v>
      </c>
      <c r="BQ144" s="58">
        <f>VLOOKUP(W$3,[2]Prisindeks!$A$1:$B$111,2,FALSE)/100*AT144</f>
        <v>0</v>
      </c>
      <c r="BR144" s="58">
        <f>VLOOKUP(X$3,[2]Prisindeks!$A$1:$B$111,2,FALSE)/100*AU144</f>
        <v>0</v>
      </c>
      <c r="BS144" s="58">
        <f>VLOOKUP(Y$3,[2]Prisindeks!$A$1:$B$111,2,FALSE)/100*AV144</f>
        <v>0</v>
      </c>
      <c r="BT144" s="59">
        <f>+SUM(AX144:BS144)</f>
        <v>0</v>
      </c>
      <c r="BU144" s="48">
        <f t="shared" ref="BU144:CP144" si="77">(AX144+AA144)/2</f>
        <v>0</v>
      </c>
      <c r="BV144" s="48">
        <f t="shared" si="77"/>
        <v>0</v>
      </c>
      <c r="BW144" s="48">
        <f t="shared" si="77"/>
        <v>0</v>
      </c>
      <c r="BX144" s="48">
        <f t="shared" si="77"/>
        <v>0</v>
      </c>
      <c r="BY144" s="48">
        <f t="shared" si="77"/>
        <v>0</v>
      </c>
      <c r="BZ144" s="48">
        <f t="shared" si="77"/>
        <v>0</v>
      </c>
      <c r="CA144" s="48">
        <f t="shared" si="77"/>
        <v>0</v>
      </c>
      <c r="CB144" s="48">
        <f t="shared" si="77"/>
        <v>0</v>
      </c>
      <c r="CC144" s="48">
        <f t="shared" si="77"/>
        <v>0</v>
      </c>
      <c r="CD144" s="48">
        <f t="shared" si="77"/>
        <v>0</v>
      </c>
      <c r="CE144" s="48">
        <f t="shared" si="77"/>
        <v>0</v>
      </c>
      <c r="CF144" s="48">
        <f t="shared" si="77"/>
        <v>0</v>
      </c>
      <c r="CG144" s="48">
        <f t="shared" si="77"/>
        <v>0</v>
      </c>
      <c r="CH144" s="48">
        <f t="shared" si="77"/>
        <v>0</v>
      </c>
      <c r="CI144" s="48">
        <f t="shared" si="77"/>
        <v>0</v>
      </c>
      <c r="CJ144" s="48">
        <f t="shared" si="77"/>
        <v>0</v>
      </c>
      <c r="CK144" s="48">
        <f t="shared" si="77"/>
        <v>0</v>
      </c>
      <c r="CL144" s="48">
        <f t="shared" si="77"/>
        <v>0</v>
      </c>
      <c r="CM144" s="48">
        <f t="shared" si="77"/>
        <v>0</v>
      </c>
      <c r="CN144" s="48">
        <f t="shared" si="77"/>
        <v>0</v>
      </c>
      <c r="CO144" s="48">
        <f t="shared" si="77"/>
        <v>0</v>
      </c>
      <c r="CP144" s="48">
        <f t="shared" si="77"/>
        <v>0</v>
      </c>
      <c r="CQ144" s="49">
        <f>+AVERAGE(AW144,BT144)</f>
        <v>0</v>
      </c>
      <c r="CR144" s="48">
        <f>SUM(D144:Y144)</f>
        <v>0</v>
      </c>
    </row>
    <row r="145" spans="1:96" hidden="1" outlineLevel="1" x14ac:dyDescent="0.25">
      <c r="A145" s="60" t="s">
        <v>66</v>
      </c>
      <c r="B145" s="51" t="s">
        <v>67</v>
      </c>
      <c r="C145" s="61" t="s">
        <v>68</v>
      </c>
      <c r="D145" s="78">
        <v>0</v>
      </c>
      <c r="E145" s="78">
        <v>0</v>
      </c>
      <c r="F145" s="78">
        <v>0</v>
      </c>
      <c r="G145" s="78">
        <v>0</v>
      </c>
      <c r="H145" s="78">
        <v>0</v>
      </c>
      <c r="I145" s="78">
        <v>0</v>
      </c>
      <c r="J145" s="78">
        <v>0</v>
      </c>
      <c r="K145" s="78">
        <v>0</v>
      </c>
      <c r="L145" s="78">
        <v>0</v>
      </c>
      <c r="M145" s="78">
        <v>0</v>
      </c>
      <c r="N145" s="78">
        <v>0</v>
      </c>
      <c r="O145" s="78">
        <v>0</v>
      </c>
      <c r="P145" s="78">
        <v>0</v>
      </c>
      <c r="Q145" s="78">
        <v>0</v>
      </c>
      <c r="R145" s="78">
        <v>0</v>
      </c>
      <c r="S145" s="78">
        <v>0</v>
      </c>
      <c r="T145" s="78">
        <v>0</v>
      </c>
      <c r="U145" s="78">
        <v>0</v>
      </c>
      <c r="V145" s="78">
        <v>0</v>
      </c>
      <c r="W145" s="78">
        <v>0</v>
      </c>
      <c r="X145" s="78">
        <v>0</v>
      </c>
      <c r="Y145" s="110">
        <v>0</v>
      </c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49"/>
      <c r="CR145" s="48"/>
    </row>
    <row r="146" spans="1:96" collapsed="1" x14ac:dyDescent="0.25">
      <c r="A146" s="30" t="s">
        <v>94</v>
      </c>
      <c r="B146" s="31"/>
      <c r="C146" s="7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74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  <c r="AV146" s="49"/>
      <c r="AW146" s="36">
        <f>SUM(AW147:AW154)</f>
        <v>0</v>
      </c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36">
        <f>SUM(BT147:BT154)</f>
        <v>0</v>
      </c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36">
        <f>SUM(CQ147:CQ154)</f>
        <v>0</v>
      </c>
      <c r="CR146" s="48">
        <f>SUM(D146:Y146)</f>
        <v>0</v>
      </c>
    </row>
    <row r="147" spans="1:96" hidden="1" outlineLevel="1" x14ac:dyDescent="0.25">
      <c r="A147" s="85" t="s">
        <v>84</v>
      </c>
      <c r="B147" s="39" t="s">
        <v>85</v>
      </c>
      <c r="C147" s="40">
        <f>+[2]Genanskaffelsespriser!$E$175</f>
        <v>50</v>
      </c>
      <c r="D147" s="77">
        <v>0</v>
      </c>
      <c r="E147" s="77">
        <v>0</v>
      </c>
      <c r="F147" s="77">
        <v>0</v>
      </c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77">
        <v>0</v>
      </c>
      <c r="T147" s="77">
        <v>0</v>
      </c>
      <c r="U147" s="77">
        <v>0</v>
      </c>
      <c r="V147" s="77">
        <v>0</v>
      </c>
      <c r="W147" s="77">
        <v>0</v>
      </c>
      <c r="X147" s="77">
        <v>0</v>
      </c>
      <c r="Y147" s="77">
        <v>0</v>
      </c>
      <c r="Z147" s="86">
        <f>IF(COUNTIF(D147:Y147,"&lt;&gt;0")&lt;=1,IF((SUM(D147:Y147))&gt;0,((+HLOOKUP((SUM(D147:Y147)),[2]Priser!$E$342:$H$344,2)+((SUM(D147:Y147))-HLOOKUP((SUM(D147:Y147)),[2]Priser!$E$342:$H$344,1))*HLOOKUP((SUM(D147:Y147)),[2]Priser!$E$342:$H$344,3))*[2]Priser!$P$341)/(SUM(D147:Y147)),0)*(1+[2]Genanskaffelsespriser!$D$196),$A$400)</f>
        <v>0</v>
      </c>
      <c r="AA147" s="45">
        <f t="shared" ref="AA147:AV147" si="78">IF((D147*$Z147-(2009-D$3)/($C147+D148)*$Z147*D147)&lt;0,0,(D147*$Z147-(2009-D$3)/($C147+D148)*$Z147*D147))</f>
        <v>0</v>
      </c>
      <c r="AB147" s="46">
        <f t="shared" si="78"/>
        <v>0</v>
      </c>
      <c r="AC147" s="46">
        <f t="shared" si="78"/>
        <v>0</v>
      </c>
      <c r="AD147" s="46">
        <f t="shared" si="78"/>
        <v>0</v>
      </c>
      <c r="AE147" s="46">
        <f t="shared" si="78"/>
        <v>0</v>
      </c>
      <c r="AF147" s="46">
        <f t="shared" si="78"/>
        <v>0</v>
      </c>
      <c r="AG147" s="46">
        <f t="shared" si="78"/>
        <v>0</v>
      </c>
      <c r="AH147" s="46">
        <f t="shared" si="78"/>
        <v>0</v>
      </c>
      <c r="AI147" s="46">
        <f t="shared" si="78"/>
        <v>0</v>
      </c>
      <c r="AJ147" s="46">
        <f t="shared" si="78"/>
        <v>0</v>
      </c>
      <c r="AK147" s="46">
        <f t="shared" si="78"/>
        <v>0</v>
      </c>
      <c r="AL147" s="46">
        <f t="shared" si="78"/>
        <v>0</v>
      </c>
      <c r="AM147" s="46">
        <f t="shared" si="78"/>
        <v>0</v>
      </c>
      <c r="AN147" s="46">
        <f t="shared" si="78"/>
        <v>0</v>
      </c>
      <c r="AO147" s="46">
        <f t="shared" si="78"/>
        <v>0</v>
      </c>
      <c r="AP147" s="46">
        <f t="shared" si="78"/>
        <v>0</v>
      </c>
      <c r="AQ147" s="46">
        <f t="shared" si="78"/>
        <v>0</v>
      </c>
      <c r="AR147" s="46">
        <f t="shared" si="78"/>
        <v>0</v>
      </c>
      <c r="AS147" s="46">
        <f t="shared" si="78"/>
        <v>0</v>
      </c>
      <c r="AT147" s="46">
        <f t="shared" si="78"/>
        <v>0</v>
      </c>
      <c r="AU147" s="46">
        <f t="shared" si="78"/>
        <v>0</v>
      </c>
      <c r="AV147" s="46">
        <f t="shared" si="78"/>
        <v>0</v>
      </c>
      <c r="AW147" s="47">
        <f>+SUM(AA147:AV147)</f>
        <v>0</v>
      </c>
      <c r="AX147" s="46">
        <f>VLOOKUP(D$3,[2]Prisindeks!$A$1:$B$111,2,FALSE)/100*AA147</f>
        <v>0</v>
      </c>
      <c r="AY147" s="46">
        <f>VLOOKUP(E$3,[2]Prisindeks!$A$1:$B$111,2,FALSE)/100*AB147</f>
        <v>0</v>
      </c>
      <c r="AZ147" s="46">
        <f>VLOOKUP(F$3,[2]Prisindeks!$A$1:$B$111,2,FALSE)/100*AC147</f>
        <v>0</v>
      </c>
      <c r="BA147" s="46">
        <f>VLOOKUP(G$3,[2]Prisindeks!$A$1:$B$111,2,FALSE)/100*AD147</f>
        <v>0</v>
      </c>
      <c r="BB147" s="46">
        <f>VLOOKUP(H$3,[2]Prisindeks!$A$1:$B$111,2,FALSE)/100*AE147</f>
        <v>0</v>
      </c>
      <c r="BC147" s="46">
        <f>VLOOKUP(I$3,[2]Prisindeks!$A$1:$B$111,2,FALSE)/100*AF147</f>
        <v>0</v>
      </c>
      <c r="BD147" s="46">
        <f>VLOOKUP(J$3,[2]Prisindeks!$A$1:$B$111,2,FALSE)/100*AG147</f>
        <v>0</v>
      </c>
      <c r="BE147" s="46">
        <f>VLOOKUP(K$3,[2]Prisindeks!$A$1:$B$111,2,FALSE)/100*AH147</f>
        <v>0</v>
      </c>
      <c r="BF147" s="46">
        <f>VLOOKUP(L$3,[2]Prisindeks!$A$1:$B$111,2,FALSE)/100*AI147</f>
        <v>0</v>
      </c>
      <c r="BG147" s="46">
        <f>VLOOKUP(M$3,[2]Prisindeks!$A$1:$B$111,2,FALSE)/100*AJ147</f>
        <v>0</v>
      </c>
      <c r="BH147" s="46">
        <f>VLOOKUP(N$3,[2]Prisindeks!$A$1:$B$111,2,FALSE)/100*AK147</f>
        <v>0</v>
      </c>
      <c r="BI147" s="46">
        <f>VLOOKUP(O$3,[2]Prisindeks!$A$1:$B$111,2,FALSE)/100*AL147</f>
        <v>0</v>
      </c>
      <c r="BJ147" s="46">
        <f>VLOOKUP(P$3,[2]Prisindeks!$A$1:$B$111,2,FALSE)/100*AM147</f>
        <v>0</v>
      </c>
      <c r="BK147" s="46">
        <f>VLOOKUP(Q$3,[2]Prisindeks!$A$1:$B$111,2,FALSE)/100*AN147</f>
        <v>0</v>
      </c>
      <c r="BL147" s="46">
        <f>VLOOKUP(R$3,[2]Prisindeks!$A$1:$B$111,2,FALSE)/100*AO147</f>
        <v>0</v>
      </c>
      <c r="BM147" s="46">
        <f>VLOOKUP(S$3,[2]Prisindeks!$A$1:$B$111,2,FALSE)/100*AP147</f>
        <v>0</v>
      </c>
      <c r="BN147" s="46">
        <f>VLOOKUP(T$3,[2]Prisindeks!$A$1:$B$111,2,FALSE)/100*AQ147</f>
        <v>0</v>
      </c>
      <c r="BO147" s="46">
        <f>VLOOKUP(U$3,[2]Prisindeks!$A$1:$B$111,2,FALSE)/100*AR147</f>
        <v>0</v>
      </c>
      <c r="BP147" s="46">
        <f>VLOOKUP(V$3,[2]Prisindeks!$A$1:$B$111,2,FALSE)/100*AS147</f>
        <v>0</v>
      </c>
      <c r="BQ147" s="46">
        <f>VLOOKUP(W$3,[2]Prisindeks!$A$1:$B$111,2,FALSE)/100*AT147</f>
        <v>0</v>
      </c>
      <c r="BR147" s="46">
        <f>VLOOKUP(X$3,[2]Prisindeks!$A$1:$B$111,2,FALSE)/100*AU147</f>
        <v>0</v>
      </c>
      <c r="BS147" s="46">
        <f>VLOOKUP(Y$3,[2]Prisindeks!$A$1:$B$111,2,FALSE)/100*AV147</f>
        <v>0</v>
      </c>
      <c r="BT147" s="47">
        <f>+SUM(AX147:BS147)</f>
        <v>0</v>
      </c>
      <c r="BU147" s="48">
        <f t="shared" ref="BU147:CP147" si="79">(AX147+AA147)/2</f>
        <v>0</v>
      </c>
      <c r="BV147" s="48">
        <f t="shared" si="79"/>
        <v>0</v>
      </c>
      <c r="BW147" s="48">
        <f t="shared" si="79"/>
        <v>0</v>
      </c>
      <c r="BX147" s="48">
        <f t="shared" si="79"/>
        <v>0</v>
      </c>
      <c r="BY147" s="48">
        <f t="shared" si="79"/>
        <v>0</v>
      </c>
      <c r="BZ147" s="48">
        <f t="shared" si="79"/>
        <v>0</v>
      </c>
      <c r="CA147" s="48">
        <f t="shared" si="79"/>
        <v>0</v>
      </c>
      <c r="CB147" s="48">
        <f t="shared" si="79"/>
        <v>0</v>
      </c>
      <c r="CC147" s="48">
        <f t="shared" si="79"/>
        <v>0</v>
      </c>
      <c r="CD147" s="48">
        <f t="shared" si="79"/>
        <v>0</v>
      </c>
      <c r="CE147" s="48">
        <f t="shared" si="79"/>
        <v>0</v>
      </c>
      <c r="CF147" s="48">
        <f t="shared" si="79"/>
        <v>0</v>
      </c>
      <c r="CG147" s="48">
        <f t="shared" si="79"/>
        <v>0</v>
      </c>
      <c r="CH147" s="48">
        <f t="shared" si="79"/>
        <v>0</v>
      </c>
      <c r="CI147" s="48">
        <f t="shared" si="79"/>
        <v>0</v>
      </c>
      <c r="CJ147" s="48">
        <f t="shared" si="79"/>
        <v>0</v>
      </c>
      <c r="CK147" s="48">
        <f t="shared" si="79"/>
        <v>0</v>
      </c>
      <c r="CL147" s="48">
        <f t="shared" si="79"/>
        <v>0</v>
      </c>
      <c r="CM147" s="48">
        <f t="shared" si="79"/>
        <v>0</v>
      </c>
      <c r="CN147" s="48">
        <f t="shared" si="79"/>
        <v>0</v>
      </c>
      <c r="CO147" s="48">
        <f t="shared" si="79"/>
        <v>0</v>
      </c>
      <c r="CP147" s="48">
        <f t="shared" si="79"/>
        <v>0</v>
      </c>
      <c r="CQ147" s="49">
        <f>+AVERAGE(AW147,BT147)</f>
        <v>0</v>
      </c>
      <c r="CR147" s="48">
        <f>SUM(D147:Y147)</f>
        <v>0</v>
      </c>
    </row>
    <row r="148" spans="1:96" hidden="1" outlineLevel="1" x14ac:dyDescent="0.25">
      <c r="A148" s="60" t="s">
        <v>66</v>
      </c>
      <c r="B148" s="51" t="s">
        <v>67</v>
      </c>
      <c r="C148" s="61" t="s">
        <v>68</v>
      </c>
      <c r="D148" s="78">
        <v>0</v>
      </c>
      <c r="E148" s="78">
        <v>0</v>
      </c>
      <c r="F148" s="78">
        <v>0</v>
      </c>
      <c r="G148" s="78">
        <v>0</v>
      </c>
      <c r="H148" s="78">
        <v>0</v>
      </c>
      <c r="I148" s="78">
        <v>0</v>
      </c>
      <c r="J148" s="78">
        <v>0</v>
      </c>
      <c r="K148" s="78">
        <v>0</v>
      </c>
      <c r="L148" s="78">
        <v>0</v>
      </c>
      <c r="M148" s="78">
        <v>0</v>
      </c>
      <c r="N148" s="78">
        <v>0</v>
      </c>
      <c r="O148" s="78">
        <v>0</v>
      </c>
      <c r="P148" s="78">
        <v>0</v>
      </c>
      <c r="Q148" s="78">
        <v>0</v>
      </c>
      <c r="R148" s="78">
        <v>0</v>
      </c>
      <c r="S148" s="78">
        <v>0</v>
      </c>
      <c r="T148" s="78">
        <v>0</v>
      </c>
      <c r="U148" s="78">
        <v>0</v>
      </c>
      <c r="V148" s="78">
        <v>0</v>
      </c>
      <c r="W148" s="78">
        <v>0</v>
      </c>
      <c r="X148" s="78">
        <v>0</v>
      </c>
      <c r="Y148" s="110">
        <v>0</v>
      </c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56"/>
      <c r="CC148" s="56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49"/>
      <c r="CR148" s="48"/>
    </row>
    <row r="149" spans="1:96" hidden="1" outlineLevel="1" x14ac:dyDescent="0.25">
      <c r="A149" s="50" t="s">
        <v>86</v>
      </c>
      <c r="B149" s="51" t="s">
        <v>85</v>
      </c>
      <c r="C149" s="52">
        <f>+[2]Genanskaffelsespriser!$E$176</f>
        <v>25</v>
      </c>
      <c r="D149" s="78">
        <v>0</v>
      </c>
      <c r="E149" s="78">
        <v>0</v>
      </c>
      <c r="F149" s="78">
        <v>0</v>
      </c>
      <c r="G149" s="78">
        <v>0</v>
      </c>
      <c r="H149" s="78">
        <v>0</v>
      </c>
      <c r="I149" s="78">
        <v>0</v>
      </c>
      <c r="J149" s="78">
        <v>0</v>
      </c>
      <c r="K149" s="78">
        <v>0</v>
      </c>
      <c r="L149" s="78">
        <v>0</v>
      </c>
      <c r="M149" s="78">
        <v>0</v>
      </c>
      <c r="N149" s="78">
        <v>0</v>
      </c>
      <c r="O149" s="78">
        <v>0</v>
      </c>
      <c r="P149" s="78">
        <v>0</v>
      </c>
      <c r="Q149" s="78">
        <v>0</v>
      </c>
      <c r="R149" s="78">
        <v>0</v>
      </c>
      <c r="S149" s="78">
        <v>0</v>
      </c>
      <c r="T149" s="78">
        <v>0</v>
      </c>
      <c r="U149" s="78">
        <v>0</v>
      </c>
      <c r="V149" s="78">
        <v>0</v>
      </c>
      <c r="W149" s="78">
        <v>0</v>
      </c>
      <c r="X149" s="78">
        <v>0</v>
      </c>
      <c r="Y149" s="78">
        <v>0</v>
      </c>
      <c r="Z149" s="87">
        <f>IF(COUNTIF(D149:Y149,"&lt;&gt;0")&lt;=1,IF((SUM(D149:Y149))&gt;0,((+HLOOKUP((SUM(D149:Y149)),[2]Priser!$E$342:$H$344,2)+((SUM(D149:Y149))-HLOOKUP((SUM(D149:Y149)),[2]Priser!$E$342:$H$344,1))*HLOOKUP((SUM(D149:Y149)),[2]Priser!$E$342:$H$344,3))*[2]Priser!$Q$341)/(SUM(D149:Y149)),0)*(1+[2]Genanskaffelsespriser!$D$196),$A$400)</f>
        <v>0</v>
      </c>
      <c r="AA149" s="57">
        <f t="shared" ref="AA149:AP150" si="80">IF((D149*$Z149-(2009-D$3)/$C149*$Z149*D149)&lt;0,0,(D149*$Z149-(2009-D$3)/$C149*$Z149*D149))</f>
        <v>0</v>
      </c>
      <c r="AB149" s="58">
        <f t="shared" si="80"/>
        <v>0</v>
      </c>
      <c r="AC149" s="58">
        <f t="shared" si="80"/>
        <v>0</v>
      </c>
      <c r="AD149" s="58">
        <f t="shared" si="80"/>
        <v>0</v>
      </c>
      <c r="AE149" s="58">
        <f t="shared" si="80"/>
        <v>0</v>
      </c>
      <c r="AF149" s="58">
        <f t="shared" si="80"/>
        <v>0</v>
      </c>
      <c r="AG149" s="58">
        <f t="shared" si="80"/>
        <v>0</v>
      </c>
      <c r="AH149" s="58">
        <f t="shared" si="80"/>
        <v>0</v>
      </c>
      <c r="AI149" s="58">
        <f t="shared" si="80"/>
        <v>0</v>
      </c>
      <c r="AJ149" s="58">
        <f t="shared" si="80"/>
        <v>0</v>
      </c>
      <c r="AK149" s="58">
        <f t="shared" si="80"/>
        <v>0</v>
      </c>
      <c r="AL149" s="58">
        <f t="shared" si="80"/>
        <v>0</v>
      </c>
      <c r="AM149" s="58">
        <f t="shared" si="80"/>
        <v>0</v>
      </c>
      <c r="AN149" s="58">
        <f t="shared" si="80"/>
        <v>0</v>
      </c>
      <c r="AO149" s="58">
        <f t="shared" si="80"/>
        <v>0</v>
      </c>
      <c r="AP149" s="58">
        <f t="shared" si="80"/>
        <v>0</v>
      </c>
      <c r="AQ149" s="58">
        <f t="shared" ref="AK149:AT150" si="81">IF((T149*$Z149-(2009-T$3)/$C149*$Z149*T149)&lt;0,0,(T149*$Z149-(2009-T$3)/$C149*$Z149*T149))</f>
        <v>0</v>
      </c>
      <c r="AR149" s="58">
        <f t="shared" si="81"/>
        <v>0</v>
      </c>
      <c r="AS149" s="58">
        <f t="shared" si="81"/>
        <v>0</v>
      </c>
      <c r="AT149" s="58">
        <f t="shared" si="81"/>
        <v>0</v>
      </c>
      <c r="AU149" s="58">
        <f>IF((X149*$Z149-(2009-X$3)/$C149*$Z149*X149)&lt;0,0,(X149*$Z149-(2009-X$3)/$C149*$Z149*X149))</f>
        <v>0</v>
      </c>
      <c r="AV149" s="58">
        <f>IF((Y149*$Z149-(2009-Y$3)/$C149*$Z149*Y149)&lt;0,0,(Y149*$Z149-(2009-Y$3)/$C149*$Z149*Y149))</f>
        <v>0</v>
      </c>
      <c r="AW149" s="59">
        <f>+SUM(AA149:AV149)</f>
        <v>0</v>
      </c>
      <c r="AX149" s="58">
        <f>VLOOKUP(D$3,[2]Prisindeks!$A$1:$B$111,2,FALSE)/100*AA149</f>
        <v>0</v>
      </c>
      <c r="AY149" s="58">
        <f>VLOOKUP(E$3,[2]Prisindeks!$A$1:$B$111,2,FALSE)/100*AB149</f>
        <v>0</v>
      </c>
      <c r="AZ149" s="58">
        <f>VLOOKUP(F$3,[2]Prisindeks!$A$1:$B$111,2,FALSE)/100*AC149</f>
        <v>0</v>
      </c>
      <c r="BA149" s="58">
        <f>VLOOKUP(G$3,[2]Prisindeks!$A$1:$B$111,2,FALSE)/100*AD149</f>
        <v>0</v>
      </c>
      <c r="BB149" s="58">
        <f>VLOOKUP(H$3,[2]Prisindeks!$A$1:$B$111,2,FALSE)/100*AE149</f>
        <v>0</v>
      </c>
      <c r="BC149" s="58">
        <f>VLOOKUP(I$3,[2]Prisindeks!$A$1:$B$111,2,FALSE)/100*AF149</f>
        <v>0</v>
      </c>
      <c r="BD149" s="58">
        <f>VLOOKUP(J$3,[2]Prisindeks!$A$1:$B$111,2,FALSE)/100*AG149</f>
        <v>0</v>
      </c>
      <c r="BE149" s="58">
        <f>VLOOKUP(K$3,[2]Prisindeks!$A$1:$B$111,2,FALSE)/100*AH149</f>
        <v>0</v>
      </c>
      <c r="BF149" s="58">
        <f>VLOOKUP(L$3,[2]Prisindeks!$A$1:$B$111,2,FALSE)/100*AI149</f>
        <v>0</v>
      </c>
      <c r="BG149" s="58">
        <f>VLOOKUP(M$3,[2]Prisindeks!$A$1:$B$111,2,FALSE)/100*AJ149</f>
        <v>0</v>
      </c>
      <c r="BH149" s="58">
        <f>VLOOKUP(N$3,[2]Prisindeks!$A$1:$B$111,2,FALSE)/100*AK149</f>
        <v>0</v>
      </c>
      <c r="BI149" s="58">
        <f>VLOOKUP(O$3,[2]Prisindeks!$A$1:$B$111,2,FALSE)/100*AL149</f>
        <v>0</v>
      </c>
      <c r="BJ149" s="58">
        <f>VLOOKUP(P$3,[2]Prisindeks!$A$1:$B$111,2,FALSE)/100*AM149</f>
        <v>0</v>
      </c>
      <c r="BK149" s="58">
        <f>VLOOKUP(Q$3,[2]Prisindeks!$A$1:$B$111,2,FALSE)/100*AN149</f>
        <v>0</v>
      </c>
      <c r="BL149" s="58">
        <f>VLOOKUP(R$3,[2]Prisindeks!$A$1:$B$111,2,FALSE)/100*AO149</f>
        <v>0</v>
      </c>
      <c r="BM149" s="58">
        <f>VLOOKUP(S$3,[2]Prisindeks!$A$1:$B$111,2,FALSE)/100*AP149</f>
        <v>0</v>
      </c>
      <c r="BN149" s="58">
        <f>VLOOKUP(T$3,[2]Prisindeks!$A$1:$B$111,2,FALSE)/100*AQ149</f>
        <v>0</v>
      </c>
      <c r="BO149" s="58">
        <f>VLOOKUP(U$3,[2]Prisindeks!$A$1:$B$111,2,FALSE)/100*AR149</f>
        <v>0</v>
      </c>
      <c r="BP149" s="58">
        <f>VLOOKUP(V$3,[2]Prisindeks!$A$1:$B$111,2,FALSE)/100*AS149</f>
        <v>0</v>
      </c>
      <c r="BQ149" s="58">
        <f>VLOOKUP(W$3,[2]Prisindeks!$A$1:$B$111,2,FALSE)/100*AT149</f>
        <v>0</v>
      </c>
      <c r="BR149" s="58">
        <f>VLOOKUP(X$3,[2]Prisindeks!$A$1:$B$111,2,FALSE)/100*AU149</f>
        <v>0</v>
      </c>
      <c r="BS149" s="58">
        <f>VLOOKUP(Y$3,[2]Prisindeks!$A$1:$B$111,2,FALSE)/100*AV149</f>
        <v>0</v>
      </c>
      <c r="BT149" s="59">
        <f>+SUM(AX149:BS149)</f>
        <v>0</v>
      </c>
      <c r="BU149" s="48">
        <f t="shared" ref="BU149:CJ151" si="82">(AX149+AA149)/2</f>
        <v>0</v>
      </c>
      <c r="BV149" s="48">
        <f t="shared" si="82"/>
        <v>0</v>
      </c>
      <c r="BW149" s="48">
        <f t="shared" si="82"/>
        <v>0</v>
      </c>
      <c r="BX149" s="48">
        <f t="shared" si="82"/>
        <v>0</v>
      </c>
      <c r="BY149" s="48">
        <f t="shared" si="82"/>
        <v>0</v>
      </c>
      <c r="BZ149" s="48">
        <f t="shared" si="82"/>
        <v>0</v>
      </c>
      <c r="CA149" s="48">
        <f t="shared" si="82"/>
        <v>0</v>
      </c>
      <c r="CB149" s="48">
        <f t="shared" si="82"/>
        <v>0</v>
      </c>
      <c r="CC149" s="48">
        <f t="shared" si="82"/>
        <v>0</v>
      </c>
      <c r="CD149" s="48">
        <f t="shared" si="82"/>
        <v>0</v>
      </c>
      <c r="CE149" s="48">
        <f t="shared" si="82"/>
        <v>0</v>
      </c>
      <c r="CF149" s="48">
        <f t="shared" si="82"/>
        <v>0</v>
      </c>
      <c r="CG149" s="48">
        <f t="shared" si="82"/>
        <v>0</v>
      </c>
      <c r="CH149" s="48">
        <f t="shared" si="82"/>
        <v>0</v>
      </c>
      <c r="CI149" s="48">
        <f t="shared" si="82"/>
        <v>0</v>
      </c>
      <c r="CJ149" s="48">
        <f t="shared" si="82"/>
        <v>0</v>
      </c>
      <c r="CK149" s="48">
        <f t="shared" ref="CE149:CP151" si="83">(BN149+AQ149)/2</f>
        <v>0</v>
      </c>
      <c r="CL149" s="48">
        <f t="shared" si="83"/>
        <v>0</v>
      </c>
      <c r="CM149" s="48">
        <f t="shared" si="83"/>
        <v>0</v>
      </c>
      <c r="CN149" s="48">
        <f t="shared" si="83"/>
        <v>0</v>
      </c>
      <c r="CO149" s="48">
        <f t="shared" si="83"/>
        <v>0</v>
      </c>
      <c r="CP149" s="48">
        <f t="shared" si="83"/>
        <v>0</v>
      </c>
      <c r="CQ149" s="49">
        <f>+AVERAGE(AW149,BT149)</f>
        <v>0</v>
      </c>
      <c r="CR149" s="48">
        <f>SUM(D149:Y149)</f>
        <v>0</v>
      </c>
    </row>
    <row r="150" spans="1:96" hidden="1" outlineLevel="1" x14ac:dyDescent="0.25">
      <c r="A150" s="50" t="s">
        <v>87</v>
      </c>
      <c r="B150" s="51" t="s">
        <v>85</v>
      </c>
      <c r="C150" s="52">
        <f>+[2]Genanskaffelsespriser!$E$177</f>
        <v>10</v>
      </c>
      <c r="D150" s="78">
        <v>0</v>
      </c>
      <c r="E150" s="78">
        <v>0</v>
      </c>
      <c r="F150" s="78">
        <v>0</v>
      </c>
      <c r="G150" s="78">
        <v>0</v>
      </c>
      <c r="H150" s="78">
        <v>0</v>
      </c>
      <c r="I150" s="78">
        <v>0</v>
      </c>
      <c r="J150" s="78">
        <v>0</v>
      </c>
      <c r="K150" s="78">
        <v>0</v>
      </c>
      <c r="L150" s="78">
        <v>0</v>
      </c>
      <c r="M150" s="78">
        <v>0</v>
      </c>
      <c r="N150" s="78">
        <v>0</v>
      </c>
      <c r="O150" s="78">
        <v>0</v>
      </c>
      <c r="P150" s="78">
        <v>0</v>
      </c>
      <c r="Q150" s="78">
        <v>0</v>
      </c>
      <c r="R150" s="78">
        <v>0</v>
      </c>
      <c r="S150" s="78">
        <v>0</v>
      </c>
      <c r="T150" s="78">
        <v>0</v>
      </c>
      <c r="U150" s="78">
        <v>0</v>
      </c>
      <c r="V150" s="78">
        <v>0</v>
      </c>
      <c r="W150" s="78">
        <v>0</v>
      </c>
      <c r="X150" s="78">
        <v>0</v>
      </c>
      <c r="Y150" s="78">
        <v>0</v>
      </c>
      <c r="Z150" s="87">
        <f>IF(COUNTIF(D150:Y150,"&lt;&gt;0")&lt;=1,IF((SUM(D150:Y150))&gt;0,((+HLOOKUP((SUM(D150:Y150)),[2]Priser!$E$342:$H$344,2)+((SUM(D150:Y150))-HLOOKUP((SUM(D150:Y150)),[2]Priser!$E$342:$H$344,1))*HLOOKUP((SUM(D150:Y150)),[2]Priser!$E$342:$H$344,3))*[2]Priser!$R$341)/(SUM(D150:Y150)),0)*(1+[2]Genanskaffelsespriser!$D$196),$A$400)</f>
        <v>0</v>
      </c>
      <c r="AA150" s="57">
        <f t="shared" si="80"/>
        <v>0</v>
      </c>
      <c r="AB150" s="58">
        <f t="shared" si="80"/>
        <v>0</v>
      </c>
      <c r="AC150" s="58">
        <f t="shared" si="80"/>
        <v>0</v>
      </c>
      <c r="AD150" s="58">
        <f t="shared" si="80"/>
        <v>0</v>
      </c>
      <c r="AE150" s="58">
        <f t="shared" si="80"/>
        <v>0</v>
      </c>
      <c r="AF150" s="58">
        <f t="shared" si="80"/>
        <v>0</v>
      </c>
      <c r="AG150" s="58">
        <f t="shared" si="80"/>
        <v>0</v>
      </c>
      <c r="AH150" s="58">
        <f t="shared" si="80"/>
        <v>0</v>
      </c>
      <c r="AI150" s="58">
        <f t="shared" si="80"/>
        <v>0</v>
      </c>
      <c r="AJ150" s="58">
        <f t="shared" si="80"/>
        <v>0</v>
      </c>
      <c r="AK150" s="58">
        <f t="shared" si="81"/>
        <v>0</v>
      </c>
      <c r="AL150" s="58">
        <f t="shared" si="81"/>
        <v>0</v>
      </c>
      <c r="AM150" s="58">
        <f t="shared" si="81"/>
        <v>0</v>
      </c>
      <c r="AN150" s="58">
        <f t="shared" si="81"/>
        <v>0</v>
      </c>
      <c r="AO150" s="58">
        <f t="shared" si="81"/>
        <v>0</v>
      </c>
      <c r="AP150" s="58">
        <f t="shared" si="81"/>
        <v>0</v>
      </c>
      <c r="AQ150" s="58">
        <f t="shared" si="81"/>
        <v>0</v>
      </c>
      <c r="AR150" s="58">
        <f t="shared" si="81"/>
        <v>0</v>
      </c>
      <c r="AS150" s="58">
        <f t="shared" si="81"/>
        <v>0</v>
      </c>
      <c r="AT150" s="58">
        <f t="shared" si="81"/>
        <v>0</v>
      </c>
      <c r="AU150" s="58">
        <f>IF((X150*$Z150-(2009-X$3)/$C150*$Z150*X150)&lt;0,0,(X150*$Z150-(2009-X$3)/$C150*$Z150*X150))</f>
        <v>0</v>
      </c>
      <c r="AV150" s="58">
        <f>IF((Y150*$Z150-(2009-Y$3)/$C150*$Z150*Y150)&lt;0,0,(Y150*$Z150-(2009-Y$3)/$C150*$Z150*Y150))</f>
        <v>0</v>
      </c>
      <c r="AW150" s="59">
        <f>+SUM(AA150:AV150)</f>
        <v>0</v>
      </c>
      <c r="AX150" s="58">
        <f>VLOOKUP(D$3,[2]Prisindeks!$A$1:$B$111,2,FALSE)/100*AA150</f>
        <v>0</v>
      </c>
      <c r="AY150" s="58">
        <f>VLOOKUP(E$3,[2]Prisindeks!$A$1:$B$111,2,FALSE)/100*AB150</f>
        <v>0</v>
      </c>
      <c r="AZ150" s="58">
        <f>VLOOKUP(F$3,[2]Prisindeks!$A$1:$B$111,2,FALSE)/100*AC150</f>
        <v>0</v>
      </c>
      <c r="BA150" s="58">
        <f>VLOOKUP(G$3,[2]Prisindeks!$A$1:$B$111,2,FALSE)/100*AD150</f>
        <v>0</v>
      </c>
      <c r="BB150" s="58">
        <f>VLOOKUP(H$3,[2]Prisindeks!$A$1:$B$111,2,FALSE)/100*AE150</f>
        <v>0</v>
      </c>
      <c r="BC150" s="58">
        <f>VLOOKUP(I$3,[2]Prisindeks!$A$1:$B$111,2,FALSE)/100*AF150</f>
        <v>0</v>
      </c>
      <c r="BD150" s="58">
        <f>VLOOKUP(J$3,[2]Prisindeks!$A$1:$B$111,2,FALSE)/100*AG150</f>
        <v>0</v>
      </c>
      <c r="BE150" s="58">
        <f>VLOOKUP(K$3,[2]Prisindeks!$A$1:$B$111,2,FALSE)/100*AH150</f>
        <v>0</v>
      </c>
      <c r="BF150" s="58">
        <f>VLOOKUP(L$3,[2]Prisindeks!$A$1:$B$111,2,FALSE)/100*AI150</f>
        <v>0</v>
      </c>
      <c r="BG150" s="58">
        <f>VLOOKUP(M$3,[2]Prisindeks!$A$1:$B$111,2,FALSE)/100*AJ150</f>
        <v>0</v>
      </c>
      <c r="BH150" s="58">
        <f>VLOOKUP(N$3,[2]Prisindeks!$A$1:$B$111,2,FALSE)/100*AK150</f>
        <v>0</v>
      </c>
      <c r="BI150" s="58">
        <f>VLOOKUP(O$3,[2]Prisindeks!$A$1:$B$111,2,FALSE)/100*AL150</f>
        <v>0</v>
      </c>
      <c r="BJ150" s="58">
        <f>VLOOKUP(P$3,[2]Prisindeks!$A$1:$B$111,2,FALSE)/100*AM150</f>
        <v>0</v>
      </c>
      <c r="BK150" s="58">
        <f>VLOOKUP(Q$3,[2]Prisindeks!$A$1:$B$111,2,FALSE)/100*AN150</f>
        <v>0</v>
      </c>
      <c r="BL150" s="58">
        <f>VLOOKUP(R$3,[2]Prisindeks!$A$1:$B$111,2,FALSE)/100*AO150</f>
        <v>0</v>
      </c>
      <c r="BM150" s="58">
        <f>VLOOKUP(S$3,[2]Prisindeks!$A$1:$B$111,2,FALSE)/100*AP150</f>
        <v>0</v>
      </c>
      <c r="BN150" s="58">
        <f>VLOOKUP(T$3,[2]Prisindeks!$A$1:$B$111,2,FALSE)/100*AQ150</f>
        <v>0</v>
      </c>
      <c r="BO150" s="58">
        <f>VLOOKUP(U$3,[2]Prisindeks!$A$1:$B$111,2,FALSE)/100*AR150</f>
        <v>0</v>
      </c>
      <c r="BP150" s="58">
        <f>VLOOKUP(V$3,[2]Prisindeks!$A$1:$B$111,2,FALSE)/100*AS150</f>
        <v>0</v>
      </c>
      <c r="BQ150" s="58">
        <f>VLOOKUP(W$3,[2]Prisindeks!$A$1:$B$111,2,FALSE)/100*AT150</f>
        <v>0</v>
      </c>
      <c r="BR150" s="58">
        <f>VLOOKUP(X$3,[2]Prisindeks!$A$1:$B$111,2,FALSE)/100*AU150</f>
        <v>0</v>
      </c>
      <c r="BS150" s="58">
        <f>VLOOKUP(Y$3,[2]Prisindeks!$A$1:$B$111,2,FALSE)/100*AV150</f>
        <v>0</v>
      </c>
      <c r="BT150" s="59">
        <f>+SUM(AX150:BS150)</f>
        <v>0</v>
      </c>
      <c r="BU150" s="48">
        <f t="shared" si="82"/>
        <v>0</v>
      </c>
      <c r="BV150" s="48">
        <f t="shared" si="82"/>
        <v>0</v>
      </c>
      <c r="BW150" s="48">
        <f t="shared" si="82"/>
        <v>0</v>
      </c>
      <c r="BX150" s="48">
        <f t="shared" si="82"/>
        <v>0</v>
      </c>
      <c r="BY150" s="48">
        <f t="shared" si="82"/>
        <v>0</v>
      </c>
      <c r="BZ150" s="48">
        <f t="shared" si="82"/>
        <v>0</v>
      </c>
      <c r="CA150" s="48">
        <f t="shared" si="82"/>
        <v>0</v>
      </c>
      <c r="CB150" s="48">
        <f t="shared" si="82"/>
        <v>0</v>
      </c>
      <c r="CC150" s="48">
        <f t="shared" si="82"/>
        <v>0</v>
      </c>
      <c r="CD150" s="48">
        <f t="shared" si="82"/>
        <v>0</v>
      </c>
      <c r="CE150" s="48">
        <f t="shared" si="83"/>
        <v>0</v>
      </c>
      <c r="CF150" s="48">
        <f t="shared" si="83"/>
        <v>0</v>
      </c>
      <c r="CG150" s="48">
        <f t="shared" si="83"/>
        <v>0</v>
      </c>
      <c r="CH150" s="48">
        <f t="shared" si="83"/>
        <v>0</v>
      </c>
      <c r="CI150" s="48">
        <f t="shared" si="83"/>
        <v>0</v>
      </c>
      <c r="CJ150" s="48">
        <f t="shared" si="83"/>
        <v>0</v>
      </c>
      <c r="CK150" s="48">
        <f t="shared" si="83"/>
        <v>0</v>
      </c>
      <c r="CL150" s="48">
        <f t="shared" si="83"/>
        <v>0</v>
      </c>
      <c r="CM150" s="48">
        <f t="shared" si="83"/>
        <v>0</v>
      </c>
      <c r="CN150" s="48">
        <f t="shared" si="83"/>
        <v>0</v>
      </c>
      <c r="CO150" s="48">
        <f t="shared" si="83"/>
        <v>0</v>
      </c>
      <c r="CP150" s="48">
        <f t="shared" si="83"/>
        <v>0</v>
      </c>
      <c r="CQ150" s="49">
        <f>+AVERAGE(AW150,BT150)</f>
        <v>0</v>
      </c>
      <c r="CR150" s="48">
        <f>SUM(D150:Y150)</f>
        <v>0</v>
      </c>
    </row>
    <row r="151" spans="1:96" hidden="1" outlineLevel="1" x14ac:dyDescent="0.25">
      <c r="A151" s="50" t="s">
        <v>88</v>
      </c>
      <c r="B151" s="51" t="s">
        <v>89</v>
      </c>
      <c r="C151" s="52">
        <f>+[2]Genanskaffelsespriser!$E$178</f>
        <v>50</v>
      </c>
      <c r="D151" s="78">
        <v>0</v>
      </c>
      <c r="E151" s="78">
        <v>0</v>
      </c>
      <c r="F151" s="78">
        <v>0</v>
      </c>
      <c r="G151" s="78">
        <v>0</v>
      </c>
      <c r="H151" s="78">
        <v>0</v>
      </c>
      <c r="I151" s="78">
        <v>0</v>
      </c>
      <c r="J151" s="78">
        <v>0</v>
      </c>
      <c r="K151" s="78">
        <v>0</v>
      </c>
      <c r="L151" s="78">
        <v>0</v>
      </c>
      <c r="M151" s="78">
        <v>0</v>
      </c>
      <c r="N151" s="78">
        <v>0</v>
      </c>
      <c r="O151" s="78">
        <v>0</v>
      </c>
      <c r="P151" s="78">
        <v>0</v>
      </c>
      <c r="Q151" s="78">
        <v>0</v>
      </c>
      <c r="R151" s="78">
        <v>0</v>
      </c>
      <c r="S151" s="78">
        <v>0</v>
      </c>
      <c r="T151" s="78">
        <v>0</v>
      </c>
      <c r="U151" s="78">
        <v>0</v>
      </c>
      <c r="V151" s="78">
        <v>0</v>
      </c>
      <c r="W151" s="78">
        <v>0</v>
      </c>
      <c r="X151" s="78">
        <v>0</v>
      </c>
      <c r="Y151" s="78">
        <v>0</v>
      </c>
      <c r="Z151" s="87">
        <f>IF(COUNTIF(D151:Y151,"&lt;&gt;0")&lt;=1,IF((SUM(D151:Y151))&gt;0,(+HLOOKUP((SUM(D151:Y151)),[2]Priser!$E$168:$J$170,2)+((SUM(D151:Y151))-HLOOKUP((SUM(D151:Y151)),[2]Priser!$E$168:$J$170,1))*HLOOKUP((SUM(D151:Y151)),[2]Priser!$E$168:$J$170,3))/(SUM(D151:Y151)),0)*(1+[2]Genanskaffelsespriser!$D$196),$A$400)</f>
        <v>0</v>
      </c>
      <c r="AA151" s="57">
        <f t="shared" ref="AA151:AV151" si="84">IF((D151*$Z151-(2009-D$3)/($C151+D152)*$Z151*D151)&lt;0,0,(D151*$Z151-(2009-D$3)/($C151+D152)*$Z151*D151))</f>
        <v>0</v>
      </c>
      <c r="AB151" s="58">
        <f t="shared" si="84"/>
        <v>0</v>
      </c>
      <c r="AC151" s="58">
        <f t="shared" si="84"/>
        <v>0</v>
      </c>
      <c r="AD151" s="58">
        <f t="shared" si="84"/>
        <v>0</v>
      </c>
      <c r="AE151" s="58">
        <f t="shared" si="84"/>
        <v>0</v>
      </c>
      <c r="AF151" s="58">
        <f t="shared" si="84"/>
        <v>0</v>
      </c>
      <c r="AG151" s="58">
        <f t="shared" si="84"/>
        <v>0</v>
      </c>
      <c r="AH151" s="58">
        <f t="shared" si="84"/>
        <v>0</v>
      </c>
      <c r="AI151" s="58">
        <f t="shared" si="84"/>
        <v>0</v>
      </c>
      <c r="AJ151" s="58">
        <f t="shared" si="84"/>
        <v>0</v>
      </c>
      <c r="AK151" s="58">
        <f t="shared" si="84"/>
        <v>0</v>
      </c>
      <c r="AL151" s="58">
        <f t="shared" si="84"/>
        <v>0</v>
      </c>
      <c r="AM151" s="58">
        <f t="shared" si="84"/>
        <v>0</v>
      </c>
      <c r="AN151" s="58">
        <f t="shared" si="84"/>
        <v>0</v>
      </c>
      <c r="AO151" s="58">
        <f t="shared" si="84"/>
        <v>0</v>
      </c>
      <c r="AP151" s="58">
        <f t="shared" si="84"/>
        <v>0</v>
      </c>
      <c r="AQ151" s="58">
        <f t="shared" si="84"/>
        <v>0</v>
      </c>
      <c r="AR151" s="58">
        <f t="shared" si="84"/>
        <v>0</v>
      </c>
      <c r="AS151" s="58">
        <f t="shared" si="84"/>
        <v>0</v>
      </c>
      <c r="AT151" s="58">
        <f t="shared" si="84"/>
        <v>0</v>
      </c>
      <c r="AU151" s="58">
        <f t="shared" si="84"/>
        <v>0</v>
      </c>
      <c r="AV151" s="58">
        <f t="shared" si="84"/>
        <v>0</v>
      </c>
      <c r="AW151" s="59">
        <f>+SUM(AA151:AV151)</f>
        <v>0</v>
      </c>
      <c r="AX151" s="58">
        <f>VLOOKUP(D$3,[2]Prisindeks!$A$1:$B$111,2,FALSE)/100*AA151</f>
        <v>0</v>
      </c>
      <c r="AY151" s="58">
        <f>VLOOKUP(E$3,[2]Prisindeks!$A$1:$B$111,2,FALSE)/100*AB151</f>
        <v>0</v>
      </c>
      <c r="AZ151" s="58">
        <f>VLOOKUP(F$3,[2]Prisindeks!$A$1:$B$111,2,FALSE)/100*AC151</f>
        <v>0</v>
      </c>
      <c r="BA151" s="58">
        <f>VLOOKUP(G$3,[2]Prisindeks!$A$1:$B$111,2,FALSE)/100*AD151</f>
        <v>0</v>
      </c>
      <c r="BB151" s="58">
        <f>VLOOKUP(H$3,[2]Prisindeks!$A$1:$B$111,2,FALSE)/100*AE151</f>
        <v>0</v>
      </c>
      <c r="BC151" s="58">
        <f>VLOOKUP(I$3,[2]Prisindeks!$A$1:$B$111,2,FALSE)/100*AF151</f>
        <v>0</v>
      </c>
      <c r="BD151" s="58">
        <f>VLOOKUP(J$3,[2]Prisindeks!$A$1:$B$111,2,FALSE)/100*AG151</f>
        <v>0</v>
      </c>
      <c r="BE151" s="58">
        <f>VLOOKUP(K$3,[2]Prisindeks!$A$1:$B$111,2,FALSE)/100*AH151</f>
        <v>0</v>
      </c>
      <c r="BF151" s="58">
        <f>VLOOKUP(L$3,[2]Prisindeks!$A$1:$B$111,2,FALSE)/100*AI151</f>
        <v>0</v>
      </c>
      <c r="BG151" s="58">
        <f>VLOOKUP(M$3,[2]Prisindeks!$A$1:$B$111,2,FALSE)/100*AJ151</f>
        <v>0</v>
      </c>
      <c r="BH151" s="58">
        <f>VLOOKUP(N$3,[2]Prisindeks!$A$1:$B$111,2,FALSE)/100*AK151</f>
        <v>0</v>
      </c>
      <c r="BI151" s="58">
        <f>VLOOKUP(O$3,[2]Prisindeks!$A$1:$B$111,2,FALSE)/100*AL151</f>
        <v>0</v>
      </c>
      <c r="BJ151" s="58">
        <f>VLOOKUP(P$3,[2]Prisindeks!$A$1:$B$111,2,FALSE)/100*AM151</f>
        <v>0</v>
      </c>
      <c r="BK151" s="58">
        <f>VLOOKUP(Q$3,[2]Prisindeks!$A$1:$B$111,2,FALSE)/100*AN151</f>
        <v>0</v>
      </c>
      <c r="BL151" s="58">
        <f>VLOOKUP(R$3,[2]Prisindeks!$A$1:$B$111,2,FALSE)/100*AO151</f>
        <v>0</v>
      </c>
      <c r="BM151" s="58">
        <f>VLOOKUP(S$3,[2]Prisindeks!$A$1:$B$111,2,FALSE)/100*AP151</f>
        <v>0</v>
      </c>
      <c r="BN151" s="58">
        <f>VLOOKUP(T$3,[2]Prisindeks!$A$1:$B$111,2,FALSE)/100*AQ151</f>
        <v>0</v>
      </c>
      <c r="BO151" s="58">
        <f>VLOOKUP(U$3,[2]Prisindeks!$A$1:$B$111,2,FALSE)/100*AR151</f>
        <v>0</v>
      </c>
      <c r="BP151" s="58">
        <f>VLOOKUP(V$3,[2]Prisindeks!$A$1:$B$111,2,FALSE)/100*AS151</f>
        <v>0</v>
      </c>
      <c r="BQ151" s="58">
        <f>VLOOKUP(W$3,[2]Prisindeks!$A$1:$B$111,2,FALSE)/100*AT151</f>
        <v>0</v>
      </c>
      <c r="BR151" s="58">
        <f>VLOOKUP(X$3,[2]Prisindeks!$A$1:$B$111,2,FALSE)/100*AU151</f>
        <v>0</v>
      </c>
      <c r="BS151" s="58">
        <f>VLOOKUP(Y$3,[2]Prisindeks!$A$1:$B$111,2,FALSE)/100*AV151</f>
        <v>0</v>
      </c>
      <c r="BT151" s="59">
        <f>+SUM(AX151:BS151)</f>
        <v>0</v>
      </c>
      <c r="BU151" s="48">
        <f t="shared" si="82"/>
        <v>0</v>
      </c>
      <c r="BV151" s="48">
        <f t="shared" si="82"/>
        <v>0</v>
      </c>
      <c r="BW151" s="48">
        <f t="shared" si="82"/>
        <v>0</v>
      </c>
      <c r="BX151" s="48">
        <f t="shared" si="82"/>
        <v>0</v>
      </c>
      <c r="BY151" s="48">
        <f t="shared" si="82"/>
        <v>0</v>
      </c>
      <c r="BZ151" s="48">
        <f t="shared" si="82"/>
        <v>0</v>
      </c>
      <c r="CA151" s="48">
        <f t="shared" si="82"/>
        <v>0</v>
      </c>
      <c r="CB151" s="48">
        <f t="shared" si="82"/>
        <v>0</v>
      </c>
      <c r="CC151" s="48">
        <f t="shared" si="82"/>
        <v>0</v>
      </c>
      <c r="CD151" s="48">
        <f t="shared" si="82"/>
        <v>0</v>
      </c>
      <c r="CE151" s="48">
        <f t="shared" si="83"/>
        <v>0</v>
      </c>
      <c r="CF151" s="48">
        <f t="shared" si="83"/>
        <v>0</v>
      </c>
      <c r="CG151" s="48">
        <f t="shared" si="83"/>
        <v>0</v>
      </c>
      <c r="CH151" s="48">
        <f t="shared" si="83"/>
        <v>0</v>
      </c>
      <c r="CI151" s="48">
        <f t="shared" si="83"/>
        <v>0</v>
      </c>
      <c r="CJ151" s="48">
        <f t="shared" si="83"/>
        <v>0</v>
      </c>
      <c r="CK151" s="48">
        <f t="shared" si="83"/>
        <v>0</v>
      </c>
      <c r="CL151" s="48">
        <f t="shared" si="83"/>
        <v>0</v>
      </c>
      <c r="CM151" s="48">
        <f t="shared" si="83"/>
        <v>0</v>
      </c>
      <c r="CN151" s="48">
        <f t="shared" si="83"/>
        <v>0</v>
      </c>
      <c r="CO151" s="48">
        <f t="shared" si="83"/>
        <v>0</v>
      </c>
      <c r="CP151" s="48">
        <f t="shared" si="83"/>
        <v>0</v>
      </c>
      <c r="CQ151" s="49">
        <f>+AVERAGE(AW151,BT151)</f>
        <v>0</v>
      </c>
      <c r="CR151" s="48">
        <f>SUM(D151:Y151)</f>
        <v>0</v>
      </c>
    </row>
    <row r="152" spans="1:96" hidden="1" outlineLevel="1" x14ac:dyDescent="0.25">
      <c r="A152" s="60" t="s">
        <v>66</v>
      </c>
      <c r="B152" s="51" t="s">
        <v>67</v>
      </c>
      <c r="C152" s="61" t="s">
        <v>68</v>
      </c>
      <c r="D152" s="78">
        <v>0</v>
      </c>
      <c r="E152" s="78">
        <v>0</v>
      </c>
      <c r="F152" s="78">
        <v>0</v>
      </c>
      <c r="G152" s="78">
        <v>0</v>
      </c>
      <c r="H152" s="78">
        <v>0</v>
      </c>
      <c r="I152" s="78">
        <v>0</v>
      </c>
      <c r="J152" s="78">
        <v>0</v>
      </c>
      <c r="K152" s="78">
        <v>0</v>
      </c>
      <c r="L152" s="78">
        <v>0</v>
      </c>
      <c r="M152" s="78">
        <v>0</v>
      </c>
      <c r="N152" s="78">
        <v>0</v>
      </c>
      <c r="O152" s="78">
        <v>0</v>
      </c>
      <c r="P152" s="78">
        <v>0</v>
      </c>
      <c r="Q152" s="78">
        <v>0</v>
      </c>
      <c r="R152" s="78">
        <v>0</v>
      </c>
      <c r="S152" s="78">
        <v>0</v>
      </c>
      <c r="T152" s="78">
        <v>0</v>
      </c>
      <c r="U152" s="78">
        <v>0</v>
      </c>
      <c r="V152" s="78">
        <v>0</v>
      </c>
      <c r="W152" s="78">
        <v>0</v>
      </c>
      <c r="X152" s="78">
        <v>0</v>
      </c>
      <c r="Y152" s="110">
        <v>0</v>
      </c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49"/>
      <c r="CR152" s="48"/>
    </row>
    <row r="153" spans="1:96" hidden="1" outlineLevel="1" x14ac:dyDescent="0.25">
      <c r="A153" s="50" t="s">
        <v>90</v>
      </c>
      <c r="B153" s="51" t="s">
        <v>89</v>
      </c>
      <c r="C153" s="52">
        <f>+[2]Genanskaffelsespriser!$E$179</f>
        <v>50</v>
      </c>
      <c r="D153" s="78">
        <v>0</v>
      </c>
      <c r="E153" s="78">
        <v>0</v>
      </c>
      <c r="F153" s="78">
        <v>0</v>
      </c>
      <c r="G153" s="78">
        <v>0</v>
      </c>
      <c r="H153" s="78">
        <v>0</v>
      </c>
      <c r="I153" s="78">
        <v>0</v>
      </c>
      <c r="J153" s="78">
        <v>0</v>
      </c>
      <c r="K153" s="78">
        <v>0</v>
      </c>
      <c r="L153" s="78">
        <v>0</v>
      </c>
      <c r="M153" s="78">
        <v>0</v>
      </c>
      <c r="N153" s="78">
        <v>0</v>
      </c>
      <c r="O153" s="78">
        <v>0</v>
      </c>
      <c r="P153" s="78">
        <v>0</v>
      </c>
      <c r="Q153" s="78">
        <v>0</v>
      </c>
      <c r="R153" s="78">
        <v>0</v>
      </c>
      <c r="S153" s="78">
        <v>0</v>
      </c>
      <c r="T153" s="78">
        <v>0</v>
      </c>
      <c r="U153" s="78">
        <v>0</v>
      </c>
      <c r="V153" s="78">
        <v>0</v>
      </c>
      <c r="W153" s="78">
        <v>0</v>
      </c>
      <c r="X153" s="78">
        <v>0</v>
      </c>
      <c r="Y153" s="78">
        <v>0</v>
      </c>
      <c r="Z153" s="87">
        <f>IF(COUNTIF(D153:Y153,"&lt;&gt;0")&lt;=1,IF((SUM(D153:Y153))&gt;0,(+HLOOKUP((SUM(D153:Y153)),[2]Priser!$E$191:$J$193,2)+((SUM(D153:Y153))-HLOOKUP((SUM(D153:Y153)),[2]Priser!$E$191:$J$193,1))*HLOOKUP((SUM(D153:Y153)),[2]Priser!$E$191:$J$193,3))/(SUM(D153:Y153)),0)*(1+[2]Genanskaffelsespriser!$D$196),$A$400)</f>
        <v>0</v>
      </c>
      <c r="AA153" s="57">
        <f t="shared" ref="AA153:AV153" si="85">IF((D153*$Z153-(2009-D$3)/($C153+D154)*$Z153*D153)&lt;0,0,(D153*$Z153-(2009-D$3)/($C153+D154)*$Z153*D153))</f>
        <v>0</v>
      </c>
      <c r="AB153" s="58">
        <f t="shared" si="85"/>
        <v>0</v>
      </c>
      <c r="AC153" s="58">
        <f t="shared" si="85"/>
        <v>0</v>
      </c>
      <c r="AD153" s="58">
        <f t="shared" si="85"/>
        <v>0</v>
      </c>
      <c r="AE153" s="58">
        <f t="shared" si="85"/>
        <v>0</v>
      </c>
      <c r="AF153" s="58">
        <f t="shared" si="85"/>
        <v>0</v>
      </c>
      <c r="AG153" s="58">
        <f t="shared" si="85"/>
        <v>0</v>
      </c>
      <c r="AH153" s="58">
        <f t="shared" si="85"/>
        <v>0</v>
      </c>
      <c r="AI153" s="58">
        <f t="shared" si="85"/>
        <v>0</v>
      </c>
      <c r="AJ153" s="58">
        <f t="shared" si="85"/>
        <v>0</v>
      </c>
      <c r="AK153" s="58">
        <f t="shared" si="85"/>
        <v>0</v>
      </c>
      <c r="AL153" s="58">
        <f t="shared" si="85"/>
        <v>0</v>
      </c>
      <c r="AM153" s="58">
        <f t="shared" si="85"/>
        <v>0</v>
      </c>
      <c r="AN153" s="58">
        <f t="shared" si="85"/>
        <v>0</v>
      </c>
      <c r="AO153" s="58">
        <f t="shared" si="85"/>
        <v>0</v>
      </c>
      <c r="AP153" s="58">
        <f t="shared" si="85"/>
        <v>0</v>
      </c>
      <c r="AQ153" s="58">
        <f t="shared" si="85"/>
        <v>0</v>
      </c>
      <c r="AR153" s="58">
        <f t="shared" si="85"/>
        <v>0</v>
      </c>
      <c r="AS153" s="58">
        <f t="shared" si="85"/>
        <v>0</v>
      </c>
      <c r="AT153" s="58">
        <f t="shared" si="85"/>
        <v>0</v>
      </c>
      <c r="AU153" s="58">
        <f t="shared" si="85"/>
        <v>0</v>
      </c>
      <c r="AV153" s="58">
        <f t="shared" si="85"/>
        <v>0</v>
      </c>
      <c r="AW153" s="59">
        <f>+SUM(AA153:AV153)</f>
        <v>0</v>
      </c>
      <c r="AX153" s="58">
        <f>VLOOKUP(D$3,[2]Prisindeks!$A$1:$B$111,2,FALSE)/100*AA153</f>
        <v>0</v>
      </c>
      <c r="AY153" s="58">
        <f>VLOOKUP(E$3,[2]Prisindeks!$A$1:$B$111,2,FALSE)/100*AB153</f>
        <v>0</v>
      </c>
      <c r="AZ153" s="58">
        <f>VLOOKUP(F$3,[2]Prisindeks!$A$1:$B$111,2,FALSE)/100*AC153</f>
        <v>0</v>
      </c>
      <c r="BA153" s="58">
        <f>VLOOKUP(G$3,[2]Prisindeks!$A$1:$B$111,2,FALSE)/100*AD153</f>
        <v>0</v>
      </c>
      <c r="BB153" s="58">
        <f>VLOOKUP(H$3,[2]Prisindeks!$A$1:$B$111,2,FALSE)/100*AE153</f>
        <v>0</v>
      </c>
      <c r="BC153" s="58">
        <f>VLOOKUP(I$3,[2]Prisindeks!$A$1:$B$111,2,FALSE)/100*AF153</f>
        <v>0</v>
      </c>
      <c r="BD153" s="58">
        <f>VLOOKUP(J$3,[2]Prisindeks!$A$1:$B$111,2,FALSE)/100*AG153</f>
        <v>0</v>
      </c>
      <c r="BE153" s="58">
        <f>VLOOKUP(K$3,[2]Prisindeks!$A$1:$B$111,2,FALSE)/100*AH153</f>
        <v>0</v>
      </c>
      <c r="BF153" s="58">
        <f>VLOOKUP(L$3,[2]Prisindeks!$A$1:$B$111,2,FALSE)/100*AI153</f>
        <v>0</v>
      </c>
      <c r="BG153" s="58">
        <f>VLOOKUP(M$3,[2]Prisindeks!$A$1:$B$111,2,FALSE)/100*AJ153</f>
        <v>0</v>
      </c>
      <c r="BH153" s="58">
        <f>VLOOKUP(N$3,[2]Prisindeks!$A$1:$B$111,2,FALSE)/100*AK153</f>
        <v>0</v>
      </c>
      <c r="BI153" s="58">
        <f>VLOOKUP(O$3,[2]Prisindeks!$A$1:$B$111,2,FALSE)/100*AL153</f>
        <v>0</v>
      </c>
      <c r="BJ153" s="58">
        <f>VLOOKUP(P$3,[2]Prisindeks!$A$1:$B$111,2,FALSE)/100*AM153</f>
        <v>0</v>
      </c>
      <c r="BK153" s="58">
        <f>VLOOKUP(Q$3,[2]Prisindeks!$A$1:$B$111,2,FALSE)/100*AN153</f>
        <v>0</v>
      </c>
      <c r="BL153" s="58">
        <f>VLOOKUP(R$3,[2]Prisindeks!$A$1:$B$111,2,FALSE)/100*AO153</f>
        <v>0</v>
      </c>
      <c r="BM153" s="58">
        <f>VLOOKUP(S$3,[2]Prisindeks!$A$1:$B$111,2,FALSE)/100*AP153</f>
        <v>0</v>
      </c>
      <c r="BN153" s="58">
        <f>VLOOKUP(T$3,[2]Prisindeks!$A$1:$B$111,2,FALSE)/100*AQ153</f>
        <v>0</v>
      </c>
      <c r="BO153" s="58">
        <f>VLOOKUP(U$3,[2]Prisindeks!$A$1:$B$111,2,FALSE)/100*AR153</f>
        <v>0</v>
      </c>
      <c r="BP153" s="58">
        <f>VLOOKUP(V$3,[2]Prisindeks!$A$1:$B$111,2,FALSE)/100*AS153</f>
        <v>0</v>
      </c>
      <c r="BQ153" s="58">
        <f>VLOOKUP(W$3,[2]Prisindeks!$A$1:$B$111,2,FALSE)/100*AT153</f>
        <v>0</v>
      </c>
      <c r="BR153" s="58">
        <f>VLOOKUP(X$3,[2]Prisindeks!$A$1:$B$111,2,FALSE)/100*AU153</f>
        <v>0</v>
      </c>
      <c r="BS153" s="58">
        <f>VLOOKUP(Y$3,[2]Prisindeks!$A$1:$B$111,2,FALSE)/100*AV153</f>
        <v>0</v>
      </c>
      <c r="BT153" s="59">
        <f>+SUM(AX153:BS153)</f>
        <v>0</v>
      </c>
      <c r="BU153" s="48">
        <f t="shared" ref="BU153:CP153" si="86">(AX153+AA153)/2</f>
        <v>0</v>
      </c>
      <c r="BV153" s="48">
        <f t="shared" si="86"/>
        <v>0</v>
      </c>
      <c r="BW153" s="48">
        <f t="shared" si="86"/>
        <v>0</v>
      </c>
      <c r="BX153" s="48">
        <f t="shared" si="86"/>
        <v>0</v>
      </c>
      <c r="BY153" s="48">
        <f t="shared" si="86"/>
        <v>0</v>
      </c>
      <c r="BZ153" s="48">
        <f t="shared" si="86"/>
        <v>0</v>
      </c>
      <c r="CA153" s="48">
        <f t="shared" si="86"/>
        <v>0</v>
      </c>
      <c r="CB153" s="48">
        <f t="shared" si="86"/>
        <v>0</v>
      </c>
      <c r="CC153" s="48">
        <f t="shared" si="86"/>
        <v>0</v>
      </c>
      <c r="CD153" s="48">
        <f t="shared" si="86"/>
        <v>0</v>
      </c>
      <c r="CE153" s="48">
        <f t="shared" si="86"/>
        <v>0</v>
      </c>
      <c r="CF153" s="48">
        <f t="shared" si="86"/>
        <v>0</v>
      </c>
      <c r="CG153" s="48">
        <f t="shared" si="86"/>
        <v>0</v>
      </c>
      <c r="CH153" s="48">
        <f t="shared" si="86"/>
        <v>0</v>
      </c>
      <c r="CI153" s="48">
        <f t="shared" si="86"/>
        <v>0</v>
      </c>
      <c r="CJ153" s="48">
        <f t="shared" si="86"/>
        <v>0</v>
      </c>
      <c r="CK153" s="48">
        <f t="shared" si="86"/>
        <v>0</v>
      </c>
      <c r="CL153" s="48">
        <f t="shared" si="86"/>
        <v>0</v>
      </c>
      <c r="CM153" s="48">
        <f t="shared" si="86"/>
        <v>0</v>
      </c>
      <c r="CN153" s="48">
        <f t="shared" si="86"/>
        <v>0</v>
      </c>
      <c r="CO153" s="48">
        <f t="shared" si="86"/>
        <v>0</v>
      </c>
      <c r="CP153" s="48">
        <f t="shared" si="86"/>
        <v>0</v>
      </c>
      <c r="CQ153" s="49">
        <f>+AVERAGE(AW153,BT153)</f>
        <v>0</v>
      </c>
      <c r="CR153" s="48">
        <f>SUM(D153:Y153)</f>
        <v>0</v>
      </c>
    </row>
    <row r="154" spans="1:96" hidden="1" outlineLevel="1" x14ac:dyDescent="0.25">
      <c r="A154" s="60" t="s">
        <v>66</v>
      </c>
      <c r="B154" s="51" t="s">
        <v>67</v>
      </c>
      <c r="C154" s="61" t="s">
        <v>68</v>
      </c>
      <c r="D154" s="78">
        <v>0</v>
      </c>
      <c r="E154" s="78">
        <v>0</v>
      </c>
      <c r="F154" s="78">
        <v>0</v>
      </c>
      <c r="G154" s="78">
        <v>0</v>
      </c>
      <c r="H154" s="78">
        <v>0</v>
      </c>
      <c r="I154" s="78">
        <v>0</v>
      </c>
      <c r="J154" s="78">
        <v>0</v>
      </c>
      <c r="K154" s="78">
        <v>0</v>
      </c>
      <c r="L154" s="78">
        <v>0</v>
      </c>
      <c r="M154" s="78">
        <v>0</v>
      </c>
      <c r="N154" s="78">
        <v>0</v>
      </c>
      <c r="O154" s="78">
        <v>0</v>
      </c>
      <c r="P154" s="78">
        <v>0</v>
      </c>
      <c r="Q154" s="78">
        <v>0</v>
      </c>
      <c r="R154" s="78">
        <v>0</v>
      </c>
      <c r="S154" s="78">
        <v>0</v>
      </c>
      <c r="T154" s="78">
        <v>0</v>
      </c>
      <c r="U154" s="78">
        <v>0</v>
      </c>
      <c r="V154" s="78">
        <v>0</v>
      </c>
      <c r="W154" s="78">
        <v>0</v>
      </c>
      <c r="X154" s="78">
        <v>0</v>
      </c>
      <c r="Y154" s="110">
        <v>0</v>
      </c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  <c r="CB154" s="56"/>
      <c r="CC154" s="56"/>
      <c r="CD154" s="56"/>
      <c r="CE154" s="56"/>
      <c r="CF154" s="56"/>
      <c r="CG154" s="56"/>
      <c r="CH154" s="56"/>
      <c r="CI154" s="56"/>
      <c r="CJ154" s="56"/>
      <c r="CK154" s="56"/>
      <c r="CL154" s="56"/>
      <c r="CM154" s="56"/>
      <c r="CN154" s="56"/>
      <c r="CO154" s="56"/>
      <c r="CP154" s="56"/>
      <c r="CQ154" s="49"/>
      <c r="CR154" s="48"/>
    </row>
    <row r="155" spans="1:96" collapsed="1" x14ac:dyDescent="0.25">
      <c r="A155" s="30" t="s">
        <v>95</v>
      </c>
      <c r="B155" s="31"/>
      <c r="C155" s="7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74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75"/>
      <c r="AU155" s="75"/>
      <c r="AV155" s="49"/>
      <c r="AW155" s="36">
        <f>SUM(AW156:AW163)</f>
        <v>0</v>
      </c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36">
        <f>SUM(BT156:BT163)</f>
        <v>0</v>
      </c>
      <c r="BU155" s="76"/>
      <c r="BV155" s="76"/>
      <c r="BW155" s="76"/>
      <c r="BX155" s="76"/>
      <c r="BY155" s="76"/>
      <c r="BZ155" s="76"/>
      <c r="CA155" s="76"/>
      <c r="CB155" s="76"/>
      <c r="CC155" s="76"/>
      <c r="CD155" s="76"/>
      <c r="CE155" s="76"/>
      <c r="CF155" s="76"/>
      <c r="CG155" s="76"/>
      <c r="CH155" s="76"/>
      <c r="CI155" s="76"/>
      <c r="CJ155" s="76"/>
      <c r="CK155" s="76"/>
      <c r="CL155" s="76"/>
      <c r="CM155" s="76"/>
      <c r="CN155" s="76"/>
      <c r="CO155" s="76"/>
      <c r="CP155" s="76"/>
      <c r="CQ155" s="36">
        <f>SUM(CQ156:CQ163)</f>
        <v>0</v>
      </c>
      <c r="CR155" s="48">
        <f>SUM(D155:Y155)</f>
        <v>0</v>
      </c>
    </row>
    <row r="156" spans="1:96" hidden="1" outlineLevel="1" x14ac:dyDescent="0.25">
      <c r="A156" s="85" t="s">
        <v>84</v>
      </c>
      <c r="B156" s="39" t="s">
        <v>85</v>
      </c>
      <c r="C156" s="40">
        <f>+[2]Genanskaffelsespriser!$E$175</f>
        <v>50</v>
      </c>
      <c r="D156" s="77">
        <v>0</v>
      </c>
      <c r="E156" s="77">
        <v>0</v>
      </c>
      <c r="F156" s="77">
        <v>0</v>
      </c>
      <c r="G156" s="77">
        <v>0</v>
      </c>
      <c r="H156" s="77">
        <v>0</v>
      </c>
      <c r="I156" s="77">
        <v>0</v>
      </c>
      <c r="J156" s="77">
        <v>0</v>
      </c>
      <c r="K156" s="77">
        <v>0</v>
      </c>
      <c r="L156" s="77">
        <v>0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0</v>
      </c>
      <c r="S156" s="77">
        <v>0</v>
      </c>
      <c r="T156" s="77">
        <v>0</v>
      </c>
      <c r="U156" s="77">
        <v>0</v>
      </c>
      <c r="V156" s="77">
        <v>0</v>
      </c>
      <c r="W156" s="77">
        <v>0</v>
      </c>
      <c r="X156" s="77">
        <v>0</v>
      </c>
      <c r="Y156" s="77">
        <v>0</v>
      </c>
      <c r="Z156" s="86">
        <f>IF(COUNTIF(D156:Y156,"&lt;&gt;0")&lt;=1,IF((SUM(D156:Y156))&gt;0,((+HLOOKUP((SUM(D156:Y156)),[2]Priser!$E$342:$H$344,2)+((SUM(D156:Y156))-HLOOKUP((SUM(D156:Y156)),[2]Priser!$E$342:$H$344,1))*HLOOKUP((SUM(D156:Y156)),[2]Priser!$E$342:$H$344,3))*[2]Priser!$P$341)/(SUM(D156:Y156)),0)*(1+[2]Genanskaffelsespriser!$D$196),$A$400)</f>
        <v>0</v>
      </c>
      <c r="AA156" s="45">
        <f t="shared" ref="AA156:AV156" si="87">IF((D156*$Z156-(2009-D$3)/($C156+D157)*$Z156*D156)&lt;0,0,(D156*$Z156-(2009-D$3)/($C156+D157)*$Z156*D156))</f>
        <v>0</v>
      </c>
      <c r="AB156" s="46">
        <f t="shared" si="87"/>
        <v>0</v>
      </c>
      <c r="AC156" s="46">
        <f t="shared" si="87"/>
        <v>0</v>
      </c>
      <c r="AD156" s="46">
        <f t="shared" si="87"/>
        <v>0</v>
      </c>
      <c r="AE156" s="46">
        <f t="shared" si="87"/>
        <v>0</v>
      </c>
      <c r="AF156" s="46">
        <f t="shared" si="87"/>
        <v>0</v>
      </c>
      <c r="AG156" s="46">
        <f t="shared" si="87"/>
        <v>0</v>
      </c>
      <c r="AH156" s="46">
        <f t="shared" si="87"/>
        <v>0</v>
      </c>
      <c r="AI156" s="46">
        <f t="shared" si="87"/>
        <v>0</v>
      </c>
      <c r="AJ156" s="46">
        <f t="shared" si="87"/>
        <v>0</v>
      </c>
      <c r="AK156" s="46">
        <f t="shared" si="87"/>
        <v>0</v>
      </c>
      <c r="AL156" s="46">
        <f t="shared" si="87"/>
        <v>0</v>
      </c>
      <c r="AM156" s="46">
        <f t="shared" si="87"/>
        <v>0</v>
      </c>
      <c r="AN156" s="46">
        <f t="shared" si="87"/>
        <v>0</v>
      </c>
      <c r="AO156" s="46">
        <f t="shared" si="87"/>
        <v>0</v>
      </c>
      <c r="AP156" s="46">
        <f t="shared" si="87"/>
        <v>0</v>
      </c>
      <c r="AQ156" s="46">
        <f t="shared" si="87"/>
        <v>0</v>
      </c>
      <c r="AR156" s="46">
        <f t="shared" si="87"/>
        <v>0</v>
      </c>
      <c r="AS156" s="46">
        <f t="shared" si="87"/>
        <v>0</v>
      </c>
      <c r="AT156" s="46">
        <f t="shared" si="87"/>
        <v>0</v>
      </c>
      <c r="AU156" s="46">
        <f t="shared" si="87"/>
        <v>0</v>
      </c>
      <c r="AV156" s="46">
        <f t="shared" si="87"/>
        <v>0</v>
      </c>
      <c r="AW156" s="47">
        <f>+SUM(AA156:AV156)</f>
        <v>0</v>
      </c>
      <c r="AX156" s="46">
        <f>VLOOKUP(D$3,[2]Prisindeks!$A$1:$B$111,2,FALSE)/100*AA156</f>
        <v>0</v>
      </c>
      <c r="AY156" s="46">
        <f>VLOOKUP(E$3,[2]Prisindeks!$A$1:$B$111,2,FALSE)/100*AB156</f>
        <v>0</v>
      </c>
      <c r="AZ156" s="46">
        <f>VLOOKUP(F$3,[2]Prisindeks!$A$1:$B$111,2,FALSE)/100*AC156</f>
        <v>0</v>
      </c>
      <c r="BA156" s="46">
        <f>VLOOKUP(G$3,[2]Prisindeks!$A$1:$B$111,2,FALSE)/100*AD156</f>
        <v>0</v>
      </c>
      <c r="BB156" s="46">
        <f>VLOOKUP(H$3,[2]Prisindeks!$A$1:$B$111,2,FALSE)/100*AE156</f>
        <v>0</v>
      </c>
      <c r="BC156" s="46">
        <f>VLOOKUP(I$3,[2]Prisindeks!$A$1:$B$111,2,FALSE)/100*AF156</f>
        <v>0</v>
      </c>
      <c r="BD156" s="46">
        <f>VLOOKUP(J$3,[2]Prisindeks!$A$1:$B$111,2,FALSE)/100*AG156</f>
        <v>0</v>
      </c>
      <c r="BE156" s="46">
        <f>VLOOKUP(K$3,[2]Prisindeks!$A$1:$B$111,2,FALSE)/100*AH156</f>
        <v>0</v>
      </c>
      <c r="BF156" s="46">
        <f>VLOOKUP(L$3,[2]Prisindeks!$A$1:$B$111,2,FALSE)/100*AI156</f>
        <v>0</v>
      </c>
      <c r="BG156" s="46">
        <f>VLOOKUP(M$3,[2]Prisindeks!$A$1:$B$111,2,FALSE)/100*AJ156</f>
        <v>0</v>
      </c>
      <c r="BH156" s="46">
        <f>VLOOKUP(N$3,[2]Prisindeks!$A$1:$B$111,2,FALSE)/100*AK156</f>
        <v>0</v>
      </c>
      <c r="BI156" s="46">
        <f>VLOOKUP(O$3,[2]Prisindeks!$A$1:$B$111,2,FALSE)/100*AL156</f>
        <v>0</v>
      </c>
      <c r="BJ156" s="46">
        <f>VLOOKUP(P$3,[2]Prisindeks!$A$1:$B$111,2,FALSE)/100*AM156</f>
        <v>0</v>
      </c>
      <c r="BK156" s="46">
        <f>VLOOKUP(Q$3,[2]Prisindeks!$A$1:$B$111,2,FALSE)/100*AN156</f>
        <v>0</v>
      </c>
      <c r="BL156" s="46">
        <f>VLOOKUP(R$3,[2]Prisindeks!$A$1:$B$111,2,FALSE)/100*AO156</f>
        <v>0</v>
      </c>
      <c r="BM156" s="46">
        <f>VLOOKUP(S$3,[2]Prisindeks!$A$1:$B$111,2,FALSE)/100*AP156</f>
        <v>0</v>
      </c>
      <c r="BN156" s="46">
        <f>VLOOKUP(T$3,[2]Prisindeks!$A$1:$B$111,2,FALSE)/100*AQ156</f>
        <v>0</v>
      </c>
      <c r="BO156" s="46">
        <f>VLOOKUP(U$3,[2]Prisindeks!$A$1:$B$111,2,FALSE)/100*AR156</f>
        <v>0</v>
      </c>
      <c r="BP156" s="46">
        <f>VLOOKUP(V$3,[2]Prisindeks!$A$1:$B$111,2,FALSE)/100*AS156</f>
        <v>0</v>
      </c>
      <c r="BQ156" s="46">
        <f>VLOOKUP(W$3,[2]Prisindeks!$A$1:$B$111,2,FALSE)/100*AT156</f>
        <v>0</v>
      </c>
      <c r="BR156" s="46">
        <f>VLOOKUP(X$3,[2]Prisindeks!$A$1:$B$111,2,FALSE)/100*AU156</f>
        <v>0</v>
      </c>
      <c r="BS156" s="46">
        <f>VLOOKUP(Y$3,[2]Prisindeks!$A$1:$B$111,2,FALSE)/100*AV156</f>
        <v>0</v>
      </c>
      <c r="BT156" s="47">
        <f>+SUM(AX156:BS156)</f>
        <v>0</v>
      </c>
      <c r="BU156" s="48">
        <f t="shared" ref="BU156:CP156" si="88">(AX156+AA156)/2</f>
        <v>0</v>
      </c>
      <c r="BV156" s="48">
        <f t="shared" si="88"/>
        <v>0</v>
      </c>
      <c r="BW156" s="48">
        <f t="shared" si="88"/>
        <v>0</v>
      </c>
      <c r="BX156" s="48">
        <f t="shared" si="88"/>
        <v>0</v>
      </c>
      <c r="BY156" s="48">
        <f t="shared" si="88"/>
        <v>0</v>
      </c>
      <c r="BZ156" s="48">
        <f t="shared" si="88"/>
        <v>0</v>
      </c>
      <c r="CA156" s="48">
        <f t="shared" si="88"/>
        <v>0</v>
      </c>
      <c r="CB156" s="48">
        <f t="shared" si="88"/>
        <v>0</v>
      </c>
      <c r="CC156" s="48">
        <f t="shared" si="88"/>
        <v>0</v>
      </c>
      <c r="CD156" s="48">
        <f t="shared" si="88"/>
        <v>0</v>
      </c>
      <c r="CE156" s="48">
        <f t="shared" si="88"/>
        <v>0</v>
      </c>
      <c r="CF156" s="48">
        <f t="shared" si="88"/>
        <v>0</v>
      </c>
      <c r="CG156" s="48">
        <f t="shared" si="88"/>
        <v>0</v>
      </c>
      <c r="CH156" s="48">
        <f t="shared" si="88"/>
        <v>0</v>
      </c>
      <c r="CI156" s="48">
        <f t="shared" si="88"/>
        <v>0</v>
      </c>
      <c r="CJ156" s="48">
        <f t="shared" si="88"/>
        <v>0</v>
      </c>
      <c r="CK156" s="48">
        <f t="shared" si="88"/>
        <v>0</v>
      </c>
      <c r="CL156" s="48">
        <f t="shared" si="88"/>
        <v>0</v>
      </c>
      <c r="CM156" s="48">
        <f t="shared" si="88"/>
        <v>0</v>
      </c>
      <c r="CN156" s="48">
        <f t="shared" si="88"/>
        <v>0</v>
      </c>
      <c r="CO156" s="48">
        <f t="shared" si="88"/>
        <v>0</v>
      </c>
      <c r="CP156" s="48">
        <f t="shared" si="88"/>
        <v>0</v>
      </c>
      <c r="CQ156" s="49">
        <f>+AVERAGE(AW156,BT156)</f>
        <v>0</v>
      </c>
      <c r="CR156" s="48">
        <f>SUM(D156:Y156)</f>
        <v>0</v>
      </c>
    </row>
    <row r="157" spans="1:96" hidden="1" outlineLevel="1" x14ac:dyDescent="0.25">
      <c r="A157" s="60" t="s">
        <v>66</v>
      </c>
      <c r="B157" s="51" t="s">
        <v>67</v>
      </c>
      <c r="C157" s="61" t="s">
        <v>68</v>
      </c>
      <c r="D157" s="78">
        <v>0</v>
      </c>
      <c r="E157" s="78">
        <v>0</v>
      </c>
      <c r="F157" s="78">
        <v>0</v>
      </c>
      <c r="G157" s="78">
        <v>0</v>
      </c>
      <c r="H157" s="78">
        <v>0</v>
      </c>
      <c r="I157" s="78">
        <v>0</v>
      </c>
      <c r="J157" s="78">
        <v>0</v>
      </c>
      <c r="K157" s="78">
        <v>0</v>
      </c>
      <c r="L157" s="78">
        <v>0</v>
      </c>
      <c r="M157" s="78">
        <v>0</v>
      </c>
      <c r="N157" s="78">
        <v>0</v>
      </c>
      <c r="O157" s="78">
        <v>0</v>
      </c>
      <c r="P157" s="78">
        <v>0</v>
      </c>
      <c r="Q157" s="78">
        <v>0</v>
      </c>
      <c r="R157" s="78">
        <v>0</v>
      </c>
      <c r="S157" s="78">
        <v>0</v>
      </c>
      <c r="T157" s="78">
        <v>0</v>
      </c>
      <c r="U157" s="78">
        <v>0</v>
      </c>
      <c r="V157" s="78">
        <v>0</v>
      </c>
      <c r="W157" s="78">
        <v>0</v>
      </c>
      <c r="X157" s="78">
        <v>0</v>
      </c>
      <c r="Y157" s="110">
        <v>0</v>
      </c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6"/>
      <c r="BT157" s="56"/>
      <c r="BU157" s="56"/>
      <c r="BV157" s="56"/>
      <c r="BW157" s="56"/>
      <c r="BX157" s="56"/>
      <c r="BY157" s="56"/>
      <c r="BZ157" s="56"/>
      <c r="CA157" s="56"/>
      <c r="CB157" s="56"/>
      <c r="CC157" s="56"/>
      <c r="CD157" s="56"/>
      <c r="CE157" s="56"/>
      <c r="CF157" s="56"/>
      <c r="CG157" s="56"/>
      <c r="CH157" s="56"/>
      <c r="CI157" s="56"/>
      <c r="CJ157" s="56"/>
      <c r="CK157" s="56"/>
      <c r="CL157" s="56"/>
      <c r="CM157" s="56"/>
      <c r="CN157" s="56"/>
      <c r="CO157" s="56"/>
      <c r="CP157" s="56"/>
      <c r="CQ157" s="49"/>
      <c r="CR157" s="48"/>
    </row>
    <row r="158" spans="1:96" hidden="1" outlineLevel="1" x14ac:dyDescent="0.25">
      <c r="A158" s="50" t="s">
        <v>86</v>
      </c>
      <c r="B158" s="51" t="s">
        <v>85</v>
      </c>
      <c r="C158" s="52">
        <f>+[2]Genanskaffelsespriser!$E$176</f>
        <v>25</v>
      </c>
      <c r="D158" s="78">
        <v>0</v>
      </c>
      <c r="E158" s="78">
        <v>0</v>
      </c>
      <c r="F158" s="78">
        <v>0</v>
      </c>
      <c r="G158" s="78">
        <v>0</v>
      </c>
      <c r="H158" s="78">
        <v>0</v>
      </c>
      <c r="I158" s="78">
        <v>0</v>
      </c>
      <c r="J158" s="78">
        <v>0</v>
      </c>
      <c r="K158" s="78">
        <v>0</v>
      </c>
      <c r="L158" s="78">
        <v>0</v>
      </c>
      <c r="M158" s="78">
        <v>0</v>
      </c>
      <c r="N158" s="78">
        <v>0</v>
      </c>
      <c r="O158" s="78">
        <v>0</v>
      </c>
      <c r="P158" s="78">
        <v>0</v>
      </c>
      <c r="Q158" s="78">
        <v>0</v>
      </c>
      <c r="R158" s="78">
        <v>0</v>
      </c>
      <c r="S158" s="78">
        <v>0</v>
      </c>
      <c r="T158" s="78">
        <v>0</v>
      </c>
      <c r="U158" s="78">
        <v>0</v>
      </c>
      <c r="V158" s="78">
        <v>0</v>
      </c>
      <c r="W158" s="78">
        <v>0</v>
      </c>
      <c r="X158" s="78">
        <v>0</v>
      </c>
      <c r="Y158" s="78">
        <v>0</v>
      </c>
      <c r="Z158" s="87">
        <f>IF(COUNTIF(D158:Y158,"&lt;&gt;0")&lt;=1,IF((SUM(D158:Y158))&gt;0,((+HLOOKUP((SUM(D158:Y158)),[2]Priser!$E$342:$H$344,2)+((SUM(D158:Y158))-HLOOKUP((SUM(D158:Y158)),[2]Priser!$E$342:$H$344,1))*HLOOKUP((SUM(D158:Y158)),[2]Priser!$E$342:$H$344,3))*[2]Priser!$Q$341)/(SUM(D158:Y158)),0)*(1+[2]Genanskaffelsespriser!$D$196),$A$400)</f>
        <v>0</v>
      </c>
      <c r="AA158" s="57">
        <f t="shared" ref="AA158:AP159" si="89">IF((D158*$Z158-(2009-D$3)/$C158*$Z158*D158)&lt;0,0,(D158*$Z158-(2009-D$3)/$C158*$Z158*D158))</f>
        <v>0</v>
      </c>
      <c r="AB158" s="58">
        <f t="shared" si="89"/>
        <v>0</v>
      </c>
      <c r="AC158" s="58">
        <f t="shared" si="89"/>
        <v>0</v>
      </c>
      <c r="AD158" s="58">
        <f t="shared" si="89"/>
        <v>0</v>
      </c>
      <c r="AE158" s="58">
        <f t="shared" si="89"/>
        <v>0</v>
      </c>
      <c r="AF158" s="58">
        <f t="shared" si="89"/>
        <v>0</v>
      </c>
      <c r="AG158" s="58">
        <f t="shared" si="89"/>
        <v>0</v>
      </c>
      <c r="AH158" s="58">
        <f t="shared" si="89"/>
        <v>0</v>
      </c>
      <c r="AI158" s="58">
        <f t="shared" si="89"/>
        <v>0</v>
      </c>
      <c r="AJ158" s="58">
        <f t="shared" si="89"/>
        <v>0</v>
      </c>
      <c r="AK158" s="58">
        <f t="shared" si="89"/>
        <v>0</v>
      </c>
      <c r="AL158" s="58">
        <f t="shared" si="89"/>
        <v>0</v>
      </c>
      <c r="AM158" s="58">
        <f t="shared" si="89"/>
        <v>0</v>
      </c>
      <c r="AN158" s="58">
        <f t="shared" si="89"/>
        <v>0</v>
      </c>
      <c r="AO158" s="58">
        <f t="shared" si="89"/>
        <v>0</v>
      </c>
      <c r="AP158" s="58">
        <f t="shared" si="89"/>
        <v>0</v>
      </c>
      <c r="AQ158" s="58">
        <f t="shared" ref="AK158:AT159" si="90">IF((T158*$Z158-(2009-T$3)/$C158*$Z158*T158)&lt;0,0,(T158*$Z158-(2009-T$3)/$C158*$Z158*T158))</f>
        <v>0</v>
      </c>
      <c r="AR158" s="58">
        <f t="shared" si="90"/>
        <v>0</v>
      </c>
      <c r="AS158" s="58">
        <f t="shared" si="90"/>
        <v>0</v>
      </c>
      <c r="AT158" s="58">
        <f t="shared" si="90"/>
        <v>0</v>
      </c>
      <c r="AU158" s="58">
        <f>IF((X158*$Z158-(2009-X$3)/$C158*$Z158*X158)&lt;0,0,(X158*$Z158-(2009-X$3)/$C158*$Z158*X158))</f>
        <v>0</v>
      </c>
      <c r="AV158" s="58">
        <f>IF((Y158*$Z158-(2009-Y$3)/$C158*$Z158*Y158)&lt;0,0,(Y158*$Z158-(2009-Y$3)/$C158*$Z158*Y158))</f>
        <v>0</v>
      </c>
      <c r="AW158" s="59">
        <f>+SUM(AA158:AV158)</f>
        <v>0</v>
      </c>
      <c r="AX158" s="58">
        <f>VLOOKUP(D$3,[2]Prisindeks!$A$1:$B$111,2,FALSE)/100*AA158</f>
        <v>0</v>
      </c>
      <c r="AY158" s="58">
        <f>VLOOKUP(E$3,[2]Prisindeks!$A$1:$B$111,2,FALSE)/100*AB158</f>
        <v>0</v>
      </c>
      <c r="AZ158" s="58">
        <f>VLOOKUP(F$3,[2]Prisindeks!$A$1:$B$111,2,FALSE)/100*AC158</f>
        <v>0</v>
      </c>
      <c r="BA158" s="58">
        <f>VLOOKUP(G$3,[2]Prisindeks!$A$1:$B$111,2,FALSE)/100*AD158</f>
        <v>0</v>
      </c>
      <c r="BB158" s="58">
        <f>VLOOKUP(H$3,[2]Prisindeks!$A$1:$B$111,2,FALSE)/100*AE158</f>
        <v>0</v>
      </c>
      <c r="BC158" s="58">
        <f>VLOOKUP(I$3,[2]Prisindeks!$A$1:$B$111,2,FALSE)/100*AF158</f>
        <v>0</v>
      </c>
      <c r="BD158" s="58">
        <f>VLOOKUP(J$3,[2]Prisindeks!$A$1:$B$111,2,FALSE)/100*AG158</f>
        <v>0</v>
      </c>
      <c r="BE158" s="58">
        <f>VLOOKUP(K$3,[2]Prisindeks!$A$1:$B$111,2,FALSE)/100*AH158</f>
        <v>0</v>
      </c>
      <c r="BF158" s="58">
        <f>VLOOKUP(L$3,[2]Prisindeks!$A$1:$B$111,2,FALSE)/100*AI158</f>
        <v>0</v>
      </c>
      <c r="BG158" s="58">
        <f>VLOOKUP(M$3,[2]Prisindeks!$A$1:$B$111,2,FALSE)/100*AJ158</f>
        <v>0</v>
      </c>
      <c r="BH158" s="58">
        <f>VLOOKUP(N$3,[2]Prisindeks!$A$1:$B$111,2,FALSE)/100*AK158</f>
        <v>0</v>
      </c>
      <c r="BI158" s="58">
        <f>VLOOKUP(O$3,[2]Prisindeks!$A$1:$B$111,2,FALSE)/100*AL158</f>
        <v>0</v>
      </c>
      <c r="BJ158" s="58">
        <f>VLOOKUP(P$3,[2]Prisindeks!$A$1:$B$111,2,FALSE)/100*AM158</f>
        <v>0</v>
      </c>
      <c r="BK158" s="58">
        <f>VLOOKUP(Q$3,[2]Prisindeks!$A$1:$B$111,2,FALSE)/100*AN158</f>
        <v>0</v>
      </c>
      <c r="BL158" s="58">
        <f>VLOOKUP(R$3,[2]Prisindeks!$A$1:$B$111,2,FALSE)/100*AO158</f>
        <v>0</v>
      </c>
      <c r="BM158" s="58">
        <f>VLOOKUP(S$3,[2]Prisindeks!$A$1:$B$111,2,FALSE)/100*AP158</f>
        <v>0</v>
      </c>
      <c r="BN158" s="58">
        <f>VLOOKUP(T$3,[2]Prisindeks!$A$1:$B$111,2,FALSE)/100*AQ158</f>
        <v>0</v>
      </c>
      <c r="BO158" s="58">
        <f>VLOOKUP(U$3,[2]Prisindeks!$A$1:$B$111,2,FALSE)/100*AR158</f>
        <v>0</v>
      </c>
      <c r="BP158" s="58">
        <f>VLOOKUP(V$3,[2]Prisindeks!$A$1:$B$111,2,FALSE)/100*AS158</f>
        <v>0</v>
      </c>
      <c r="BQ158" s="58">
        <f>VLOOKUP(W$3,[2]Prisindeks!$A$1:$B$111,2,FALSE)/100*AT158</f>
        <v>0</v>
      </c>
      <c r="BR158" s="58">
        <f>VLOOKUP(X$3,[2]Prisindeks!$A$1:$B$111,2,FALSE)/100*AU158</f>
        <v>0</v>
      </c>
      <c r="BS158" s="58">
        <f>VLOOKUP(Y$3,[2]Prisindeks!$A$1:$B$111,2,FALSE)/100*AV158</f>
        <v>0</v>
      </c>
      <c r="BT158" s="59">
        <f>+SUM(AX158:BS158)</f>
        <v>0</v>
      </c>
      <c r="BU158" s="48">
        <f t="shared" ref="BU158:CJ160" si="91">(AX158+AA158)/2</f>
        <v>0</v>
      </c>
      <c r="BV158" s="48">
        <f t="shared" si="91"/>
        <v>0</v>
      </c>
      <c r="BW158" s="48">
        <f t="shared" si="91"/>
        <v>0</v>
      </c>
      <c r="BX158" s="48">
        <f t="shared" si="91"/>
        <v>0</v>
      </c>
      <c r="BY158" s="48">
        <f t="shared" si="91"/>
        <v>0</v>
      </c>
      <c r="BZ158" s="48">
        <f t="shared" si="91"/>
        <v>0</v>
      </c>
      <c r="CA158" s="48">
        <f t="shared" si="91"/>
        <v>0</v>
      </c>
      <c r="CB158" s="48">
        <f t="shared" si="91"/>
        <v>0</v>
      </c>
      <c r="CC158" s="48">
        <f t="shared" si="91"/>
        <v>0</v>
      </c>
      <c r="CD158" s="48">
        <f t="shared" si="91"/>
        <v>0</v>
      </c>
      <c r="CE158" s="48">
        <f t="shared" si="91"/>
        <v>0</v>
      </c>
      <c r="CF158" s="48">
        <f t="shared" si="91"/>
        <v>0</v>
      </c>
      <c r="CG158" s="48">
        <f t="shared" si="91"/>
        <v>0</v>
      </c>
      <c r="CH158" s="48">
        <f t="shared" si="91"/>
        <v>0</v>
      </c>
      <c r="CI158" s="48">
        <f t="shared" si="91"/>
        <v>0</v>
      </c>
      <c r="CJ158" s="48">
        <f t="shared" si="91"/>
        <v>0</v>
      </c>
      <c r="CK158" s="48">
        <f t="shared" ref="CE158:CP160" si="92">(BN158+AQ158)/2</f>
        <v>0</v>
      </c>
      <c r="CL158" s="48">
        <f t="shared" si="92"/>
        <v>0</v>
      </c>
      <c r="CM158" s="48">
        <f t="shared" si="92"/>
        <v>0</v>
      </c>
      <c r="CN158" s="48">
        <f t="shared" si="92"/>
        <v>0</v>
      </c>
      <c r="CO158" s="48">
        <f t="shared" si="92"/>
        <v>0</v>
      </c>
      <c r="CP158" s="48">
        <f t="shared" si="92"/>
        <v>0</v>
      </c>
      <c r="CQ158" s="49">
        <f>+AVERAGE(AW158,BT158)</f>
        <v>0</v>
      </c>
      <c r="CR158" s="48">
        <f>SUM(D158:Y158)</f>
        <v>0</v>
      </c>
    </row>
    <row r="159" spans="1:96" hidden="1" outlineLevel="1" x14ac:dyDescent="0.25">
      <c r="A159" s="50" t="s">
        <v>87</v>
      </c>
      <c r="B159" s="51" t="s">
        <v>85</v>
      </c>
      <c r="C159" s="52">
        <f>+[2]Genanskaffelsespriser!$E$177</f>
        <v>10</v>
      </c>
      <c r="D159" s="78">
        <v>0</v>
      </c>
      <c r="E159" s="78">
        <v>0</v>
      </c>
      <c r="F159" s="78">
        <v>0</v>
      </c>
      <c r="G159" s="78">
        <v>0</v>
      </c>
      <c r="H159" s="78">
        <v>0</v>
      </c>
      <c r="I159" s="78">
        <v>0</v>
      </c>
      <c r="J159" s="78">
        <v>0</v>
      </c>
      <c r="K159" s="78">
        <v>0</v>
      </c>
      <c r="L159" s="78">
        <v>0</v>
      </c>
      <c r="M159" s="78">
        <v>0</v>
      </c>
      <c r="N159" s="78">
        <v>0</v>
      </c>
      <c r="O159" s="78">
        <v>0</v>
      </c>
      <c r="P159" s="78">
        <v>0</v>
      </c>
      <c r="Q159" s="78">
        <v>0</v>
      </c>
      <c r="R159" s="78">
        <v>0</v>
      </c>
      <c r="S159" s="78">
        <v>0</v>
      </c>
      <c r="T159" s="78">
        <v>0</v>
      </c>
      <c r="U159" s="78">
        <v>0</v>
      </c>
      <c r="V159" s="78">
        <v>0</v>
      </c>
      <c r="W159" s="78">
        <v>0</v>
      </c>
      <c r="X159" s="78">
        <v>0</v>
      </c>
      <c r="Y159" s="78">
        <v>0</v>
      </c>
      <c r="Z159" s="87">
        <f>IF(COUNTIF(D159:Y159,"&lt;&gt;0")&lt;=1,IF((SUM(D159:Y159))&gt;0,((+HLOOKUP((SUM(D159:Y159)),[2]Priser!$E$342:$H$344,2)+((SUM(D159:Y159))-HLOOKUP((SUM(D159:Y159)),[2]Priser!$E$342:$H$344,1))*HLOOKUP((SUM(D159:Y159)),[2]Priser!$E$342:$H$344,3))*[2]Priser!$R$341)/(SUM(D159:Y159)),0)*(1+[2]Genanskaffelsespriser!$D$196),$A$400)</f>
        <v>0</v>
      </c>
      <c r="AA159" s="57">
        <f t="shared" si="89"/>
        <v>0</v>
      </c>
      <c r="AB159" s="58">
        <f t="shared" si="89"/>
        <v>0</v>
      </c>
      <c r="AC159" s="58">
        <f t="shared" si="89"/>
        <v>0</v>
      </c>
      <c r="AD159" s="58">
        <f t="shared" si="89"/>
        <v>0</v>
      </c>
      <c r="AE159" s="58">
        <f t="shared" si="89"/>
        <v>0</v>
      </c>
      <c r="AF159" s="58">
        <f t="shared" si="89"/>
        <v>0</v>
      </c>
      <c r="AG159" s="58">
        <f t="shared" si="89"/>
        <v>0</v>
      </c>
      <c r="AH159" s="58">
        <f t="shared" si="89"/>
        <v>0</v>
      </c>
      <c r="AI159" s="58">
        <f t="shared" si="89"/>
        <v>0</v>
      </c>
      <c r="AJ159" s="58">
        <f t="shared" si="89"/>
        <v>0</v>
      </c>
      <c r="AK159" s="58">
        <f t="shared" si="90"/>
        <v>0</v>
      </c>
      <c r="AL159" s="58">
        <f t="shared" si="90"/>
        <v>0</v>
      </c>
      <c r="AM159" s="58">
        <f t="shared" si="90"/>
        <v>0</v>
      </c>
      <c r="AN159" s="58">
        <f t="shared" si="90"/>
        <v>0</v>
      </c>
      <c r="AO159" s="58">
        <f t="shared" si="90"/>
        <v>0</v>
      </c>
      <c r="AP159" s="58">
        <f t="shared" si="90"/>
        <v>0</v>
      </c>
      <c r="AQ159" s="58">
        <f t="shared" si="90"/>
        <v>0</v>
      </c>
      <c r="AR159" s="58">
        <f t="shared" si="90"/>
        <v>0</v>
      </c>
      <c r="AS159" s="58">
        <f t="shared" si="90"/>
        <v>0</v>
      </c>
      <c r="AT159" s="58">
        <f t="shared" si="90"/>
        <v>0</v>
      </c>
      <c r="AU159" s="58">
        <f>IF((X159*$Z159-(2009-X$3)/$C159*$Z159*X159)&lt;0,0,(X159*$Z159-(2009-X$3)/$C159*$Z159*X159))</f>
        <v>0</v>
      </c>
      <c r="AV159" s="58">
        <f>IF((Y159*$Z159-(2009-Y$3)/$C159*$Z159*Y159)&lt;0,0,(Y159*$Z159-(2009-Y$3)/$C159*$Z159*Y159))</f>
        <v>0</v>
      </c>
      <c r="AW159" s="59">
        <f>+SUM(AA159:AV159)</f>
        <v>0</v>
      </c>
      <c r="AX159" s="58">
        <f>VLOOKUP(D$3,[2]Prisindeks!$A$1:$B$111,2,FALSE)/100*AA159</f>
        <v>0</v>
      </c>
      <c r="AY159" s="58">
        <f>VLOOKUP(E$3,[2]Prisindeks!$A$1:$B$111,2,FALSE)/100*AB159</f>
        <v>0</v>
      </c>
      <c r="AZ159" s="58">
        <f>VLOOKUP(F$3,[2]Prisindeks!$A$1:$B$111,2,FALSE)/100*AC159</f>
        <v>0</v>
      </c>
      <c r="BA159" s="58">
        <f>VLOOKUP(G$3,[2]Prisindeks!$A$1:$B$111,2,FALSE)/100*AD159</f>
        <v>0</v>
      </c>
      <c r="BB159" s="58">
        <f>VLOOKUP(H$3,[2]Prisindeks!$A$1:$B$111,2,FALSE)/100*AE159</f>
        <v>0</v>
      </c>
      <c r="BC159" s="58">
        <f>VLOOKUP(I$3,[2]Prisindeks!$A$1:$B$111,2,FALSE)/100*AF159</f>
        <v>0</v>
      </c>
      <c r="BD159" s="58">
        <f>VLOOKUP(J$3,[2]Prisindeks!$A$1:$B$111,2,FALSE)/100*AG159</f>
        <v>0</v>
      </c>
      <c r="BE159" s="58">
        <f>VLOOKUP(K$3,[2]Prisindeks!$A$1:$B$111,2,FALSE)/100*AH159</f>
        <v>0</v>
      </c>
      <c r="BF159" s="58">
        <f>VLOOKUP(L$3,[2]Prisindeks!$A$1:$B$111,2,FALSE)/100*AI159</f>
        <v>0</v>
      </c>
      <c r="BG159" s="58">
        <f>VLOOKUP(M$3,[2]Prisindeks!$A$1:$B$111,2,FALSE)/100*AJ159</f>
        <v>0</v>
      </c>
      <c r="BH159" s="58">
        <f>VLOOKUP(N$3,[2]Prisindeks!$A$1:$B$111,2,FALSE)/100*AK159</f>
        <v>0</v>
      </c>
      <c r="BI159" s="58">
        <f>VLOOKUP(O$3,[2]Prisindeks!$A$1:$B$111,2,FALSE)/100*AL159</f>
        <v>0</v>
      </c>
      <c r="BJ159" s="58">
        <f>VLOOKUP(P$3,[2]Prisindeks!$A$1:$B$111,2,FALSE)/100*AM159</f>
        <v>0</v>
      </c>
      <c r="BK159" s="58">
        <f>VLOOKUP(Q$3,[2]Prisindeks!$A$1:$B$111,2,FALSE)/100*AN159</f>
        <v>0</v>
      </c>
      <c r="BL159" s="58">
        <f>VLOOKUP(R$3,[2]Prisindeks!$A$1:$B$111,2,FALSE)/100*AO159</f>
        <v>0</v>
      </c>
      <c r="BM159" s="58">
        <f>VLOOKUP(S$3,[2]Prisindeks!$A$1:$B$111,2,FALSE)/100*AP159</f>
        <v>0</v>
      </c>
      <c r="BN159" s="58">
        <f>VLOOKUP(T$3,[2]Prisindeks!$A$1:$B$111,2,FALSE)/100*AQ159</f>
        <v>0</v>
      </c>
      <c r="BO159" s="58">
        <f>VLOOKUP(U$3,[2]Prisindeks!$A$1:$B$111,2,FALSE)/100*AR159</f>
        <v>0</v>
      </c>
      <c r="BP159" s="58">
        <f>VLOOKUP(V$3,[2]Prisindeks!$A$1:$B$111,2,FALSE)/100*AS159</f>
        <v>0</v>
      </c>
      <c r="BQ159" s="58">
        <f>VLOOKUP(W$3,[2]Prisindeks!$A$1:$B$111,2,FALSE)/100*AT159</f>
        <v>0</v>
      </c>
      <c r="BR159" s="58">
        <f>VLOOKUP(X$3,[2]Prisindeks!$A$1:$B$111,2,FALSE)/100*AU159</f>
        <v>0</v>
      </c>
      <c r="BS159" s="58">
        <f>VLOOKUP(Y$3,[2]Prisindeks!$A$1:$B$111,2,FALSE)/100*AV159</f>
        <v>0</v>
      </c>
      <c r="BT159" s="59">
        <f>+SUM(AX159:BS159)</f>
        <v>0</v>
      </c>
      <c r="BU159" s="48">
        <f t="shared" si="91"/>
        <v>0</v>
      </c>
      <c r="BV159" s="48">
        <f t="shared" si="91"/>
        <v>0</v>
      </c>
      <c r="BW159" s="48">
        <f t="shared" si="91"/>
        <v>0</v>
      </c>
      <c r="BX159" s="48">
        <f t="shared" si="91"/>
        <v>0</v>
      </c>
      <c r="BY159" s="48">
        <f t="shared" si="91"/>
        <v>0</v>
      </c>
      <c r="BZ159" s="48">
        <f t="shared" si="91"/>
        <v>0</v>
      </c>
      <c r="CA159" s="48">
        <f t="shared" si="91"/>
        <v>0</v>
      </c>
      <c r="CB159" s="48">
        <f t="shared" si="91"/>
        <v>0</v>
      </c>
      <c r="CC159" s="48">
        <f t="shared" si="91"/>
        <v>0</v>
      </c>
      <c r="CD159" s="48">
        <f t="shared" si="91"/>
        <v>0</v>
      </c>
      <c r="CE159" s="48">
        <f t="shared" si="92"/>
        <v>0</v>
      </c>
      <c r="CF159" s="48">
        <f t="shared" si="92"/>
        <v>0</v>
      </c>
      <c r="CG159" s="48">
        <f t="shared" si="92"/>
        <v>0</v>
      </c>
      <c r="CH159" s="48">
        <f t="shared" si="92"/>
        <v>0</v>
      </c>
      <c r="CI159" s="48">
        <f t="shared" si="92"/>
        <v>0</v>
      </c>
      <c r="CJ159" s="48">
        <f t="shared" si="92"/>
        <v>0</v>
      </c>
      <c r="CK159" s="48">
        <f t="shared" si="92"/>
        <v>0</v>
      </c>
      <c r="CL159" s="48">
        <f t="shared" si="92"/>
        <v>0</v>
      </c>
      <c r="CM159" s="48">
        <f t="shared" si="92"/>
        <v>0</v>
      </c>
      <c r="CN159" s="48">
        <f t="shared" si="92"/>
        <v>0</v>
      </c>
      <c r="CO159" s="48">
        <f t="shared" si="92"/>
        <v>0</v>
      </c>
      <c r="CP159" s="48">
        <f t="shared" si="92"/>
        <v>0</v>
      </c>
      <c r="CQ159" s="49">
        <f>+AVERAGE(AW159,BT159)</f>
        <v>0</v>
      </c>
      <c r="CR159" s="48">
        <f>SUM(D159:Y159)</f>
        <v>0</v>
      </c>
    </row>
    <row r="160" spans="1:96" hidden="1" outlineLevel="1" x14ac:dyDescent="0.25">
      <c r="A160" s="50" t="s">
        <v>88</v>
      </c>
      <c r="B160" s="51" t="s">
        <v>89</v>
      </c>
      <c r="C160" s="52">
        <f>+[2]Genanskaffelsespriser!$E$178</f>
        <v>50</v>
      </c>
      <c r="D160" s="78">
        <v>0</v>
      </c>
      <c r="E160" s="78">
        <v>0</v>
      </c>
      <c r="F160" s="78">
        <v>0</v>
      </c>
      <c r="G160" s="78">
        <v>0</v>
      </c>
      <c r="H160" s="78">
        <v>0</v>
      </c>
      <c r="I160" s="78">
        <v>0</v>
      </c>
      <c r="J160" s="78">
        <v>0</v>
      </c>
      <c r="K160" s="78">
        <v>0</v>
      </c>
      <c r="L160" s="78">
        <v>0</v>
      </c>
      <c r="M160" s="78">
        <v>0</v>
      </c>
      <c r="N160" s="78">
        <v>0</v>
      </c>
      <c r="O160" s="78">
        <v>0</v>
      </c>
      <c r="P160" s="78">
        <v>0</v>
      </c>
      <c r="Q160" s="78">
        <v>0</v>
      </c>
      <c r="R160" s="78">
        <v>0</v>
      </c>
      <c r="S160" s="78">
        <v>0</v>
      </c>
      <c r="T160" s="78">
        <v>0</v>
      </c>
      <c r="U160" s="78">
        <v>0</v>
      </c>
      <c r="V160" s="78">
        <v>0</v>
      </c>
      <c r="W160" s="78">
        <v>0</v>
      </c>
      <c r="X160" s="78">
        <v>0</v>
      </c>
      <c r="Y160" s="78">
        <v>0</v>
      </c>
      <c r="Z160" s="87">
        <f>IF(COUNTIF(D160:Y160,"&lt;&gt;0")&lt;=1,IF((SUM(D160:Y160))&gt;0,(+HLOOKUP((SUM(D160:Y160)),[2]Priser!$E$168:$J$170,2)+((SUM(D160:Y160))-HLOOKUP((SUM(D160:Y160)),[2]Priser!$E$168:$J$170,1))*HLOOKUP((SUM(D160:Y160)),[2]Priser!$E$168:$J$170,3))/(SUM(D160:Y160)),0)*(1+[2]Genanskaffelsespriser!$D$196),$A$400)</f>
        <v>0</v>
      </c>
      <c r="AA160" s="57">
        <f t="shared" ref="AA160:AV160" si="93">IF((D160*$Z160-(2009-D$3)/($C160+D161)*$Z160*D160)&lt;0,0,(D160*$Z160-(2009-D$3)/($C160+D161)*$Z160*D160))</f>
        <v>0</v>
      </c>
      <c r="AB160" s="58">
        <f t="shared" si="93"/>
        <v>0</v>
      </c>
      <c r="AC160" s="58">
        <f t="shared" si="93"/>
        <v>0</v>
      </c>
      <c r="AD160" s="58">
        <f t="shared" si="93"/>
        <v>0</v>
      </c>
      <c r="AE160" s="58">
        <f t="shared" si="93"/>
        <v>0</v>
      </c>
      <c r="AF160" s="58">
        <f t="shared" si="93"/>
        <v>0</v>
      </c>
      <c r="AG160" s="58">
        <f t="shared" si="93"/>
        <v>0</v>
      </c>
      <c r="AH160" s="58">
        <f t="shared" si="93"/>
        <v>0</v>
      </c>
      <c r="AI160" s="58">
        <f t="shared" si="93"/>
        <v>0</v>
      </c>
      <c r="AJ160" s="58">
        <f t="shared" si="93"/>
        <v>0</v>
      </c>
      <c r="AK160" s="58">
        <f t="shared" si="93"/>
        <v>0</v>
      </c>
      <c r="AL160" s="58">
        <f t="shared" si="93"/>
        <v>0</v>
      </c>
      <c r="AM160" s="58">
        <f t="shared" si="93"/>
        <v>0</v>
      </c>
      <c r="AN160" s="58">
        <f t="shared" si="93"/>
        <v>0</v>
      </c>
      <c r="AO160" s="58">
        <f t="shared" si="93"/>
        <v>0</v>
      </c>
      <c r="AP160" s="58">
        <f t="shared" si="93"/>
        <v>0</v>
      </c>
      <c r="AQ160" s="58">
        <f t="shared" si="93"/>
        <v>0</v>
      </c>
      <c r="AR160" s="58">
        <f t="shared" si="93"/>
        <v>0</v>
      </c>
      <c r="AS160" s="58">
        <f t="shared" si="93"/>
        <v>0</v>
      </c>
      <c r="AT160" s="58">
        <f t="shared" si="93"/>
        <v>0</v>
      </c>
      <c r="AU160" s="58">
        <f t="shared" si="93"/>
        <v>0</v>
      </c>
      <c r="AV160" s="58">
        <f t="shared" si="93"/>
        <v>0</v>
      </c>
      <c r="AW160" s="59">
        <f>+SUM(AA160:AV160)</f>
        <v>0</v>
      </c>
      <c r="AX160" s="58">
        <f>VLOOKUP(D$3,[2]Prisindeks!$A$1:$B$111,2,FALSE)/100*AA160</f>
        <v>0</v>
      </c>
      <c r="AY160" s="58">
        <f>VLOOKUP(E$3,[2]Prisindeks!$A$1:$B$111,2,FALSE)/100*AB160</f>
        <v>0</v>
      </c>
      <c r="AZ160" s="58">
        <f>VLOOKUP(F$3,[2]Prisindeks!$A$1:$B$111,2,FALSE)/100*AC160</f>
        <v>0</v>
      </c>
      <c r="BA160" s="58">
        <f>VLOOKUP(G$3,[2]Prisindeks!$A$1:$B$111,2,FALSE)/100*AD160</f>
        <v>0</v>
      </c>
      <c r="BB160" s="58">
        <f>VLOOKUP(H$3,[2]Prisindeks!$A$1:$B$111,2,FALSE)/100*AE160</f>
        <v>0</v>
      </c>
      <c r="BC160" s="58">
        <f>VLOOKUP(I$3,[2]Prisindeks!$A$1:$B$111,2,FALSE)/100*AF160</f>
        <v>0</v>
      </c>
      <c r="BD160" s="58">
        <f>VLOOKUP(J$3,[2]Prisindeks!$A$1:$B$111,2,FALSE)/100*AG160</f>
        <v>0</v>
      </c>
      <c r="BE160" s="58">
        <f>VLOOKUP(K$3,[2]Prisindeks!$A$1:$B$111,2,FALSE)/100*AH160</f>
        <v>0</v>
      </c>
      <c r="BF160" s="58">
        <f>VLOOKUP(L$3,[2]Prisindeks!$A$1:$B$111,2,FALSE)/100*AI160</f>
        <v>0</v>
      </c>
      <c r="BG160" s="58">
        <f>VLOOKUP(M$3,[2]Prisindeks!$A$1:$B$111,2,FALSE)/100*AJ160</f>
        <v>0</v>
      </c>
      <c r="BH160" s="58">
        <f>VLOOKUP(N$3,[2]Prisindeks!$A$1:$B$111,2,FALSE)/100*AK160</f>
        <v>0</v>
      </c>
      <c r="BI160" s="58">
        <f>VLOOKUP(O$3,[2]Prisindeks!$A$1:$B$111,2,FALSE)/100*AL160</f>
        <v>0</v>
      </c>
      <c r="BJ160" s="58">
        <f>VLOOKUP(P$3,[2]Prisindeks!$A$1:$B$111,2,FALSE)/100*AM160</f>
        <v>0</v>
      </c>
      <c r="BK160" s="58">
        <f>VLOOKUP(Q$3,[2]Prisindeks!$A$1:$B$111,2,FALSE)/100*AN160</f>
        <v>0</v>
      </c>
      <c r="BL160" s="58">
        <f>VLOOKUP(R$3,[2]Prisindeks!$A$1:$B$111,2,FALSE)/100*AO160</f>
        <v>0</v>
      </c>
      <c r="BM160" s="58">
        <f>VLOOKUP(S$3,[2]Prisindeks!$A$1:$B$111,2,FALSE)/100*AP160</f>
        <v>0</v>
      </c>
      <c r="BN160" s="58">
        <f>VLOOKUP(T$3,[2]Prisindeks!$A$1:$B$111,2,FALSE)/100*AQ160</f>
        <v>0</v>
      </c>
      <c r="BO160" s="58">
        <f>VLOOKUP(U$3,[2]Prisindeks!$A$1:$B$111,2,FALSE)/100*AR160</f>
        <v>0</v>
      </c>
      <c r="BP160" s="58">
        <f>VLOOKUP(V$3,[2]Prisindeks!$A$1:$B$111,2,FALSE)/100*AS160</f>
        <v>0</v>
      </c>
      <c r="BQ160" s="58">
        <f>VLOOKUP(W$3,[2]Prisindeks!$A$1:$B$111,2,FALSE)/100*AT160</f>
        <v>0</v>
      </c>
      <c r="BR160" s="58">
        <f>VLOOKUP(X$3,[2]Prisindeks!$A$1:$B$111,2,FALSE)/100*AU160</f>
        <v>0</v>
      </c>
      <c r="BS160" s="58">
        <f>VLOOKUP(Y$3,[2]Prisindeks!$A$1:$B$111,2,FALSE)/100*AV160</f>
        <v>0</v>
      </c>
      <c r="BT160" s="59">
        <f>+SUM(AX160:BS160)</f>
        <v>0</v>
      </c>
      <c r="BU160" s="48">
        <f t="shared" si="91"/>
        <v>0</v>
      </c>
      <c r="BV160" s="48">
        <f t="shared" si="91"/>
        <v>0</v>
      </c>
      <c r="BW160" s="48">
        <f t="shared" si="91"/>
        <v>0</v>
      </c>
      <c r="BX160" s="48">
        <f t="shared" si="91"/>
        <v>0</v>
      </c>
      <c r="BY160" s="48">
        <f t="shared" si="91"/>
        <v>0</v>
      </c>
      <c r="BZ160" s="48">
        <f t="shared" si="91"/>
        <v>0</v>
      </c>
      <c r="CA160" s="48">
        <f t="shared" si="91"/>
        <v>0</v>
      </c>
      <c r="CB160" s="48">
        <f t="shared" si="91"/>
        <v>0</v>
      </c>
      <c r="CC160" s="48">
        <f t="shared" si="91"/>
        <v>0</v>
      </c>
      <c r="CD160" s="48">
        <f t="shared" si="91"/>
        <v>0</v>
      </c>
      <c r="CE160" s="48">
        <f t="shared" si="92"/>
        <v>0</v>
      </c>
      <c r="CF160" s="48">
        <f t="shared" si="92"/>
        <v>0</v>
      </c>
      <c r="CG160" s="48">
        <f t="shared" si="92"/>
        <v>0</v>
      </c>
      <c r="CH160" s="48">
        <f t="shared" si="92"/>
        <v>0</v>
      </c>
      <c r="CI160" s="48">
        <f t="shared" si="92"/>
        <v>0</v>
      </c>
      <c r="CJ160" s="48">
        <f t="shared" si="92"/>
        <v>0</v>
      </c>
      <c r="CK160" s="48">
        <f t="shared" si="92"/>
        <v>0</v>
      </c>
      <c r="CL160" s="48">
        <f t="shared" si="92"/>
        <v>0</v>
      </c>
      <c r="CM160" s="48">
        <f t="shared" si="92"/>
        <v>0</v>
      </c>
      <c r="CN160" s="48">
        <f t="shared" si="92"/>
        <v>0</v>
      </c>
      <c r="CO160" s="48">
        <f t="shared" si="92"/>
        <v>0</v>
      </c>
      <c r="CP160" s="48">
        <f t="shared" si="92"/>
        <v>0</v>
      </c>
      <c r="CQ160" s="49">
        <f>+AVERAGE(AW160,BT160)</f>
        <v>0</v>
      </c>
      <c r="CR160" s="48">
        <f>SUM(D160:Y160)</f>
        <v>0</v>
      </c>
    </row>
    <row r="161" spans="1:96" hidden="1" outlineLevel="1" x14ac:dyDescent="0.25">
      <c r="A161" s="60" t="s">
        <v>66</v>
      </c>
      <c r="B161" s="51" t="s">
        <v>67</v>
      </c>
      <c r="C161" s="61" t="s">
        <v>68</v>
      </c>
      <c r="D161" s="78">
        <v>0</v>
      </c>
      <c r="E161" s="78">
        <v>0</v>
      </c>
      <c r="F161" s="78">
        <v>0</v>
      </c>
      <c r="G161" s="78">
        <v>0</v>
      </c>
      <c r="H161" s="78">
        <v>0</v>
      </c>
      <c r="I161" s="78">
        <v>0</v>
      </c>
      <c r="J161" s="78">
        <v>0</v>
      </c>
      <c r="K161" s="78">
        <v>0</v>
      </c>
      <c r="L161" s="78">
        <v>0</v>
      </c>
      <c r="M161" s="78">
        <v>0</v>
      </c>
      <c r="N161" s="78">
        <v>0</v>
      </c>
      <c r="O161" s="78">
        <v>0</v>
      </c>
      <c r="P161" s="78">
        <v>0</v>
      </c>
      <c r="Q161" s="78">
        <v>0</v>
      </c>
      <c r="R161" s="78">
        <v>0</v>
      </c>
      <c r="S161" s="78">
        <v>0</v>
      </c>
      <c r="T161" s="78">
        <v>0</v>
      </c>
      <c r="U161" s="78">
        <v>0</v>
      </c>
      <c r="V161" s="78">
        <v>0</v>
      </c>
      <c r="W161" s="78">
        <v>0</v>
      </c>
      <c r="X161" s="78">
        <v>0</v>
      </c>
      <c r="Y161" s="110">
        <v>0</v>
      </c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6"/>
      <c r="BV161" s="56"/>
      <c r="BW161" s="56"/>
      <c r="BX161" s="56"/>
      <c r="BY161" s="56"/>
      <c r="BZ161" s="56"/>
      <c r="CA161" s="56"/>
      <c r="CB161" s="56"/>
      <c r="CC161" s="56"/>
      <c r="CD161" s="56"/>
      <c r="CE161" s="56"/>
      <c r="CF161" s="56"/>
      <c r="CG161" s="56"/>
      <c r="CH161" s="56"/>
      <c r="CI161" s="56"/>
      <c r="CJ161" s="56"/>
      <c r="CK161" s="56"/>
      <c r="CL161" s="56"/>
      <c r="CM161" s="56"/>
      <c r="CN161" s="56"/>
      <c r="CO161" s="56"/>
      <c r="CP161" s="56"/>
      <c r="CQ161" s="49"/>
      <c r="CR161" s="48"/>
    </row>
    <row r="162" spans="1:96" hidden="1" outlineLevel="1" x14ac:dyDescent="0.25">
      <c r="A162" s="50" t="s">
        <v>90</v>
      </c>
      <c r="B162" s="51" t="s">
        <v>89</v>
      </c>
      <c r="C162" s="52">
        <f>+[2]Genanskaffelsespriser!$E$179</f>
        <v>50</v>
      </c>
      <c r="D162" s="78">
        <v>0</v>
      </c>
      <c r="E162" s="78">
        <v>0</v>
      </c>
      <c r="F162" s="78">
        <v>0</v>
      </c>
      <c r="G162" s="78">
        <v>0</v>
      </c>
      <c r="H162" s="78">
        <v>0</v>
      </c>
      <c r="I162" s="78">
        <v>0</v>
      </c>
      <c r="J162" s="78">
        <v>0</v>
      </c>
      <c r="K162" s="78">
        <v>0</v>
      </c>
      <c r="L162" s="78">
        <v>0</v>
      </c>
      <c r="M162" s="78">
        <v>0</v>
      </c>
      <c r="N162" s="78">
        <v>0</v>
      </c>
      <c r="O162" s="78">
        <v>0</v>
      </c>
      <c r="P162" s="78">
        <v>0</v>
      </c>
      <c r="Q162" s="78">
        <v>0</v>
      </c>
      <c r="R162" s="78">
        <v>0</v>
      </c>
      <c r="S162" s="78">
        <v>0</v>
      </c>
      <c r="T162" s="78">
        <v>0</v>
      </c>
      <c r="U162" s="78">
        <v>0</v>
      </c>
      <c r="V162" s="78">
        <v>0</v>
      </c>
      <c r="W162" s="78">
        <v>0</v>
      </c>
      <c r="X162" s="78">
        <v>0</v>
      </c>
      <c r="Y162" s="78">
        <v>0</v>
      </c>
      <c r="Z162" s="87">
        <f>IF(COUNTIF(D162:Y162,"&lt;&gt;0")&lt;=1,IF((SUM(D162:Y162))&gt;0,(+HLOOKUP((SUM(D162:Y162)),[2]Priser!$E$191:$J$193,2)+((SUM(D162:Y162))-HLOOKUP((SUM(D162:Y162)),[2]Priser!$E$191:$J$193,1))*HLOOKUP((SUM(D162:Y162)),[2]Priser!$E$191:$J$193,3))/(SUM(D162:Y162)),0)*(1+[2]Genanskaffelsespriser!$D$196),$A$400)</f>
        <v>0</v>
      </c>
      <c r="AA162" s="57">
        <f t="shared" ref="AA162:AV162" si="94">IF((D162*$Z162-(2009-D$3)/($C162+D163)*$Z162*D162)&lt;0,0,(D162*$Z162-(2009-D$3)/($C162+D163)*$Z162*D162))</f>
        <v>0</v>
      </c>
      <c r="AB162" s="58">
        <f t="shared" si="94"/>
        <v>0</v>
      </c>
      <c r="AC162" s="58">
        <f t="shared" si="94"/>
        <v>0</v>
      </c>
      <c r="AD162" s="58">
        <f t="shared" si="94"/>
        <v>0</v>
      </c>
      <c r="AE162" s="58">
        <f t="shared" si="94"/>
        <v>0</v>
      </c>
      <c r="AF162" s="58">
        <f t="shared" si="94"/>
        <v>0</v>
      </c>
      <c r="AG162" s="58">
        <f t="shared" si="94"/>
        <v>0</v>
      </c>
      <c r="AH162" s="58">
        <f t="shared" si="94"/>
        <v>0</v>
      </c>
      <c r="AI162" s="58">
        <f t="shared" si="94"/>
        <v>0</v>
      </c>
      <c r="AJ162" s="58">
        <f t="shared" si="94"/>
        <v>0</v>
      </c>
      <c r="AK162" s="58">
        <f t="shared" si="94"/>
        <v>0</v>
      </c>
      <c r="AL162" s="58">
        <f t="shared" si="94"/>
        <v>0</v>
      </c>
      <c r="AM162" s="58">
        <f t="shared" si="94"/>
        <v>0</v>
      </c>
      <c r="AN162" s="58">
        <f t="shared" si="94"/>
        <v>0</v>
      </c>
      <c r="AO162" s="58">
        <f t="shared" si="94"/>
        <v>0</v>
      </c>
      <c r="AP162" s="58">
        <f t="shared" si="94"/>
        <v>0</v>
      </c>
      <c r="AQ162" s="58">
        <f t="shared" si="94"/>
        <v>0</v>
      </c>
      <c r="AR162" s="58">
        <f t="shared" si="94"/>
        <v>0</v>
      </c>
      <c r="AS162" s="58">
        <f t="shared" si="94"/>
        <v>0</v>
      </c>
      <c r="AT162" s="58">
        <f t="shared" si="94"/>
        <v>0</v>
      </c>
      <c r="AU162" s="58">
        <f t="shared" si="94"/>
        <v>0</v>
      </c>
      <c r="AV162" s="58">
        <f t="shared" si="94"/>
        <v>0</v>
      </c>
      <c r="AW162" s="59">
        <f>+SUM(AA162:AV162)</f>
        <v>0</v>
      </c>
      <c r="AX162" s="58">
        <f>VLOOKUP(D$3,[2]Prisindeks!$A$1:$B$111,2,FALSE)/100*AA162</f>
        <v>0</v>
      </c>
      <c r="AY162" s="58">
        <f>VLOOKUP(E$3,[2]Prisindeks!$A$1:$B$111,2,FALSE)/100*AB162</f>
        <v>0</v>
      </c>
      <c r="AZ162" s="58">
        <f>VLOOKUP(F$3,[2]Prisindeks!$A$1:$B$111,2,FALSE)/100*AC162</f>
        <v>0</v>
      </c>
      <c r="BA162" s="58">
        <f>VLOOKUP(G$3,[2]Prisindeks!$A$1:$B$111,2,FALSE)/100*AD162</f>
        <v>0</v>
      </c>
      <c r="BB162" s="58">
        <f>VLOOKUP(H$3,[2]Prisindeks!$A$1:$B$111,2,FALSE)/100*AE162</f>
        <v>0</v>
      </c>
      <c r="BC162" s="58">
        <f>VLOOKUP(I$3,[2]Prisindeks!$A$1:$B$111,2,FALSE)/100*AF162</f>
        <v>0</v>
      </c>
      <c r="BD162" s="58">
        <f>VLOOKUP(J$3,[2]Prisindeks!$A$1:$B$111,2,FALSE)/100*AG162</f>
        <v>0</v>
      </c>
      <c r="BE162" s="58">
        <f>VLOOKUP(K$3,[2]Prisindeks!$A$1:$B$111,2,FALSE)/100*AH162</f>
        <v>0</v>
      </c>
      <c r="BF162" s="58">
        <f>VLOOKUP(L$3,[2]Prisindeks!$A$1:$B$111,2,FALSE)/100*AI162</f>
        <v>0</v>
      </c>
      <c r="BG162" s="58">
        <f>VLOOKUP(M$3,[2]Prisindeks!$A$1:$B$111,2,FALSE)/100*AJ162</f>
        <v>0</v>
      </c>
      <c r="BH162" s="58">
        <f>VLOOKUP(N$3,[2]Prisindeks!$A$1:$B$111,2,FALSE)/100*AK162</f>
        <v>0</v>
      </c>
      <c r="BI162" s="58">
        <f>VLOOKUP(O$3,[2]Prisindeks!$A$1:$B$111,2,FALSE)/100*AL162</f>
        <v>0</v>
      </c>
      <c r="BJ162" s="58">
        <f>VLOOKUP(P$3,[2]Prisindeks!$A$1:$B$111,2,FALSE)/100*AM162</f>
        <v>0</v>
      </c>
      <c r="BK162" s="58">
        <f>VLOOKUP(Q$3,[2]Prisindeks!$A$1:$B$111,2,FALSE)/100*AN162</f>
        <v>0</v>
      </c>
      <c r="BL162" s="58">
        <f>VLOOKUP(R$3,[2]Prisindeks!$A$1:$B$111,2,FALSE)/100*AO162</f>
        <v>0</v>
      </c>
      <c r="BM162" s="58">
        <f>VLOOKUP(S$3,[2]Prisindeks!$A$1:$B$111,2,FALSE)/100*AP162</f>
        <v>0</v>
      </c>
      <c r="BN162" s="58">
        <f>VLOOKUP(T$3,[2]Prisindeks!$A$1:$B$111,2,FALSE)/100*AQ162</f>
        <v>0</v>
      </c>
      <c r="BO162" s="58">
        <f>VLOOKUP(U$3,[2]Prisindeks!$A$1:$B$111,2,FALSE)/100*AR162</f>
        <v>0</v>
      </c>
      <c r="BP162" s="58">
        <f>VLOOKUP(V$3,[2]Prisindeks!$A$1:$B$111,2,FALSE)/100*AS162</f>
        <v>0</v>
      </c>
      <c r="BQ162" s="58">
        <f>VLOOKUP(W$3,[2]Prisindeks!$A$1:$B$111,2,FALSE)/100*AT162</f>
        <v>0</v>
      </c>
      <c r="BR162" s="58">
        <f>VLOOKUP(X$3,[2]Prisindeks!$A$1:$B$111,2,FALSE)/100*AU162</f>
        <v>0</v>
      </c>
      <c r="BS162" s="58">
        <f>VLOOKUP(Y$3,[2]Prisindeks!$A$1:$B$111,2,FALSE)/100*AV162</f>
        <v>0</v>
      </c>
      <c r="BT162" s="59">
        <f>+SUM(AX162:BS162)</f>
        <v>0</v>
      </c>
      <c r="BU162" s="48">
        <f t="shared" ref="BU162:CP162" si="95">(AX162+AA162)/2</f>
        <v>0</v>
      </c>
      <c r="BV162" s="48">
        <f t="shared" si="95"/>
        <v>0</v>
      </c>
      <c r="BW162" s="48">
        <f t="shared" si="95"/>
        <v>0</v>
      </c>
      <c r="BX162" s="48">
        <f t="shared" si="95"/>
        <v>0</v>
      </c>
      <c r="BY162" s="48">
        <f t="shared" si="95"/>
        <v>0</v>
      </c>
      <c r="BZ162" s="48">
        <f t="shared" si="95"/>
        <v>0</v>
      </c>
      <c r="CA162" s="48">
        <f t="shared" si="95"/>
        <v>0</v>
      </c>
      <c r="CB162" s="48">
        <f t="shared" si="95"/>
        <v>0</v>
      </c>
      <c r="CC162" s="48">
        <f t="shared" si="95"/>
        <v>0</v>
      </c>
      <c r="CD162" s="48">
        <f t="shared" si="95"/>
        <v>0</v>
      </c>
      <c r="CE162" s="48">
        <f t="shared" si="95"/>
        <v>0</v>
      </c>
      <c r="CF162" s="48">
        <f t="shared" si="95"/>
        <v>0</v>
      </c>
      <c r="CG162" s="48">
        <f t="shared" si="95"/>
        <v>0</v>
      </c>
      <c r="CH162" s="48">
        <f t="shared" si="95"/>
        <v>0</v>
      </c>
      <c r="CI162" s="48">
        <f t="shared" si="95"/>
        <v>0</v>
      </c>
      <c r="CJ162" s="48">
        <f t="shared" si="95"/>
        <v>0</v>
      </c>
      <c r="CK162" s="48">
        <f t="shared" si="95"/>
        <v>0</v>
      </c>
      <c r="CL162" s="48">
        <f t="shared" si="95"/>
        <v>0</v>
      </c>
      <c r="CM162" s="48">
        <f t="shared" si="95"/>
        <v>0</v>
      </c>
      <c r="CN162" s="48">
        <f t="shared" si="95"/>
        <v>0</v>
      </c>
      <c r="CO162" s="48">
        <f t="shared" si="95"/>
        <v>0</v>
      </c>
      <c r="CP162" s="48">
        <f t="shared" si="95"/>
        <v>0</v>
      </c>
      <c r="CQ162" s="49">
        <f>+AVERAGE(AW162,BT162)</f>
        <v>0</v>
      </c>
      <c r="CR162" s="48">
        <f>SUM(D162:Y162)</f>
        <v>0</v>
      </c>
    </row>
    <row r="163" spans="1:96" hidden="1" outlineLevel="1" x14ac:dyDescent="0.25">
      <c r="A163" s="60" t="s">
        <v>66</v>
      </c>
      <c r="B163" s="51" t="s">
        <v>67</v>
      </c>
      <c r="C163" s="61" t="s">
        <v>68</v>
      </c>
      <c r="D163" s="78">
        <v>0</v>
      </c>
      <c r="E163" s="78">
        <v>0</v>
      </c>
      <c r="F163" s="78">
        <v>0</v>
      </c>
      <c r="G163" s="78">
        <v>0</v>
      </c>
      <c r="H163" s="78">
        <v>0</v>
      </c>
      <c r="I163" s="78">
        <v>0</v>
      </c>
      <c r="J163" s="78">
        <v>0</v>
      </c>
      <c r="K163" s="78">
        <v>0</v>
      </c>
      <c r="L163" s="78">
        <v>0</v>
      </c>
      <c r="M163" s="78">
        <v>0</v>
      </c>
      <c r="N163" s="78">
        <v>0</v>
      </c>
      <c r="O163" s="78">
        <v>0</v>
      </c>
      <c r="P163" s="78">
        <v>0</v>
      </c>
      <c r="Q163" s="78">
        <v>0</v>
      </c>
      <c r="R163" s="78">
        <v>0</v>
      </c>
      <c r="S163" s="78">
        <v>0</v>
      </c>
      <c r="T163" s="78">
        <v>0</v>
      </c>
      <c r="U163" s="78">
        <v>0</v>
      </c>
      <c r="V163" s="78">
        <v>0</v>
      </c>
      <c r="W163" s="78">
        <v>0</v>
      </c>
      <c r="X163" s="78">
        <v>0</v>
      </c>
      <c r="Y163" s="110">
        <v>0</v>
      </c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  <c r="CB163" s="56"/>
      <c r="CC163" s="56"/>
      <c r="CD163" s="56"/>
      <c r="CE163" s="56"/>
      <c r="CF163" s="56"/>
      <c r="CG163" s="56"/>
      <c r="CH163" s="56"/>
      <c r="CI163" s="56"/>
      <c r="CJ163" s="56"/>
      <c r="CK163" s="56"/>
      <c r="CL163" s="56"/>
      <c r="CM163" s="56"/>
      <c r="CN163" s="56"/>
      <c r="CO163" s="56"/>
      <c r="CP163" s="56"/>
      <c r="CQ163" s="49"/>
      <c r="CR163" s="48"/>
    </row>
    <row r="164" spans="1:96" collapsed="1" x14ac:dyDescent="0.25">
      <c r="A164" s="30" t="s">
        <v>96</v>
      </c>
      <c r="B164" s="31"/>
      <c r="C164" s="7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74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AT164" s="75"/>
      <c r="AU164" s="75"/>
      <c r="AV164" s="49"/>
      <c r="AW164" s="36">
        <f>SUM(AW165:AW172)</f>
        <v>0</v>
      </c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  <c r="BS164" s="76"/>
      <c r="BT164" s="36">
        <f>SUM(BT165:BT172)</f>
        <v>0</v>
      </c>
      <c r="BU164" s="76"/>
      <c r="BV164" s="76"/>
      <c r="BW164" s="76"/>
      <c r="BX164" s="76"/>
      <c r="BY164" s="76"/>
      <c r="BZ164" s="76"/>
      <c r="CA164" s="76"/>
      <c r="CB164" s="76"/>
      <c r="CC164" s="76"/>
      <c r="CD164" s="76"/>
      <c r="CE164" s="76"/>
      <c r="CF164" s="76"/>
      <c r="CG164" s="76"/>
      <c r="CH164" s="76"/>
      <c r="CI164" s="76"/>
      <c r="CJ164" s="76"/>
      <c r="CK164" s="76"/>
      <c r="CL164" s="76"/>
      <c r="CM164" s="76"/>
      <c r="CN164" s="76"/>
      <c r="CO164" s="76"/>
      <c r="CP164" s="76"/>
      <c r="CQ164" s="36">
        <f>SUM(CQ165:CQ172)</f>
        <v>0</v>
      </c>
      <c r="CR164" s="48">
        <f>SUM(D164:Y164)</f>
        <v>0</v>
      </c>
    </row>
    <row r="165" spans="1:96" hidden="1" outlineLevel="1" x14ac:dyDescent="0.25">
      <c r="A165" s="85" t="s">
        <v>84</v>
      </c>
      <c r="B165" s="39" t="s">
        <v>85</v>
      </c>
      <c r="C165" s="40">
        <f>+[2]Genanskaffelsespriser!$E$175</f>
        <v>50</v>
      </c>
      <c r="D165" s="77">
        <v>0</v>
      </c>
      <c r="E165" s="77">
        <v>0</v>
      </c>
      <c r="F165" s="77">
        <v>0</v>
      </c>
      <c r="G165" s="77">
        <v>0</v>
      </c>
      <c r="H165" s="77">
        <v>0</v>
      </c>
      <c r="I165" s="77">
        <v>0</v>
      </c>
      <c r="J165" s="77">
        <v>0</v>
      </c>
      <c r="K165" s="77">
        <v>0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  <c r="W165" s="77">
        <v>0</v>
      </c>
      <c r="X165" s="77">
        <v>0</v>
      </c>
      <c r="Y165" s="77">
        <v>0</v>
      </c>
      <c r="Z165" s="86">
        <f>IF(COUNTIF(D165:Y165,"&lt;&gt;0")&lt;=1,IF((SUM(D165:Y165))&gt;0,((+HLOOKUP((SUM(D165:Y165)),[2]Priser!$E$342:$H$344,2)+((SUM(D165:Y165))-HLOOKUP((SUM(D165:Y165)),[2]Priser!$E$342:$H$344,1))*HLOOKUP((SUM(D165:Y165)),[2]Priser!$E$342:$H$344,3))*[2]Priser!$P$341)/(SUM(D165:Y165)),0)*(1+[2]Genanskaffelsespriser!$D$196),$A$400)</f>
        <v>0</v>
      </c>
      <c r="AA165" s="45">
        <f t="shared" ref="AA165:AV165" si="96">IF((D165*$Z165-(2009-D$3)/($C165+D166)*$Z165*D165)&lt;0,0,(D165*$Z165-(2009-D$3)/($C165+D166)*$Z165*D165))</f>
        <v>0</v>
      </c>
      <c r="AB165" s="46">
        <f t="shared" si="96"/>
        <v>0</v>
      </c>
      <c r="AC165" s="46">
        <f t="shared" si="96"/>
        <v>0</v>
      </c>
      <c r="AD165" s="46">
        <f t="shared" si="96"/>
        <v>0</v>
      </c>
      <c r="AE165" s="46">
        <f t="shared" si="96"/>
        <v>0</v>
      </c>
      <c r="AF165" s="46">
        <f t="shared" si="96"/>
        <v>0</v>
      </c>
      <c r="AG165" s="46">
        <f t="shared" si="96"/>
        <v>0</v>
      </c>
      <c r="AH165" s="46">
        <f t="shared" si="96"/>
        <v>0</v>
      </c>
      <c r="AI165" s="46">
        <f t="shared" si="96"/>
        <v>0</v>
      </c>
      <c r="AJ165" s="46">
        <f t="shared" si="96"/>
        <v>0</v>
      </c>
      <c r="AK165" s="46">
        <f t="shared" si="96"/>
        <v>0</v>
      </c>
      <c r="AL165" s="46">
        <f t="shared" si="96"/>
        <v>0</v>
      </c>
      <c r="AM165" s="46">
        <f t="shared" si="96"/>
        <v>0</v>
      </c>
      <c r="AN165" s="46">
        <f t="shared" si="96"/>
        <v>0</v>
      </c>
      <c r="AO165" s="46">
        <f t="shared" si="96"/>
        <v>0</v>
      </c>
      <c r="AP165" s="46">
        <f t="shared" si="96"/>
        <v>0</v>
      </c>
      <c r="AQ165" s="46">
        <f t="shared" si="96"/>
        <v>0</v>
      </c>
      <c r="AR165" s="46">
        <f t="shared" si="96"/>
        <v>0</v>
      </c>
      <c r="AS165" s="46">
        <f t="shared" si="96"/>
        <v>0</v>
      </c>
      <c r="AT165" s="46">
        <f t="shared" si="96"/>
        <v>0</v>
      </c>
      <c r="AU165" s="46">
        <f t="shared" si="96"/>
        <v>0</v>
      </c>
      <c r="AV165" s="46">
        <f t="shared" si="96"/>
        <v>0</v>
      </c>
      <c r="AW165" s="47">
        <f>+SUM(AA165:AV165)</f>
        <v>0</v>
      </c>
      <c r="AX165" s="46">
        <f>VLOOKUP(D$3,[2]Prisindeks!$A$1:$B$111,2,FALSE)/100*AA165</f>
        <v>0</v>
      </c>
      <c r="AY165" s="46">
        <f>VLOOKUP(E$3,[2]Prisindeks!$A$1:$B$111,2,FALSE)/100*AB165</f>
        <v>0</v>
      </c>
      <c r="AZ165" s="46">
        <f>VLOOKUP(F$3,[2]Prisindeks!$A$1:$B$111,2,FALSE)/100*AC165</f>
        <v>0</v>
      </c>
      <c r="BA165" s="46">
        <f>VLOOKUP(G$3,[2]Prisindeks!$A$1:$B$111,2,FALSE)/100*AD165</f>
        <v>0</v>
      </c>
      <c r="BB165" s="46">
        <f>VLOOKUP(H$3,[2]Prisindeks!$A$1:$B$111,2,FALSE)/100*AE165</f>
        <v>0</v>
      </c>
      <c r="BC165" s="46">
        <f>VLOOKUP(I$3,[2]Prisindeks!$A$1:$B$111,2,FALSE)/100*AF165</f>
        <v>0</v>
      </c>
      <c r="BD165" s="46">
        <f>VLOOKUP(J$3,[2]Prisindeks!$A$1:$B$111,2,FALSE)/100*AG165</f>
        <v>0</v>
      </c>
      <c r="BE165" s="46">
        <f>VLOOKUP(K$3,[2]Prisindeks!$A$1:$B$111,2,FALSE)/100*AH165</f>
        <v>0</v>
      </c>
      <c r="BF165" s="46">
        <f>VLOOKUP(L$3,[2]Prisindeks!$A$1:$B$111,2,FALSE)/100*AI165</f>
        <v>0</v>
      </c>
      <c r="BG165" s="46">
        <f>VLOOKUP(M$3,[2]Prisindeks!$A$1:$B$111,2,FALSE)/100*AJ165</f>
        <v>0</v>
      </c>
      <c r="BH165" s="46">
        <f>VLOOKUP(N$3,[2]Prisindeks!$A$1:$B$111,2,FALSE)/100*AK165</f>
        <v>0</v>
      </c>
      <c r="BI165" s="46">
        <f>VLOOKUP(O$3,[2]Prisindeks!$A$1:$B$111,2,FALSE)/100*AL165</f>
        <v>0</v>
      </c>
      <c r="BJ165" s="46">
        <f>VLOOKUP(P$3,[2]Prisindeks!$A$1:$B$111,2,FALSE)/100*AM165</f>
        <v>0</v>
      </c>
      <c r="BK165" s="46">
        <f>VLOOKUP(Q$3,[2]Prisindeks!$A$1:$B$111,2,FALSE)/100*AN165</f>
        <v>0</v>
      </c>
      <c r="BL165" s="46">
        <f>VLOOKUP(R$3,[2]Prisindeks!$A$1:$B$111,2,FALSE)/100*AO165</f>
        <v>0</v>
      </c>
      <c r="BM165" s="46">
        <f>VLOOKUP(S$3,[2]Prisindeks!$A$1:$B$111,2,FALSE)/100*AP165</f>
        <v>0</v>
      </c>
      <c r="BN165" s="46">
        <f>VLOOKUP(T$3,[2]Prisindeks!$A$1:$B$111,2,FALSE)/100*AQ165</f>
        <v>0</v>
      </c>
      <c r="BO165" s="46">
        <f>VLOOKUP(U$3,[2]Prisindeks!$A$1:$B$111,2,FALSE)/100*AR165</f>
        <v>0</v>
      </c>
      <c r="BP165" s="46">
        <f>VLOOKUP(V$3,[2]Prisindeks!$A$1:$B$111,2,FALSE)/100*AS165</f>
        <v>0</v>
      </c>
      <c r="BQ165" s="46">
        <f>VLOOKUP(W$3,[2]Prisindeks!$A$1:$B$111,2,FALSE)/100*AT165</f>
        <v>0</v>
      </c>
      <c r="BR165" s="46">
        <f>VLOOKUP(X$3,[2]Prisindeks!$A$1:$B$111,2,FALSE)/100*AU165</f>
        <v>0</v>
      </c>
      <c r="BS165" s="46">
        <f>VLOOKUP(Y$3,[2]Prisindeks!$A$1:$B$111,2,FALSE)/100*AV165</f>
        <v>0</v>
      </c>
      <c r="BT165" s="47">
        <f>+SUM(AX165:BS165)</f>
        <v>0</v>
      </c>
      <c r="BU165" s="48">
        <f t="shared" ref="BU165:CP165" si="97">(AX165+AA165)/2</f>
        <v>0</v>
      </c>
      <c r="BV165" s="48">
        <f t="shared" si="97"/>
        <v>0</v>
      </c>
      <c r="BW165" s="48">
        <f t="shared" si="97"/>
        <v>0</v>
      </c>
      <c r="BX165" s="48">
        <f t="shared" si="97"/>
        <v>0</v>
      </c>
      <c r="BY165" s="48">
        <f t="shared" si="97"/>
        <v>0</v>
      </c>
      <c r="BZ165" s="48">
        <f t="shared" si="97"/>
        <v>0</v>
      </c>
      <c r="CA165" s="48">
        <f t="shared" si="97"/>
        <v>0</v>
      </c>
      <c r="CB165" s="48">
        <f t="shared" si="97"/>
        <v>0</v>
      </c>
      <c r="CC165" s="48">
        <f t="shared" si="97"/>
        <v>0</v>
      </c>
      <c r="CD165" s="48">
        <f t="shared" si="97"/>
        <v>0</v>
      </c>
      <c r="CE165" s="48">
        <f t="shared" si="97"/>
        <v>0</v>
      </c>
      <c r="CF165" s="48">
        <f t="shared" si="97"/>
        <v>0</v>
      </c>
      <c r="CG165" s="48">
        <f t="shared" si="97"/>
        <v>0</v>
      </c>
      <c r="CH165" s="48">
        <f t="shared" si="97"/>
        <v>0</v>
      </c>
      <c r="CI165" s="48">
        <f t="shared" si="97"/>
        <v>0</v>
      </c>
      <c r="CJ165" s="48">
        <f t="shared" si="97"/>
        <v>0</v>
      </c>
      <c r="CK165" s="48">
        <f t="shared" si="97"/>
        <v>0</v>
      </c>
      <c r="CL165" s="48">
        <f t="shared" si="97"/>
        <v>0</v>
      </c>
      <c r="CM165" s="48">
        <f t="shared" si="97"/>
        <v>0</v>
      </c>
      <c r="CN165" s="48">
        <f t="shared" si="97"/>
        <v>0</v>
      </c>
      <c r="CO165" s="48">
        <f t="shared" si="97"/>
        <v>0</v>
      </c>
      <c r="CP165" s="48">
        <f t="shared" si="97"/>
        <v>0</v>
      </c>
      <c r="CQ165" s="49">
        <f>+AVERAGE(AW165,BT165)</f>
        <v>0</v>
      </c>
      <c r="CR165" s="48">
        <f>SUM(D165:Y165)</f>
        <v>0</v>
      </c>
    </row>
    <row r="166" spans="1:96" hidden="1" outlineLevel="1" x14ac:dyDescent="0.25">
      <c r="A166" s="60" t="s">
        <v>66</v>
      </c>
      <c r="B166" s="51" t="s">
        <v>67</v>
      </c>
      <c r="C166" s="61" t="s">
        <v>68</v>
      </c>
      <c r="D166" s="78">
        <v>0</v>
      </c>
      <c r="E166" s="78">
        <v>0</v>
      </c>
      <c r="F166" s="78">
        <v>0</v>
      </c>
      <c r="G166" s="78">
        <v>0</v>
      </c>
      <c r="H166" s="78">
        <v>0</v>
      </c>
      <c r="I166" s="78">
        <v>0</v>
      </c>
      <c r="J166" s="78">
        <v>0</v>
      </c>
      <c r="K166" s="78">
        <v>0</v>
      </c>
      <c r="L166" s="78">
        <v>0</v>
      </c>
      <c r="M166" s="78">
        <v>0</v>
      </c>
      <c r="N166" s="78">
        <v>0</v>
      </c>
      <c r="O166" s="78">
        <v>0</v>
      </c>
      <c r="P166" s="78">
        <v>0</v>
      </c>
      <c r="Q166" s="78">
        <v>0</v>
      </c>
      <c r="R166" s="78">
        <v>0</v>
      </c>
      <c r="S166" s="78">
        <v>0</v>
      </c>
      <c r="T166" s="78">
        <v>0</v>
      </c>
      <c r="U166" s="78">
        <v>0</v>
      </c>
      <c r="V166" s="78">
        <v>0</v>
      </c>
      <c r="W166" s="78">
        <v>0</v>
      </c>
      <c r="X166" s="78">
        <v>0</v>
      </c>
      <c r="Y166" s="110">
        <v>0</v>
      </c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6"/>
      <c r="BV166" s="56"/>
      <c r="BW166" s="56"/>
      <c r="BX166" s="56"/>
      <c r="BY166" s="56"/>
      <c r="BZ166" s="56"/>
      <c r="CA166" s="56"/>
      <c r="CB166" s="56"/>
      <c r="CC166" s="56"/>
      <c r="CD166" s="56"/>
      <c r="CE166" s="56"/>
      <c r="CF166" s="56"/>
      <c r="CG166" s="56"/>
      <c r="CH166" s="56"/>
      <c r="CI166" s="56"/>
      <c r="CJ166" s="56"/>
      <c r="CK166" s="56"/>
      <c r="CL166" s="56"/>
      <c r="CM166" s="56"/>
      <c r="CN166" s="56"/>
      <c r="CO166" s="56"/>
      <c r="CP166" s="56"/>
      <c r="CQ166" s="49"/>
      <c r="CR166" s="48"/>
    </row>
    <row r="167" spans="1:96" hidden="1" outlineLevel="1" x14ac:dyDescent="0.25">
      <c r="A167" s="50" t="s">
        <v>86</v>
      </c>
      <c r="B167" s="51" t="s">
        <v>85</v>
      </c>
      <c r="C167" s="52">
        <f>+[2]Genanskaffelsespriser!$E$176</f>
        <v>25</v>
      </c>
      <c r="D167" s="78">
        <v>0</v>
      </c>
      <c r="E167" s="78">
        <v>0</v>
      </c>
      <c r="F167" s="78">
        <v>0</v>
      </c>
      <c r="G167" s="78">
        <v>0</v>
      </c>
      <c r="H167" s="78">
        <v>0</v>
      </c>
      <c r="I167" s="78">
        <v>0</v>
      </c>
      <c r="J167" s="78">
        <v>0</v>
      </c>
      <c r="K167" s="78">
        <v>0</v>
      </c>
      <c r="L167" s="78">
        <v>0</v>
      </c>
      <c r="M167" s="78">
        <v>0</v>
      </c>
      <c r="N167" s="78">
        <v>0</v>
      </c>
      <c r="O167" s="78">
        <v>0</v>
      </c>
      <c r="P167" s="78">
        <v>0</v>
      </c>
      <c r="Q167" s="78">
        <v>0</v>
      </c>
      <c r="R167" s="78">
        <v>0</v>
      </c>
      <c r="S167" s="78">
        <v>0</v>
      </c>
      <c r="T167" s="78">
        <v>0</v>
      </c>
      <c r="U167" s="78">
        <v>0</v>
      </c>
      <c r="V167" s="78">
        <v>0</v>
      </c>
      <c r="W167" s="78">
        <v>0</v>
      </c>
      <c r="X167" s="78">
        <v>0</v>
      </c>
      <c r="Y167" s="78">
        <v>0</v>
      </c>
      <c r="Z167" s="87">
        <f>IF(COUNTIF(D167:Y167,"&lt;&gt;0")&lt;=1,IF((SUM(D167:Y167))&gt;0,((+HLOOKUP((SUM(D167:Y167)),[2]Priser!$E$342:$H$344,2)+((SUM(D167:Y167))-HLOOKUP((SUM(D167:Y167)),[2]Priser!$E$342:$H$344,1))*HLOOKUP((SUM(D167:Y167)),[2]Priser!$E$342:$H$344,3))*[2]Priser!$Q$341)/(SUM(D167:Y167)),0)*(1+[2]Genanskaffelsespriser!$D$196),$A$400)</f>
        <v>0</v>
      </c>
      <c r="AA167" s="57">
        <f t="shared" ref="AA167:AP168" si="98">IF((D167*$Z167-(2009-D$3)/$C167*$Z167*D167)&lt;0,0,(D167*$Z167-(2009-D$3)/$C167*$Z167*D167))</f>
        <v>0</v>
      </c>
      <c r="AB167" s="58">
        <f t="shared" si="98"/>
        <v>0</v>
      </c>
      <c r="AC167" s="58">
        <f t="shared" si="98"/>
        <v>0</v>
      </c>
      <c r="AD167" s="58">
        <f t="shared" si="98"/>
        <v>0</v>
      </c>
      <c r="AE167" s="58">
        <f t="shared" si="98"/>
        <v>0</v>
      </c>
      <c r="AF167" s="58">
        <f t="shared" si="98"/>
        <v>0</v>
      </c>
      <c r="AG167" s="58">
        <f t="shared" si="98"/>
        <v>0</v>
      </c>
      <c r="AH167" s="58">
        <f t="shared" si="98"/>
        <v>0</v>
      </c>
      <c r="AI167" s="58">
        <f t="shared" si="98"/>
        <v>0</v>
      </c>
      <c r="AJ167" s="58">
        <f t="shared" si="98"/>
        <v>0</v>
      </c>
      <c r="AK167" s="58">
        <f t="shared" si="98"/>
        <v>0</v>
      </c>
      <c r="AL167" s="58">
        <f t="shared" si="98"/>
        <v>0</v>
      </c>
      <c r="AM167" s="58">
        <f t="shared" si="98"/>
        <v>0</v>
      </c>
      <c r="AN167" s="58">
        <f t="shared" si="98"/>
        <v>0</v>
      </c>
      <c r="AO167" s="58">
        <f t="shared" si="98"/>
        <v>0</v>
      </c>
      <c r="AP167" s="58">
        <f t="shared" si="98"/>
        <v>0</v>
      </c>
      <c r="AQ167" s="58">
        <f t="shared" ref="AK167:AT168" si="99">IF((T167*$Z167-(2009-T$3)/$C167*$Z167*T167)&lt;0,0,(T167*$Z167-(2009-T$3)/$C167*$Z167*T167))</f>
        <v>0</v>
      </c>
      <c r="AR167" s="58">
        <f t="shared" si="99"/>
        <v>0</v>
      </c>
      <c r="AS167" s="58">
        <f t="shared" si="99"/>
        <v>0</v>
      </c>
      <c r="AT167" s="58">
        <f t="shared" si="99"/>
        <v>0</v>
      </c>
      <c r="AU167" s="58">
        <f>IF((X167*$Z167-(2009-X$3)/$C167*$Z167*X167)&lt;0,0,(X167*$Z167-(2009-X$3)/$C167*$Z167*X167))</f>
        <v>0</v>
      </c>
      <c r="AV167" s="58">
        <f>IF((Y167*$Z167-(2009-Y$3)/$C167*$Z167*Y167)&lt;0,0,(Y167*$Z167-(2009-Y$3)/$C167*$Z167*Y167))</f>
        <v>0</v>
      </c>
      <c r="AW167" s="59">
        <f>+SUM(AA167:AV167)</f>
        <v>0</v>
      </c>
      <c r="AX167" s="58">
        <f>VLOOKUP(D$3,[2]Prisindeks!$A$1:$B$111,2,FALSE)/100*AA167</f>
        <v>0</v>
      </c>
      <c r="AY167" s="58">
        <f>VLOOKUP(E$3,[2]Prisindeks!$A$1:$B$111,2,FALSE)/100*AB167</f>
        <v>0</v>
      </c>
      <c r="AZ167" s="58">
        <f>VLOOKUP(F$3,[2]Prisindeks!$A$1:$B$111,2,FALSE)/100*AC167</f>
        <v>0</v>
      </c>
      <c r="BA167" s="58">
        <f>VLOOKUP(G$3,[2]Prisindeks!$A$1:$B$111,2,FALSE)/100*AD167</f>
        <v>0</v>
      </c>
      <c r="BB167" s="58">
        <f>VLOOKUP(H$3,[2]Prisindeks!$A$1:$B$111,2,FALSE)/100*AE167</f>
        <v>0</v>
      </c>
      <c r="BC167" s="58">
        <f>VLOOKUP(I$3,[2]Prisindeks!$A$1:$B$111,2,FALSE)/100*AF167</f>
        <v>0</v>
      </c>
      <c r="BD167" s="58">
        <f>VLOOKUP(J$3,[2]Prisindeks!$A$1:$B$111,2,FALSE)/100*AG167</f>
        <v>0</v>
      </c>
      <c r="BE167" s="58">
        <f>VLOOKUP(K$3,[2]Prisindeks!$A$1:$B$111,2,FALSE)/100*AH167</f>
        <v>0</v>
      </c>
      <c r="BF167" s="58">
        <f>VLOOKUP(L$3,[2]Prisindeks!$A$1:$B$111,2,FALSE)/100*AI167</f>
        <v>0</v>
      </c>
      <c r="BG167" s="58">
        <f>VLOOKUP(M$3,[2]Prisindeks!$A$1:$B$111,2,FALSE)/100*AJ167</f>
        <v>0</v>
      </c>
      <c r="BH167" s="58">
        <f>VLOOKUP(N$3,[2]Prisindeks!$A$1:$B$111,2,FALSE)/100*AK167</f>
        <v>0</v>
      </c>
      <c r="BI167" s="58">
        <f>VLOOKUP(O$3,[2]Prisindeks!$A$1:$B$111,2,FALSE)/100*AL167</f>
        <v>0</v>
      </c>
      <c r="BJ167" s="58">
        <f>VLOOKUP(P$3,[2]Prisindeks!$A$1:$B$111,2,FALSE)/100*AM167</f>
        <v>0</v>
      </c>
      <c r="BK167" s="58">
        <f>VLOOKUP(Q$3,[2]Prisindeks!$A$1:$B$111,2,FALSE)/100*AN167</f>
        <v>0</v>
      </c>
      <c r="BL167" s="58">
        <f>VLOOKUP(R$3,[2]Prisindeks!$A$1:$B$111,2,FALSE)/100*AO167</f>
        <v>0</v>
      </c>
      <c r="BM167" s="58">
        <f>VLOOKUP(S$3,[2]Prisindeks!$A$1:$B$111,2,FALSE)/100*AP167</f>
        <v>0</v>
      </c>
      <c r="BN167" s="58">
        <f>VLOOKUP(T$3,[2]Prisindeks!$A$1:$B$111,2,FALSE)/100*AQ167</f>
        <v>0</v>
      </c>
      <c r="BO167" s="58">
        <f>VLOOKUP(U$3,[2]Prisindeks!$A$1:$B$111,2,FALSE)/100*AR167</f>
        <v>0</v>
      </c>
      <c r="BP167" s="58">
        <f>VLOOKUP(V$3,[2]Prisindeks!$A$1:$B$111,2,FALSE)/100*AS167</f>
        <v>0</v>
      </c>
      <c r="BQ167" s="58">
        <f>VLOOKUP(W$3,[2]Prisindeks!$A$1:$B$111,2,FALSE)/100*AT167</f>
        <v>0</v>
      </c>
      <c r="BR167" s="58">
        <f>VLOOKUP(X$3,[2]Prisindeks!$A$1:$B$111,2,FALSE)/100*AU167</f>
        <v>0</v>
      </c>
      <c r="BS167" s="58">
        <f>VLOOKUP(Y$3,[2]Prisindeks!$A$1:$B$111,2,FALSE)/100*AV167</f>
        <v>0</v>
      </c>
      <c r="BT167" s="59">
        <f>+SUM(AX167:BS167)</f>
        <v>0</v>
      </c>
      <c r="BU167" s="48">
        <f t="shared" ref="BU167:CJ169" si="100">(AX167+AA167)/2</f>
        <v>0</v>
      </c>
      <c r="BV167" s="48">
        <f t="shared" si="100"/>
        <v>0</v>
      </c>
      <c r="BW167" s="48">
        <f t="shared" si="100"/>
        <v>0</v>
      </c>
      <c r="BX167" s="48">
        <f t="shared" si="100"/>
        <v>0</v>
      </c>
      <c r="BY167" s="48">
        <f t="shared" si="100"/>
        <v>0</v>
      </c>
      <c r="BZ167" s="48">
        <f t="shared" si="100"/>
        <v>0</v>
      </c>
      <c r="CA167" s="48">
        <f t="shared" si="100"/>
        <v>0</v>
      </c>
      <c r="CB167" s="48">
        <f t="shared" si="100"/>
        <v>0</v>
      </c>
      <c r="CC167" s="48">
        <f t="shared" si="100"/>
        <v>0</v>
      </c>
      <c r="CD167" s="48">
        <f t="shared" si="100"/>
        <v>0</v>
      </c>
      <c r="CE167" s="48">
        <f t="shared" si="100"/>
        <v>0</v>
      </c>
      <c r="CF167" s="48">
        <f t="shared" si="100"/>
        <v>0</v>
      </c>
      <c r="CG167" s="48">
        <f t="shared" si="100"/>
        <v>0</v>
      </c>
      <c r="CH167" s="48">
        <f t="shared" si="100"/>
        <v>0</v>
      </c>
      <c r="CI167" s="48">
        <f t="shared" si="100"/>
        <v>0</v>
      </c>
      <c r="CJ167" s="48">
        <f t="shared" si="100"/>
        <v>0</v>
      </c>
      <c r="CK167" s="48">
        <f t="shared" ref="CE167:CP169" si="101">(BN167+AQ167)/2</f>
        <v>0</v>
      </c>
      <c r="CL167" s="48">
        <f t="shared" si="101"/>
        <v>0</v>
      </c>
      <c r="CM167" s="48">
        <f t="shared" si="101"/>
        <v>0</v>
      </c>
      <c r="CN167" s="48">
        <f t="shared" si="101"/>
        <v>0</v>
      </c>
      <c r="CO167" s="48">
        <f t="shared" si="101"/>
        <v>0</v>
      </c>
      <c r="CP167" s="48">
        <f t="shared" si="101"/>
        <v>0</v>
      </c>
      <c r="CQ167" s="49">
        <f>+AVERAGE(AW167,BT167)</f>
        <v>0</v>
      </c>
      <c r="CR167" s="48">
        <f>SUM(D167:Y167)</f>
        <v>0</v>
      </c>
    </row>
    <row r="168" spans="1:96" hidden="1" outlineLevel="1" x14ac:dyDescent="0.25">
      <c r="A168" s="50" t="s">
        <v>87</v>
      </c>
      <c r="B168" s="51" t="s">
        <v>85</v>
      </c>
      <c r="C168" s="52">
        <f>+[2]Genanskaffelsespriser!$E$177</f>
        <v>10</v>
      </c>
      <c r="D168" s="78">
        <v>0</v>
      </c>
      <c r="E168" s="78">
        <v>0</v>
      </c>
      <c r="F168" s="78">
        <v>0</v>
      </c>
      <c r="G168" s="78">
        <v>0</v>
      </c>
      <c r="H168" s="78">
        <v>0</v>
      </c>
      <c r="I168" s="78">
        <v>0</v>
      </c>
      <c r="J168" s="78">
        <v>0</v>
      </c>
      <c r="K168" s="78">
        <v>0</v>
      </c>
      <c r="L168" s="78">
        <v>0</v>
      </c>
      <c r="M168" s="78">
        <v>0</v>
      </c>
      <c r="N168" s="78">
        <v>0</v>
      </c>
      <c r="O168" s="78">
        <v>0</v>
      </c>
      <c r="P168" s="78">
        <v>0</v>
      </c>
      <c r="Q168" s="78">
        <v>0</v>
      </c>
      <c r="R168" s="78">
        <v>0</v>
      </c>
      <c r="S168" s="78">
        <v>0</v>
      </c>
      <c r="T168" s="78">
        <v>0</v>
      </c>
      <c r="U168" s="78">
        <v>0</v>
      </c>
      <c r="V168" s="78">
        <v>0</v>
      </c>
      <c r="W168" s="78">
        <v>0</v>
      </c>
      <c r="X168" s="78">
        <v>0</v>
      </c>
      <c r="Y168" s="78">
        <v>0</v>
      </c>
      <c r="Z168" s="87">
        <f>IF(COUNTIF(D168:Y168,"&lt;&gt;0")&lt;=1,IF((SUM(D168:Y168))&gt;0,((+HLOOKUP((SUM(D168:Y168)),[2]Priser!$E$342:$H$344,2)+((SUM(D168:Y168))-HLOOKUP((SUM(D168:Y168)),[2]Priser!$E$342:$H$344,1))*HLOOKUP((SUM(D168:Y168)),[2]Priser!$E$342:$H$344,3))*[2]Priser!$R$341)/(SUM(D168:Y168)),0)*(1+[2]Genanskaffelsespriser!$D$196),$A$400)</f>
        <v>0</v>
      </c>
      <c r="AA168" s="57">
        <f t="shared" si="98"/>
        <v>0</v>
      </c>
      <c r="AB168" s="58">
        <f t="shared" si="98"/>
        <v>0</v>
      </c>
      <c r="AC168" s="58">
        <f t="shared" si="98"/>
        <v>0</v>
      </c>
      <c r="AD168" s="58">
        <f t="shared" si="98"/>
        <v>0</v>
      </c>
      <c r="AE168" s="58">
        <f t="shared" si="98"/>
        <v>0</v>
      </c>
      <c r="AF168" s="58">
        <f t="shared" si="98"/>
        <v>0</v>
      </c>
      <c r="AG168" s="58">
        <f t="shared" si="98"/>
        <v>0</v>
      </c>
      <c r="AH168" s="58">
        <f t="shared" si="98"/>
        <v>0</v>
      </c>
      <c r="AI168" s="58">
        <f t="shared" si="98"/>
        <v>0</v>
      </c>
      <c r="AJ168" s="58">
        <f t="shared" si="98"/>
        <v>0</v>
      </c>
      <c r="AK168" s="58">
        <f t="shared" si="99"/>
        <v>0</v>
      </c>
      <c r="AL168" s="58">
        <f t="shared" si="99"/>
        <v>0</v>
      </c>
      <c r="AM168" s="58">
        <f t="shared" si="99"/>
        <v>0</v>
      </c>
      <c r="AN168" s="58">
        <f t="shared" si="99"/>
        <v>0</v>
      </c>
      <c r="AO168" s="58">
        <f t="shared" si="99"/>
        <v>0</v>
      </c>
      <c r="AP168" s="58">
        <f t="shared" si="99"/>
        <v>0</v>
      </c>
      <c r="AQ168" s="58">
        <f t="shared" si="99"/>
        <v>0</v>
      </c>
      <c r="AR168" s="58">
        <f t="shared" si="99"/>
        <v>0</v>
      </c>
      <c r="AS168" s="58">
        <f t="shared" si="99"/>
        <v>0</v>
      </c>
      <c r="AT168" s="58">
        <f t="shared" si="99"/>
        <v>0</v>
      </c>
      <c r="AU168" s="58">
        <f>IF((X168*$Z168-(2009-X$3)/$C168*$Z168*X168)&lt;0,0,(X168*$Z168-(2009-X$3)/$C168*$Z168*X168))</f>
        <v>0</v>
      </c>
      <c r="AV168" s="58">
        <f>IF((Y168*$Z168-(2009-Y$3)/$C168*$Z168*Y168)&lt;0,0,(Y168*$Z168-(2009-Y$3)/$C168*$Z168*Y168))</f>
        <v>0</v>
      </c>
      <c r="AW168" s="59">
        <f>+SUM(AA168:AV168)</f>
        <v>0</v>
      </c>
      <c r="AX168" s="58">
        <f>VLOOKUP(D$3,[2]Prisindeks!$A$1:$B$111,2,FALSE)/100*AA168</f>
        <v>0</v>
      </c>
      <c r="AY168" s="58">
        <f>VLOOKUP(E$3,[2]Prisindeks!$A$1:$B$111,2,FALSE)/100*AB168</f>
        <v>0</v>
      </c>
      <c r="AZ168" s="58">
        <f>VLOOKUP(F$3,[2]Prisindeks!$A$1:$B$111,2,FALSE)/100*AC168</f>
        <v>0</v>
      </c>
      <c r="BA168" s="58">
        <f>VLOOKUP(G$3,[2]Prisindeks!$A$1:$B$111,2,FALSE)/100*AD168</f>
        <v>0</v>
      </c>
      <c r="BB168" s="58">
        <f>VLOOKUP(H$3,[2]Prisindeks!$A$1:$B$111,2,FALSE)/100*AE168</f>
        <v>0</v>
      </c>
      <c r="BC168" s="58">
        <f>VLOOKUP(I$3,[2]Prisindeks!$A$1:$B$111,2,FALSE)/100*AF168</f>
        <v>0</v>
      </c>
      <c r="BD168" s="58">
        <f>VLOOKUP(J$3,[2]Prisindeks!$A$1:$B$111,2,FALSE)/100*AG168</f>
        <v>0</v>
      </c>
      <c r="BE168" s="58">
        <f>VLOOKUP(K$3,[2]Prisindeks!$A$1:$B$111,2,FALSE)/100*AH168</f>
        <v>0</v>
      </c>
      <c r="BF168" s="58">
        <f>VLOOKUP(L$3,[2]Prisindeks!$A$1:$B$111,2,FALSE)/100*AI168</f>
        <v>0</v>
      </c>
      <c r="BG168" s="58">
        <f>VLOOKUP(M$3,[2]Prisindeks!$A$1:$B$111,2,FALSE)/100*AJ168</f>
        <v>0</v>
      </c>
      <c r="BH168" s="58">
        <f>VLOOKUP(N$3,[2]Prisindeks!$A$1:$B$111,2,FALSE)/100*AK168</f>
        <v>0</v>
      </c>
      <c r="BI168" s="58">
        <f>VLOOKUP(O$3,[2]Prisindeks!$A$1:$B$111,2,FALSE)/100*AL168</f>
        <v>0</v>
      </c>
      <c r="BJ168" s="58">
        <f>VLOOKUP(P$3,[2]Prisindeks!$A$1:$B$111,2,FALSE)/100*AM168</f>
        <v>0</v>
      </c>
      <c r="BK168" s="58">
        <f>VLOOKUP(Q$3,[2]Prisindeks!$A$1:$B$111,2,FALSE)/100*AN168</f>
        <v>0</v>
      </c>
      <c r="BL168" s="58">
        <f>VLOOKUP(R$3,[2]Prisindeks!$A$1:$B$111,2,FALSE)/100*AO168</f>
        <v>0</v>
      </c>
      <c r="BM168" s="58">
        <f>VLOOKUP(S$3,[2]Prisindeks!$A$1:$B$111,2,FALSE)/100*AP168</f>
        <v>0</v>
      </c>
      <c r="BN168" s="58">
        <f>VLOOKUP(T$3,[2]Prisindeks!$A$1:$B$111,2,FALSE)/100*AQ168</f>
        <v>0</v>
      </c>
      <c r="BO168" s="58">
        <f>VLOOKUP(U$3,[2]Prisindeks!$A$1:$B$111,2,FALSE)/100*AR168</f>
        <v>0</v>
      </c>
      <c r="BP168" s="58">
        <f>VLOOKUP(V$3,[2]Prisindeks!$A$1:$B$111,2,FALSE)/100*AS168</f>
        <v>0</v>
      </c>
      <c r="BQ168" s="58">
        <f>VLOOKUP(W$3,[2]Prisindeks!$A$1:$B$111,2,FALSE)/100*AT168</f>
        <v>0</v>
      </c>
      <c r="BR168" s="58">
        <f>VLOOKUP(X$3,[2]Prisindeks!$A$1:$B$111,2,FALSE)/100*AU168</f>
        <v>0</v>
      </c>
      <c r="BS168" s="58">
        <f>VLOOKUP(Y$3,[2]Prisindeks!$A$1:$B$111,2,FALSE)/100*AV168</f>
        <v>0</v>
      </c>
      <c r="BT168" s="59">
        <f>+SUM(AX168:BS168)</f>
        <v>0</v>
      </c>
      <c r="BU168" s="48">
        <f t="shared" si="100"/>
        <v>0</v>
      </c>
      <c r="BV168" s="48">
        <f t="shared" si="100"/>
        <v>0</v>
      </c>
      <c r="BW168" s="48">
        <f t="shared" si="100"/>
        <v>0</v>
      </c>
      <c r="BX168" s="48">
        <f t="shared" si="100"/>
        <v>0</v>
      </c>
      <c r="BY168" s="48">
        <f t="shared" si="100"/>
        <v>0</v>
      </c>
      <c r="BZ168" s="48">
        <f t="shared" si="100"/>
        <v>0</v>
      </c>
      <c r="CA168" s="48">
        <f t="shared" si="100"/>
        <v>0</v>
      </c>
      <c r="CB168" s="48">
        <f t="shared" si="100"/>
        <v>0</v>
      </c>
      <c r="CC168" s="48">
        <f t="shared" si="100"/>
        <v>0</v>
      </c>
      <c r="CD168" s="48">
        <f t="shared" si="100"/>
        <v>0</v>
      </c>
      <c r="CE168" s="48">
        <f t="shared" si="101"/>
        <v>0</v>
      </c>
      <c r="CF168" s="48">
        <f t="shared" si="101"/>
        <v>0</v>
      </c>
      <c r="CG168" s="48">
        <f t="shared" si="101"/>
        <v>0</v>
      </c>
      <c r="CH168" s="48">
        <f t="shared" si="101"/>
        <v>0</v>
      </c>
      <c r="CI168" s="48">
        <f t="shared" si="101"/>
        <v>0</v>
      </c>
      <c r="CJ168" s="48">
        <f t="shared" si="101"/>
        <v>0</v>
      </c>
      <c r="CK168" s="48">
        <f t="shared" si="101"/>
        <v>0</v>
      </c>
      <c r="CL168" s="48">
        <f t="shared" si="101"/>
        <v>0</v>
      </c>
      <c r="CM168" s="48">
        <f t="shared" si="101"/>
        <v>0</v>
      </c>
      <c r="CN168" s="48">
        <f t="shared" si="101"/>
        <v>0</v>
      </c>
      <c r="CO168" s="48">
        <f t="shared" si="101"/>
        <v>0</v>
      </c>
      <c r="CP168" s="48">
        <f t="shared" si="101"/>
        <v>0</v>
      </c>
      <c r="CQ168" s="49">
        <f>+AVERAGE(AW168,BT168)</f>
        <v>0</v>
      </c>
      <c r="CR168" s="48">
        <f>SUM(D168:Y168)</f>
        <v>0</v>
      </c>
    </row>
    <row r="169" spans="1:96" hidden="1" outlineLevel="1" x14ac:dyDescent="0.25">
      <c r="A169" s="50" t="s">
        <v>88</v>
      </c>
      <c r="B169" s="51" t="s">
        <v>89</v>
      </c>
      <c r="C169" s="52">
        <f>+[2]Genanskaffelsespriser!$E$178</f>
        <v>50</v>
      </c>
      <c r="D169" s="78">
        <v>0</v>
      </c>
      <c r="E169" s="78">
        <v>0</v>
      </c>
      <c r="F169" s="78">
        <v>0</v>
      </c>
      <c r="G169" s="78">
        <v>0</v>
      </c>
      <c r="H169" s="78">
        <v>0</v>
      </c>
      <c r="I169" s="78">
        <v>0</v>
      </c>
      <c r="J169" s="78">
        <v>0</v>
      </c>
      <c r="K169" s="78">
        <v>0</v>
      </c>
      <c r="L169" s="78">
        <v>0</v>
      </c>
      <c r="M169" s="78">
        <v>0</v>
      </c>
      <c r="N169" s="78">
        <v>0</v>
      </c>
      <c r="O169" s="78">
        <v>0</v>
      </c>
      <c r="P169" s="78">
        <v>0</v>
      </c>
      <c r="Q169" s="78">
        <v>0</v>
      </c>
      <c r="R169" s="78">
        <v>0</v>
      </c>
      <c r="S169" s="78">
        <v>0</v>
      </c>
      <c r="T169" s="78">
        <v>0</v>
      </c>
      <c r="U169" s="78">
        <v>0</v>
      </c>
      <c r="V169" s="78">
        <v>0</v>
      </c>
      <c r="W169" s="78">
        <v>0</v>
      </c>
      <c r="X169" s="78">
        <v>0</v>
      </c>
      <c r="Y169" s="78">
        <v>0</v>
      </c>
      <c r="Z169" s="87">
        <f>IF(COUNTIF(D169:Y169,"&lt;&gt;0")&lt;=1,IF((SUM(D169:Y169))&gt;0,(+HLOOKUP((SUM(D169:Y169)),[2]Priser!$E$168:$J$170,2)+((SUM(D169:Y169))-HLOOKUP((SUM(D169:Y169)),[2]Priser!$E$168:$J$170,1))*HLOOKUP((SUM(D169:Y169)),[2]Priser!$E$168:$J$170,3))/(SUM(D169:Y169)),0)*(1+[2]Genanskaffelsespriser!$D$196),$A$400)</f>
        <v>0</v>
      </c>
      <c r="AA169" s="57">
        <f t="shared" ref="AA169:AV169" si="102">IF((D169*$Z169-(2009-D$3)/($C169+D170)*$Z169*D169)&lt;0,0,(D169*$Z169-(2009-D$3)/($C169+D170)*$Z169*D169))</f>
        <v>0</v>
      </c>
      <c r="AB169" s="58">
        <f t="shared" si="102"/>
        <v>0</v>
      </c>
      <c r="AC169" s="58">
        <f t="shared" si="102"/>
        <v>0</v>
      </c>
      <c r="AD169" s="58">
        <f t="shared" si="102"/>
        <v>0</v>
      </c>
      <c r="AE169" s="58">
        <f t="shared" si="102"/>
        <v>0</v>
      </c>
      <c r="AF169" s="58">
        <f t="shared" si="102"/>
        <v>0</v>
      </c>
      <c r="AG169" s="58">
        <f t="shared" si="102"/>
        <v>0</v>
      </c>
      <c r="AH169" s="58">
        <f t="shared" si="102"/>
        <v>0</v>
      </c>
      <c r="AI169" s="58">
        <f t="shared" si="102"/>
        <v>0</v>
      </c>
      <c r="AJ169" s="58">
        <f t="shared" si="102"/>
        <v>0</v>
      </c>
      <c r="AK169" s="58">
        <f t="shared" si="102"/>
        <v>0</v>
      </c>
      <c r="AL169" s="58">
        <f t="shared" si="102"/>
        <v>0</v>
      </c>
      <c r="AM169" s="58">
        <f t="shared" si="102"/>
        <v>0</v>
      </c>
      <c r="AN169" s="58">
        <f t="shared" si="102"/>
        <v>0</v>
      </c>
      <c r="AO169" s="58">
        <f t="shared" si="102"/>
        <v>0</v>
      </c>
      <c r="AP169" s="58">
        <f t="shared" si="102"/>
        <v>0</v>
      </c>
      <c r="AQ169" s="58">
        <f t="shared" si="102"/>
        <v>0</v>
      </c>
      <c r="AR169" s="58">
        <f t="shared" si="102"/>
        <v>0</v>
      </c>
      <c r="AS169" s="58">
        <f t="shared" si="102"/>
        <v>0</v>
      </c>
      <c r="AT169" s="58">
        <f t="shared" si="102"/>
        <v>0</v>
      </c>
      <c r="AU169" s="58">
        <f t="shared" si="102"/>
        <v>0</v>
      </c>
      <c r="AV169" s="58">
        <f t="shared" si="102"/>
        <v>0</v>
      </c>
      <c r="AW169" s="59">
        <f>+SUM(AA169:AV169)</f>
        <v>0</v>
      </c>
      <c r="AX169" s="58">
        <f>VLOOKUP(D$3,[2]Prisindeks!$A$1:$B$111,2,FALSE)/100*AA169</f>
        <v>0</v>
      </c>
      <c r="AY169" s="58">
        <f>VLOOKUP(E$3,[2]Prisindeks!$A$1:$B$111,2,FALSE)/100*AB169</f>
        <v>0</v>
      </c>
      <c r="AZ169" s="58">
        <f>VLOOKUP(F$3,[2]Prisindeks!$A$1:$B$111,2,FALSE)/100*AC169</f>
        <v>0</v>
      </c>
      <c r="BA169" s="58">
        <f>VLOOKUP(G$3,[2]Prisindeks!$A$1:$B$111,2,FALSE)/100*AD169</f>
        <v>0</v>
      </c>
      <c r="BB169" s="58">
        <f>VLOOKUP(H$3,[2]Prisindeks!$A$1:$B$111,2,FALSE)/100*AE169</f>
        <v>0</v>
      </c>
      <c r="BC169" s="58">
        <f>VLOOKUP(I$3,[2]Prisindeks!$A$1:$B$111,2,FALSE)/100*AF169</f>
        <v>0</v>
      </c>
      <c r="BD169" s="58">
        <f>VLOOKUP(J$3,[2]Prisindeks!$A$1:$B$111,2,FALSE)/100*AG169</f>
        <v>0</v>
      </c>
      <c r="BE169" s="58">
        <f>VLOOKUP(K$3,[2]Prisindeks!$A$1:$B$111,2,FALSE)/100*AH169</f>
        <v>0</v>
      </c>
      <c r="BF169" s="58">
        <f>VLOOKUP(L$3,[2]Prisindeks!$A$1:$B$111,2,FALSE)/100*AI169</f>
        <v>0</v>
      </c>
      <c r="BG169" s="58">
        <f>VLOOKUP(M$3,[2]Prisindeks!$A$1:$B$111,2,FALSE)/100*AJ169</f>
        <v>0</v>
      </c>
      <c r="BH169" s="58">
        <f>VLOOKUP(N$3,[2]Prisindeks!$A$1:$B$111,2,FALSE)/100*AK169</f>
        <v>0</v>
      </c>
      <c r="BI169" s="58">
        <f>VLOOKUP(O$3,[2]Prisindeks!$A$1:$B$111,2,FALSE)/100*AL169</f>
        <v>0</v>
      </c>
      <c r="BJ169" s="58">
        <f>VLOOKUP(P$3,[2]Prisindeks!$A$1:$B$111,2,FALSE)/100*AM169</f>
        <v>0</v>
      </c>
      <c r="BK169" s="58">
        <f>VLOOKUP(Q$3,[2]Prisindeks!$A$1:$B$111,2,FALSE)/100*AN169</f>
        <v>0</v>
      </c>
      <c r="BL169" s="58">
        <f>VLOOKUP(R$3,[2]Prisindeks!$A$1:$B$111,2,FALSE)/100*AO169</f>
        <v>0</v>
      </c>
      <c r="BM169" s="58">
        <f>VLOOKUP(S$3,[2]Prisindeks!$A$1:$B$111,2,FALSE)/100*AP169</f>
        <v>0</v>
      </c>
      <c r="BN169" s="58">
        <f>VLOOKUP(T$3,[2]Prisindeks!$A$1:$B$111,2,FALSE)/100*AQ169</f>
        <v>0</v>
      </c>
      <c r="BO169" s="58">
        <f>VLOOKUP(U$3,[2]Prisindeks!$A$1:$B$111,2,FALSE)/100*AR169</f>
        <v>0</v>
      </c>
      <c r="BP169" s="58">
        <f>VLOOKUP(V$3,[2]Prisindeks!$A$1:$B$111,2,FALSE)/100*AS169</f>
        <v>0</v>
      </c>
      <c r="BQ169" s="58">
        <f>VLOOKUP(W$3,[2]Prisindeks!$A$1:$B$111,2,FALSE)/100*AT169</f>
        <v>0</v>
      </c>
      <c r="BR169" s="58">
        <f>VLOOKUP(X$3,[2]Prisindeks!$A$1:$B$111,2,FALSE)/100*AU169</f>
        <v>0</v>
      </c>
      <c r="BS169" s="58">
        <f>VLOOKUP(Y$3,[2]Prisindeks!$A$1:$B$111,2,FALSE)/100*AV169</f>
        <v>0</v>
      </c>
      <c r="BT169" s="59">
        <f>+SUM(AX169:BS169)</f>
        <v>0</v>
      </c>
      <c r="BU169" s="48">
        <f t="shared" si="100"/>
        <v>0</v>
      </c>
      <c r="BV169" s="48">
        <f t="shared" si="100"/>
        <v>0</v>
      </c>
      <c r="BW169" s="48">
        <f t="shared" si="100"/>
        <v>0</v>
      </c>
      <c r="BX169" s="48">
        <f t="shared" si="100"/>
        <v>0</v>
      </c>
      <c r="BY169" s="48">
        <f t="shared" si="100"/>
        <v>0</v>
      </c>
      <c r="BZ169" s="48">
        <f t="shared" si="100"/>
        <v>0</v>
      </c>
      <c r="CA169" s="48">
        <f t="shared" si="100"/>
        <v>0</v>
      </c>
      <c r="CB169" s="48">
        <f t="shared" si="100"/>
        <v>0</v>
      </c>
      <c r="CC169" s="48">
        <f t="shared" si="100"/>
        <v>0</v>
      </c>
      <c r="CD169" s="48">
        <f t="shared" si="100"/>
        <v>0</v>
      </c>
      <c r="CE169" s="48">
        <f t="shared" si="101"/>
        <v>0</v>
      </c>
      <c r="CF169" s="48">
        <f t="shared" si="101"/>
        <v>0</v>
      </c>
      <c r="CG169" s="48">
        <f t="shared" si="101"/>
        <v>0</v>
      </c>
      <c r="CH169" s="48">
        <f t="shared" si="101"/>
        <v>0</v>
      </c>
      <c r="CI169" s="48">
        <f t="shared" si="101"/>
        <v>0</v>
      </c>
      <c r="CJ169" s="48">
        <f t="shared" si="101"/>
        <v>0</v>
      </c>
      <c r="CK169" s="48">
        <f t="shared" si="101"/>
        <v>0</v>
      </c>
      <c r="CL169" s="48">
        <f t="shared" si="101"/>
        <v>0</v>
      </c>
      <c r="CM169" s="48">
        <f t="shared" si="101"/>
        <v>0</v>
      </c>
      <c r="CN169" s="48">
        <f t="shared" si="101"/>
        <v>0</v>
      </c>
      <c r="CO169" s="48">
        <f t="shared" si="101"/>
        <v>0</v>
      </c>
      <c r="CP169" s="48">
        <f t="shared" si="101"/>
        <v>0</v>
      </c>
      <c r="CQ169" s="49">
        <f>+AVERAGE(AW169,BT169)</f>
        <v>0</v>
      </c>
      <c r="CR169" s="48">
        <f>SUM(D169:Y169)</f>
        <v>0</v>
      </c>
    </row>
    <row r="170" spans="1:96" hidden="1" outlineLevel="1" x14ac:dyDescent="0.25">
      <c r="A170" s="60" t="s">
        <v>66</v>
      </c>
      <c r="B170" s="51" t="s">
        <v>67</v>
      </c>
      <c r="C170" s="61" t="s">
        <v>68</v>
      </c>
      <c r="D170" s="78">
        <v>0</v>
      </c>
      <c r="E170" s="78">
        <v>0</v>
      </c>
      <c r="F170" s="78">
        <v>0</v>
      </c>
      <c r="G170" s="78">
        <v>0</v>
      </c>
      <c r="H170" s="78">
        <v>0</v>
      </c>
      <c r="I170" s="78">
        <v>0</v>
      </c>
      <c r="J170" s="78">
        <v>0</v>
      </c>
      <c r="K170" s="78">
        <v>0</v>
      </c>
      <c r="L170" s="78">
        <v>0</v>
      </c>
      <c r="M170" s="78">
        <v>0</v>
      </c>
      <c r="N170" s="78">
        <v>0</v>
      </c>
      <c r="O170" s="78">
        <v>0</v>
      </c>
      <c r="P170" s="78">
        <v>0</v>
      </c>
      <c r="Q170" s="78">
        <v>0</v>
      </c>
      <c r="R170" s="78">
        <v>0</v>
      </c>
      <c r="S170" s="78">
        <v>0</v>
      </c>
      <c r="T170" s="78">
        <v>0</v>
      </c>
      <c r="U170" s="78">
        <v>0</v>
      </c>
      <c r="V170" s="78">
        <v>0</v>
      </c>
      <c r="W170" s="78">
        <v>0</v>
      </c>
      <c r="X170" s="78">
        <v>0</v>
      </c>
      <c r="Y170" s="110">
        <v>0</v>
      </c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  <c r="BU170" s="56"/>
      <c r="BV170" s="56"/>
      <c r="BW170" s="56"/>
      <c r="BX170" s="56"/>
      <c r="BY170" s="56"/>
      <c r="BZ170" s="56"/>
      <c r="CA170" s="56"/>
      <c r="CB170" s="56"/>
      <c r="CC170" s="56"/>
      <c r="CD170" s="56"/>
      <c r="CE170" s="56"/>
      <c r="CF170" s="56"/>
      <c r="CG170" s="56"/>
      <c r="CH170" s="56"/>
      <c r="CI170" s="56"/>
      <c r="CJ170" s="56"/>
      <c r="CK170" s="56"/>
      <c r="CL170" s="56"/>
      <c r="CM170" s="56"/>
      <c r="CN170" s="56"/>
      <c r="CO170" s="56"/>
      <c r="CP170" s="56"/>
      <c r="CQ170" s="49"/>
      <c r="CR170" s="48"/>
    </row>
    <row r="171" spans="1:96" hidden="1" outlineLevel="1" x14ac:dyDescent="0.25">
      <c r="A171" s="50" t="s">
        <v>90</v>
      </c>
      <c r="B171" s="51" t="s">
        <v>89</v>
      </c>
      <c r="C171" s="52">
        <f>+[2]Genanskaffelsespriser!$E$179</f>
        <v>50</v>
      </c>
      <c r="D171" s="78">
        <v>0</v>
      </c>
      <c r="E171" s="78">
        <v>0</v>
      </c>
      <c r="F171" s="78">
        <v>0</v>
      </c>
      <c r="G171" s="78">
        <v>0</v>
      </c>
      <c r="H171" s="78">
        <v>0</v>
      </c>
      <c r="I171" s="78">
        <v>0</v>
      </c>
      <c r="J171" s="78">
        <v>0</v>
      </c>
      <c r="K171" s="78">
        <v>0</v>
      </c>
      <c r="L171" s="78">
        <v>0</v>
      </c>
      <c r="M171" s="78">
        <v>0</v>
      </c>
      <c r="N171" s="78">
        <v>0</v>
      </c>
      <c r="O171" s="78">
        <v>0</v>
      </c>
      <c r="P171" s="78">
        <v>0</v>
      </c>
      <c r="Q171" s="78">
        <v>0</v>
      </c>
      <c r="R171" s="78">
        <v>0</v>
      </c>
      <c r="S171" s="78">
        <v>0</v>
      </c>
      <c r="T171" s="78">
        <v>0</v>
      </c>
      <c r="U171" s="78">
        <v>0</v>
      </c>
      <c r="V171" s="78">
        <v>0</v>
      </c>
      <c r="W171" s="78">
        <v>0</v>
      </c>
      <c r="X171" s="78">
        <v>0</v>
      </c>
      <c r="Y171" s="78">
        <v>0</v>
      </c>
      <c r="Z171" s="87">
        <f>IF(COUNTIF(D171:Y171,"&lt;&gt;0")&lt;=1,IF((SUM(D171:Y171))&gt;0,(+HLOOKUP((SUM(D171:Y171)),[2]Priser!$E$191:$J$193,2)+((SUM(D171:Y171))-HLOOKUP((SUM(D171:Y171)),[2]Priser!$E$191:$J$193,1))*HLOOKUP((SUM(D171:Y171)),[2]Priser!$E$191:$J$193,3))/(SUM(D171:Y171)),0)*(1+[2]Genanskaffelsespriser!$D$196),$A$400)</f>
        <v>0</v>
      </c>
      <c r="AA171" s="57">
        <f t="shared" ref="AA171:AV171" si="103">IF((D171*$Z171-(2009-D$3)/($C171+D172)*$Z171*D171)&lt;0,0,(D171*$Z171-(2009-D$3)/($C171+D172)*$Z171*D171))</f>
        <v>0</v>
      </c>
      <c r="AB171" s="58">
        <f t="shared" si="103"/>
        <v>0</v>
      </c>
      <c r="AC171" s="58">
        <f t="shared" si="103"/>
        <v>0</v>
      </c>
      <c r="AD171" s="58">
        <f t="shared" si="103"/>
        <v>0</v>
      </c>
      <c r="AE171" s="58">
        <f t="shared" si="103"/>
        <v>0</v>
      </c>
      <c r="AF171" s="58">
        <f t="shared" si="103"/>
        <v>0</v>
      </c>
      <c r="AG171" s="58">
        <f t="shared" si="103"/>
        <v>0</v>
      </c>
      <c r="AH171" s="58">
        <f t="shared" si="103"/>
        <v>0</v>
      </c>
      <c r="AI171" s="58">
        <f t="shared" si="103"/>
        <v>0</v>
      </c>
      <c r="AJ171" s="58">
        <f t="shared" si="103"/>
        <v>0</v>
      </c>
      <c r="AK171" s="58">
        <f t="shared" si="103"/>
        <v>0</v>
      </c>
      <c r="AL171" s="58">
        <f t="shared" si="103"/>
        <v>0</v>
      </c>
      <c r="AM171" s="58">
        <f t="shared" si="103"/>
        <v>0</v>
      </c>
      <c r="AN171" s="58">
        <f t="shared" si="103"/>
        <v>0</v>
      </c>
      <c r="AO171" s="58">
        <f t="shared" si="103"/>
        <v>0</v>
      </c>
      <c r="AP171" s="58">
        <f t="shared" si="103"/>
        <v>0</v>
      </c>
      <c r="AQ171" s="58">
        <f t="shared" si="103"/>
        <v>0</v>
      </c>
      <c r="AR171" s="58">
        <f t="shared" si="103"/>
        <v>0</v>
      </c>
      <c r="AS171" s="58">
        <f t="shared" si="103"/>
        <v>0</v>
      </c>
      <c r="AT171" s="58">
        <f t="shared" si="103"/>
        <v>0</v>
      </c>
      <c r="AU171" s="58">
        <f t="shared" si="103"/>
        <v>0</v>
      </c>
      <c r="AV171" s="58">
        <f t="shared" si="103"/>
        <v>0</v>
      </c>
      <c r="AW171" s="59">
        <f>+SUM(AA171:AV171)</f>
        <v>0</v>
      </c>
      <c r="AX171" s="58">
        <f>VLOOKUP(D$3,[2]Prisindeks!$A$1:$B$111,2,FALSE)/100*AA171</f>
        <v>0</v>
      </c>
      <c r="AY171" s="58">
        <f>VLOOKUP(E$3,[2]Prisindeks!$A$1:$B$111,2,FALSE)/100*AB171</f>
        <v>0</v>
      </c>
      <c r="AZ171" s="58">
        <f>VLOOKUP(F$3,[2]Prisindeks!$A$1:$B$111,2,FALSE)/100*AC171</f>
        <v>0</v>
      </c>
      <c r="BA171" s="58">
        <f>VLOOKUP(G$3,[2]Prisindeks!$A$1:$B$111,2,FALSE)/100*AD171</f>
        <v>0</v>
      </c>
      <c r="BB171" s="58">
        <f>VLOOKUP(H$3,[2]Prisindeks!$A$1:$B$111,2,FALSE)/100*AE171</f>
        <v>0</v>
      </c>
      <c r="BC171" s="58">
        <f>VLOOKUP(I$3,[2]Prisindeks!$A$1:$B$111,2,FALSE)/100*AF171</f>
        <v>0</v>
      </c>
      <c r="BD171" s="58">
        <f>VLOOKUP(J$3,[2]Prisindeks!$A$1:$B$111,2,FALSE)/100*AG171</f>
        <v>0</v>
      </c>
      <c r="BE171" s="58">
        <f>VLOOKUP(K$3,[2]Prisindeks!$A$1:$B$111,2,FALSE)/100*AH171</f>
        <v>0</v>
      </c>
      <c r="BF171" s="58">
        <f>VLOOKUP(L$3,[2]Prisindeks!$A$1:$B$111,2,FALSE)/100*AI171</f>
        <v>0</v>
      </c>
      <c r="BG171" s="58">
        <f>VLOOKUP(M$3,[2]Prisindeks!$A$1:$B$111,2,FALSE)/100*AJ171</f>
        <v>0</v>
      </c>
      <c r="BH171" s="58">
        <f>VLOOKUP(N$3,[2]Prisindeks!$A$1:$B$111,2,FALSE)/100*AK171</f>
        <v>0</v>
      </c>
      <c r="BI171" s="58">
        <f>VLOOKUP(O$3,[2]Prisindeks!$A$1:$B$111,2,FALSE)/100*AL171</f>
        <v>0</v>
      </c>
      <c r="BJ171" s="58">
        <f>VLOOKUP(P$3,[2]Prisindeks!$A$1:$B$111,2,FALSE)/100*AM171</f>
        <v>0</v>
      </c>
      <c r="BK171" s="58">
        <f>VLOOKUP(Q$3,[2]Prisindeks!$A$1:$B$111,2,FALSE)/100*AN171</f>
        <v>0</v>
      </c>
      <c r="BL171" s="58">
        <f>VLOOKUP(R$3,[2]Prisindeks!$A$1:$B$111,2,FALSE)/100*AO171</f>
        <v>0</v>
      </c>
      <c r="BM171" s="58">
        <f>VLOOKUP(S$3,[2]Prisindeks!$A$1:$B$111,2,FALSE)/100*AP171</f>
        <v>0</v>
      </c>
      <c r="BN171" s="58">
        <f>VLOOKUP(T$3,[2]Prisindeks!$A$1:$B$111,2,FALSE)/100*AQ171</f>
        <v>0</v>
      </c>
      <c r="BO171" s="58">
        <f>VLOOKUP(U$3,[2]Prisindeks!$A$1:$B$111,2,FALSE)/100*AR171</f>
        <v>0</v>
      </c>
      <c r="BP171" s="58">
        <f>VLOOKUP(V$3,[2]Prisindeks!$A$1:$B$111,2,FALSE)/100*AS171</f>
        <v>0</v>
      </c>
      <c r="BQ171" s="58">
        <f>VLOOKUP(W$3,[2]Prisindeks!$A$1:$B$111,2,FALSE)/100*AT171</f>
        <v>0</v>
      </c>
      <c r="BR171" s="58">
        <f>VLOOKUP(X$3,[2]Prisindeks!$A$1:$B$111,2,FALSE)/100*AU171</f>
        <v>0</v>
      </c>
      <c r="BS171" s="58">
        <f>VLOOKUP(Y$3,[2]Prisindeks!$A$1:$B$111,2,FALSE)/100*AV171</f>
        <v>0</v>
      </c>
      <c r="BT171" s="59">
        <f>+SUM(AX171:BS171)</f>
        <v>0</v>
      </c>
      <c r="BU171" s="48">
        <f t="shared" ref="BU171:CP171" si="104">(AX171+AA171)/2</f>
        <v>0</v>
      </c>
      <c r="BV171" s="48">
        <f t="shared" si="104"/>
        <v>0</v>
      </c>
      <c r="BW171" s="48">
        <f t="shared" si="104"/>
        <v>0</v>
      </c>
      <c r="BX171" s="48">
        <f t="shared" si="104"/>
        <v>0</v>
      </c>
      <c r="BY171" s="48">
        <f t="shared" si="104"/>
        <v>0</v>
      </c>
      <c r="BZ171" s="48">
        <f t="shared" si="104"/>
        <v>0</v>
      </c>
      <c r="CA171" s="48">
        <f t="shared" si="104"/>
        <v>0</v>
      </c>
      <c r="CB171" s="48">
        <f t="shared" si="104"/>
        <v>0</v>
      </c>
      <c r="CC171" s="48">
        <f t="shared" si="104"/>
        <v>0</v>
      </c>
      <c r="CD171" s="48">
        <f t="shared" si="104"/>
        <v>0</v>
      </c>
      <c r="CE171" s="48">
        <f t="shared" si="104"/>
        <v>0</v>
      </c>
      <c r="CF171" s="48">
        <f t="shared" si="104"/>
        <v>0</v>
      </c>
      <c r="CG171" s="48">
        <f t="shared" si="104"/>
        <v>0</v>
      </c>
      <c r="CH171" s="48">
        <f t="shared" si="104"/>
        <v>0</v>
      </c>
      <c r="CI171" s="48">
        <f t="shared" si="104"/>
        <v>0</v>
      </c>
      <c r="CJ171" s="48">
        <f t="shared" si="104"/>
        <v>0</v>
      </c>
      <c r="CK171" s="48">
        <f t="shared" si="104"/>
        <v>0</v>
      </c>
      <c r="CL171" s="48">
        <f t="shared" si="104"/>
        <v>0</v>
      </c>
      <c r="CM171" s="48">
        <f t="shared" si="104"/>
        <v>0</v>
      </c>
      <c r="CN171" s="48">
        <f t="shared" si="104"/>
        <v>0</v>
      </c>
      <c r="CO171" s="48">
        <f t="shared" si="104"/>
        <v>0</v>
      </c>
      <c r="CP171" s="48">
        <f t="shared" si="104"/>
        <v>0</v>
      </c>
      <c r="CQ171" s="49">
        <f>+AVERAGE(AW171,BT171)</f>
        <v>0</v>
      </c>
      <c r="CR171" s="48">
        <f>SUM(D171:Y171)</f>
        <v>0</v>
      </c>
    </row>
    <row r="172" spans="1:96" hidden="1" outlineLevel="1" x14ac:dyDescent="0.25">
      <c r="A172" s="60" t="s">
        <v>66</v>
      </c>
      <c r="B172" s="51" t="s">
        <v>67</v>
      </c>
      <c r="C172" s="61" t="s">
        <v>68</v>
      </c>
      <c r="D172" s="78">
        <v>0</v>
      </c>
      <c r="E172" s="78">
        <v>0</v>
      </c>
      <c r="F172" s="78">
        <v>0</v>
      </c>
      <c r="G172" s="78">
        <v>0</v>
      </c>
      <c r="H172" s="78">
        <v>0</v>
      </c>
      <c r="I172" s="78">
        <v>0</v>
      </c>
      <c r="J172" s="78">
        <v>0</v>
      </c>
      <c r="K172" s="78">
        <v>0</v>
      </c>
      <c r="L172" s="78">
        <v>0</v>
      </c>
      <c r="M172" s="78">
        <v>0</v>
      </c>
      <c r="N172" s="78">
        <v>0</v>
      </c>
      <c r="O172" s="78">
        <v>0</v>
      </c>
      <c r="P172" s="78">
        <v>0</v>
      </c>
      <c r="Q172" s="78">
        <v>0</v>
      </c>
      <c r="R172" s="78">
        <v>0</v>
      </c>
      <c r="S172" s="78">
        <v>0</v>
      </c>
      <c r="T172" s="78">
        <v>0</v>
      </c>
      <c r="U172" s="78">
        <v>0</v>
      </c>
      <c r="V172" s="78">
        <v>0</v>
      </c>
      <c r="W172" s="78">
        <v>0</v>
      </c>
      <c r="X172" s="78">
        <v>0</v>
      </c>
      <c r="Y172" s="110">
        <v>0</v>
      </c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  <c r="BU172" s="56"/>
      <c r="BV172" s="56"/>
      <c r="BW172" s="56"/>
      <c r="BX172" s="56"/>
      <c r="BY172" s="56"/>
      <c r="BZ172" s="56"/>
      <c r="CA172" s="56"/>
      <c r="CB172" s="56"/>
      <c r="CC172" s="56"/>
      <c r="CD172" s="56"/>
      <c r="CE172" s="56"/>
      <c r="CF172" s="56"/>
      <c r="CG172" s="56"/>
      <c r="CH172" s="56"/>
      <c r="CI172" s="56"/>
      <c r="CJ172" s="56"/>
      <c r="CK172" s="56"/>
      <c r="CL172" s="56"/>
      <c r="CM172" s="56"/>
      <c r="CN172" s="56"/>
      <c r="CO172" s="56"/>
      <c r="CP172" s="56"/>
      <c r="CQ172" s="49"/>
      <c r="CR172" s="48"/>
    </row>
    <row r="173" spans="1:96" collapsed="1" x14ac:dyDescent="0.25">
      <c r="A173" s="30" t="s">
        <v>97</v>
      </c>
      <c r="B173" s="31"/>
      <c r="C173" s="7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74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49"/>
      <c r="AW173" s="36">
        <f>SUM(AW174:AW181)</f>
        <v>0</v>
      </c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76"/>
      <c r="BR173" s="76"/>
      <c r="BS173" s="76"/>
      <c r="BT173" s="36">
        <f>SUM(BT174:BT181)</f>
        <v>0</v>
      </c>
      <c r="BU173" s="76"/>
      <c r="BV173" s="76"/>
      <c r="BW173" s="76"/>
      <c r="BX173" s="76"/>
      <c r="BY173" s="76"/>
      <c r="BZ173" s="76"/>
      <c r="CA173" s="76"/>
      <c r="CB173" s="76"/>
      <c r="CC173" s="76"/>
      <c r="CD173" s="76"/>
      <c r="CE173" s="76"/>
      <c r="CF173" s="76"/>
      <c r="CG173" s="76"/>
      <c r="CH173" s="76"/>
      <c r="CI173" s="76"/>
      <c r="CJ173" s="76"/>
      <c r="CK173" s="76"/>
      <c r="CL173" s="76"/>
      <c r="CM173" s="76"/>
      <c r="CN173" s="76"/>
      <c r="CO173" s="76"/>
      <c r="CP173" s="76"/>
      <c r="CQ173" s="36">
        <f>SUM(CQ174:CQ181)</f>
        <v>0</v>
      </c>
      <c r="CR173" s="48">
        <f>SUM(D173:Y173)</f>
        <v>0</v>
      </c>
    </row>
    <row r="174" spans="1:96" hidden="1" outlineLevel="1" x14ac:dyDescent="0.25">
      <c r="A174" s="85" t="s">
        <v>84</v>
      </c>
      <c r="B174" s="39" t="s">
        <v>85</v>
      </c>
      <c r="C174" s="40">
        <f>+[2]Genanskaffelsespriser!$E$175</f>
        <v>50</v>
      </c>
      <c r="D174" s="77">
        <v>0</v>
      </c>
      <c r="E174" s="77">
        <v>0</v>
      </c>
      <c r="F174" s="77">
        <v>0</v>
      </c>
      <c r="G174" s="77">
        <v>0</v>
      </c>
      <c r="H174" s="77">
        <v>0</v>
      </c>
      <c r="I174" s="77">
        <v>0</v>
      </c>
      <c r="J174" s="77">
        <v>0</v>
      </c>
      <c r="K174" s="77">
        <v>0</v>
      </c>
      <c r="L174" s="77">
        <v>0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7">
        <v>0</v>
      </c>
      <c r="S174" s="77">
        <v>0</v>
      </c>
      <c r="T174" s="77">
        <v>0</v>
      </c>
      <c r="U174" s="77">
        <v>0</v>
      </c>
      <c r="V174" s="77">
        <v>0</v>
      </c>
      <c r="W174" s="77">
        <v>0</v>
      </c>
      <c r="X174" s="77">
        <v>0</v>
      </c>
      <c r="Y174" s="77">
        <v>0</v>
      </c>
      <c r="Z174" s="86">
        <f>IF(COUNTIF(D174:Y174,"&lt;&gt;0")&lt;=1,IF((SUM(D174:Y174))&gt;0,((+HLOOKUP((SUM(D174:Y174)),[2]Priser!$E$342:$H$344,2)+((SUM(D174:Y174))-HLOOKUP((SUM(D174:Y174)),[2]Priser!$E$342:$H$344,1))*HLOOKUP((SUM(D174:Y174)),[2]Priser!$E$342:$H$344,3))*[2]Priser!$P$341)/(SUM(D174:Y174)),0)*(1+[2]Genanskaffelsespriser!$D$196),$A$400)</f>
        <v>0</v>
      </c>
      <c r="AA174" s="45">
        <f t="shared" ref="AA174:AV174" si="105">IF((D174*$Z174-(2009-D$3)/($C174+D175)*$Z174*D174)&lt;0,0,(D174*$Z174-(2009-D$3)/($C174+D175)*$Z174*D174))</f>
        <v>0</v>
      </c>
      <c r="AB174" s="46">
        <f t="shared" si="105"/>
        <v>0</v>
      </c>
      <c r="AC174" s="46">
        <f t="shared" si="105"/>
        <v>0</v>
      </c>
      <c r="AD174" s="46">
        <f t="shared" si="105"/>
        <v>0</v>
      </c>
      <c r="AE174" s="46">
        <f t="shared" si="105"/>
        <v>0</v>
      </c>
      <c r="AF174" s="46">
        <f t="shared" si="105"/>
        <v>0</v>
      </c>
      <c r="AG174" s="46">
        <f t="shared" si="105"/>
        <v>0</v>
      </c>
      <c r="AH174" s="46">
        <f t="shared" si="105"/>
        <v>0</v>
      </c>
      <c r="AI174" s="46">
        <f t="shared" si="105"/>
        <v>0</v>
      </c>
      <c r="AJ174" s="46">
        <f t="shared" si="105"/>
        <v>0</v>
      </c>
      <c r="AK174" s="46">
        <f t="shared" si="105"/>
        <v>0</v>
      </c>
      <c r="AL174" s="46">
        <f t="shared" si="105"/>
        <v>0</v>
      </c>
      <c r="AM174" s="46">
        <f t="shared" si="105"/>
        <v>0</v>
      </c>
      <c r="AN174" s="46">
        <f t="shared" si="105"/>
        <v>0</v>
      </c>
      <c r="AO174" s="46">
        <f t="shared" si="105"/>
        <v>0</v>
      </c>
      <c r="AP174" s="46">
        <f t="shared" si="105"/>
        <v>0</v>
      </c>
      <c r="AQ174" s="46">
        <f t="shared" si="105"/>
        <v>0</v>
      </c>
      <c r="AR174" s="46">
        <f t="shared" si="105"/>
        <v>0</v>
      </c>
      <c r="AS174" s="46">
        <f t="shared" si="105"/>
        <v>0</v>
      </c>
      <c r="AT174" s="46">
        <f t="shared" si="105"/>
        <v>0</v>
      </c>
      <c r="AU174" s="46">
        <f t="shared" si="105"/>
        <v>0</v>
      </c>
      <c r="AV174" s="46">
        <f t="shared" si="105"/>
        <v>0</v>
      </c>
      <c r="AW174" s="47">
        <f>+SUM(AA174:AV174)</f>
        <v>0</v>
      </c>
      <c r="AX174" s="46">
        <f>VLOOKUP(D$3,[2]Prisindeks!$A$1:$B$111,2,FALSE)/100*AA174</f>
        <v>0</v>
      </c>
      <c r="AY174" s="46">
        <f>VLOOKUP(E$3,[2]Prisindeks!$A$1:$B$111,2,FALSE)/100*AB174</f>
        <v>0</v>
      </c>
      <c r="AZ174" s="46">
        <f>VLOOKUP(F$3,[2]Prisindeks!$A$1:$B$111,2,FALSE)/100*AC174</f>
        <v>0</v>
      </c>
      <c r="BA174" s="46">
        <f>VLOOKUP(G$3,[2]Prisindeks!$A$1:$B$111,2,FALSE)/100*AD174</f>
        <v>0</v>
      </c>
      <c r="BB174" s="46">
        <f>VLOOKUP(H$3,[2]Prisindeks!$A$1:$B$111,2,FALSE)/100*AE174</f>
        <v>0</v>
      </c>
      <c r="BC174" s="46">
        <f>VLOOKUP(I$3,[2]Prisindeks!$A$1:$B$111,2,FALSE)/100*AF174</f>
        <v>0</v>
      </c>
      <c r="BD174" s="46">
        <f>VLOOKUP(J$3,[2]Prisindeks!$A$1:$B$111,2,FALSE)/100*AG174</f>
        <v>0</v>
      </c>
      <c r="BE174" s="46">
        <f>VLOOKUP(K$3,[2]Prisindeks!$A$1:$B$111,2,FALSE)/100*AH174</f>
        <v>0</v>
      </c>
      <c r="BF174" s="46">
        <f>VLOOKUP(L$3,[2]Prisindeks!$A$1:$B$111,2,FALSE)/100*AI174</f>
        <v>0</v>
      </c>
      <c r="BG174" s="46">
        <f>VLOOKUP(M$3,[2]Prisindeks!$A$1:$B$111,2,FALSE)/100*AJ174</f>
        <v>0</v>
      </c>
      <c r="BH174" s="46">
        <f>VLOOKUP(N$3,[2]Prisindeks!$A$1:$B$111,2,FALSE)/100*AK174</f>
        <v>0</v>
      </c>
      <c r="BI174" s="46">
        <f>VLOOKUP(O$3,[2]Prisindeks!$A$1:$B$111,2,FALSE)/100*AL174</f>
        <v>0</v>
      </c>
      <c r="BJ174" s="46">
        <f>VLOOKUP(P$3,[2]Prisindeks!$A$1:$B$111,2,FALSE)/100*AM174</f>
        <v>0</v>
      </c>
      <c r="BK174" s="46">
        <f>VLOOKUP(Q$3,[2]Prisindeks!$A$1:$B$111,2,FALSE)/100*AN174</f>
        <v>0</v>
      </c>
      <c r="BL174" s="46">
        <f>VLOOKUP(R$3,[2]Prisindeks!$A$1:$B$111,2,FALSE)/100*AO174</f>
        <v>0</v>
      </c>
      <c r="BM174" s="46">
        <f>VLOOKUP(S$3,[2]Prisindeks!$A$1:$B$111,2,FALSE)/100*AP174</f>
        <v>0</v>
      </c>
      <c r="BN174" s="46">
        <f>VLOOKUP(T$3,[2]Prisindeks!$A$1:$B$111,2,FALSE)/100*AQ174</f>
        <v>0</v>
      </c>
      <c r="BO174" s="46">
        <f>VLOOKUP(U$3,[2]Prisindeks!$A$1:$B$111,2,FALSE)/100*AR174</f>
        <v>0</v>
      </c>
      <c r="BP174" s="46">
        <f>VLOOKUP(V$3,[2]Prisindeks!$A$1:$B$111,2,FALSE)/100*AS174</f>
        <v>0</v>
      </c>
      <c r="BQ174" s="46">
        <f>VLOOKUP(W$3,[2]Prisindeks!$A$1:$B$111,2,FALSE)/100*AT174</f>
        <v>0</v>
      </c>
      <c r="BR174" s="46">
        <f>VLOOKUP(X$3,[2]Prisindeks!$A$1:$B$111,2,FALSE)/100*AU174</f>
        <v>0</v>
      </c>
      <c r="BS174" s="46">
        <f>VLOOKUP(Y$3,[2]Prisindeks!$A$1:$B$111,2,FALSE)/100*AV174</f>
        <v>0</v>
      </c>
      <c r="BT174" s="47">
        <f>+SUM(AX174:BS174)</f>
        <v>0</v>
      </c>
      <c r="BU174" s="48">
        <f t="shared" ref="BU174:CP174" si="106">(AX174+AA174)/2</f>
        <v>0</v>
      </c>
      <c r="BV174" s="48">
        <f t="shared" si="106"/>
        <v>0</v>
      </c>
      <c r="BW174" s="48">
        <f t="shared" si="106"/>
        <v>0</v>
      </c>
      <c r="BX174" s="48">
        <f t="shared" si="106"/>
        <v>0</v>
      </c>
      <c r="BY174" s="48">
        <f t="shared" si="106"/>
        <v>0</v>
      </c>
      <c r="BZ174" s="48">
        <f t="shared" si="106"/>
        <v>0</v>
      </c>
      <c r="CA174" s="48">
        <f t="shared" si="106"/>
        <v>0</v>
      </c>
      <c r="CB174" s="48">
        <f t="shared" si="106"/>
        <v>0</v>
      </c>
      <c r="CC174" s="48">
        <f t="shared" si="106"/>
        <v>0</v>
      </c>
      <c r="CD174" s="48">
        <f t="shared" si="106"/>
        <v>0</v>
      </c>
      <c r="CE174" s="48">
        <f t="shared" si="106"/>
        <v>0</v>
      </c>
      <c r="CF174" s="48">
        <f t="shared" si="106"/>
        <v>0</v>
      </c>
      <c r="CG174" s="48">
        <f t="shared" si="106"/>
        <v>0</v>
      </c>
      <c r="CH174" s="48">
        <f t="shared" si="106"/>
        <v>0</v>
      </c>
      <c r="CI174" s="48">
        <f t="shared" si="106"/>
        <v>0</v>
      </c>
      <c r="CJ174" s="48">
        <f t="shared" si="106"/>
        <v>0</v>
      </c>
      <c r="CK174" s="48">
        <f t="shared" si="106"/>
        <v>0</v>
      </c>
      <c r="CL174" s="48">
        <f t="shared" si="106"/>
        <v>0</v>
      </c>
      <c r="CM174" s="48">
        <f t="shared" si="106"/>
        <v>0</v>
      </c>
      <c r="CN174" s="48">
        <f t="shared" si="106"/>
        <v>0</v>
      </c>
      <c r="CO174" s="48">
        <f t="shared" si="106"/>
        <v>0</v>
      </c>
      <c r="CP174" s="48">
        <f t="shared" si="106"/>
        <v>0</v>
      </c>
      <c r="CQ174" s="49">
        <f>+AVERAGE(AW174,BT174)</f>
        <v>0</v>
      </c>
      <c r="CR174" s="48">
        <f>SUM(D174:Y174)</f>
        <v>0</v>
      </c>
    </row>
    <row r="175" spans="1:96" hidden="1" outlineLevel="1" x14ac:dyDescent="0.25">
      <c r="A175" s="60" t="s">
        <v>66</v>
      </c>
      <c r="B175" s="51" t="s">
        <v>67</v>
      </c>
      <c r="C175" s="61" t="s">
        <v>68</v>
      </c>
      <c r="D175" s="78">
        <v>0</v>
      </c>
      <c r="E175" s="78">
        <v>0</v>
      </c>
      <c r="F175" s="78">
        <v>0</v>
      </c>
      <c r="G175" s="78">
        <v>0</v>
      </c>
      <c r="H175" s="78">
        <v>0</v>
      </c>
      <c r="I175" s="78">
        <v>0</v>
      </c>
      <c r="J175" s="78">
        <v>0</v>
      </c>
      <c r="K175" s="78">
        <v>0</v>
      </c>
      <c r="L175" s="78">
        <v>0</v>
      </c>
      <c r="M175" s="78">
        <v>0</v>
      </c>
      <c r="N175" s="78">
        <v>0</v>
      </c>
      <c r="O175" s="78">
        <v>0</v>
      </c>
      <c r="P175" s="78">
        <v>0</v>
      </c>
      <c r="Q175" s="78">
        <v>0</v>
      </c>
      <c r="R175" s="78">
        <v>0</v>
      </c>
      <c r="S175" s="78">
        <v>0</v>
      </c>
      <c r="T175" s="78">
        <v>0</v>
      </c>
      <c r="U175" s="78">
        <v>0</v>
      </c>
      <c r="V175" s="78">
        <v>0</v>
      </c>
      <c r="W175" s="78">
        <v>0</v>
      </c>
      <c r="X175" s="78">
        <v>0</v>
      </c>
      <c r="Y175" s="110">
        <v>0</v>
      </c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  <c r="BR175" s="56"/>
      <c r="BS175" s="56"/>
      <c r="BT175" s="56"/>
      <c r="BU175" s="56"/>
      <c r="BV175" s="56"/>
      <c r="BW175" s="56"/>
      <c r="BX175" s="56"/>
      <c r="BY175" s="56"/>
      <c r="BZ175" s="56"/>
      <c r="CA175" s="56"/>
      <c r="CB175" s="56"/>
      <c r="CC175" s="56"/>
      <c r="CD175" s="56"/>
      <c r="CE175" s="56"/>
      <c r="CF175" s="56"/>
      <c r="CG175" s="56"/>
      <c r="CH175" s="56"/>
      <c r="CI175" s="56"/>
      <c r="CJ175" s="56"/>
      <c r="CK175" s="56"/>
      <c r="CL175" s="56"/>
      <c r="CM175" s="56"/>
      <c r="CN175" s="56"/>
      <c r="CO175" s="56"/>
      <c r="CP175" s="56"/>
      <c r="CQ175" s="49"/>
      <c r="CR175" s="48"/>
    </row>
    <row r="176" spans="1:96" hidden="1" outlineLevel="1" x14ac:dyDescent="0.25">
      <c r="A176" s="50" t="s">
        <v>86</v>
      </c>
      <c r="B176" s="51" t="s">
        <v>85</v>
      </c>
      <c r="C176" s="52">
        <f>+[2]Genanskaffelsespriser!$E$176</f>
        <v>25</v>
      </c>
      <c r="D176" s="78">
        <v>0</v>
      </c>
      <c r="E176" s="78">
        <v>0</v>
      </c>
      <c r="F176" s="78">
        <v>0</v>
      </c>
      <c r="G176" s="78">
        <v>0</v>
      </c>
      <c r="H176" s="78">
        <v>0</v>
      </c>
      <c r="I176" s="78">
        <v>0</v>
      </c>
      <c r="J176" s="78">
        <v>0</v>
      </c>
      <c r="K176" s="78">
        <v>0</v>
      </c>
      <c r="L176" s="78">
        <v>0</v>
      </c>
      <c r="M176" s="78">
        <v>0</v>
      </c>
      <c r="N176" s="78">
        <v>0</v>
      </c>
      <c r="O176" s="78">
        <v>0</v>
      </c>
      <c r="P176" s="78">
        <v>0</v>
      </c>
      <c r="Q176" s="78">
        <v>0</v>
      </c>
      <c r="R176" s="78">
        <v>0</v>
      </c>
      <c r="S176" s="78">
        <v>0</v>
      </c>
      <c r="T176" s="78">
        <v>0</v>
      </c>
      <c r="U176" s="78">
        <v>0</v>
      </c>
      <c r="V176" s="78">
        <v>0</v>
      </c>
      <c r="W176" s="78">
        <v>0</v>
      </c>
      <c r="X176" s="78">
        <v>0</v>
      </c>
      <c r="Y176" s="78">
        <v>0</v>
      </c>
      <c r="Z176" s="87">
        <f>IF(COUNTIF(D176:Y176,"&lt;&gt;0")&lt;=1,IF((SUM(D176:Y176))&gt;0,((+HLOOKUP((SUM(D176:Y176)),[2]Priser!$E$342:$H$344,2)+((SUM(D176:Y176))-HLOOKUP((SUM(D176:Y176)),[2]Priser!$E$342:$H$344,1))*HLOOKUP((SUM(D176:Y176)),[2]Priser!$E$342:$H$344,3))*[2]Priser!$Q$341)/(SUM(D176:Y176)),0)*(1+[2]Genanskaffelsespriser!$D$196),$A$400)</f>
        <v>0</v>
      </c>
      <c r="AA176" s="57">
        <f t="shared" ref="AA176:AP177" si="107">IF((D176*$Z176-(2009-D$3)/$C176*$Z176*D176)&lt;0,0,(D176*$Z176-(2009-D$3)/$C176*$Z176*D176))</f>
        <v>0</v>
      </c>
      <c r="AB176" s="58">
        <f t="shared" si="107"/>
        <v>0</v>
      </c>
      <c r="AC176" s="58">
        <f t="shared" si="107"/>
        <v>0</v>
      </c>
      <c r="AD176" s="58">
        <f t="shared" si="107"/>
        <v>0</v>
      </c>
      <c r="AE176" s="58">
        <f t="shared" si="107"/>
        <v>0</v>
      </c>
      <c r="AF176" s="58">
        <f t="shared" si="107"/>
        <v>0</v>
      </c>
      <c r="AG176" s="58">
        <f t="shared" si="107"/>
        <v>0</v>
      </c>
      <c r="AH176" s="58">
        <f t="shared" si="107"/>
        <v>0</v>
      </c>
      <c r="AI176" s="58">
        <f t="shared" si="107"/>
        <v>0</v>
      </c>
      <c r="AJ176" s="58">
        <f t="shared" si="107"/>
        <v>0</v>
      </c>
      <c r="AK176" s="58">
        <f t="shared" si="107"/>
        <v>0</v>
      </c>
      <c r="AL176" s="58">
        <f t="shared" si="107"/>
        <v>0</v>
      </c>
      <c r="AM176" s="58">
        <f t="shared" si="107"/>
        <v>0</v>
      </c>
      <c r="AN176" s="58">
        <f t="shared" si="107"/>
        <v>0</v>
      </c>
      <c r="AO176" s="58">
        <f t="shared" si="107"/>
        <v>0</v>
      </c>
      <c r="AP176" s="58">
        <f t="shared" si="107"/>
        <v>0</v>
      </c>
      <c r="AQ176" s="58">
        <f t="shared" ref="AK176:AT177" si="108">IF((T176*$Z176-(2009-T$3)/$C176*$Z176*T176)&lt;0,0,(T176*$Z176-(2009-T$3)/$C176*$Z176*T176))</f>
        <v>0</v>
      </c>
      <c r="AR176" s="58">
        <f t="shared" si="108"/>
        <v>0</v>
      </c>
      <c r="AS176" s="58">
        <f t="shared" si="108"/>
        <v>0</v>
      </c>
      <c r="AT176" s="58">
        <f t="shared" si="108"/>
        <v>0</v>
      </c>
      <c r="AU176" s="58">
        <f>IF((X176*$Z176-(2009-X$3)/$C176*$Z176*X176)&lt;0,0,(X176*$Z176-(2009-X$3)/$C176*$Z176*X176))</f>
        <v>0</v>
      </c>
      <c r="AV176" s="58">
        <f>IF((Y176*$Z176-(2009-Y$3)/$C176*$Z176*Y176)&lt;0,0,(Y176*$Z176-(2009-Y$3)/$C176*$Z176*Y176))</f>
        <v>0</v>
      </c>
      <c r="AW176" s="59">
        <f>+SUM(AA176:AV176)</f>
        <v>0</v>
      </c>
      <c r="AX176" s="58">
        <f>VLOOKUP(D$3,[2]Prisindeks!$A$1:$B$111,2,FALSE)/100*AA176</f>
        <v>0</v>
      </c>
      <c r="AY176" s="58">
        <f>VLOOKUP(E$3,[2]Prisindeks!$A$1:$B$111,2,FALSE)/100*AB176</f>
        <v>0</v>
      </c>
      <c r="AZ176" s="58">
        <f>VLOOKUP(F$3,[2]Prisindeks!$A$1:$B$111,2,FALSE)/100*AC176</f>
        <v>0</v>
      </c>
      <c r="BA176" s="58">
        <f>VLOOKUP(G$3,[2]Prisindeks!$A$1:$B$111,2,FALSE)/100*AD176</f>
        <v>0</v>
      </c>
      <c r="BB176" s="58">
        <f>VLOOKUP(H$3,[2]Prisindeks!$A$1:$B$111,2,FALSE)/100*AE176</f>
        <v>0</v>
      </c>
      <c r="BC176" s="58">
        <f>VLOOKUP(I$3,[2]Prisindeks!$A$1:$B$111,2,FALSE)/100*AF176</f>
        <v>0</v>
      </c>
      <c r="BD176" s="58">
        <f>VLOOKUP(J$3,[2]Prisindeks!$A$1:$B$111,2,FALSE)/100*AG176</f>
        <v>0</v>
      </c>
      <c r="BE176" s="58">
        <f>VLOOKUP(K$3,[2]Prisindeks!$A$1:$B$111,2,FALSE)/100*AH176</f>
        <v>0</v>
      </c>
      <c r="BF176" s="58">
        <f>VLOOKUP(L$3,[2]Prisindeks!$A$1:$B$111,2,FALSE)/100*AI176</f>
        <v>0</v>
      </c>
      <c r="BG176" s="58">
        <f>VLOOKUP(M$3,[2]Prisindeks!$A$1:$B$111,2,FALSE)/100*AJ176</f>
        <v>0</v>
      </c>
      <c r="BH176" s="58">
        <f>VLOOKUP(N$3,[2]Prisindeks!$A$1:$B$111,2,FALSE)/100*AK176</f>
        <v>0</v>
      </c>
      <c r="BI176" s="58">
        <f>VLOOKUP(O$3,[2]Prisindeks!$A$1:$B$111,2,FALSE)/100*AL176</f>
        <v>0</v>
      </c>
      <c r="BJ176" s="58">
        <f>VLOOKUP(P$3,[2]Prisindeks!$A$1:$B$111,2,FALSE)/100*AM176</f>
        <v>0</v>
      </c>
      <c r="BK176" s="58">
        <f>VLOOKUP(Q$3,[2]Prisindeks!$A$1:$B$111,2,FALSE)/100*AN176</f>
        <v>0</v>
      </c>
      <c r="BL176" s="58">
        <f>VLOOKUP(R$3,[2]Prisindeks!$A$1:$B$111,2,FALSE)/100*AO176</f>
        <v>0</v>
      </c>
      <c r="BM176" s="58">
        <f>VLOOKUP(S$3,[2]Prisindeks!$A$1:$B$111,2,FALSE)/100*AP176</f>
        <v>0</v>
      </c>
      <c r="BN176" s="58">
        <f>VLOOKUP(T$3,[2]Prisindeks!$A$1:$B$111,2,FALSE)/100*AQ176</f>
        <v>0</v>
      </c>
      <c r="BO176" s="58">
        <f>VLOOKUP(U$3,[2]Prisindeks!$A$1:$B$111,2,FALSE)/100*AR176</f>
        <v>0</v>
      </c>
      <c r="BP176" s="58">
        <f>VLOOKUP(V$3,[2]Prisindeks!$A$1:$B$111,2,FALSE)/100*AS176</f>
        <v>0</v>
      </c>
      <c r="BQ176" s="58">
        <f>VLOOKUP(W$3,[2]Prisindeks!$A$1:$B$111,2,FALSE)/100*AT176</f>
        <v>0</v>
      </c>
      <c r="BR176" s="58">
        <f>VLOOKUP(X$3,[2]Prisindeks!$A$1:$B$111,2,FALSE)/100*AU176</f>
        <v>0</v>
      </c>
      <c r="BS176" s="58">
        <f>VLOOKUP(Y$3,[2]Prisindeks!$A$1:$B$111,2,FALSE)/100*AV176</f>
        <v>0</v>
      </c>
      <c r="BT176" s="59">
        <f>+SUM(AX176:BS176)</f>
        <v>0</v>
      </c>
      <c r="BU176" s="48">
        <f t="shared" ref="BU176:CJ178" si="109">(AX176+AA176)/2</f>
        <v>0</v>
      </c>
      <c r="BV176" s="48">
        <f t="shared" si="109"/>
        <v>0</v>
      </c>
      <c r="BW176" s="48">
        <f t="shared" si="109"/>
        <v>0</v>
      </c>
      <c r="BX176" s="48">
        <f t="shared" si="109"/>
        <v>0</v>
      </c>
      <c r="BY176" s="48">
        <f t="shared" si="109"/>
        <v>0</v>
      </c>
      <c r="BZ176" s="48">
        <f t="shared" si="109"/>
        <v>0</v>
      </c>
      <c r="CA176" s="48">
        <f t="shared" si="109"/>
        <v>0</v>
      </c>
      <c r="CB176" s="48">
        <f t="shared" si="109"/>
        <v>0</v>
      </c>
      <c r="CC176" s="48">
        <f t="shared" si="109"/>
        <v>0</v>
      </c>
      <c r="CD176" s="48">
        <f t="shared" si="109"/>
        <v>0</v>
      </c>
      <c r="CE176" s="48">
        <f t="shared" si="109"/>
        <v>0</v>
      </c>
      <c r="CF176" s="48">
        <f t="shared" si="109"/>
        <v>0</v>
      </c>
      <c r="CG176" s="48">
        <f t="shared" si="109"/>
        <v>0</v>
      </c>
      <c r="CH176" s="48">
        <f t="shared" si="109"/>
        <v>0</v>
      </c>
      <c r="CI176" s="48">
        <f t="shared" si="109"/>
        <v>0</v>
      </c>
      <c r="CJ176" s="48">
        <f t="shared" si="109"/>
        <v>0</v>
      </c>
      <c r="CK176" s="48">
        <f t="shared" ref="CE176:CP178" si="110">(BN176+AQ176)/2</f>
        <v>0</v>
      </c>
      <c r="CL176" s="48">
        <f t="shared" si="110"/>
        <v>0</v>
      </c>
      <c r="CM176" s="48">
        <f t="shared" si="110"/>
        <v>0</v>
      </c>
      <c r="CN176" s="48">
        <f t="shared" si="110"/>
        <v>0</v>
      </c>
      <c r="CO176" s="48">
        <f t="shared" si="110"/>
        <v>0</v>
      </c>
      <c r="CP176" s="48">
        <f t="shared" si="110"/>
        <v>0</v>
      </c>
      <c r="CQ176" s="49">
        <f>+AVERAGE(AW176,BT176)</f>
        <v>0</v>
      </c>
      <c r="CR176" s="48">
        <f>SUM(D176:Y176)</f>
        <v>0</v>
      </c>
    </row>
    <row r="177" spans="1:96" hidden="1" outlineLevel="1" x14ac:dyDescent="0.25">
      <c r="A177" s="50" t="s">
        <v>87</v>
      </c>
      <c r="B177" s="51" t="s">
        <v>85</v>
      </c>
      <c r="C177" s="52">
        <f>+[2]Genanskaffelsespriser!$E$177</f>
        <v>10</v>
      </c>
      <c r="D177" s="78">
        <v>0</v>
      </c>
      <c r="E177" s="78">
        <v>0</v>
      </c>
      <c r="F177" s="78">
        <v>0</v>
      </c>
      <c r="G177" s="78">
        <v>0</v>
      </c>
      <c r="H177" s="78">
        <v>0</v>
      </c>
      <c r="I177" s="78">
        <v>0</v>
      </c>
      <c r="J177" s="78">
        <v>0</v>
      </c>
      <c r="K177" s="78">
        <v>0</v>
      </c>
      <c r="L177" s="78">
        <v>0</v>
      </c>
      <c r="M177" s="78">
        <v>0</v>
      </c>
      <c r="N177" s="78">
        <v>0</v>
      </c>
      <c r="O177" s="78">
        <v>0</v>
      </c>
      <c r="P177" s="78">
        <v>0</v>
      </c>
      <c r="Q177" s="78">
        <v>0</v>
      </c>
      <c r="R177" s="78">
        <v>0</v>
      </c>
      <c r="S177" s="78">
        <v>0</v>
      </c>
      <c r="T177" s="78">
        <v>0</v>
      </c>
      <c r="U177" s="78">
        <v>0</v>
      </c>
      <c r="V177" s="78">
        <v>0</v>
      </c>
      <c r="W177" s="78">
        <v>0</v>
      </c>
      <c r="X177" s="78">
        <v>0</v>
      </c>
      <c r="Y177" s="78">
        <v>0</v>
      </c>
      <c r="Z177" s="87">
        <f>IF(COUNTIF(D177:Y177,"&lt;&gt;0")&lt;=1,IF((SUM(D177:Y177))&gt;0,((+HLOOKUP((SUM(D177:Y177)),[2]Priser!$E$342:$H$344,2)+((SUM(D177:Y177))-HLOOKUP((SUM(D177:Y177)),[2]Priser!$E$342:$H$344,1))*HLOOKUP((SUM(D177:Y177)),[2]Priser!$E$342:$H$344,3))*[2]Priser!$R$341)/(SUM(D177:Y177)),0)*(1+[2]Genanskaffelsespriser!$D$196),$A$400)</f>
        <v>0</v>
      </c>
      <c r="AA177" s="57">
        <f t="shared" si="107"/>
        <v>0</v>
      </c>
      <c r="AB177" s="58">
        <f t="shared" si="107"/>
        <v>0</v>
      </c>
      <c r="AC177" s="58">
        <f t="shared" si="107"/>
        <v>0</v>
      </c>
      <c r="AD177" s="58">
        <f t="shared" si="107"/>
        <v>0</v>
      </c>
      <c r="AE177" s="58">
        <f t="shared" si="107"/>
        <v>0</v>
      </c>
      <c r="AF177" s="58">
        <f t="shared" si="107"/>
        <v>0</v>
      </c>
      <c r="AG177" s="58">
        <f t="shared" si="107"/>
        <v>0</v>
      </c>
      <c r="AH177" s="58">
        <f t="shared" si="107"/>
        <v>0</v>
      </c>
      <c r="AI177" s="58">
        <f t="shared" si="107"/>
        <v>0</v>
      </c>
      <c r="AJ177" s="58">
        <f t="shared" si="107"/>
        <v>0</v>
      </c>
      <c r="AK177" s="58">
        <f t="shared" si="108"/>
        <v>0</v>
      </c>
      <c r="AL177" s="58">
        <f t="shared" si="108"/>
        <v>0</v>
      </c>
      <c r="AM177" s="58">
        <f t="shared" si="108"/>
        <v>0</v>
      </c>
      <c r="AN177" s="58">
        <f t="shared" si="108"/>
        <v>0</v>
      </c>
      <c r="AO177" s="58">
        <f t="shared" si="108"/>
        <v>0</v>
      </c>
      <c r="AP177" s="58">
        <f t="shared" si="108"/>
        <v>0</v>
      </c>
      <c r="AQ177" s="58">
        <f t="shared" si="108"/>
        <v>0</v>
      </c>
      <c r="AR177" s="58">
        <f t="shared" si="108"/>
        <v>0</v>
      </c>
      <c r="AS177" s="58">
        <f t="shared" si="108"/>
        <v>0</v>
      </c>
      <c r="AT177" s="58">
        <f t="shared" si="108"/>
        <v>0</v>
      </c>
      <c r="AU177" s="58">
        <f>IF((X177*$Z177-(2009-X$3)/$C177*$Z177*X177)&lt;0,0,(X177*$Z177-(2009-X$3)/$C177*$Z177*X177))</f>
        <v>0</v>
      </c>
      <c r="AV177" s="58">
        <f>IF((Y177*$Z177-(2009-Y$3)/$C177*$Z177*Y177)&lt;0,0,(Y177*$Z177-(2009-Y$3)/$C177*$Z177*Y177))</f>
        <v>0</v>
      </c>
      <c r="AW177" s="59">
        <f>+SUM(AA177:AV177)</f>
        <v>0</v>
      </c>
      <c r="AX177" s="58">
        <f>VLOOKUP(D$3,[2]Prisindeks!$A$1:$B$111,2,FALSE)/100*AA177</f>
        <v>0</v>
      </c>
      <c r="AY177" s="58">
        <f>VLOOKUP(E$3,[2]Prisindeks!$A$1:$B$111,2,FALSE)/100*AB177</f>
        <v>0</v>
      </c>
      <c r="AZ177" s="58">
        <f>VLOOKUP(F$3,[2]Prisindeks!$A$1:$B$111,2,FALSE)/100*AC177</f>
        <v>0</v>
      </c>
      <c r="BA177" s="58">
        <f>VLOOKUP(G$3,[2]Prisindeks!$A$1:$B$111,2,FALSE)/100*AD177</f>
        <v>0</v>
      </c>
      <c r="BB177" s="58">
        <f>VLOOKUP(H$3,[2]Prisindeks!$A$1:$B$111,2,FALSE)/100*AE177</f>
        <v>0</v>
      </c>
      <c r="BC177" s="58">
        <f>VLOOKUP(I$3,[2]Prisindeks!$A$1:$B$111,2,FALSE)/100*AF177</f>
        <v>0</v>
      </c>
      <c r="BD177" s="58">
        <f>VLOOKUP(J$3,[2]Prisindeks!$A$1:$B$111,2,FALSE)/100*AG177</f>
        <v>0</v>
      </c>
      <c r="BE177" s="58">
        <f>VLOOKUP(K$3,[2]Prisindeks!$A$1:$B$111,2,FALSE)/100*AH177</f>
        <v>0</v>
      </c>
      <c r="BF177" s="58">
        <f>VLOOKUP(L$3,[2]Prisindeks!$A$1:$B$111,2,FALSE)/100*AI177</f>
        <v>0</v>
      </c>
      <c r="BG177" s="58">
        <f>VLOOKUP(M$3,[2]Prisindeks!$A$1:$B$111,2,FALSE)/100*AJ177</f>
        <v>0</v>
      </c>
      <c r="BH177" s="58">
        <f>VLOOKUP(N$3,[2]Prisindeks!$A$1:$B$111,2,FALSE)/100*AK177</f>
        <v>0</v>
      </c>
      <c r="BI177" s="58">
        <f>VLOOKUP(O$3,[2]Prisindeks!$A$1:$B$111,2,FALSE)/100*AL177</f>
        <v>0</v>
      </c>
      <c r="BJ177" s="58">
        <f>VLOOKUP(P$3,[2]Prisindeks!$A$1:$B$111,2,FALSE)/100*AM177</f>
        <v>0</v>
      </c>
      <c r="BK177" s="58">
        <f>VLOOKUP(Q$3,[2]Prisindeks!$A$1:$B$111,2,FALSE)/100*AN177</f>
        <v>0</v>
      </c>
      <c r="BL177" s="58">
        <f>VLOOKUP(R$3,[2]Prisindeks!$A$1:$B$111,2,FALSE)/100*AO177</f>
        <v>0</v>
      </c>
      <c r="BM177" s="58">
        <f>VLOOKUP(S$3,[2]Prisindeks!$A$1:$B$111,2,FALSE)/100*AP177</f>
        <v>0</v>
      </c>
      <c r="BN177" s="58">
        <f>VLOOKUP(T$3,[2]Prisindeks!$A$1:$B$111,2,FALSE)/100*AQ177</f>
        <v>0</v>
      </c>
      <c r="BO177" s="58">
        <f>VLOOKUP(U$3,[2]Prisindeks!$A$1:$B$111,2,FALSE)/100*AR177</f>
        <v>0</v>
      </c>
      <c r="BP177" s="58">
        <f>VLOOKUP(V$3,[2]Prisindeks!$A$1:$B$111,2,FALSE)/100*AS177</f>
        <v>0</v>
      </c>
      <c r="BQ177" s="58">
        <f>VLOOKUP(W$3,[2]Prisindeks!$A$1:$B$111,2,FALSE)/100*AT177</f>
        <v>0</v>
      </c>
      <c r="BR177" s="58">
        <f>VLOOKUP(X$3,[2]Prisindeks!$A$1:$B$111,2,FALSE)/100*AU177</f>
        <v>0</v>
      </c>
      <c r="BS177" s="58">
        <f>VLOOKUP(Y$3,[2]Prisindeks!$A$1:$B$111,2,FALSE)/100*AV177</f>
        <v>0</v>
      </c>
      <c r="BT177" s="59">
        <f>+SUM(AX177:BS177)</f>
        <v>0</v>
      </c>
      <c r="BU177" s="48">
        <f t="shared" si="109"/>
        <v>0</v>
      </c>
      <c r="BV177" s="48">
        <f t="shared" si="109"/>
        <v>0</v>
      </c>
      <c r="BW177" s="48">
        <f t="shared" si="109"/>
        <v>0</v>
      </c>
      <c r="BX177" s="48">
        <f t="shared" si="109"/>
        <v>0</v>
      </c>
      <c r="BY177" s="48">
        <f t="shared" si="109"/>
        <v>0</v>
      </c>
      <c r="BZ177" s="48">
        <f t="shared" si="109"/>
        <v>0</v>
      </c>
      <c r="CA177" s="48">
        <f t="shared" si="109"/>
        <v>0</v>
      </c>
      <c r="CB177" s="48">
        <f t="shared" si="109"/>
        <v>0</v>
      </c>
      <c r="CC177" s="48">
        <f t="shared" si="109"/>
        <v>0</v>
      </c>
      <c r="CD177" s="48">
        <f t="shared" si="109"/>
        <v>0</v>
      </c>
      <c r="CE177" s="48">
        <f t="shared" si="110"/>
        <v>0</v>
      </c>
      <c r="CF177" s="48">
        <f t="shared" si="110"/>
        <v>0</v>
      </c>
      <c r="CG177" s="48">
        <f t="shared" si="110"/>
        <v>0</v>
      </c>
      <c r="CH177" s="48">
        <f t="shared" si="110"/>
        <v>0</v>
      </c>
      <c r="CI177" s="48">
        <f t="shared" si="110"/>
        <v>0</v>
      </c>
      <c r="CJ177" s="48">
        <f t="shared" si="110"/>
        <v>0</v>
      </c>
      <c r="CK177" s="48">
        <f t="shared" si="110"/>
        <v>0</v>
      </c>
      <c r="CL177" s="48">
        <f t="shared" si="110"/>
        <v>0</v>
      </c>
      <c r="CM177" s="48">
        <f t="shared" si="110"/>
        <v>0</v>
      </c>
      <c r="CN177" s="48">
        <f t="shared" si="110"/>
        <v>0</v>
      </c>
      <c r="CO177" s="48">
        <f t="shared" si="110"/>
        <v>0</v>
      </c>
      <c r="CP177" s="48">
        <f t="shared" si="110"/>
        <v>0</v>
      </c>
      <c r="CQ177" s="49">
        <f>+AVERAGE(AW177,BT177)</f>
        <v>0</v>
      </c>
      <c r="CR177" s="48">
        <f>SUM(D177:Y177)</f>
        <v>0</v>
      </c>
    </row>
    <row r="178" spans="1:96" hidden="1" outlineLevel="1" x14ac:dyDescent="0.25">
      <c r="A178" s="50" t="s">
        <v>88</v>
      </c>
      <c r="B178" s="51" t="s">
        <v>89</v>
      </c>
      <c r="C178" s="52">
        <f>+[2]Genanskaffelsespriser!$E$178</f>
        <v>50</v>
      </c>
      <c r="D178" s="78">
        <v>0</v>
      </c>
      <c r="E178" s="78">
        <v>0</v>
      </c>
      <c r="F178" s="78">
        <v>0</v>
      </c>
      <c r="G178" s="78">
        <v>0</v>
      </c>
      <c r="H178" s="78">
        <v>0</v>
      </c>
      <c r="I178" s="78">
        <v>0</v>
      </c>
      <c r="J178" s="78">
        <v>0</v>
      </c>
      <c r="K178" s="78">
        <v>0</v>
      </c>
      <c r="L178" s="78">
        <v>0</v>
      </c>
      <c r="M178" s="78">
        <v>0</v>
      </c>
      <c r="N178" s="78">
        <v>0</v>
      </c>
      <c r="O178" s="78">
        <v>0</v>
      </c>
      <c r="P178" s="78">
        <v>0</v>
      </c>
      <c r="Q178" s="78">
        <v>0</v>
      </c>
      <c r="R178" s="78">
        <v>0</v>
      </c>
      <c r="S178" s="78">
        <v>0</v>
      </c>
      <c r="T178" s="78">
        <v>0</v>
      </c>
      <c r="U178" s="78">
        <v>0</v>
      </c>
      <c r="V178" s="78">
        <v>0</v>
      </c>
      <c r="W178" s="78">
        <v>0</v>
      </c>
      <c r="X178" s="78">
        <v>0</v>
      </c>
      <c r="Y178" s="78">
        <v>0</v>
      </c>
      <c r="Z178" s="87">
        <f>IF(COUNTIF(D178:Y178,"&lt;&gt;0")&lt;=1,IF((SUM(D178:Y178))&gt;0,(+HLOOKUP((SUM(D178:Y178)),[2]Priser!$E$168:$J$170,2)+((SUM(D178:Y178))-HLOOKUP((SUM(D178:Y178)),[2]Priser!$E$168:$J$170,1))*HLOOKUP((SUM(D178:Y178)),[2]Priser!$E$168:$J$170,3))/(SUM(D178:Y178)),0)*(1+[2]Genanskaffelsespriser!$D$196),$A$400)</f>
        <v>0</v>
      </c>
      <c r="AA178" s="57">
        <f t="shared" ref="AA178:AV178" si="111">IF((D178*$Z178-(2009-D$3)/($C178+D179)*$Z178*D178)&lt;0,0,(D178*$Z178-(2009-D$3)/($C178+D179)*$Z178*D178))</f>
        <v>0</v>
      </c>
      <c r="AB178" s="58">
        <f t="shared" si="111"/>
        <v>0</v>
      </c>
      <c r="AC178" s="58">
        <f t="shared" si="111"/>
        <v>0</v>
      </c>
      <c r="AD178" s="58">
        <f t="shared" si="111"/>
        <v>0</v>
      </c>
      <c r="AE178" s="58">
        <f t="shared" si="111"/>
        <v>0</v>
      </c>
      <c r="AF178" s="58">
        <f t="shared" si="111"/>
        <v>0</v>
      </c>
      <c r="AG178" s="58">
        <f t="shared" si="111"/>
        <v>0</v>
      </c>
      <c r="AH178" s="58">
        <f t="shared" si="111"/>
        <v>0</v>
      </c>
      <c r="AI178" s="58">
        <f t="shared" si="111"/>
        <v>0</v>
      </c>
      <c r="AJ178" s="58">
        <f t="shared" si="111"/>
        <v>0</v>
      </c>
      <c r="AK178" s="58">
        <f t="shared" si="111"/>
        <v>0</v>
      </c>
      <c r="AL178" s="58">
        <f t="shared" si="111"/>
        <v>0</v>
      </c>
      <c r="AM178" s="58">
        <f t="shared" si="111"/>
        <v>0</v>
      </c>
      <c r="AN178" s="58">
        <f t="shared" si="111"/>
        <v>0</v>
      </c>
      <c r="AO178" s="58">
        <f t="shared" si="111"/>
        <v>0</v>
      </c>
      <c r="AP178" s="58">
        <f t="shared" si="111"/>
        <v>0</v>
      </c>
      <c r="AQ178" s="58">
        <f t="shared" si="111"/>
        <v>0</v>
      </c>
      <c r="AR178" s="58">
        <f t="shared" si="111"/>
        <v>0</v>
      </c>
      <c r="AS178" s="58">
        <f t="shared" si="111"/>
        <v>0</v>
      </c>
      <c r="AT178" s="58">
        <f t="shared" si="111"/>
        <v>0</v>
      </c>
      <c r="AU178" s="58">
        <f t="shared" si="111"/>
        <v>0</v>
      </c>
      <c r="AV178" s="58">
        <f t="shared" si="111"/>
        <v>0</v>
      </c>
      <c r="AW178" s="59">
        <f>+SUM(AA178:AV178)</f>
        <v>0</v>
      </c>
      <c r="AX178" s="58">
        <f>VLOOKUP(D$3,[2]Prisindeks!$A$1:$B$111,2,FALSE)/100*AA178</f>
        <v>0</v>
      </c>
      <c r="AY178" s="58">
        <f>VLOOKUP(E$3,[2]Prisindeks!$A$1:$B$111,2,FALSE)/100*AB178</f>
        <v>0</v>
      </c>
      <c r="AZ178" s="58">
        <f>VLOOKUP(F$3,[2]Prisindeks!$A$1:$B$111,2,FALSE)/100*AC178</f>
        <v>0</v>
      </c>
      <c r="BA178" s="58">
        <f>VLOOKUP(G$3,[2]Prisindeks!$A$1:$B$111,2,FALSE)/100*AD178</f>
        <v>0</v>
      </c>
      <c r="BB178" s="58">
        <f>VLOOKUP(H$3,[2]Prisindeks!$A$1:$B$111,2,FALSE)/100*AE178</f>
        <v>0</v>
      </c>
      <c r="BC178" s="58">
        <f>VLOOKUP(I$3,[2]Prisindeks!$A$1:$B$111,2,FALSE)/100*AF178</f>
        <v>0</v>
      </c>
      <c r="BD178" s="58">
        <f>VLOOKUP(J$3,[2]Prisindeks!$A$1:$B$111,2,FALSE)/100*AG178</f>
        <v>0</v>
      </c>
      <c r="BE178" s="58">
        <f>VLOOKUP(K$3,[2]Prisindeks!$A$1:$B$111,2,FALSE)/100*AH178</f>
        <v>0</v>
      </c>
      <c r="BF178" s="58">
        <f>VLOOKUP(L$3,[2]Prisindeks!$A$1:$B$111,2,FALSE)/100*AI178</f>
        <v>0</v>
      </c>
      <c r="BG178" s="58">
        <f>VLOOKUP(M$3,[2]Prisindeks!$A$1:$B$111,2,FALSE)/100*AJ178</f>
        <v>0</v>
      </c>
      <c r="BH178" s="58">
        <f>VLOOKUP(N$3,[2]Prisindeks!$A$1:$B$111,2,FALSE)/100*AK178</f>
        <v>0</v>
      </c>
      <c r="BI178" s="58">
        <f>VLOOKUP(O$3,[2]Prisindeks!$A$1:$B$111,2,FALSE)/100*AL178</f>
        <v>0</v>
      </c>
      <c r="BJ178" s="58">
        <f>VLOOKUP(P$3,[2]Prisindeks!$A$1:$B$111,2,FALSE)/100*AM178</f>
        <v>0</v>
      </c>
      <c r="BK178" s="58">
        <f>VLOOKUP(Q$3,[2]Prisindeks!$A$1:$B$111,2,FALSE)/100*AN178</f>
        <v>0</v>
      </c>
      <c r="BL178" s="58">
        <f>VLOOKUP(R$3,[2]Prisindeks!$A$1:$B$111,2,FALSE)/100*AO178</f>
        <v>0</v>
      </c>
      <c r="BM178" s="58">
        <f>VLOOKUP(S$3,[2]Prisindeks!$A$1:$B$111,2,FALSE)/100*AP178</f>
        <v>0</v>
      </c>
      <c r="BN178" s="58">
        <f>VLOOKUP(T$3,[2]Prisindeks!$A$1:$B$111,2,FALSE)/100*AQ178</f>
        <v>0</v>
      </c>
      <c r="BO178" s="58">
        <f>VLOOKUP(U$3,[2]Prisindeks!$A$1:$B$111,2,FALSE)/100*AR178</f>
        <v>0</v>
      </c>
      <c r="BP178" s="58">
        <f>VLOOKUP(V$3,[2]Prisindeks!$A$1:$B$111,2,FALSE)/100*AS178</f>
        <v>0</v>
      </c>
      <c r="BQ178" s="58">
        <f>VLOOKUP(W$3,[2]Prisindeks!$A$1:$B$111,2,FALSE)/100*AT178</f>
        <v>0</v>
      </c>
      <c r="BR178" s="58">
        <f>VLOOKUP(X$3,[2]Prisindeks!$A$1:$B$111,2,FALSE)/100*AU178</f>
        <v>0</v>
      </c>
      <c r="BS178" s="58">
        <f>VLOOKUP(Y$3,[2]Prisindeks!$A$1:$B$111,2,FALSE)/100*AV178</f>
        <v>0</v>
      </c>
      <c r="BT178" s="59">
        <f>+SUM(AX178:BS178)</f>
        <v>0</v>
      </c>
      <c r="BU178" s="48">
        <f t="shared" si="109"/>
        <v>0</v>
      </c>
      <c r="BV178" s="48">
        <f t="shared" si="109"/>
        <v>0</v>
      </c>
      <c r="BW178" s="48">
        <f t="shared" si="109"/>
        <v>0</v>
      </c>
      <c r="BX178" s="48">
        <f t="shared" si="109"/>
        <v>0</v>
      </c>
      <c r="BY178" s="48">
        <f t="shared" si="109"/>
        <v>0</v>
      </c>
      <c r="BZ178" s="48">
        <f t="shared" si="109"/>
        <v>0</v>
      </c>
      <c r="CA178" s="48">
        <f t="shared" si="109"/>
        <v>0</v>
      </c>
      <c r="CB178" s="48">
        <f t="shared" si="109"/>
        <v>0</v>
      </c>
      <c r="CC178" s="48">
        <f t="shared" si="109"/>
        <v>0</v>
      </c>
      <c r="CD178" s="48">
        <f t="shared" si="109"/>
        <v>0</v>
      </c>
      <c r="CE178" s="48">
        <f t="shared" si="110"/>
        <v>0</v>
      </c>
      <c r="CF178" s="48">
        <f t="shared" si="110"/>
        <v>0</v>
      </c>
      <c r="CG178" s="48">
        <f t="shared" si="110"/>
        <v>0</v>
      </c>
      <c r="CH178" s="48">
        <f t="shared" si="110"/>
        <v>0</v>
      </c>
      <c r="CI178" s="48">
        <f t="shared" si="110"/>
        <v>0</v>
      </c>
      <c r="CJ178" s="48">
        <f t="shared" si="110"/>
        <v>0</v>
      </c>
      <c r="CK178" s="48">
        <f t="shared" si="110"/>
        <v>0</v>
      </c>
      <c r="CL178" s="48">
        <f t="shared" si="110"/>
        <v>0</v>
      </c>
      <c r="CM178" s="48">
        <f t="shared" si="110"/>
        <v>0</v>
      </c>
      <c r="CN178" s="48">
        <f t="shared" si="110"/>
        <v>0</v>
      </c>
      <c r="CO178" s="48">
        <f t="shared" si="110"/>
        <v>0</v>
      </c>
      <c r="CP178" s="48">
        <f t="shared" si="110"/>
        <v>0</v>
      </c>
      <c r="CQ178" s="49">
        <f>+AVERAGE(AW178,BT178)</f>
        <v>0</v>
      </c>
      <c r="CR178" s="48">
        <f>SUM(D178:Y178)</f>
        <v>0</v>
      </c>
    </row>
    <row r="179" spans="1:96" hidden="1" outlineLevel="1" x14ac:dyDescent="0.25">
      <c r="A179" s="60" t="s">
        <v>66</v>
      </c>
      <c r="B179" s="51" t="s">
        <v>67</v>
      </c>
      <c r="C179" s="61" t="s">
        <v>68</v>
      </c>
      <c r="D179" s="78">
        <v>0</v>
      </c>
      <c r="E179" s="78">
        <v>0</v>
      </c>
      <c r="F179" s="78">
        <v>0</v>
      </c>
      <c r="G179" s="78">
        <v>0</v>
      </c>
      <c r="H179" s="78">
        <v>0</v>
      </c>
      <c r="I179" s="78">
        <v>0</v>
      </c>
      <c r="J179" s="78">
        <v>0</v>
      </c>
      <c r="K179" s="78">
        <v>0</v>
      </c>
      <c r="L179" s="78">
        <v>0</v>
      </c>
      <c r="M179" s="78">
        <v>0</v>
      </c>
      <c r="N179" s="78">
        <v>0</v>
      </c>
      <c r="O179" s="78">
        <v>0</v>
      </c>
      <c r="P179" s="78">
        <v>0</v>
      </c>
      <c r="Q179" s="78">
        <v>0</v>
      </c>
      <c r="R179" s="78">
        <v>0</v>
      </c>
      <c r="S179" s="78">
        <v>0</v>
      </c>
      <c r="T179" s="78">
        <v>0</v>
      </c>
      <c r="U179" s="78">
        <v>0</v>
      </c>
      <c r="V179" s="78">
        <v>0</v>
      </c>
      <c r="W179" s="78">
        <v>0</v>
      </c>
      <c r="X179" s="78">
        <v>0</v>
      </c>
      <c r="Y179" s="110">
        <v>0</v>
      </c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  <c r="BR179" s="56"/>
      <c r="BS179" s="56"/>
      <c r="BT179" s="56"/>
      <c r="BU179" s="56"/>
      <c r="BV179" s="56"/>
      <c r="BW179" s="56"/>
      <c r="BX179" s="56"/>
      <c r="BY179" s="56"/>
      <c r="BZ179" s="56"/>
      <c r="CA179" s="56"/>
      <c r="CB179" s="56"/>
      <c r="CC179" s="56"/>
      <c r="CD179" s="56"/>
      <c r="CE179" s="56"/>
      <c r="CF179" s="56"/>
      <c r="CG179" s="56"/>
      <c r="CH179" s="56"/>
      <c r="CI179" s="56"/>
      <c r="CJ179" s="56"/>
      <c r="CK179" s="56"/>
      <c r="CL179" s="56"/>
      <c r="CM179" s="56"/>
      <c r="CN179" s="56"/>
      <c r="CO179" s="56"/>
      <c r="CP179" s="56"/>
      <c r="CQ179" s="49"/>
      <c r="CR179" s="48"/>
    </row>
    <row r="180" spans="1:96" hidden="1" outlineLevel="1" x14ac:dyDescent="0.25">
      <c r="A180" s="50" t="s">
        <v>90</v>
      </c>
      <c r="B180" s="51" t="s">
        <v>89</v>
      </c>
      <c r="C180" s="52">
        <f>+[2]Genanskaffelsespriser!$E$179</f>
        <v>50</v>
      </c>
      <c r="D180" s="78">
        <v>0</v>
      </c>
      <c r="E180" s="78">
        <v>0</v>
      </c>
      <c r="F180" s="78">
        <v>0</v>
      </c>
      <c r="G180" s="78">
        <v>0</v>
      </c>
      <c r="H180" s="78">
        <v>0</v>
      </c>
      <c r="I180" s="78">
        <v>0</v>
      </c>
      <c r="J180" s="78">
        <v>0</v>
      </c>
      <c r="K180" s="78">
        <v>0</v>
      </c>
      <c r="L180" s="78">
        <v>0</v>
      </c>
      <c r="M180" s="78">
        <v>0</v>
      </c>
      <c r="N180" s="78">
        <v>0</v>
      </c>
      <c r="O180" s="78">
        <v>0</v>
      </c>
      <c r="P180" s="78">
        <v>0</v>
      </c>
      <c r="Q180" s="78">
        <v>0</v>
      </c>
      <c r="R180" s="78">
        <v>0</v>
      </c>
      <c r="S180" s="78">
        <v>0</v>
      </c>
      <c r="T180" s="78">
        <v>0</v>
      </c>
      <c r="U180" s="78">
        <v>0</v>
      </c>
      <c r="V180" s="78">
        <v>0</v>
      </c>
      <c r="W180" s="78">
        <v>0</v>
      </c>
      <c r="X180" s="78">
        <v>0</v>
      </c>
      <c r="Y180" s="78">
        <v>0</v>
      </c>
      <c r="Z180" s="87">
        <f>IF(COUNTIF(D180:Y180,"&lt;&gt;0")&lt;=1,IF((SUM(D180:Y180))&gt;0,(+HLOOKUP((SUM(D180:Y180)),[2]Priser!$E$191:$J$193,2)+((SUM(D180:Y180))-HLOOKUP((SUM(D180:Y180)),[2]Priser!$E$191:$J$193,1))*HLOOKUP((SUM(D180:Y180)),[2]Priser!$E$191:$J$193,3))/(SUM(D180:Y180)),0)*(1+[2]Genanskaffelsespriser!$D$196),$A$400)</f>
        <v>0</v>
      </c>
      <c r="AA180" s="57">
        <f t="shared" ref="AA180:AV180" si="112">IF((D180*$Z180-(2009-D$3)/($C180+D181)*$Z180*D180)&lt;0,0,(D180*$Z180-(2009-D$3)/($C180+D181)*$Z180*D180))</f>
        <v>0</v>
      </c>
      <c r="AB180" s="58">
        <f t="shared" si="112"/>
        <v>0</v>
      </c>
      <c r="AC180" s="58">
        <f t="shared" si="112"/>
        <v>0</v>
      </c>
      <c r="AD180" s="58">
        <f t="shared" si="112"/>
        <v>0</v>
      </c>
      <c r="AE180" s="58">
        <f t="shared" si="112"/>
        <v>0</v>
      </c>
      <c r="AF180" s="58">
        <f t="shared" si="112"/>
        <v>0</v>
      </c>
      <c r="AG180" s="58">
        <f t="shared" si="112"/>
        <v>0</v>
      </c>
      <c r="AH180" s="58">
        <f t="shared" si="112"/>
        <v>0</v>
      </c>
      <c r="AI180" s="58">
        <f t="shared" si="112"/>
        <v>0</v>
      </c>
      <c r="AJ180" s="58">
        <f t="shared" si="112"/>
        <v>0</v>
      </c>
      <c r="AK180" s="58">
        <f t="shared" si="112"/>
        <v>0</v>
      </c>
      <c r="AL180" s="58">
        <f t="shared" si="112"/>
        <v>0</v>
      </c>
      <c r="AM180" s="58">
        <f t="shared" si="112"/>
        <v>0</v>
      </c>
      <c r="AN180" s="58">
        <f t="shared" si="112"/>
        <v>0</v>
      </c>
      <c r="AO180" s="58">
        <f t="shared" si="112"/>
        <v>0</v>
      </c>
      <c r="AP180" s="58">
        <f t="shared" si="112"/>
        <v>0</v>
      </c>
      <c r="AQ180" s="58">
        <f t="shared" si="112"/>
        <v>0</v>
      </c>
      <c r="AR180" s="58">
        <f t="shared" si="112"/>
        <v>0</v>
      </c>
      <c r="AS180" s="58">
        <f t="shared" si="112"/>
        <v>0</v>
      </c>
      <c r="AT180" s="58">
        <f t="shared" si="112"/>
        <v>0</v>
      </c>
      <c r="AU180" s="58">
        <f t="shared" si="112"/>
        <v>0</v>
      </c>
      <c r="AV180" s="58">
        <f t="shared" si="112"/>
        <v>0</v>
      </c>
      <c r="AW180" s="59">
        <f>+SUM(AA180:AV180)</f>
        <v>0</v>
      </c>
      <c r="AX180" s="58">
        <f>VLOOKUP(D$3,[2]Prisindeks!$A$1:$B$111,2,FALSE)/100*AA180</f>
        <v>0</v>
      </c>
      <c r="AY180" s="58">
        <f>VLOOKUP(E$3,[2]Prisindeks!$A$1:$B$111,2,FALSE)/100*AB180</f>
        <v>0</v>
      </c>
      <c r="AZ180" s="58">
        <f>VLOOKUP(F$3,[2]Prisindeks!$A$1:$B$111,2,FALSE)/100*AC180</f>
        <v>0</v>
      </c>
      <c r="BA180" s="58">
        <f>VLOOKUP(G$3,[2]Prisindeks!$A$1:$B$111,2,FALSE)/100*AD180</f>
        <v>0</v>
      </c>
      <c r="BB180" s="58">
        <f>VLOOKUP(H$3,[2]Prisindeks!$A$1:$B$111,2,FALSE)/100*AE180</f>
        <v>0</v>
      </c>
      <c r="BC180" s="58">
        <f>VLOOKUP(I$3,[2]Prisindeks!$A$1:$B$111,2,FALSE)/100*AF180</f>
        <v>0</v>
      </c>
      <c r="BD180" s="58">
        <f>VLOOKUP(J$3,[2]Prisindeks!$A$1:$B$111,2,FALSE)/100*AG180</f>
        <v>0</v>
      </c>
      <c r="BE180" s="58">
        <f>VLOOKUP(K$3,[2]Prisindeks!$A$1:$B$111,2,FALSE)/100*AH180</f>
        <v>0</v>
      </c>
      <c r="BF180" s="58">
        <f>VLOOKUP(L$3,[2]Prisindeks!$A$1:$B$111,2,FALSE)/100*AI180</f>
        <v>0</v>
      </c>
      <c r="BG180" s="58">
        <f>VLOOKUP(M$3,[2]Prisindeks!$A$1:$B$111,2,FALSE)/100*AJ180</f>
        <v>0</v>
      </c>
      <c r="BH180" s="58">
        <f>VLOOKUP(N$3,[2]Prisindeks!$A$1:$B$111,2,FALSE)/100*AK180</f>
        <v>0</v>
      </c>
      <c r="BI180" s="58">
        <f>VLOOKUP(O$3,[2]Prisindeks!$A$1:$B$111,2,FALSE)/100*AL180</f>
        <v>0</v>
      </c>
      <c r="BJ180" s="58">
        <f>VLOOKUP(P$3,[2]Prisindeks!$A$1:$B$111,2,FALSE)/100*AM180</f>
        <v>0</v>
      </c>
      <c r="BK180" s="58">
        <f>VLOOKUP(Q$3,[2]Prisindeks!$A$1:$B$111,2,FALSE)/100*AN180</f>
        <v>0</v>
      </c>
      <c r="BL180" s="58">
        <f>VLOOKUP(R$3,[2]Prisindeks!$A$1:$B$111,2,FALSE)/100*AO180</f>
        <v>0</v>
      </c>
      <c r="BM180" s="58">
        <f>VLOOKUP(S$3,[2]Prisindeks!$A$1:$B$111,2,FALSE)/100*AP180</f>
        <v>0</v>
      </c>
      <c r="BN180" s="58">
        <f>VLOOKUP(T$3,[2]Prisindeks!$A$1:$B$111,2,FALSE)/100*AQ180</f>
        <v>0</v>
      </c>
      <c r="BO180" s="58">
        <f>VLOOKUP(U$3,[2]Prisindeks!$A$1:$B$111,2,FALSE)/100*AR180</f>
        <v>0</v>
      </c>
      <c r="BP180" s="58">
        <f>VLOOKUP(V$3,[2]Prisindeks!$A$1:$B$111,2,FALSE)/100*AS180</f>
        <v>0</v>
      </c>
      <c r="BQ180" s="58">
        <f>VLOOKUP(W$3,[2]Prisindeks!$A$1:$B$111,2,FALSE)/100*AT180</f>
        <v>0</v>
      </c>
      <c r="BR180" s="58">
        <f>VLOOKUP(X$3,[2]Prisindeks!$A$1:$B$111,2,FALSE)/100*AU180</f>
        <v>0</v>
      </c>
      <c r="BS180" s="58">
        <f>VLOOKUP(Y$3,[2]Prisindeks!$A$1:$B$111,2,FALSE)/100*AV180</f>
        <v>0</v>
      </c>
      <c r="BT180" s="59">
        <f>+SUM(AX180:BS180)</f>
        <v>0</v>
      </c>
      <c r="BU180" s="48">
        <f t="shared" ref="BU180:CP180" si="113">(AX180+AA180)/2</f>
        <v>0</v>
      </c>
      <c r="BV180" s="48">
        <f t="shared" si="113"/>
        <v>0</v>
      </c>
      <c r="BW180" s="48">
        <f t="shared" si="113"/>
        <v>0</v>
      </c>
      <c r="BX180" s="48">
        <f t="shared" si="113"/>
        <v>0</v>
      </c>
      <c r="BY180" s="48">
        <f t="shared" si="113"/>
        <v>0</v>
      </c>
      <c r="BZ180" s="48">
        <f t="shared" si="113"/>
        <v>0</v>
      </c>
      <c r="CA180" s="48">
        <f t="shared" si="113"/>
        <v>0</v>
      </c>
      <c r="CB180" s="48">
        <f t="shared" si="113"/>
        <v>0</v>
      </c>
      <c r="CC180" s="48">
        <f t="shared" si="113"/>
        <v>0</v>
      </c>
      <c r="CD180" s="48">
        <f t="shared" si="113"/>
        <v>0</v>
      </c>
      <c r="CE180" s="48">
        <f t="shared" si="113"/>
        <v>0</v>
      </c>
      <c r="CF180" s="48">
        <f t="shared" si="113"/>
        <v>0</v>
      </c>
      <c r="CG180" s="48">
        <f t="shared" si="113"/>
        <v>0</v>
      </c>
      <c r="CH180" s="48">
        <f t="shared" si="113"/>
        <v>0</v>
      </c>
      <c r="CI180" s="48">
        <f t="shared" si="113"/>
        <v>0</v>
      </c>
      <c r="CJ180" s="48">
        <f t="shared" si="113"/>
        <v>0</v>
      </c>
      <c r="CK180" s="48">
        <f t="shared" si="113"/>
        <v>0</v>
      </c>
      <c r="CL180" s="48">
        <f t="shared" si="113"/>
        <v>0</v>
      </c>
      <c r="CM180" s="48">
        <f t="shared" si="113"/>
        <v>0</v>
      </c>
      <c r="CN180" s="48">
        <f t="shared" si="113"/>
        <v>0</v>
      </c>
      <c r="CO180" s="48">
        <f t="shared" si="113"/>
        <v>0</v>
      </c>
      <c r="CP180" s="48">
        <f t="shared" si="113"/>
        <v>0</v>
      </c>
      <c r="CQ180" s="49">
        <f>+AVERAGE(AW180,BT180)</f>
        <v>0</v>
      </c>
      <c r="CR180" s="48">
        <f>SUM(D180:Y180)</f>
        <v>0</v>
      </c>
    </row>
    <row r="181" spans="1:96" hidden="1" outlineLevel="1" x14ac:dyDescent="0.25">
      <c r="A181" s="60" t="s">
        <v>66</v>
      </c>
      <c r="B181" s="51" t="s">
        <v>67</v>
      </c>
      <c r="C181" s="61" t="s">
        <v>68</v>
      </c>
      <c r="D181" s="78">
        <v>0</v>
      </c>
      <c r="E181" s="78">
        <v>0</v>
      </c>
      <c r="F181" s="78">
        <v>0</v>
      </c>
      <c r="G181" s="78">
        <v>0</v>
      </c>
      <c r="H181" s="78">
        <v>0</v>
      </c>
      <c r="I181" s="78">
        <v>0</v>
      </c>
      <c r="J181" s="78">
        <v>0</v>
      </c>
      <c r="K181" s="78">
        <v>0</v>
      </c>
      <c r="L181" s="78">
        <v>0</v>
      </c>
      <c r="M181" s="78">
        <v>0</v>
      </c>
      <c r="N181" s="78">
        <v>0</v>
      </c>
      <c r="O181" s="78">
        <v>0</v>
      </c>
      <c r="P181" s="78">
        <v>0</v>
      </c>
      <c r="Q181" s="78">
        <v>0</v>
      </c>
      <c r="R181" s="78">
        <v>0</v>
      </c>
      <c r="S181" s="78">
        <v>0</v>
      </c>
      <c r="T181" s="78">
        <v>0</v>
      </c>
      <c r="U181" s="78">
        <v>0</v>
      </c>
      <c r="V181" s="78">
        <v>0</v>
      </c>
      <c r="W181" s="78">
        <v>0</v>
      </c>
      <c r="X181" s="78">
        <v>0</v>
      </c>
      <c r="Y181" s="110">
        <v>0</v>
      </c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  <c r="BR181" s="56"/>
      <c r="BS181" s="56"/>
      <c r="BT181" s="56"/>
      <c r="BU181" s="56"/>
      <c r="BV181" s="56"/>
      <c r="BW181" s="56"/>
      <c r="BX181" s="56"/>
      <c r="BY181" s="56"/>
      <c r="BZ181" s="56"/>
      <c r="CA181" s="56"/>
      <c r="CB181" s="56"/>
      <c r="CC181" s="56"/>
      <c r="CD181" s="56"/>
      <c r="CE181" s="56"/>
      <c r="CF181" s="56"/>
      <c r="CG181" s="56"/>
      <c r="CH181" s="56"/>
      <c r="CI181" s="56"/>
      <c r="CJ181" s="56"/>
      <c r="CK181" s="56"/>
      <c r="CL181" s="56"/>
      <c r="CM181" s="56"/>
      <c r="CN181" s="56"/>
      <c r="CO181" s="56"/>
      <c r="CP181" s="56"/>
      <c r="CQ181" s="49"/>
      <c r="CR181" s="48"/>
    </row>
    <row r="182" spans="1:96" collapsed="1" x14ac:dyDescent="0.25">
      <c r="A182" s="30" t="s">
        <v>98</v>
      </c>
      <c r="B182" s="31"/>
      <c r="C182" s="7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74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  <c r="AV182" s="49"/>
      <c r="AW182" s="36">
        <f>SUM(AW183:AW190)</f>
        <v>0</v>
      </c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  <c r="BT182" s="36">
        <f>SUM(BT183:BT190)</f>
        <v>0</v>
      </c>
      <c r="BU182" s="76"/>
      <c r="BV182" s="76"/>
      <c r="BW182" s="76"/>
      <c r="BX182" s="76"/>
      <c r="BY182" s="76"/>
      <c r="BZ182" s="76"/>
      <c r="CA182" s="76"/>
      <c r="CB182" s="76"/>
      <c r="CC182" s="76"/>
      <c r="CD182" s="76"/>
      <c r="CE182" s="76"/>
      <c r="CF182" s="76"/>
      <c r="CG182" s="76"/>
      <c r="CH182" s="76"/>
      <c r="CI182" s="76"/>
      <c r="CJ182" s="76"/>
      <c r="CK182" s="76"/>
      <c r="CL182" s="76"/>
      <c r="CM182" s="76"/>
      <c r="CN182" s="76"/>
      <c r="CO182" s="76"/>
      <c r="CP182" s="76"/>
      <c r="CQ182" s="36">
        <f>SUM(CQ183:CQ190)</f>
        <v>0</v>
      </c>
      <c r="CR182" s="48">
        <f>SUM(D182:Y182)</f>
        <v>0</v>
      </c>
    </row>
    <row r="183" spans="1:96" hidden="1" outlineLevel="1" x14ac:dyDescent="0.25">
      <c r="A183" s="85" t="s">
        <v>84</v>
      </c>
      <c r="B183" s="39" t="s">
        <v>85</v>
      </c>
      <c r="C183" s="40">
        <f>+[2]Genanskaffelsespriser!$E$175</f>
        <v>50</v>
      </c>
      <c r="D183" s="77">
        <v>0</v>
      </c>
      <c r="E183" s="77">
        <v>0</v>
      </c>
      <c r="F183" s="77">
        <v>0</v>
      </c>
      <c r="G183" s="77">
        <v>0</v>
      </c>
      <c r="H183" s="77">
        <v>0</v>
      </c>
      <c r="I183" s="77">
        <v>0</v>
      </c>
      <c r="J183" s="77">
        <v>0</v>
      </c>
      <c r="K183" s="77">
        <v>0</v>
      </c>
      <c r="L183" s="77">
        <v>0</v>
      </c>
      <c r="M183" s="77">
        <v>0</v>
      </c>
      <c r="N183" s="77">
        <v>0</v>
      </c>
      <c r="O183" s="77">
        <v>0</v>
      </c>
      <c r="P183" s="77">
        <v>0</v>
      </c>
      <c r="Q183" s="77">
        <v>0</v>
      </c>
      <c r="R183" s="77">
        <v>0</v>
      </c>
      <c r="S183" s="77">
        <v>0</v>
      </c>
      <c r="T183" s="77">
        <v>0</v>
      </c>
      <c r="U183" s="77">
        <v>0</v>
      </c>
      <c r="V183" s="77">
        <v>0</v>
      </c>
      <c r="W183" s="77">
        <v>0</v>
      </c>
      <c r="X183" s="77">
        <v>0</v>
      </c>
      <c r="Y183" s="77">
        <v>0</v>
      </c>
      <c r="Z183" s="86">
        <f>IF(COUNTIF(D183:Y183,"&lt;&gt;0")&lt;=1,IF((SUM(D183:Y183))&gt;0,((+HLOOKUP((SUM(D183:Y183)),[2]Priser!$E$342:$H$344,2)+((SUM(D183:Y183))-HLOOKUP((SUM(D183:Y183)),[2]Priser!$E$342:$H$344,1))*HLOOKUP((SUM(D183:Y183)),[2]Priser!$E$342:$H$344,3))*[2]Priser!$P$341)/(SUM(D183:Y183)),0)*(1+[2]Genanskaffelsespriser!$D$196),$A$400)</f>
        <v>0</v>
      </c>
      <c r="AA183" s="45">
        <f t="shared" ref="AA183:AV183" si="114">IF((D183*$Z183-(2009-D$3)/($C183+D184)*$Z183*D183)&lt;0,0,(D183*$Z183-(2009-D$3)/($C183+D184)*$Z183*D183))</f>
        <v>0</v>
      </c>
      <c r="AB183" s="46">
        <f t="shared" si="114"/>
        <v>0</v>
      </c>
      <c r="AC183" s="46">
        <f t="shared" si="114"/>
        <v>0</v>
      </c>
      <c r="AD183" s="46">
        <f t="shared" si="114"/>
        <v>0</v>
      </c>
      <c r="AE183" s="46">
        <f t="shared" si="114"/>
        <v>0</v>
      </c>
      <c r="AF183" s="46">
        <f t="shared" si="114"/>
        <v>0</v>
      </c>
      <c r="AG183" s="46">
        <f t="shared" si="114"/>
        <v>0</v>
      </c>
      <c r="AH183" s="46">
        <f t="shared" si="114"/>
        <v>0</v>
      </c>
      <c r="AI183" s="46">
        <f t="shared" si="114"/>
        <v>0</v>
      </c>
      <c r="AJ183" s="46">
        <f t="shared" si="114"/>
        <v>0</v>
      </c>
      <c r="AK183" s="46">
        <f t="shared" si="114"/>
        <v>0</v>
      </c>
      <c r="AL183" s="46">
        <f t="shared" si="114"/>
        <v>0</v>
      </c>
      <c r="AM183" s="46">
        <f t="shared" si="114"/>
        <v>0</v>
      </c>
      <c r="AN183" s="46">
        <f t="shared" si="114"/>
        <v>0</v>
      </c>
      <c r="AO183" s="46">
        <f t="shared" si="114"/>
        <v>0</v>
      </c>
      <c r="AP183" s="46">
        <f t="shared" si="114"/>
        <v>0</v>
      </c>
      <c r="AQ183" s="46">
        <f t="shared" si="114"/>
        <v>0</v>
      </c>
      <c r="AR183" s="46">
        <f t="shared" si="114"/>
        <v>0</v>
      </c>
      <c r="AS183" s="46">
        <f t="shared" si="114"/>
        <v>0</v>
      </c>
      <c r="AT183" s="46">
        <f t="shared" si="114"/>
        <v>0</v>
      </c>
      <c r="AU183" s="46">
        <f t="shared" si="114"/>
        <v>0</v>
      </c>
      <c r="AV183" s="46">
        <f t="shared" si="114"/>
        <v>0</v>
      </c>
      <c r="AW183" s="47">
        <f>+SUM(AA183:AV183)</f>
        <v>0</v>
      </c>
      <c r="AX183" s="46">
        <f>VLOOKUP(D$3,[2]Prisindeks!$A$1:$B$111,2,FALSE)/100*AA183</f>
        <v>0</v>
      </c>
      <c r="AY183" s="46">
        <f>VLOOKUP(E$3,[2]Prisindeks!$A$1:$B$111,2,FALSE)/100*AB183</f>
        <v>0</v>
      </c>
      <c r="AZ183" s="46">
        <f>VLOOKUP(F$3,[2]Prisindeks!$A$1:$B$111,2,FALSE)/100*AC183</f>
        <v>0</v>
      </c>
      <c r="BA183" s="46">
        <f>VLOOKUP(G$3,[2]Prisindeks!$A$1:$B$111,2,FALSE)/100*AD183</f>
        <v>0</v>
      </c>
      <c r="BB183" s="46">
        <f>VLOOKUP(H$3,[2]Prisindeks!$A$1:$B$111,2,FALSE)/100*AE183</f>
        <v>0</v>
      </c>
      <c r="BC183" s="46">
        <f>VLOOKUP(I$3,[2]Prisindeks!$A$1:$B$111,2,FALSE)/100*AF183</f>
        <v>0</v>
      </c>
      <c r="BD183" s="46">
        <f>VLOOKUP(J$3,[2]Prisindeks!$A$1:$B$111,2,FALSE)/100*AG183</f>
        <v>0</v>
      </c>
      <c r="BE183" s="46">
        <f>VLOOKUP(K$3,[2]Prisindeks!$A$1:$B$111,2,FALSE)/100*AH183</f>
        <v>0</v>
      </c>
      <c r="BF183" s="46">
        <f>VLOOKUP(L$3,[2]Prisindeks!$A$1:$B$111,2,FALSE)/100*AI183</f>
        <v>0</v>
      </c>
      <c r="BG183" s="46">
        <f>VLOOKUP(M$3,[2]Prisindeks!$A$1:$B$111,2,FALSE)/100*AJ183</f>
        <v>0</v>
      </c>
      <c r="BH183" s="46">
        <f>VLOOKUP(N$3,[2]Prisindeks!$A$1:$B$111,2,FALSE)/100*AK183</f>
        <v>0</v>
      </c>
      <c r="BI183" s="46">
        <f>VLOOKUP(O$3,[2]Prisindeks!$A$1:$B$111,2,FALSE)/100*AL183</f>
        <v>0</v>
      </c>
      <c r="BJ183" s="46">
        <f>VLOOKUP(P$3,[2]Prisindeks!$A$1:$B$111,2,FALSE)/100*AM183</f>
        <v>0</v>
      </c>
      <c r="BK183" s="46">
        <f>VLOOKUP(Q$3,[2]Prisindeks!$A$1:$B$111,2,FALSE)/100*AN183</f>
        <v>0</v>
      </c>
      <c r="BL183" s="46">
        <f>VLOOKUP(R$3,[2]Prisindeks!$A$1:$B$111,2,FALSE)/100*AO183</f>
        <v>0</v>
      </c>
      <c r="BM183" s="46">
        <f>VLOOKUP(S$3,[2]Prisindeks!$A$1:$B$111,2,FALSE)/100*AP183</f>
        <v>0</v>
      </c>
      <c r="BN183" s="46">
        <f>VLOOKUP(T$3,[2]Prisindeks!$A$1:$B$111,2,FALSE)/100*AQ183</f>
        <v>0</v>
      </c>
      <c r="BO183" s="46">
        <f>VLOOKUP(U$3,[2]Prisindeks!$A$1:$B$111,2,FALSE)/100*AR183</f>
        <v>0</v>
      </c>
      <c r="BP183" s="46">
        <f>VLOOKUP(V$3,[2]Prisindeks!$A$1:$B$111,2,FALSE)/100*AS183</f>
        <v>0</v>
      </c>
      <c r="BQ183" s="46">
        <f>VLOOKUP(W$3,[2]Prisindeks!$A$1:$B$111,2,FALSE)/100*AT183</f>
        <v>0</v>
      </c>
      <c r="BR183" s="46">
        <f>VLOOKUP(X$3,[2]Prisindeks!$A$1:$B$111,2,FALSE)/100*AU183</f>
        <v>0</v>
      </c>
      <c r="BS183" s="46">
        <f>VLOOKUP(Y$3,[2]Prisindeks!$A$1:$B$111,2,FALSE)/100*AV183</f>
        <v>0</v>
      </c>
      <c r="BT183" s="47">
        <f>+SUM(AX183:BS183)</f>
        <v>0</v>
      </c>
      <c r="BU183" s="48">
        <f t="shared" ref="BU183:CP183" si="115">(AX183+AA183)/2</f>
        <v>0</v>
      </c>
      <c r="BV183" s="48">
        <f t="shared" si="115"/>
        <v>0</v>
      </c>
      <c r="BW183" s="48">
        <f t="shared" si="115"/>
        <v>0</v>
      </c>
      <c r="BX183" s="48">
        <f t="shared" si="115"/>
        <v>0</v>
      </c>
      <c r="BY183" s="48">
        <f t="shared" si="115"/>
        <v>0</v>
      </c>
      <c r="BZ183" s="48">
        <f t="shared" si="115"/>
        <v>0</v>
      </c>
      <c r="CA183" s="48">
        <f t="shared" si="115"/>
        <v>0</v>
      </c>
      <c r="CB183" s="48">
        <f t="shared" si="115"/>
        <v>0</v>
      </c>
      <c r="CC183" s="48">
        <f t="shared" si="115"/>
        <v>0</v>
      </c>
      <c r="CD183" s="48">
        <f t="shared" si="115"/>
        <v>0</v>
      </c>
      <c r="CE183" s="48">
        <f t="shared" si="115"/>
        <v>0</v>
      </c>
      <c r="CF183" s="48">
        <f t="shared" si="115"/>
        <v>0</v>
      </c>
      <c r="CG183" s="48">
        <f t="shared" si="115"/>
        <v>0</v>
      </c>
      <c r="CH183" s="48">
        <f t="shared" si="115"/>
        <v>0</v>
      </c>
      <c r="CI183" s="48">
        <f t="shared" si="115"/>
        <v>0</v>
      </c>
      <c r="CJ183" s="48">
        <f t="shared" si="115"/>
        <v>0</v>
      </c>
      <c r="CK183" s="48">
        <f t="shared" si="115"/>
        <v>0</v>
      </c>
      <c r="CL183" s="48">
        <f t="shared" si="115"/>
        <v>0</v>
      </c>
      <c r="CM183" s="48">
        <f t="shared" si="115"/>
        <v>0</v>
      </c>
      <c r="CN183" s="48">
        <f t="shared" si="115"/>
        <v>0</v>
      </c>
      <c r="CO183" s="48">
        <f t="shared" si="115"/>
        <v>0</v>
      </c>
      <c r="CP183" s="48">
        <f t="shared" si="115"/>
        <v>0</v>
      </c>
      <c r="CQ183" s="49">
        <f>+AVERAGE(AW183,BT183)</f>
        <v>0</v>
      </c>
      <c r="CR183" s="48">
        <f>SUM(D183:Y183)</f>
        <v>0</v>
      </c>
    </row>
    <row r="184" spans="1:96" hidden="1" outlineLevel="1" x14ac:dyDescent="0.25">
      <c r="A184" s="60" t="s">
        <v>66</v>
      </c>
      <c r="B184" s="51" t="s">
        <v>67</v>
      </c>
      <c r="C184" s="61" t="s">
        <v>68</v>
      </c>
      <c r="D184" s="78">
        <v>0</v>
      </c>
      <c r="E184" s="78">
        <v>0</v>
      </c>
      <c r="F184" s="78">
        <v>0</v>
      </c>
      <c r="G184" s="78">
        <v>0</v>
      </c>
      <c r="H184" s="78">
        <v>0</v>
      </c>
      <c r="I184" s="78">
        <v>0</v>
      </c>
      <c r="J184" s="78">
        <v>0</v>
      </c>
      <c r="K184" s="78">
        <v>0</v>
      </c>
      <c r="L184" s="78">
        <v>0</v>
      </c>
      <c r="M184" s="78">
        <v>0</v>
      </c>
      <c r="N184" s="78">
        <v>0</v>
      </c>
      <c r="O184" s="78">
        <v>0</v>
      </c>
      <c r="P184" s="78">
        <v>0</v>
      </c>
      <c r="Q184" s="78">
        <v>0</v>
      </c>
      <c r="R184" s="78">
        <v>0</v>
      </c>
      <c r="S184" s="78">
        <v>0</v>
      </c>
      <c r="T184" s="78">
        <v>0</v>
      </c>
      <c r="U184" s="78">
        <v>0</v>
      </c>
      <c r="V184" s="78">
        <v>0</v>
      </c>
      <c r="W184" s="78">
        <v>0</v>
      </c>
      <c r="X184" s="78">
        <v>0</v>
      </c>
      <c r="Y184" s="110">
        <v>0</v>
      </c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  <c r="BR184" s="56"/>
      <c r="BS184" s="56"/>
      <c r="BT184" s="56"/>
      <c r="BU184" s="56"/>
      <c r="BV184" s="56"/>
      <c r="BW184" s="56"/>
      <c r="BX184" s="56"/>
      <c r="BY184" s="56"/>
      <c r="BZ184" s="56"/>
      <c r="CA184" s="56"/>
      <c r="CB184" s="56"/>
      <c r="CC184" s="56"/>
      <c r="CD184" s="56"/>
      <c r="CE184" s="56"/>
      <c r="CF184" s="56"/>
      <c r="CG184" s="56"/>
      <c r="CH184" s="56"/>
      <c r="CI184" s="56"/>
      <c r="CJ184" s="56"/>
      <c r="CK184" s="56"/>
      <c r="CL184" s="56"/>
      <c r="CM184" s="56"/>
      <c r="CN184" s="56"/>
      <c r="CO184" s="56"/>
      <c r="CP184" s="56"/>
      <c r="CQ184" s="49"/>
      <c r="CR184" s="48"/>
    </row>
    <row r="185" spans="1:96" hidden="1" outlineLevel="1" x14ac:dyDescent="0.25">
      <c r="A185" s="50" t="s">
        <v>86</v>
      </c>
      <c r="B185" s="51" t="s">
        <v>85</v>
      </c>
      <c r="C185" s="52">
        <f>+[2]Genanskaffelsespriser!$E$176</f>
        <v>25</v>
      </c>
      <c r="D185" s="78">
        <v>0</v>
      </c>
      <c r="E185" s="78">
        <v>0</v>
      </c>
      <c r="F185" s="78">
        <v>0</v>
      </c>
      <c r="G185" s="78">
        <v>0</v>
      </c>
      <c r="H185" s="78">
        <v>0</v>
      </c>
      <c r="I185" s="78">
        <v>0</v>
      </c>
      <c r="J185" s="78">
        <v>0</v>
      </c>
      <c r="K185" s="78">
        <v>0</v>
      </c>
      <c r="L185" s="78">
        <v>0</v>
      </c>
      <c r="M185" s="78">
        <v>0</v>
      </c>
      <c r="N185" s="78">
        <v>0</v>
      </c>
      <c r="O185" s="78">
        <v>0</v>
      </c>
      <c r="P185" s="78">
        <v>0</v>
      </c>
      <c r="Q185" s="78">
        <v>0</v>
      </c>
      <c r="R185" s="78">
        <v>0</v>
      </c>
      <c r="S185" s="78">
        <v>0</v>
      </c>
      <c r="T185" s="78">
        <v>0</v>
      </c>
      <c r="U185" s="78">
        <v>0</v>
      </c>
      <c r="V185" s="78">
        <v>0</v>
      </c>
      <c r="W185" s="78">
        <v>0</v>
      </c>
      <c r="X185" s="78">
        <v>0</v>
      </c>
      <c r="Y185" s="78">
        <v>0</v>
      </c>
      <c r="Z185" s="87">
        <f>IF(COUNTIF(D185:Y185,"&lt;&gt;0")&lt;=1,IF((SUM(D185:Y185))&gt;0,((+HLOOKUP((SUM(D185:Y185)),[2]Priser!$E$342:$H$344,2)+((SUM(D185:Y185))-HLOOKUP((SUM(D185:Y185)),[2]Priser!$E$342:$H$344,1))*HLOOKUP((SUM(D185:Y185)),[2]Priser!$E$342:$H$344,3))*[2]Priser!$Q$341)/(SUM(D185:Y185)),0)*(1+[2]Genanskaffelsespriser!$D$196),$A$400)</f>
        <v>0</v>
      </c>
      <c r="AA185" s="57">
        <f t="shared" ref="AA185:AP186" si="116">IF((D185*$Z185-(2009-D$3)/$C185*$Z185*D185)&lt;0,0,(D185*$Z185-(2009-D$3)/$C185*$Z185*D185))</f>
        <v>0</v>
      </c>
      <c r="AB185" s="58">
        <f t="shared" si="116"/>
        <v>0</v>
      </c>
      <c r="AC185" s="58">
        <f t="shared" si="116"/>
        <v>0</v>
      </c>
      <c r="AD185" s="58">
        <f t="shared" si="116"/>
        <v>0</v>
      </c>
      <c r="AE185" s="58">
        <f t="shared" si="116"/>
        <v>0</v>
      </c>
      <c r="AF185" s="58">
        <f t="shared" si="116"/>
        <v>0</v>
      </c>
      <c r="AG185" s="58">
        <f t="shared" si="116"/>
        <v>0</v>
      </c>
      <c r="AH185" s="58">
        <f t="shared" si="116"/>
        <v>0</v>
      </c>
      <c r="AI185" s="58">
        <f t="shared" si="116"/>
        <v>0</v>
      </c>
      <c r="AJ185" s="58">
        <f t="shared" si="116"/>
        <v>0</v>
      </c>
      <c r="AK185" s="58">
        <f t="shared" si="116"/>
        <v>0</v>
      </c>
      <c r="AL185" s="58">
        <f t="shared" si="116"/>
        <v>0</v>
      </c>
      <c r="AM185" s="58">
        <f t="shared" si="116"/>
        <v>0</v>
      </c>
      <c r="AN185" s="58">
        <f t="shared" si="116"/>
        <v>0</v>
      </c>
      <c r="AO185" s="58">
        <f t="shared" si="116"/>
        <v>0</v>
      </c>
      <c r="AP185" s="58">
        <f t="shared" si="116"/>
        <v>0</v>
      </c>
      <c r="AQ185" s="58">
        <f t="shared" ref="AK185:AT186" si="117">IF((T185*$Z185-(2009-T$3)/$C185*$Z185*T185)&lt;0,0,(T185*$Z185-(2009-T$3)/$C185*$Z185*T185))</f>
        <v>0</v>
      </c>
      <c r="AR185" s="58">
        <f t="shared" si="117"/>
        <v>0</v>
      </c>
      <c r="AS185" s="58">
        <f t="shared" si="117"/>
        <v>0</v>
      </c>
      <c r="AT185" s="58">
        <f t="shared" si="117"/>
        <v>0</v>
      </c>
      <c r="AU185" s="58">
        <f>IF((X185*$Z185-(2009-X$3)/$C185*$Z185*X185)&lt;0,0,(X185*$Z185-(2009-X$3)/$C185*$Z185*X185))</f>
        <v>0</v>
      </c>
      <c r="AV185" s="58">
        <f>IF((Y185*$Z185-(2009-Y$3)/$C185*$Z185*Y185)&lt;0,0,(Y185*$Z185-(2009-Y$3)/$C185*$Z185*Y185))</f>
        <v>0</v>
      </c>
      <c r="AW185" s="59">
        <f>+SUM(AA185:AV185)</f>
        <v>0</v>
      </c>
      <c r="AX185" s="58">
        <f>VLOOKUP(D$3,[2]Prisindeks!$A$1:$B$111,2,FALSE)/100*AA185</f>
        <v>0</v>
      </c>
      <c r="AY185" s="58">
        <f>VLOOKUP(E$3,[2]Prisindeks!$A$1:$B$111,2,FALSE)/100*AB185</f>
        <v>0</v>
      </c>
      <c r="AZ185" s="58">
        <f>VLOOKUP(F$3,[2]Prisindeks!$A$1:$B$111,2,FALSE)/100*AC185</f>
        <v>0</v>
      </c>
      <c r="BA185" s="58">
        <f>VLOOKUP(G$3,[2]Prisindeks!$A$1:$B$111,2,FALSE)/100*AD185</f>
        <v>0</v>
      </c>
      <c r="BB185" s="58">
        <f>VLOOKUP(H$3,[2]Prisindeks!$A$1:$B$111,2,FALSE)/100*AE185</f>
        <v>0</v>
      </c>
      <c r="BC185" s="58">
        <f>VLOOKUP(I$3,[2]Prisindeks!$A$1:$B$111,2,FALSE)/100*AF185</f>
        <v>0</v>
      </c>
      <c r="BD185" s="58">
        <f>VLOOKUP(J$3,[2]Prisindeks!$A$1:$B$111,2,FALSE)/100*AG185</f>
        <v>0</v>
      </c>
      <c r="BE185" s="58">
        <f>VLOOKUP(K$3,[2]Prisindeks!$A$1:$B$111,2,FALSE)/100*AH185</f>
        <v>0</v>
      </c>
      <c r="BF185" s="58">
        <f>VLOOKUP(L$3,[2]Prisindeks!$A$1:$B$111,2,FALSE)/100*AI185</f>
        <v>0</v>
      </c>
      <c r="BG185" s="58">
        <f>VLOOKUP(M$3,[2]Prisindeks!$A$1:$B$111,2,FALSE)/100*AJ185</f>
        <v>0</v>
      </c>
      <c r="BH185" s="58">
        <f>VLOOKUP(N$3,[2]Prisindeks!$A$1:$B$111,2,FALSE)/100*AK185</f>
        <v>0</v>
      </c>
      <c r="BI185" s="58">
        <f>VLOOKUP(O$3,[2]Prisindeks!$A$1:$B$111,2,FALSE)/100*AL185</f>
        <v>0</v>
      </c>
      <c r="BJ185" s="58">
        <f>VLOOKUP(P$3,[2]Prisindeks!$A$1:$B$111,2,FALSE)/100*AM185</f>
        <v>0</v>
      </c>
      <c r="BK185" s="58">
        <f>VLOOKUP(Q$3,[2]Prisindeks!$A$1:$B$111,2,FALSE)/100*AN185</f>
        <v>0</v>
      </c>
      <c r="BL185" s="58">
        <f>VLOOKUP(R$3,[2]Prisindeks!$A$1:$B$111,2,FALSE)/100*AO185</f>
        <v>0</v>
      </c>
      <c r="BM185" s="58">
        <f>VLOOKUP(S$3,[2]Prisindeks!$A$1:$B$111,2,FALSE)/100*AP185</f>
        <v>0</v>
      </c>
      <c r="BN185" s="58">
        <f>VLOOKUP(T$3,[2]Prisindeks!$A$1:$B$111,2,FALSE)/100*AQ185</f>
        <v>0</v>
      </c>
      <c r="BO185" s="58">
        <f>VLOOKUP(U$3,[2]Prisindeks!$A$1:$B$111,2,FALSE)/100*AR185</f>
        <v>0</v>
      </c>
      <c r="BP185" s="58">
        <f>VLOOKUP(V$3,[2]Prisindeks!$A$1:$B$111,2,FALSE)/100*AS185</f>
        <v>0</v>
      </c>
      <c r="BQ185" s="58">
        <f>VLOOKUP(W$3,[2]Prisindeks!$A$1:$B$111,2,FALSE)/100*AT185</f>
        <v>0</v>
      </c>
      <c r="BR185" s="58">
        <f>VLOOKUP(X$3,[2]Prisindeks!$A$1:$B$111,2,FALSE)/100*AU185</f>
        <v>0</v>
      </c>
      <c r="BS185" s="58">
        <f>VLOOKUP(Y$3,[2]Prisindeks!$A$1:$B$111,2,FALSE)/100*AV185</f>
        <v>0</v>
      </c>
      <c r="BT185" s="59">
        <f>+SUM(AX185:BS185)</f>
        <v>0</v>
      </c>
      <c r="BU185" s="48">
        <f t="shared" ref="BU185:CJ187" si="118">(AX185+AA185)/2</f>
        <v>0</v>
      </c>
      <c r="BV185" s="48">
        <f t="shared" si="118"/>
        <v>0</v>
      </c>
      <c r="BW185" s="48">
        <f t="shared" si="118"/>
        <v>0</v>
      </c>
      <c r="BX185" s="48">
        <f t="shared" si="118"/>
        <v>0</v>
      </c>
      <c r="BY185" s="48">
        <f t="shared" si="118"/>
        <v>0</v>
      </c>
      <c r="BZ185" s="48">
        <f t="shared" si="118"/>
        <v>0</v>
      </c>
      <c r="CA185" s="48">
        <f t="shared" si="118"/>
        <v>0</v>
      </c>
      <c r="CB185" s="48">
        <f t="shared" si="118"/>
        <v>0</v>
      </c>
      <c r="CC185" s="48">
        <f t="shared" si="118"/>
        <v>0</v>
      </c>
      <c r="CD185" s="48">
        <f t="shared" si="118"/>
        <v>0</v>
      </c>
      <c r="CE185" s="48">
        <f t="shared" si="118"/>
        <v>0</v>
      </c>
      <c r="CF185" s="48">
        <f t="shared" si="118"/>
        <v>0</v>
      </c>
      <c r="CG185" s="48">
        <f t="shared" si="118"/>
        <v>0</v>
      </c>
      <c r="CH185" s="48">
        <f t="shared" si="118"/>
        <v>0</v>
      </c>
      <c r="CI185" s="48">
        <f t="shared" si="118"/>
        <v>0</v>
      </c>
      <c r="CJ185" s="48">
        <f t="shared" si="118"/>
        <v>0</v>
      </c>
      <c r="CK185" s="48">
        <f t="shared" ref="CE185:CP187" si="119">(BN185+AQ185)/2</f>
        <v>0</v>
      </c>
      <c r="CL185" s="48">
        <f t="shared" si="119"/>
        <v>0</v>
      </c>
      <c r="CM185" s="48">
        <f t="shared" si="119"/>
        <v>0</v>
      </c>
      <c r="CN185" s="48">
        <f t="shared" si="119"/>
        <v>0</v>
      </c>
      <c r="CO185" s="48">
        <f t="shared" si="119"/>
        <v>0</v>
      </c>
      <c r="CP185" s="48">
        <f t="shared" si="119"/>
        <v>0</v>
      </c>
      <c r="CQ185" s="49">
        <f>+AVERAGE(AW185,BT185)</f>
        <v>0</v>
      </c>
      <c r="CR185" s="48">
        <f>SUM(D185:Y185)</f>
        <v>0</v>
      </c>
    </row>
    <row r="186" spans="1:96" hidden="1" outlineLevel="1" x14ac:dyDescent="0.25">
      <c r="A186" s="50" t="s">
        <v>87</v>
      </c>
      <c r="B186" s="51" t="s">
        <v>85</v>
      </c>
      <c r="C186" s="52">
        <f>+[2]Genanskaffelsespriser!$E$177</f>
        <v>10</v>
      </c>
      <c r="D186" s="78">
        <v>0</v>
      </c>
      <c r="E186" s="78">
        <v>0</v>
      </c>
      <c r="F186" s="78">
        <v>0</v>
      </c>
      <c r="G186" s="78">
        <v>0</v>
      </c>
      <c r="H186" s="78">
        <v>0</v>
      </c>
      <c r="I186" s="78">
        <v>0</v>
      </c>
      <c r="J186" s="78">
        <v>0</v>
      </c>
      <c r="K186" s="78">
        <v>0</v>
      </c>
      <c r="L186" s="78">
        <v>0</v>
      </c>
      <c r="M186" s="78">
        <v>0</v>
      </c>
      <c r="N186" s="78">
        <v>0</v>
      </c>
      <c r="O186" s="78">
        <v>0</v>
      </c>
      <c r="P186" s="78">
        <v>0</v>
      </c>
      <c r="Q186" s="78">
        <v>0</v>
      </c>
      <c r="R186" s="78">
        <v>0</v>
      </c>
      <c r="S186" s="78">
        <v>0</v>
      </c>
      <c r="T186" s="78">
        <v>0</v>
      </c>
      <c r="U186" s="78">
        <v>0</v>
      </c>
      <c r="V186" s="78">
        <v>0</v>
      </c>
      <c r="W186" s="78">
        <v>0</v>
      </c>
      <c r="X186" s="78">
        <v>0</v>
      </c>
      <c r="Y186" s="78">
        <v>0</v>
      </c>
      <c r="Z186" s="87">
        <f>IF(COUNTIF(D186:Y186,"&lt;&gt;0")&lt;=1,IF((SUM(D186:Y186))&gt;0,((+HLOOKUP((SUM(D186:Y186)),[2]Priser!$E$342:$H$344,2)+((SUM(D186:Y186))-HLOOKUP((SUM(D186:Y186)),[2]Priser!$E$342:$H$344,1))*HLOOKUP((SUM(D186:Y186)),[2]Priser!$E$342:$H$344,3))*[2]Priser!$R$341)/(SUM(D186:Y186)),0)*(1+[2]Genanskaffelsespriser!$D$196),$A$400)</f>
        <v>0</v>
      </c>
      <c r="AA186" s="57">
        <f t="shared" si="116"/>
        <v>0</v>
      </c>
      <c r="AB186" s="58">
        <f t="shared" si="116"/>
        <v>0</v>
      </c>
      <c r="AC186" s="58">
        <f t="shared" si="116"/>
        <v>0</v>
      </c>
      <c r="AD186" s="58">
        <f t="shared" si="116"/>
        <v>0</v>
      </c>
      <c r="AE186" s="58">
        <f t="shared" si="116"/>
        <v>0</v>
      </c>
      <c r="AF186" s="58">
        <f t="shared" si="116"/>
        <v>0</v>
      </c>
      <c r="AG186" s="58">
        <f t="shared" si="116"/>
        <v>0</v>
      </c>
      <c r="AH186" s="58">
        <f t="shared" si="116"/>
        <v>0</v>
      </c>
      <c r="AI186" s="58">
        <f t="shared" si="116"/>
        <v>0</v>
      </c>
      <c r="AJ186" s="58">
        <f t="shared" si="116"/>
        <v>0</v>
      </c>
      <c r="AK186" s="58">
        <f t="shared" si="117"/>
        <v>0</v>
      </c>
      <c r="AL186" s="58">
        <f t="shared" si="117"/>
        <v>0</v>
      </c>
      <c r="AM186" s="58">
        <f t="shared" si="117"/>
        <v>0</v>
      </c>
      <c r="AN186" s="58">
        <f t="shared" si="117"/>
        <v>0</v>
      </c>
      <c r="AO186" s="58">
        <f t="shared" si="117"/>
        <v>0</v>
      </c>
      <c r="AP186" s="58">
        <f t="shared" si="117"/>
        <v>0</v>
      </c>
      <c r="AQ186" s="58">
        <f t="shared" si="117"/>
        <v>0</v>
      </c>
      <c r="AR186" s="58">
        <f t="shared" si="117"/>
        <v>0</v>
      </c>
      <c r="AS186" s="58">
        <f t="shared" si="117"/>
        <v>0</v>
      </c>
      <c r="AT186" s="58">
        <f t="shared" si="117"/>
        <v>0</v>
      </c>
      <c r="AU186" s="58">
        <f>IF((X186*$Z186-(2009-X$3)/$C186*$Z186*X186)&lt;0,0,(X186*$Z186-(2009-X$3)/$C186*$Z186*X186))</f>
        <v>0</v>
      </c>
      <c r="AV186" s="58">
        <f>IF((Y186*$Z186-(2009-Y$3)/$C186*$Z186*Y186)&lt;0,0,(Y186*$Z186-(2009-Y$3)/$C186*$Z186*Y186))</f>
        <v>0</v>
      </c>
      <c r="AW186" s="59">
        <f>+SUM(AA186:AV186)</f>
        <v>0</v>
      </c>
      <c r="AX186" s="58">
        <f>VLOOKUP(D$3,[2]Prisindeks!$A$1:$B$111,2,FALSE)/100*AA186</f>
        <v>0</v>
      </c>
      <c r="AY186" s="58">
        <f>VLOOKUP(E$3,[2]Prisindeks!$A$1:$B$111,2,FALSE)/100*AB186</f>
        <v>0</v>
      </c>
      <c r="AZ186" s="58">
        <f>VLOOKUP(F$3,[2]Prisindeks!$A$1:$B$111,2,FALSE)/100*AC186</f>
        <v>0</v>
      </c>
      <c r="BA186" s="58">
        <f>VLOOKUP(G$3,[2]Prisindeks!$A$1:$B$111,2,FALSE)/100*AD186</f>
        <v>0</v>
      </c>
      <c r="BB186" s="58">
        <f>VLOOKUP(H$3,[2]Prisindeks!$A$1:$B$111,2,FALSE)/100*AE186</f>
        <v>0</v>
      </c>
      <c r="BC186" s="58">
        <f>VLOOKUP(I$3,[2]Prisindeks!$A$1:$B$111,2,FALSE)/100*AF186</f>
        <v>0</v>
      </c>
      <c r="BD186" s="58">
        <f>VLOOKUP(J$3,[2]Prisindeks!$A$1:$B$111,2,FALSE)/100*AG186</f>
        <v>0</v>
      </c>
      <c r="BE186" s="58">
        <f>VLOOKUP(K$3,[2]Prisindeks!$A$1:$B$111,2,FALSE)/100*AH186</f>
        <v>0</v>
      </c>
      <c r="BF186" s="58">
        <f>VLOOKUP(L$3,[2]Prisindeks!$A$1:$B$111,2,FALSE)/100*AI186</f>
        <v>0</v>
      </c>
      <c r="BG186" s="58">
        <f>VLOOKUP(M$3,[2]Prisindeks!$A$1:$B$111,2,FALSE)/100*AJ186</f>
        <v>0</v>
      </c>
      <c r="BH186" s="58">
        <f>VLOOKUP(N$3,[2]Prisindeks!$A$1:$B$111,2,FALSE)/100*AK186</f>
        <v>0</v>
      </c>
      <c r="BI186" s="58">
        <f>VLOOKUP(O$3,[2]Prisindeks!$A$1:$B$111,2,FALSE)/100*AL186</f>
        <v>0</v>
      </c>
      <c r="BJ186" s="58">
        <f>VLOOKUP(P$3,[2]Prisindeks!$A$1:$B$111,2,FALSE)/100*AM186</f>
        <v>0</v>
      </c>
      <c r="BK186" s="58">
        <f>VLOOKUP(Q$3,[2]Prisindeks!$A$1:$B$111,2,FALSE)/100*AN186</f>
        <v>0</v>
      </c>
      <c r="BL186" s="58">
        <f>VLOOKUP(R$3,[2]Prisindeks!$A$1:$B$111,2,FALSE)/100*AO186</f>
        <v>0</v>
      </c>
      <c r="BM186" s="58">
        <f>VLOOKUP(S$3,[2]Prisindeks!$A$1:$B$111,2,FALSE)/100*AP186</f>
        <v>0</v>
      </c>
      <c r="BN186" s="58">
        <f>VLOOKUP(T$3,[2]Prisindeks!$A$1:$B$111,2,FALSE)/100*AQ186</f>
        <v>0</v>
      </c>
      <c r="BO186" s="58">
        <f>VLOOKUP(U$3,[2]Prisindeks!$A$1:$B$111,2,FALSE)/100*AR186</f>
        <v>0</v>
      </c>
      <c r="BP186" s="58">
        <f>VLOOKUP(V$3,[2]Prisindeks!$A$1:$B$111,2,FALSE)/100*AS186</f>
        <v>0</v>
      </c>
      <c r="BQ186" s="58">
        <f>VLOOKUP(W$3,[2]Prisindeks!$A$1:$B$111,2,FALSE)/100*AT186</f>
        <v>0</v>
      </c>
      <c r="BR186" s="58">
        <f>VLOOKUP(X$3,[2]Prisindeks!$A$1:$B$111,2,FALSE)/100*AU186</f>
        <v>0</v>
      </c>
      <c r="BS186" s="58">
        <f>VLOOKUP(Y$3,[2]Prisindeks!$A$1:$B$111,2,FALSE)/100*AV186</f>
        <v>0</v>
      </c>
      <c r="BT186" s="59">
        <f>+SUM(AX186:BS186)</f>
        <v>0</v>
      </c>
      <c r="BU186" s="48">
        <f t="shared" si="118"/>
        <v>0</v>
      </c>
      <c r="BV186" s="48">
        <f t="shared" si="118"/>
        <v>0</v>
      </c>
      <c r="BW186" s="48">
        <f t="shared" si="118"/>
        <v>0</v>
      </c>
      <c r="BX186" s="48">
        <f t="shared" si="118"/>
        <v>0</v>
      </c>
      <c r="BY186" s="48">
        <f t="shared" si="118"/>
        <v>0</v>
      </c>
      <c r="BZ186" s="48">
        <f t="shared" si="118"/>
        <v>0</v>
      </c>
      <c r="CA186" s="48">
        <f t="shared" si="118"/>
        <v>0</v>
      </c>
      <c r="CB186" s="48">
        <f t="shared" si="118"/>
        <v>0</v>
      </c>
      <c r="CC186" s="48">
        <f t="shared" si="118"/>
        <v>0</v>
      </c>
      <c r="CD186" s="48">
        <f t="shared" si="118"/>
        <v>0</v>
      </c>
      <c r="CE186" s="48">
        <f t="shared" si="119"/>
        <v>0</v>
      </c>
      <c r="CF186" s="48">
        <f t="shared" si="119"/>
        <v>0</v>
      </c>
      <c r="CG186" s="48">
        <f t="shared" si="119"/>
        <v>0</v>
      </c>
      <c r="CH186" s="48">
        <f t="shared" si="119"/>
        <v>0</v>
      </c>
      <c r="CI186" s="48">
        <f t="shared" si="119"/>
        <v>0</v>
      </c>
      <c r="CJ186" s="48">
        <f t="shared" si="119"/>
        <v>0</v>
      </c>
      <c r="CK186" s="48">
        <f t="shared" si="119"/>
        <v>0</v>
      </c>
      <c r="CL186" s="48">
        <f t="shared" si="119"/>
        <v>0</v>
      </c>
      <c r="CM186" s="48">
        <f t="shared" si="119"/>
        <v>0</v>
      </c>
      <c r="CN186" s="48">
        <f t="shared" si="119"/>
        <v>0</v>
      </c>
      <c r="CO186" s="48">
        <f t="shared" si="119"/>
        <v>0</v>
      </c>
      <c r="CP186" s="48">
        <f t="shared" si="119"/>
        <v>0</v>
      </c>
      <c r="CQ186" s="49">
        <f>+AVERAGE(AW186,BT186)</f>
        <v>0</v>
      </c>
      <c r="CR186" s="48">
        <f>SUM(D186:Y186)</f>
        <v>0</v>
      </c>
    </row>
    <row r="187" spans="1:96" hidden="1" outlineLevel="1" x14ac:dyDescent="0.25">
      <c r="A187" s="50" t="s">
        <v>88</v>
      </c>
      <c r="B187" s="51" t="s">
        <v>89</v>
      </c>
      <c r="C187" s="52">
        <f>+[2]Genanskaffelsespriser!$E$178</f>
        <v>50</v>
      </c>
      <c r="D187" s="78">
        <v>0</v>
      </c>
      <c r="E187" s="78">
        <v>0</v>
      </c>
      <c r="F187" s="78">
        <v>0</v>
      </c>
      <c r="G187" s="78">
        <v>0</v>
      </c>
      <c r="H187" s="78">
        <v>0</v>
      </c>
      <c r="I187" s="78">
        <v>0</v>
      </c>
      <c r="J187" s="78">
        <v>0</v>
      </c>
      <c r="K187" s="78">
        <v>0</v>
      </c>
      <c r="L187" s="78">
        <v>0</v>
      </c>
      <c r="M187" s="78">
        <v>0</v>
      </c>
      <c r="N187" s="78">
        <v>0</v>
      </c>
      <c r="O187" s="78">
        <v>0</v>
      </c>
      <c r="P187" s="78">
        <v>0</v>
      </c>
      <c r="Q187" s="78">
        <v>0</v>
      </c>
      <c r="R187" s="78">
        <v>0</v>
      </c>
      <c r="S187" s="78">
        <v>0</v>
      </c>
      <c r="T187" s="78">
        <v>0</v>
      </c>
      <c r="U187" s="78">
        <v>0</v>
      </c>
      <c r="V187" s="78">
        <v>0</v>
      </c>
      <c r="W187" s="78">
        <v>0</v>
      </c>
      <c r="X187" s="78">
        <v>0</v>
      </c>
      <c r="Y187" s="78">
        <v>0</v>
      </c>
      <c r="Z187" s="87">
        <f>IF(COUNTIF(D187:Y187,"&lt;&gt;0")&lt;=1,IF((SUM(D187:Y187))&gt;0,(+HLOOKUP((SUM(D187:Y187)),[2]Priser!$E$168:$J$170,2)+((SUM(D187:Y187))-HLOOKUP((SUM(D187:Y187)),[2]Priser!$E$168:$J$170,1))*HLOOKUP((SUM(D187:Y187)),[2]Priser!$E$168:$J$170,3))/(SUM(D187:Y187)),0)*(1+[2]Genanskaffelsespriser!$D$196),$A$400)</f>
        <v>0</v>
      </c>
      <c r="AA187" s="57">
        <f t="shared" ref="AA187:AV187" si="120">IF((D187*$Z187-(2009-D$3)/($C187+D188)*$Z187*D187)&lt;0,0,(D187*$Z187-(2009-D$3)/($C187+D188)*$Z187*D187))</f>
        <v>0</v>
      </c>
      <c r="AB187" s="58">
        <f t="shared" si="120"/>
        <v>0</v>
      </c>
      <c r="AC187" s="58">
        <f t="shared" si="120"/>
        <v>0</v>
      </c>
      <c r="AD187" s="58">
        <f t="shared" si="120"/>
        <v>0</v>
      </c>
      <c r="AE187" s="58">
        <f t="shared" si="120"/>
        <v>0</v>
      </c>
      <c r="AF187" s="58">
        <f t="shared" si="120"/>
        <v>0</v>
      </c>
      <c r="AG187" s="58">
        <f t="shared" si="120"/>
        <v>0</v>
      </c>
      <c r="AH187" s="58">
        <f t="shared" si="120"/>
        <v>0</v>
      </c>
      <c r="AI187" s="58">
        <f t="shared" si="120"/>
        <v>0</v>
      </c>
      <c r="AJ187" s="58">
        <f t="shared" si="120"/>
        <v>0</v>
      </c>
      <c r="AK187" s="58">
        <f t="shared" si="120"/>
        <v>0</v>
      </c>
      <c r="AL187" s="58">
        <f t="shared" si="120"/>
        <v>0</v>
      </c>
      <c r="AM187" s="58">
        <f t="shared" si="120"/>
        <v>0</v>
      </c>
      <c r="AN187" s="58">
        <f t="shared" si="120"/>
        <v>0</v>
      </c>
      <c r="AO187" s="58">
        <f t="shared" si="120"/>
        <v>0</v>
      </c>
      <c r="AP187" s="58">
        <f t="shared" si="120"/>
        <v>0</v>
      </c>
      <c r="AQ187" s="58">
        <f t="shared" si="120"/>
        <v>0</v>
      </c>
      <c r="AR187" s="58">
        <f t="shared" si="120"/>
        <v>0</v>
      </c>
      <c r="AS187" s="58">
        <f t="shared" si="120"/>
        <v>0</v>
      </c>
      <c r="AT187" s="58">
        <f t="shared" si="120"/>
        <v>0</v>
      </c>
      <c r="AU187" s="58">
        <f t="shared" si="120"/>
        <v>0</v>
      </c>
      <c r="AV187" s="58">
        <f t="shared" si="120"/>
        <v>0</v>
      </c>
      <c r="AW187" s="59">
        <f>+SUM(AA187:AV187)</f>
        <v>0</v>
      </c>
      <c r="AX187" s="58">
        <f>VLOOKUP(D$3,[2]Prisindeks!$A$1:$B$111,2,FALSE)/100*AA187</f>
        <v>0</v>
      </c>
      <c r="AY187" s="58">
        <f>VLOOKUP(E$3,[2]Prisindeks!$A$1:$B$111,2,FALSE)/100*AB187</f>
        <v>0</v>
      </c>
      <c r="AZ187" s="58">
        <f>VLOOKUP(F$3,[2]Prisindeks!$A$1:$B$111,2,FALSE)/100*AC187</f>
        <v>0</v>
      </c>
      <c r="BA187" s="58">
        <f>VLOOKUP(G$3,[2]Prisindeks!$A$1:$B$111,2,FALSE)/100*AD187</f>
        <v>0</v>
      </c>
      <c r="BB187" s="58">
        <f>VLOOKUP(H$3,[2]Prisindeks!$A$1:$B$111,2,FALSE)/100*AE187</f>
        <v>0</v>
      </c>
      <c r="BC187" s="58">
        <f>VLOOKUP(I$3,[2]Prisindeks!$A$1:$B$111,2,FALSE)/100*AF187</f>
        <v>0</v>
      </c>
      <c r="BD187" s="58">
        <f>VLOOKUP(J$3,[2]Prisindeks!$A$1:$B$111,2,FALSE)/100*AG187</f>
        <v>0</v>
      </c>
      <c r="BE187" s="58">
        <f>VLOOKUP(K$3,[2]Prisindeks!$A$1:$B$111,2,FALSE)/100*AH187</f>
        <v>0</v>
      </c>
      <c r="BF187" s="58">
        <f>VLOOKUP(L$3,[2]Prisindeks!$A$1:$B$111,2,FALSE)/100*AI187</f>
        <v>0</v>
      </c>
      <c r="BG187" s="58">
        <f>VLOOKUP(M$3,[2]Prisindeks!$A$1:$B$111,2,FALSE)/100*AJ187</f>
        <v>0</v>
      </c>
      <c r="BH187" s="58">
        <f>VLOOKUP(N$3,[2]Prisindeks!$A$1:$B$111,2,FALSE)/100*AK187</f>
        <v>0</v>
      </c>
      <c r="BI187" s="58">
        <f>VLOOKUP(O$3,[2]Prisindeks!$A$1:$B$111,2,FALSE)/100*AL187</f>
        <v>0</v>
      </c>
      <c r="BJ187" s="58">
        <f>VLOOKUP(P$3,[2]Prisindeks!$A$1:$B$111,2,FALSE)/100*AM187</f>
        <v>0</v>
      </c>
      <c r="BK187" s="58">
        <f>VLOOKUP(Q$3,[2]Prisindeks!$A$1:$B$111,2,FALSE)/100*AN187</f>
        <v>0</v>
      </c>
      <c r="BL187" s="58">
        <f>VLOOKUP(R$3,[2]Prisindeks!$A$1:$B$111,2,FALSE)/100*AO187</f>
        <v>0</v>
      </c>
      <c r="BM187" s="58">
        <f>VLOOKUP(S$3,[2]Prisindeks!$A$1:$B$111,2,FALSE)/100*AP187</f>
        <v>0</v>
      </c>
      <c r="BN187" s="58">
        <f>VLOOKUP(T$3,[2]Prisindeks!$A$1:$B$111,2,FALSE)/100*AQ187</f>
        <v>0</v>
      </c>
      <c r="BO187" s="58">
        <f>VLOOKUP(U$3,[2]Prisindeks!$A$1:$B$111,2,FALSE)/100*AR187</f>
        <v>0</v>
      </c>
      <c r="BP187" s="58">
        <f>VLOOKUP(V$3,[2]Prisindeks!$A$1:$B$111,2,FALSE)/100*AS187</f>
        <v>0</v>
      </c>
      <c r="BQ187" s="58">
        <f>VLOOKUP(W$3,[2]Prisindeks!$A$1:$B$111,2,FALSE)/100*AT187</f>
        <v>0</v>
      </c>
      <c r="BR187" s="58">
        <f>VLOOKUP(X$3,[2]Prisindeks!$A$1:$B$111,2,FALSE)/100*AU187</f>
        <v>0</v>
      </c>
      <c r="BS187" s="58">
        <f>VLOOKUP(Y$3,[2]Prisindeks!$A$1:$B$111,2,FALSE)/100*AV187</f>
        <v>0</v>
      </c>
      <c r="BT187" s="59">
        <f>+SUM(AX187:BS187)</f>
        <v>0</v>
      </c>
      <c r="BU187" s="48">
        <f t="shared" si="118"/>
        <v>0</v>
      </c>
      <c r="BV187" s="48">
        <f t="shared" si="118"/>
        <v>0</v>
      </c>
      <c r="BW187" s="48">
        <f t="shared" si="118"/>
        <v>0</v>
      </c>
      <c r="BX187" s="48">
        <f t="shared" si="118"/>
        <v>0</v>
      </c>
      <c r="BY187" s="48">
        <f t="shared" si="118"/>
        <v>0</v>
      </c>
      <c r="BZ187" s="48">
        <f t="shared" si="118"/>
        <v>0</v>
      </c>
      <c r="CA187" s="48">
        <f t="shared" si="118"/>
        <v>0</v>
      </c>
      <c r="CB187" s="48">
        <f t="shared" si="118"/>
        <v>0</v>
      </c>
      <c r="CC187" s="48">
        <f t="shared" si="118"/>
        <v>0</v>
      </c>
      <c r="CD187" s="48">
        <f t="shared" si="118"/>
        <v>0</v>
      </c>
      <c r="CE187" s="48">
        <f t="shared" si="119"/>
        <v>0</v>
      </c>
      <c r="CF187" s="48">
        <f t="shared" si="119"/>
        <v>0</v>
      </c>
      <c r="CG187" s="48">
        <f t="shared" si="119"/>
        <v>0</v>
      </c>
      <c r="CH187" s="48">
        <f t="shared" si="119"/>
        <v>0</v>
      </c>
      <c r="CI187" s="48">
        <f t="shared" si="119"/>
        <v>0</v>
      </c>
      <c r="CJ187" s="48">
        <f t="shared" si="119"/>
        <v>0</v>
      </c>
      <c r="CK187" s="48">
        <f t="shared" si="119"/>
        <v>0</v>
      </c>
      <c r="CL187" s="48">
        <f t="shared" si="119"/>
        <v>0</v>
      </c>
      <c r="CM187" s="48">
        <f t="shared" si="119"/>
        <v>0</v>
      </c>
      <c r="CN187" s="48">
        <f t="shared" si="119"/>
        <v>0</v>
      </c>
      <c r="CO187" s="48">
        <f t="shared" si="119"/>
        <v>0</v>
      </c>
      <c r="CP187" s="48">
        <f t="shared" si="119"/>
        <v>0</v>
      </c>
      <c r="CQ187" s="49">
        <f>+AVERAGE(AW187,BT187)</f>
        <v>0</v>
      </c>
      <c r="CR187" s="48">
        <f>SUM(D187:Y187)</f>
        <v>0</v>
      </c>
    </row>
    <row r="188" spans="1:96" hidden="1" outlineLevel="1" x14ac:dyDescent="0.25">
      <c r="A188" s="60" t="s">
        <v>66</v>
      </c>
      <c r="B188" s="51" t="s">
        <v>67</v>
      </c>
      <c r="C188" s="61" t="s">
        <v>68</v>
      </c>
      <c r="D188" s="78">
        <v>0</v>
      </c>
      <c r="E188" s="78">
        <v>0</v>
      </c>
      <c r="F188" s="78">
        <v>0</v>
      </c>
      <c r="G188" s="78">
        <v>0</v>
      </c>
      <c r="H188" s="78">
        <v>0</v>
      </c>
      <c r="I188" s="78">
        <v>0</v>
      </c>
      <c r="J188" s="78">
        <v>0</v>
      </c>
      <c r="K188" s="78">
        <v>0</v>
      </c>
      <c r="L188" s="78">
        <v>0</v>
      </c>
      <c r="M188" s="78">
        <v>0</v>
      </c>
      <c r="N188" s="78">
        <v>0</v>
      </c>
      <c r="O188" s="78">
        <v>0</v>
      </c>
      <c r="P188" s="78">
        <v>0</v>
      </c>
      <c r="Q188" s="78">
        <v>0</v>
      </c>
      <c r="R188" s="78">
        <v>0</v>
      </c>
      <c r="S188" s="78">
        <v>0</v>
      </c>
      <c r="T188" s="78">
        <v>0</v>
      </c>
      <c r="U188" s="78">
        <v>0</v>
      </c>
      <c r="V188" s="78">
        <v>0</v>
      </c>
      <c r="W188" s="78">
        <v>0</v>
      </c>
      <c r="X188" s="78">
        <v>0</v>
      </c>
      <c r="Y188" s="110">
        <v>0</v>
      </c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/>
      <c r="BR188" s="56"/>
      <c r="BS188" s="56"/>
      <c r="BT188" s="56"/>
      <c r="BU188" s="56"/>
      <c r="BV188" s="56"/>
      <c r="BW188" s="56"/>
      <c r="BX188" s="56"/>
      <c r="BY188" s="56"/>
      <c r="BZ188" s="56"/>
      <c r="CA188" s="56"/>
      <c r="CB188" s="56"/>
      <c r="CC188" s="56"/>
      <c r="CD188" s="56"/>
      <c r="CE188" s="56"/>
      <c r="CF188" s="56"/>
      <c r="CG188" s="56"/>
      <c r="CH188" s="56"/>
      <c r="CI188" s="56"/>
      <c r="CJ188" s="56"/>
      <c r="CK188" s="56"/>
      <c r="CL188" s="56"/>
      <c r="CM188" s="56"/>
      <c r="CN188" s="56"/>
      <c r="CO188" s="56"/>
      <c r="CP188" s="56"/>
      <c r="CQ188" s="49"/>
      <c r="CR188" s="48"/>
    </row>
    <row r="189" spans="1:96" hidden="1" outlineLevel="1" x14ac:dyDescent="0.25">
      <c r="A189" s="50" t="s">
        <v>90</v>
      </c>
      <c r="B189" s="51" t="s">
        <v>89</v>
      </c>
      <c r="C189" s="52">
        <f>+[2]Genanskaffelsespriser!$E$179</f>
        <v>50</v>
      </c>
      <c r="D189" s="78">
        <v>0</v>
      </c>
      <c r="E189" s="78">
        <v>0</v>
      </c>
      <c r="F189" s="78">
        <v>0</v>
      </c>
      <c r="G189" s="78">
        <v>0</v>
      </c>
      <c r="H189" s="78">
        <v>0</v>
      </c>
      <c r="I189" s="78">
        <v>0</v>
      </c>
      <c r="J189" s="78">
        <v>0</v>
      </c>
      <c r="K189" s="78">
        <v>0</v>
      </c>
      <c r="L189" s="78">
        <v>0</v>
      </c>
      <c r="M189" s="78">
        <v>0</v>
      </c>
      <c r="N189" s="78">
        <v>0</v>
      </c>
      <c r="O189" s="78">
        <v>0</v>
      </c>
      <c r="P189" s="78">
        <v>0</v>
      </c>
      <c r="Q189" s="78">
        <v>0</v>
      </c>
      <c r="R189" s="78">
        <v>0</v>
      </c>
      <c r="S189" s="78">
        <v>0</v>
      </c>
      <c r="T189" s="78">
        <v>0</v>
      </c>
      <c r="U189" s="78">
        <v>0</v>
      </c>
      <c r="V189" s="78">
        <v>0</v>
      </c>
      <c r="W189" s="78">
        <v>0</v>
      </c>
      <c r="X189" s="78">
        <v>0</v>
      </c>
      <c r="Y189" s="78">
        <v>0</v>
      </c>
      <c r="Z189" s="87">
        <f>IF(COUNTIF(D189:Y189,"&lt;&gt;0")&lt;=1,IF((SUM(D189:Y189))&gt;0,(+HLOOKUP((SUM(D189:Y189)),[2]Priser!$E$191:$J$193,2)+((SUM(D189:Y189))-HLOOKUP((SUM(D189:Y189)),[2]Priser!$E$191:$J$193,1))*HLOOKUP((SUM(D189:Y189)),[2]Priser!$E$191:$J$193,3))/(SUM(D189:Y189)),0)*(1+[2]Genanskaffelsespriser!$D$196),$A$400)</f>
        <v>0</v>
      </c>
      <c r="AA189" s="57">
        <f t="shared" ref="AA189:AV189" si="121">IF((D189*$Z189-(2009-D$3)/($C189+D190)*$Z189*D189)&lt;0,0,(D189*$Z189-(2009-D$3)/($C189+D190)*$Z189*D189))</f>
        <v>0</v>
      </c>
      <c r="AB189" s="58">
        <f t="shared" si="121"/>
        <v>0</v>
      </c>
      <c r="AC189" s="58">
        <f t="shared" si="121"/>
        <v>0</v>
      </c>
      <c r="AD189" s="58">
        <f t="shared" si="121"/>
        <v>0</v>
      </c>
      <c r="AE189" s="58">
        <f t="shared" si="121"/>
        <v>0</v>
      </c>
      <c r="AF189" s="58">
        <f t="shared" si="121"/>
        <v>0</v>
      </c>
      <c r="AG189" s="58">
        <f t="shared" si="121"/>
        <v>0</v>
      </c>
      <c r="AH189" s="58">
        <f t="shared" si="121"/>
        <v>0</v>
      </c>
      <c r="AI189" s="58">
        <f t="shared" si="121"/>
        <v>0</v>
      </c>
      <c r="AJ189" s="58">
        <f t="shared" si="121"/>
        <v>0</v>
      </c>
      <c r="AK189" s="58">
        <f t="shared" si="121"/>
        <v>0</v>
      </c>
      <c r="AL189" s="58">
        <f t="shared" si="121"/>
        <v>0</v>
      </c>
      <c r="AM189" s="58">
        <f t="shared" si="121"/>
        <v>0</v>
      </c>
      <c r="AN189" s="58">
        <f t="shared" si="121"/>
        <v>0</v>
      </c>
      <c r="AO189" s="58">
        <f t="shared" si="121"/>
        <v>0</v>
      </c>
      <c r="AP189" s="58">
        <f t="shared" si="121"/>
        <v>0</v>
      </c>
      <c r="AQ189" s="58">
        <f t="shared" si="121"/>
        <v>0</v>
      </c>
      <c r="AR189" s="58">
        <f t="shared" si="121"/>
        <v>0</v>
      </c>
      <c r="AS189" s="58">
        <f t="shared" si="121"/>
        <v>0</v>
      </c>
      <c r="AT189" s="58">
        <f t="shared" si="121"/>
        <v>0</v>
      </c>
      <c r="AU189" s="58">
        <f t="shared" si="121"/>
        <v>0</v>
      </c>
      <c r="AV189" s="58">
        <f t="shared" si="121"/>
        <v>0</v>
      </c>
      <c r="AW189" s="59">
        <f>+SUM(AA189:AV189)</f>
        <v>0</v>
      </c>
      <c r="AX189" s="58">
        <f>VLOOKUP(D$3,[2]Prisindeks!$A$1:$B$111,2,FALSE)/100*AA189</f>
        <v>0</v>
      </c>
      <c r="AY189" s="58">
        <f>VLOOKUP(E$3,[2]Prisindeks!$A$1:$B$111,2,FALSE)/100*AB189</f>
        <v>0</v>
      </c>
      <c r="AZ189" s="58">
        <f>VLOOKUP(F$3,[2]Prisindeks!$A$1:$B$111,2,FALSE)/100*AC189</f>
        <v>0</v>
      </c>
      <c r="BA189" s="58">
        <f>VLOOKUP(G$3,[2]Prisindeks!$A$1:$B$111,2,FALSE)/100*AD189</f>
        <v>0</v>
      </c>
      <c r="BB189" s="58">
        <f>VLOOKUP(H$3,[2]Prisindeks!$A$1:$B$111,2,FALSE)/100*AE189</f>
        <v>0</v>
      </c>
      <c r="BC189" s="58">
        <f>VLOOKUP(I$3,[2]Prisindeks!$A$1:$B$111,2,FALSE)/100*AF189</f>
        <v>0</v>
      </c>
      <c r="BD189" s="58">
        <f>VLOOKUP(J$3,[2]Prisindeks!$A$1:$B$111,2,FALSE)/100*AG189</f>
        <v>0</v>
      </c>
      <c r="BE189" s="58">
        <f>VLOOKUP(K$3,[2]Prisindeks!$A$1:$B$111,2,FALSE)/100*AH189</f>
        <v>0</v>
      </c>
      <c r="BF189" s="58">
        <f>VLOOKUP(L$3,[2]Prisindeks!$A$1:$B$111,2,FALSE)/100*AI189</f>
        <v>0</v>
      </c>
      <c r="BG189" s="58">
        <f>VLOOKUP(M$3,[2]Prisindeks!$A$1:$B$111,2,FALSE)/100*AJ189</f>
        <v>0</v>
      </c>
      <c r="BH189" s="58">
        <f>VLOOKUP(N$3,[2]Prisindeks!$A$1:$B$111,2,FALSE)/100*AK189</f>
        <v>0</v>
      </c>
      <c r="BI189" s="58">
        <f>VLOOKUP(O$3,[2]Prisindeks!$A$1:$B$111,2,FALSE)/100*AL189</f>
        <v>0</v>
      </c>
      <c r="BJ189" s="58">
        <f>VLOOKUP(P$3,[2]Prisindeks!$A$1:$B$111,2,FALSE)/100*AM189</f>
        <v>0</v>
      </c>
      <c r="BK189" s="58">
        <f>VLOOKUP(Q$3,[2]Prisindeks!$A$1:$B$111,2,FALSE)/100*AN189</f>
        <v>0</v>
      </c>
      <c r="BL189" s="58">
        <f>VLOOKUP(R$3,[2]Prisindeks!$A$1:$B$111,2,FALSE)/100*AO189</f>
        <v>0</v>
      </c>
      <c r="BM189" s="58">
        <f>VLOOKUP(S$3,[2]Prisindeks!$A$1:$B$111,2,FALSE)/100*AP189</f>
        <v>0</v>
      </c>
      <c r="BN189" s="58">
        <f>VLOOKUP(T$3,[2]Prisindeks!$A$1:$B$111,2,FALSE)/100*AQ189</f>
        <v>0</v>
      </c>
      <c r="BO189" s="58">
        <f>VLOOKUP(U$3,[2]Prisindeks!$A$1:$B$111,2,FALSE)/100*AR189</f>
        <v>0</v>
      </c>
      <c r="BP189" s="58">
        <f>VLOOKUP(V$3,[2]Prisindeks!$A$1:$B$111,2,FALSE)/100*AS189</f>
        <v>0</v>
      </c>
      <c r="BQ189" s="58">
        <f>VLOOKUP(W$3,[2]Prisindeks!$A$1:$B$111,2,FALSE)/100*AT189</f>
        <v>0</v>
      </c>
      <c r="BR189" s="58">
        <f>VLOOKUP(X$3,[2]Prisindeks!$A$1:$B$111,2,FALSE)/100*AU189</f>
        <v>0</v>
      </c>
      <c r="BS189" s="58">
        <f>VLOOKUP(Y$3,[2]Prisindeks!$A$1:$B$111,2,FALSE)/100*AV189</f>
        <v>0</v>
      </c>
      <c r="BT189" s="59">
        <f>+SUM(AX189:BS189)</f>
        <v>0</v>
      </c>
      <c r="BU189" s="48">
        <f t="shared" ref="BU189:CP189" si="122">(AX189+AA189)/2</f>
        <v>0</v>
      </c>
      <c r="BV189" s="48">
        <f t="shared" si="122"/>
        <v>0</v>
      </c>
      <c r="BW189" s="48">
        <f t="shared" si="122"/>
        <v>0</v>
      </c>
      <c r="BX189" s="48">
        <f t="shared" si="122"/>
        <v>0</v>
      </c>
      <c r="BY189" s="48">
        <f t="shared" si="122"/>
        <v>0</v>
      </c>
      <c r="BZ189" s="48">
        <f t="shared" si="122"/>
        <v>0</v>
      </c>
      <c r="CA189" s="48">
        <f t="shared" si="122"/>
        <v>0</v>
      </c>
      <c r="CB189" s="48">
        <f t="shared" si="122"/>
        <v>0</v>
      </c>
      <c r="CC189" s="48">
        <f t="shared" si="122"/>
        <v>0</v>
      </c>
      <c r="CD189" s="48">
        <f t="shared" si="122"/>
        <v>0</v>
      </c>
      <c r="CE189" s="48">
        <f t="shared" si="122"/>
        <v>0</v>
      </c>
      <c r="CF189" s="48">
        <f t="shared" si="122"/>
        <v>0</v>
      </c>
      <c r="CG189" s="48">
        <f t="shared" si="122"/>
        <v>0</v>
      </c>
      <c r="CH189" s="48">
        <f t="shared" si="122"/>
        <v>0</v>
      </c>
      <c r="CI189" s="48">
        <f t="shared" si="122"/>
        <v>0</v>
      </c>
      <c r="CJ189" s="48">
        <f t="shared" si="122"/>
        <v>0</v>
      </c>
      <c r="CK189" s="48">
        <f t="shared" si="122"/>
        <v>0</v>
      </c>
      <c r="CL189" s="48">
        <f t="shared" si="122"/>
        <v>0</v>
      </c>
      <c r="CM189" s="48">
        <f t="shared" si="122"/>
        <v>0</v>
      </c>
      <c r="CN189" s="48">
        <f t="shared" si="122"/>
        <v>0</v>
      </c>
      <c r="CO189" s="48">
        <f t="shared" si="122"/>
        <v>0</v>
      </c>
      <c r="CP189" s="48">
        <f t="shared" si="122"/>
        <v>0</v>
      </c>
      <c r="CQ189" s="49">
        <f>+AVERAGE(AW189,BT189)</f>
        <v>0</v>
      </c>
      <c r="CR189" s="48">
        <f>SUM(D189:Y189)</f>
        <v>0</v>
      </c>
    </row>
    <row r="190" spans="1:96" hidden="1" outlineLevel="1" x14ac:dyDescent="0.25">
      <c r="A190" s="60" t="s">
        <v>66</v>
      </c>
      <c r="B190" s="51" t="s">
        <v>67</v>
      </c>
      <c r="C190" s="61" t="s">
        <v>68</v>
      </c>
      <c r="D190" s="78">
        <v>0</v>
      </c>
      <c r="E190" s="78">
        <v>0</v>
      </c>
      <c r="F190" s="78">
        <v>0</v>
      </c>
      <c r="G190" s="78">
        <v>0</v>
      </c>
      <c r="H190" s="78">
        <v>0</v>
      </c>
      <c r="I190" s="78">
        <v>0</v>
      </c>
      <c r="J190" s="78">
        <v>0</v>
      </c>
      <c r="K190" s="78">
        <v>0</v>
      </c>
      <c r="L190" s="78">
        <v>0</v>
      </c>
      <c r="M190" s="78">
        <v>0</v>
      </c>
      <c r="N190" s="78">
        <v>0</v>
      </c>
      <c r="O190" s="78">
        <v>0</v>
      </c>
      <c r="P190" s="78">
        <v>0</v>
      </c>
      <c r="Q190" s="78">
        <v>0</v>
      </c>
      <c r="R190" s="78">
        <v>0</v>
      </c>
      <c r="S190" s="78">
        <v>0</v>
      </c>
      <c r="T190" s="78">
        <v>0</v>
      </c>
      <c r="U190" s="78">
        <v>0</v>
      </c>
      <c r="V190" s="78">
        <v>0</v>
      </c>
      <c r="W190" s="78">
        <v>0</v>
      </c>
      <c r="X190" s="78">
        <v>0</v>
      </c>
      <c r="Y190" s="110">
        <v>0</v>
      </c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56"/>
      <c r="BI190" s="56"/>
      <c r="BJ190" s="56"/>
      <c r="BK190" s="56"/>
      <c r="BL190" s="56"/>
      <c r="BM190" s="56"/>
      <c r="BN190" s="56"/>
      <c r="BO190" s="56"/>
      <c r="BP190" s="56"/>
      <c r="BQ190" s="56"/>
      <c r="BR190" s="56"/>
      <c r="BS190" s="56"/>
      <c r="BT190" s="56"/>
      <c r="BU190" s="56"/>
      <c r="BV190" s="56"/>
      <c r="BW190" s="56"/>
      <c r="BX190" s="56"/>
      <c r="BY190" s="56"/>
      <c r="BZ190" s="56"/>
      <c r="CA190" s="56"/>
      <c r="CB190" s="56"/>
      <c r="CC190" s="56"/>
      <c r="CD190" s="56"/>
      <c r="CE190" s="56"/>
      <c r="CF190" s="56"/>
      <c r="CG190" s="56"/>
      <c r="CH190" s="56"/>
      <c r="CI190" s="56"/>
      <c r="CJ190" s="56"/>
      <c r="CK190" s="56"/>
      <c r="CL190" s="56"/>
      <c r="CM190" s="56"/>
      <c r="CN190" s="56"/>
      <c r="CO190" s="56"/>
      <c r="CP190" s="56"/>
      <c r="CQ190" s="49"/>
      <c r="CR190" s="48"/>
    </row>
    <row r="191" spans="1:96" collapsed="1" x14ac:dyDescent="0.25">
      <c r="A191" s="30" t="s">
        <v>99</v>
      </c>
      <c r="B191" s="31"/>
      <c r="C191" s="7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74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49"/>
      <c r="AW191" s="36">
        <f>SUM(AW192:AW199)</f>
        <v>0</v>
      </c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  <c r="BS191" s="76"/>
      <c r="BT191" s="36">
        <f>SUM(BT192:BT199)</f>
        <v>0</v>
      </c>
      <c r="BU191" s="76"/>
      <c r="BV191" s="76"/>
      <c r="BW191" s="76"/>
      <c r="BX191" s="76"/>
      <c r="BY191" s="76"/>
      <c r="BZ191" s="76"/>
      <c r="CA191" s="76"/>
      <c r="CB191" s="76"/>
      <c r="CC191" s="76"/>
      <c r="CD191" s="76"/>
      <c r="CE191" s="76"/>
      <c r="CF191" s="76"/>
      <c r="CG191" s="76"/>
      <c r="CH191" s="76"/>
      <c r="CI191" s="76"/>
      <c r="CJ191" s="76"/>
      <c r="CK191" s="76"/>
      <c r="CL191" s="76"/>
      <c r="CM191" s="76"/>
      <c r="CN191" s="76"/>
      <c r="CO191" s="76"/>
      <c r="CP191" s="76"/>
      <c r="CQ191" s="36">
        <f>SUM(CQ192:CQ199)</f>
        <v>0</v>
      </c>
      <c r="CR191" s="48">
        <f>SUM(D191:Y191)</f>
        <v>0</v>
      </c>
    </row>
    <row r="192" spans="1:96" hidden="1" outlineLevel="1" x14ac:dyDescent="0.25">
      <c r="A192" s="85" t="s">
        <v>84</v>
      </c>
      <c r="B192" s="39" t="s">
        <v>85</v>
      </c>
      <c r="C192" s="40">
        <f>+[2]Genanskaffelsespriser!$E$175</f>
        <v>50</v>
      </c>
      <c r="D192" s="77">
        <v>0</v>
      </c>
      <c r="E192" s="77">
        <v>0</v>
      </c>
      <c r="F192" s="77">
        <v>0</v>
      </c>
      <c r="G192" s="77">
        <v>0</v>
      </c>
      <c r="H192" s="77">
        <v>0</v>
      </c>
      <c r="I192" s="77">
        <v>0</v>
      </c>
      <c r="J192" s="77">
        <v>0</v>
      </c>
      <c r="K192" s="77">
        <v>0</v>
      </c>
      <c r="L192" s="77">
        <v>0</v>
      </c>
      <c r="M192" s="77">
        <v>0</v>
      </c>
      <c r="N192" s="77">
        <v>0</v>
      </c>
      <c r="O192" s="77">
        <v>0</v>
      </c>
      <c r="P192" s="77">
        <v>0</v>
      </c>
      <c r="Q192" s="77">
        <v>0</v>
      </c>
      <c r="R192" s="77">
        <v>0</v>
      </c>
      <c r="S192" s="77">
        <v>0</v>
      </c>
      <c r="T192" s="77">
        <v>0</v>
      </c>
      <c r="U192" s="77">
        <v>0</v>
      </c>
      <c r="V192" s="77">
        <v>0</v>
      </c>
      <c r="W192" s="77">
        <v>0</v>
      </c>
      <c r="X192" s="77">
        <v>0</v>
      </c>
      <c r="Y192" s="77">
        <v>0</v>
      </c>
      <c r="Z192" s="86">
        <f>IF(COUNTIF(D192:Y192,"&lt;&gt;0")&lt;=1,IF((SUM(D192:Y192))&gt;0,((+HLOOKUP((SUM(D192:Y192)),[2]Priser!$E$342:$H$344,2)+((SUM(D192:Y192))-HLOOKUP((SUM(D192:Y192)),[2]Priser!$E$342:$H$344,1))*HLOOKUP((SUM(D192:Y192)),[2]Priser!$E$342:$H$344,3))*[2]Priser!$P$341)/(SUM(D192:Y192)),0)*(1+[2]Genanskaffelsespriser!$D$196),$A$400)</f>
        <v>0</v>
      </c>
      <c r="AA192" s="45">
        <f t="shared" ref="AA192:AV192" si="123">IF((D192*$Z192-(2009-D$3)/($C192+D193)*$Z192*D192)&lt;0,0,(D192*$Z192-(2009-D$3)/($C192+D193)*$Z192*D192))</f>
        <v>0</v>
      </c>
      <c r="AB192" s="46">
        <f t="shared" si="123"/>
        <v>0</v>
      </c>
      <c r="AC192" s="46">
        <f t="shared" si="123"/>
        <v>0</v>
      </c>
      <c r="AD192" s="46">
        <f t="shared" si="123"/>
        <v>0</v>
      </c>
      <c r="AE192" s="46">
        <f t="shared" si="123"/>
        <v>0</v>
      </c>
      <c r="AF192" s="46">
        <f t="shared" si="123"/>
        <v>0</v>
      </c>
      <c r="AG192" s="46">
        <f t="shared" si="123"/>
        <v>0</v>
      </c>
      <c r="AH192" s="46">
        <f t="shared" si="123"/>
        <v>0</v>
      </c>
      <c r="AI192" s="46">
        <f t="shared" si="123"/>
        <v>0</v>
      </c>
      <c r="AJ192" s="46">
        <f t="shared" si="123"/>
        <v>0</v>
      </c>
      <c r="AK192" s="46">
        <f t="shared" si="123"/>
        <v>0</v>
      </c>
      <c r="AL192" s="46">
        <f t="shared" si="123"/>
        <v>0</v>
      </c>
      <c r="AM192" s="46">
        <f t="shared" si="123"/>
        <v>0</v>
      </c>
      <c r="AN192" s="46">
        <f t="shared" si="123"/>
        <v>0</v>
      </c>
      <c r="AO192" s="46">
        <f t="shared" si="123"/>
        <v>0</v>
      </c>
      <c r="AP192" s="46">
        <f t="shared" si="123"/>
        <v>0</v>
      </c>
      <c r="AQ192" s="46">
        <f t="shared" si="123"/>
        <v>0</v>
      </c>
      <c r="AR192" s="46">
        <f t="shared" si="123"/>
        <v>0</v>
      </c>
      <c r="AS192" s="46">
        <f t="shared" si="123"/>
        <v>0</v>
      </c>
      <c r="AT192" s="46">
        <f t="shared" si="123"/>
        <v>0</v>
      </c>
      <c r="AU192" s="46">
        <f t="shared" si="123"/>
        <v>0</v>
      </c>
      <c r="AV192" s="46">
        <f t="shared" si="123"/>
        <v>0</v>
      </c>
      <c r="AW192" s="47">
        <f>+SUM(AA192:AV192)</f>
        <v>0</v>
      </c>
      <c r="AX192" s="46">
        <f>VLOOKUP(D$3,[2]Prisindeks!$A$1:$B$111,2,FALSE)/100*AA192</f>
        <v>0</v>
      </c>
      <c r="AY192" s="46">
        <f>VLOOKUP(E$3,[2]Prisindeks!$A$1:$B$111,2,FALSE)/100*AB192</f>
        <v>0</v>
      </c>
      <c r="AZ192" s="46">
        <f>VLOOKUP(F$3,[2]Prisindeks!$A$1:$B$111,2,FALSE)/100*AC192</f>
        <v>0</v>
      </c>
      <c r="BA192" s="46">
        <f>VLOOKUP(G$3,[2]Prisindeks!$A$1:$B$111,2,FALSE)/100*AD192</f>
        <v>0</v>
      </c>
      <c r="BB192" s="46">
        <f>VLOOKUP(H$3,[2]Prisindeks!$A$1:$B$111,2,FALSE)/100*AE192</f>
        <v>0</v>
      </c>
      <c r="BC192" s="46">
        <f>VLOOKUP(I$3,[2]Prisindeks!$A$1:$B$111,2,FALSE)/100*AF192</f>
        <v>0</v>
      </c>
      <c r="BD192" s="46">
        <f>VLOOKUP(J$3,[2]Prisindeks!$A$1:$B$111,2,FALSE)/100*AG192</f>
        <v>0</v>
      </c>
      <c r="BE192" s="46">
        <f>VLOOKUP(K$3,[2]Prisindeks!$A$1:$B$111,2,FALSE)/100*AH192</f>
        <v>0</v>
      </c>
      <c r="BF192" s="46">
        <f>VLOOKUP(L$3,[2]Prisindeks!$A$1:$B$111,2,FALSE)/100*AI192</f>
        <v>0</v>
      </c>
      <c r="BG192" s="46">
        <f>VLOOKUP(M$3,[2]Prisindeks!$A$1:$B$111,2,FALSE)/100*AJ192</f>
        <v>0</v>
      </c>
      <c r="BH192" s="46">
        <f>VLOOKUP(N$3,[2]Prisindeks!$A$1:$B$111,2,FALSE)/100*AK192</f>
        <v>0</v>
      </c>
      <c r="BI192" s="46">
        <f>VLOOKUP(O$3,[2]Prisindeks!$A$1:$B$111,2,FALSE)/100*AL192</f>
        <v>0</v>
      </c>
      <c r="BJ192" s="46">
        <f>VLOOKUP(P$3,[2]Prisindeks!$A$1:$B$111,2,FALSE)/100*AM192</f>
        <v>0</v>
      </c>
      <c r="BK192" s="46">
        <f>VLOOKUP(Q$3,[2]Prisindeks!$A$1:$B$111,2,FALSE)/100*AN192</f>
        <v>0</v>
      </c>
      <c r="BL192" s="46">
        <f>VLOOKUP(R$3,[2]Prisindeks!$A$1:$B$111,2,FALSE)/100*AO192</f>
        <v>0</v>
      </c>
      <c r="BM192" s="46">
        <f>VLOOKUP(S$3,[2]Prisindeks!$A$1:$B$111,2,FALSE)/100*AP192</f>
        <v>0</v>
      </c>
      <c r="BN192" s="46">
        <f>VLOOKUP(T$3,[2]Prisindeks!$A$1:$B$111,2,FALSE)/100*AQ192</f>
        <v>0</v>
      </c>
      <c r="BO192" s="46">
        <f>VLOOKUP(U$3,[2]Prisindeks!$A$1:$B$111,2,FALSE)/100*AR192</f>
        <v>0</v>
      </c>
      <c r="BP192" s="46">
        <f>VLOOKUP(V$3,[2]Prisindeks!$A$1:$B$111,2,FALSE)/100*AS192</f>
        <v>0</v>
      </c>
      <c r="BQ192" s="46">
        <f>VLOOKUP(W$3,[2]Prisindeks!$A$1:$B$111,2,FALSE)/100*AT192</f>
        <v>0</v>
      </c>
      <c r="BR192" s="46">
        <f>VLOOKUP(X$3,[2]Prisindeks!$A$1:$B$111,2,FALSE)/100*AU192</f>
        <v>0</v>
      </c>
      <c r="BS192" s="46">
        <f>VLOOKUP(Y$3,[2]Prisindeks!$A$1:$B$111,2,FALSE)/100*AV192</f>
        <v>0</v>
      </c>
      <c r="BT192" s="47">
        <f>+SUM(AX192:BS192)</f>
        <v>0</v>
      </c>
      <c r="BU192" s="48">
        <f t="shared" ref="BU192:CP192" si="124">(AX192+AA192)/2</f>
        <v>0</v>
      </c>
      <c r="BV192" s="48">
        <f t="shared" si="124"/>
        <v>0</v>
      </c>
      <c r="BW192" s="48">
        <f t="shared" si="124"/>
        <v>0</v>
      </c>
      <c r="BX192" s="48">
        <f t="shared" si="124"/>
        <v>0</v>
      </c>
      <c r="BY192" s="48">
        <f t="shared" si="124"/>
        <v>0</v>
      </c>
      <c r="BZ192" s="48">
        <f t="shared" si="124"/>
        <v>0</v>
      </c>
      <c r="CA192" s="48">
        <f t="shared" si="124"/>
        <v>0</v>
      </c>
      <c r="CB192" s="48">
        <f t="shared" si="124"/>
        <v>0</v>
      </c>
      <c r="CC192" s="48">
        <f t="shared" si="124"/>
        <v>0</v>
      </c>
      <c r="CD192" s="48">
        <f t="shared" si="124"/>
        <v>0</v>
      </c>
      <c r="CE192" s="48">
        <f t="shared" si="124"/>
        <v>0</v>
      </c>
      <c r="CF192" s="48">
        <f t="shared" si="124"/>
        <v>0</v>
      </c>
      <c r="CG192" s="48">
        <f t="shared" si="124"/>
        <v>0</v>
      </c>
      <c r="CH192" s="48">
        <f t="shared" si="124"/>
        <v>0</v>
      </c>
      <c r="CI192" s="48">
        <f t="shared" si="124"/>
        <v>0</v>
      </c>
      <c r="CJ192" s="48">
        <f t="shared" si="124"/>
        <v>0</v>
      </c>
      <c r="CK192" s="48">
        <f t="shared" si="124"/>
        <v>0</v>
      </c>
      <c r="CL192" s="48">
        <f t="shared" si="124"/>
        <v>0</v>
      </c>
      <c r="CM192" s="48">
        <f t="shared" si="124"/>
        <v>0</v>
      </c>
      <c r="CN192" s="48">
        <f t="shared" si="124"/>
        <v>0</v>
      </c>
      <c r="CO192" s="48">
        <f t="shared" si="124"/>
        <v>0</v>
      </c>
      <c r="CP192" s="48">
        <f t="shared" si="124"/>
        <v>0</v>
      </c>
      <c r="CQ192" s="49">
        <f>+AVERAGE(AW192,BT192)</f>
        <v>0</v>
      </c>
      <c r="CR192" s="48">
        <f>SUM(D192:Y192)</f>
        <v>0</v>
      </c>
    </row>
    <row r="193" spans="1:96" hidden="1" outlineLevel="1" x14ac:dyDescent="0.25">
      <c r="A193" s="60" t="s">
        <v>66</v>
      </c>
      <c r="B193" s="51" t="s">
        <v>67</v>
      </c>
      <c r="C193" s="61" t="s">
        <v>68</v>
      </c>
      <c r="D193" s="78">
        <v>0</v>
      </c>
      <c r="E193" s="78">
        <v>0</v>
      </c>
      <c r="F193" s="78">
        <v>0</v>
      </c>
      <c r="G193" s="78">
        <v>0</v>
      </c>
      <c r="H193" s="78">
        <v>0</v>
      </c>
      <c r="I193" s="78">
        <v>0</v>
      </c>
      <c r="J193" s="78">
        <v>0</v>
      </c>
      <c r="K193" s="78">
        <v>0</v>
      </c>
      <c r="L193" s="78">
        <v>0</v>
      </c>
      <c r="M193" s="78">
        <v>0</v>
      </c>
      <c r="N193" s="78">
        <v>0</v>
      </c>
      <c r="O193" s="78">
        <v>0</v>
      </c>
      <c r="P193" s="78">
        <v>0</v>
      </c>
      <c r="Q193" s="78">
        <v>0</v>
      </c>
      <c r="R193" s="78">
        <v>0</v>
      </c>
      <c r="S193" s="78">
        <v>0</v>
      </c>
      <c r="T193" s="78">
        <v>0</v>
      </c>
      <c r="U193" s="78">
        <v>0</v>
      </c>
      <c r="V193" s="78">
        <v>0</v>
      </c>
      <c r="W193" s="78">
        <v>0</v>
      </c>
      <c r="X193" s="78">
        <v>0</v>
      </c>
      <c r="Y193" s="110">
        <v>0</v>
      </c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56"/>
      <c r="BI193" s="56"/>
      <c r="BJ193" s="56"/>
      <c r="BK193" s="56"/>
      <c r="BL193" s="56"/>
      <c r="BM193" s="56"/>
      <c r="BN193" s="56"/>
      <c r="BO193" s="56"/>
      <c r="BP193" s="56"/>
      <c r="BQ193" s="56"/>
      <c r="BR193" s="56"/>
      <c r="BS193" s="56"/>
      <c r="BT193" s="56"/>
      <c r="BU193" s="56"/>
      <c r="BV193" s="56"/>
      <c r="BW193" s="56"/>
      <c r="BX193" s="56"/>
      <c r="BY193" s="56"/>
      <c r="BZ193" s="56"/>
      <c r="CA193" s="56"/>
      <c r="CB193" s="56"/>
      <c r="CC193" s="56"/>
      <c r="CD193" s="56"/>
      <c r="CE193" s="56"/>
      <c r="CF193" s="56"/>
      <c r="CG193" s="56"/>
      <c r="CH193" s="56"/>
      <c r="CI193" s="56"/>
      <c r="CJ193" s="56"/>
      <c r="CK193" s="56"/>
      <c r="CL193" s="56"/>
      <c r="CM193" s="56"/>
      <c r="CN193" s="56"/>
      <c r="CO193" s="56"/>
      <c r="CP193" s="56"/>
      <c r="CQ193" s="49"/>
      <c r="CR193" s="48"/>
    </row>
    <row r="194" spans="1:96" hidden="1" outlineLevel="1" x14ac:dyDescent="0.25">
      <c r="A194" s="50" t="s">
        <v>86</v>
      </c>
      <c r="B194" s="51" t="s">
        <v>85</v>
      </c>
      <c r="C194" s="52">
        <f>+[2]Genanskaffelsespriser!$E$176</f>
        <v>25</v>
      </c>
      <c r="D194" s="78">
        <v>0</v>
      </c>
      <c r="E194" s="78">
        <v>0</v>
      </c>
      <c r="F194" s="78">
        <v>0</v>
      </c>
      <c r="G194" s="78">
        <v>0</v>
      </c>
      <c r="H194" s="78">
        <v>0</v>
      </c>
      <c r="I194" s="78">
        <v>0</v>
      </c>
      <c r="J194" s="78">
        <v>0</v>
      </c>
      <c r="K194" s="78">
        <v>0</v>
      </c>
      <c r="L194" s="78">
        <v>0</v>
      </c>
      <c r="M194" s="78">
        <v>0</v>
      </c>
      <c r="N194" s="78">
        <v>0</v>
      </c>
      <c r="O194" s="78">
        <v>0</v>
      </c>
      <c r="P194" s="78">
        <v>0</v>
      </c>
      <c r="Q194" s="78">
        <v>0</v>
      </c>
      <c r="R194" s="78">
        <v>0</v>
      </c>
      <c r="S194" s="78">
        <v>0</v>
      </c>
      <c r="T194" s="78">
        <v>0</v>
      </c>
      <c r="U194" s="78">
        <v>0</v>
      </c>
      <c r="V194" s="78">
        <v>0</v>
      </c>
      <c r="W194" s="78">
        <v>0</v>
      </c>
      <c r="X194" s="78">
        <v>0</v>
      </c>
      <c r="Y194" s="78">
        <v>0</v>
      </c>
      <c r="Z194" s="87">
        <f>IF(COUNTIF(D194:Y194,"&lt;&gt;0")&lt;=1,IF((SUM(D194:Y194))&gt;0,((+HLOOKUP((SUM(D194:Y194)),[2]Priser!$E$342:$H$344,2)+((SUM(D194:Y194))-HLOOKUP((SUM(D194:Y194)),[2]Priser!$E$342:$H$344,1))*HLOOKUP((SUM(D194:Y194)),[2]Priser!$E$342:$H$344,3))*[2]Priser!$Q$341)/(SUM(D194:Y194)),0)*(1+[2]Genanskaffelsespriser!$D$196),$A$400)</f>
        <v>0</v>
      </c>
      <c r="AA194" s="57">
        <f t="shared" ref="AA194:AP195" si="125">IF((D194*$Z194-(2009-D$3)/$C194*$Z194*D194)&lt;0,0,(D194*$Z194-(2009-D$3)/$C194*$Z194*D194))</f>
        <v>0</v>
      </c>
      <c r="AB194" s="58">
        <f t="shared" si="125"/>
        <v>0</v>
      </c>
      <c r="AC194" s="58">
        <f t="shared" si="125"/>
        <v>0</v>
      </c>
      <c r="AD194" s="58">
        <f t="shared" si="125"/>
        <v>0</v>
      </c>
      <c r="AE194" s="58">
        <f t="shared" si="125"/>
        <v>0</v>
      </c>
      <c r="AF194" s="58">
        <f t="shared" si="125"/>
        <v>0</v>
      </c>
      <c r="AG194" s="58">
        <f t="shared" si="125"/>
        <v>0</v>
      </c>
      <c r="AH194" s="58">
        <f t="shared" si="125"/>
        <v>0</v>
      </c>
      <c r="AI194" s="58">
        <f t="shared" si="125"/>
        <v>0</v>
      </c>
      <c r="AJ194" s="58">
        <f t="shared" si="125"/>
        <v>0</v>
      </c>
      <c r="AK194" s="58">
        <f t="shared" si="125"/>
        <v>0</v>
      </c>
      <c r="AL194" s="58">
        <f t="shared" si="125"/>
        <v>0</v>
      </c>
      <c r="AM194" s="58">
        <f t="shared" si="125"/>
        <v>0</v>
      </c>
      <c r="AN194" s="58">
        <f t="shared" si="125"/>
        <v>0</v>
      </c>
      <c r="AO194" s="58">
        <f t="shared" si="125"/>
        <v>0</v>
      </c>
      <c r="AP194" s="58">
        <f t="shared" si="125"/>
        <v>0</v>
      </c>
      <c r="AQ194" s="58">
        <f t="shared" ref="AK194:AT195" si="126">IF((T194*$Z194-(2009-T$3)/$C194*$Z194*T194)&lt;0,0,(T194*$Z194-(2009-T$3)/$C194*$Z194*T194))</f>
        <v>0</v>
      </c>
      <c r="AR194" s="58">
        <f t="shared" si="126"/>
        <v>0</v>
      </c>
      <c r="AS194" s="58">
        <f t="shared" si="126"/>
        <v>0</v>
      </c>
      <c r="AT194" s="58">
        <f t="shared" si="126"/>
        <v>0</v>
      </c>
      <c r="AU194" s="58">
        <f>IF((X194*$Z194-(2009-X$3)/$C194*$Z194*X194)&lt;0,0,(X194*$Z194-(2009-X$3)/$C194*$Z194*X194))</f>
        <v>0</v>
      </c>
      <c r="AV194" s="58">
        <f>IF((Y194*$Z194-(2009-Y$3)/$C194*$Z194*Y194)&lt;0,0,(Y194*$Z194-(2009-Y$3)/$C194*$Z194*Y194))</f>
        <v>0</v>
      </c>
      <c r="AW194" s="59">
        <f>+SUM(AA194:AV194)</f>
        <v>0</v>
      </c>
      <c r="AX194" s="58">
        <f>VLOOKUP(D$3,[2]Prisindeks!$A$1:$B$111,2,FALSE)/100*AA194</f>
        <v>0</v>
      </c>
      <c r="AY194" s="58">
        <f>VLOOKUP(E$3,[2]Prisindeks!$A$1:$B$111,2,FALSE)/100*AB194</f>
        <v>0</v>
      </c>
      <c r="AZ194" s="58">
        <f>VLOOKUP(F$3,[2]Prisindeks!$A$1:$B$111,2,FALSE)/100*AC194</f>
        <v>0</v>
      </c>
      <c r="BA194" s="58">
        <f>VLOOKUP(G$3,[2]Prisindeks!$A$1:$B$111,2,FALSE)/100*AD194</f>
        <v>0</v>
      </c>
      <c r="BB194" s="58">
        <f>VLOOKUP(H$3,[2]Prisindeks!$A$1:$B$111,2,FALSE)/100*AE194</f>
        <v>0</v>
      </c>
      <c r="BC194" s="58">
        <f>VLOOKUP(I$3,[2]Prisindeks!$A$1:$B$111,2,FALSE)/100*AF194</f>
        <v>0</v>
      </c>
      <c r="BD194" s="58">
        <f>VLOOKUP(J$3,[2]Prisindeks!$A$1:$B$111,2,FALSE)/100*AG194</f>
        <v>0</v>
      </c>
      <c r="BE194" s="58">
        <f>VLOOKUP(K$3,[2]Prisindeks!$A$1:$B$111,2,FALSE)/100*AH194</f>
        <v>0</v>
      </c>
      <c r="BF194" s="58">
        <f>VLOOKUP(L$3,[2]Prisindeks!$A$1:$B$111,2,FALSE)/100*AI194</f>
        <v>0</v>
      </c>
      <c r="BG194" s="58">
        <f>VLOOKUP(M$3,[2]Prisindeks!$A$1:$B$111,2,FALSE)/100*AJ194</f>
        <v>0</v>
      </c>
      <c r="BH194" s="58">
        <f>VLOOKUP(N$3,[2]Prisindeks!$A$1:$B$111,2,FALSE)/100*AK194</f>
        <v>0</v>
      </c>
      <c r="BI194" s="58">
        <f>VLOOKUP(O$3,[2]Prisindeks!$A$1:$B$111,2,FALSE)/100*AL194</f>
        <v>0</v>
      </c>
      <c r="BJ194" s="58">
        <f>VLOOKUP(P$3,[2]Prisindeks!$A$1:$B$111,2,FALSE)/100*AM194</f>
        <v>0</v>
      </c>
      <c r="BK194" s="58">
        <f>VLOOKUP(Q$3,[2]Prisindeks!$A$1:$B$111,2,FALSE)/100*AN194</f>
        <v>0</v>
      </c>
      <c r="BL194" s="58">
        <f>VLOOKUP(R$3,[2]Prisindeks!$A$1:$B$111,2,FALSE)/100*AO194</f>
        <v>0</v>
      </c>
      <c r="BM194" s="58">
        <f>VLOOKUP(S$3,[2]Prisindeks!$A$1:$B$111,2,FALSE)/100*AP194</f>
        <v>0</v>
      </c>
      <c r="BN194" s="58">
        <f>VLOOKUP(T$3,[2]Prisindeks!$A$1:$B$111,2,FALSE)/100*AQ194</f>
        <v>0</v>
      </c>
      <c r="BO194" s="58">
        <f>VLOOKUP(U$3,[2]Prisindeks!$A$1:$B$111,2,FALSE)/100*AR194</f>
        <v>0</v>
      </c>
      <c r="BP194" s="58">
        <f>VLOOKUP(V$3,[2]Prisindeks!$A$1:$B$111,2,FALSE)/100*AS194</f>
        <v>0</v>
      </c>
      <c r="BQ194" s="58">
        <f>VLOOKUP(W$3,[2]Prisindeks!$A$1:$B$111,2,FALSE)/100*AT194</f>
        <v>0</v>
      </c>
      <c r="BR194" s="58">
        <f>VLOOKUP(X$3,[2]Prisindeks!$A$1:$B$111,2,FALSE)/100*AU194</f>
        <v>0</v>
      </c>
      <c r="BS194" s="58">
        <f>VLOOKUP(Y$3,[2]Prisindeks!$A$1:$B$111,2,FALSE)/100*AV194</f>
        <v>0</v>
      </c>
      <c r="BT194" s="59">
        <f>+SUM(AX194:BS194)</f>
        <v>0</v>
      </c>
      <c r="BU194" s="48">
        <f t="shared" ref="BU194:CJ196" si="127">(AX194+AA194)/2</f>
        <v>0</v>
      </c>
      <c r="BV194" s="48">
        <f t="shared" si="127"/>
        <v>0</v>
      </c>
      <c r="BW194" s="48">
        <f t="shared" si="127"/>
        <v>0</v>
      </c>
      <c r="BX194" s="48">
        <f t="shared" si="127"/>
        <v>0</v>
      </c>
      <c r="BY194" s="48">
        <f t="shared" si="127"/>
        <v>0</v>
      </c>
      <c r="BZ194" s="48">
        <f t="shared" si="127"/>
        <v>0</v>
      </c>
      <c r="CA194" s="48">
        <f t="shared" si="127"/>
        <v>0</v>
      </c>
      <c r="CB194" s="48">
        <f t="shared" si="127"/>
        <v>0</v>
      </c>
      <c r="CC194" s="48">
        <f t="shared" si="127"/>
        <v>0</v>
      </c>
      <c r="CD194" s="48">
        <f t="shared" si="127"/>
        <v>0</v>
      </c>
      <c r="CE194" s="48">
        <f t="shared" si="127"/>
        <v>0</v>
      </c>
      <c r="CF194" s="48">
        <f t="shared" si="127"/>
        <v>0</v>
      </c>
      <c r="CG194" s="48">
        <f t="shared" si="127"/>
        <v>0</v>
      </c>
      <c r="CH194" s="48">
        <f t="shared" si="127"/>
        <v>0</v>
      </c>
      <c r="CI194" s="48">
        <f t="shared" si="127"/>
        <v>0</v>
      </c>
      <c r="CJ194" s="48">
        <f t="shared" si="127"/>
        <v>0</v>
      </c>
      <c r="CK194" s="48">
        <f t="shared" ref="CE194:CP196" si="128">(BN194+AQ194)/2</f>
        <v>0</v>
      </c>
      <c r="CL194" s="48">
        <f t="shared" si="128"/>
        <v>0</v>
      </c>
      <c r="CM194" s="48">
        <f t="shared" si="128"/>
        <v>0</v>
      </c>
      <c r="CN194" s="48">
        <f t="shared" si="128"/>
        <v>0</v>
      </c>
      <c r="CO194" s="48">
        <f t="shared" si="128"/>
        <v>0</v>
      </c>
      <c r="CP194" s="48">
        <f t="shared" si="128"/>
        <v>0</v>
      </c>
      <c r="CQ194" s="49">
        <f>+AVERAGE(AW194,BT194)</f>
        <v>0</v>
      </c>
      <c r="CR194" s="48">
        <f>SUM(D194:Y194)</f>
        <v>0</v>
      </c>
    </row>
    <row r="195" spans="1:96" hidden="1" outlineLevel="1" x14ac:dyDescent="0.25">
      <c r="A195" s="50" t="s">
        <v>87</v>
      </c>
      <c r="B195" s="51" t="s">
        <v>85</v>
      </c>
      <c r="C195" s="52">
        <f>+[2]Genanskaffelsespriser!$E$177</f>
        <v>10</v>
      </c>
      <c r="D195" s="78">
        <v>0</v>
      </c>
      <c r="E195" s="78">
        <v>0</v>
      </c>
      <c r="F195" s="78">
        <v>0</v>
      </c>
      <c r="G195" s="78">
        <v>0</v>
      </c>
      <c r="H195" s="78">
        <v>0</v>
      </c>
      <c r="I195" s="78">
        <v>0</v>
      </c>
      <c r="J195" s="78">
        <v>0</v>
      </c>
      <c r="K195" s="78">
        <v>0</v>
      </c>
      <c r="L195" s="78">
        <v>0</v>
      </c>
      <c r="M195" s="78">
        <v>0</v>
      </c>
      <c r="N195" s="78">
        <v>0</v>
      </c>
      <c r="O195" s="78">
        <v>0</v>
      </c>
      <c r="P195" s="78">
        <v>0</v>
      </c>
      <c r="Q195" s="78">
        <v>0</v>
      </c>
      <c r="R195" s="78">
        <v>0</v>
      </c>
      <c r="S195" s="78">
        <v>0</v>
      </c>
      <c r="T195" s="78">
        <v>0</v>
      </c>
      <c r="U195" s="78">
        <v>0</v>
      </c>
      <c r="V195" s="78">
        <v>0</v>
      </c>
      <c r="W195" s="78">
        <v>0</v>
      </c>
      <c r="X195" s="78">
        <v>0</v>
      </c>
      <c r="Y195" s="78">
        <v>0</v>
      </c>
      <c r="Z195" s="87">
        <f>IF(COUNTIF(D195:Y195,"&lt;&gt;0")&lt;=1,IF((SUM(D195:Y195))&gt;0,((+HLOOKUP((SUM(D195:Y195)),[2]Priser!$E$342:$H$344,2)+((SUM(D195:Y195))-HLOOKUP((SUM(D195:Y195)),[2]Priser!$E$342:$H$344,1))*HLOOKUP((SUM(D195:Y195)),[2]Priser!$E$342:$H$344,3))*[2]Priser!$R$341)/(SUM(D195:Y195)),0)*(1+[2]Genanskaffelsespriser!$D$196),$A$400)</f>
        <v>0</v>
      </c>
      <c r="AA195" s="57">
        <f t="shared" si="125"/>
        <v>0</v>
      </c>
      <c r="AB195" s="58">
        <f t="shared" si="125"/>
        <v>0</v>
      </c>
      <c r="AC195" s="58">
        <f t="shared" si="125"/>
        <v>0</v>
      </c>
      <c r="AD195" s="58">
        <f t="shared" si="125"/>
        <v>0</v>
      </c>
      <c r="AE195" s="58">
        <f t="shared" si="125"/>
        <v>0</v>
      </c>
      <c r="AF195" s="58">
        <f t="shared" si="125"/>
        <v>0</v>
      </c>
      <c r="AG195" s="58">
        <f t="shared" si="125"/>
        <v>0</v>
      </c>
      <c r="AH195" s="58">
        <f t="shared" si="125"/>
        <v>0</v>
      </c>
      <c r="AI195" s="58">
        <f t="shared" si="125"/>
        <v>0</v>
      </c>
      <c r="AJ195" s="58">
        <f t="shared" si="125"/>
        <v>0</v>
      </c>
      <c r="AK195" s="58">
        <f t="shared" si="126"/>
        <v>0</v>
      </c>
      <c r="AL195" s="58">
        <f t="shared" si="126"/>
        <v>0</v>
      </c>
      <c r="AM195" s="58">
        <f t="shared" si="126"/>
        <v>0</v>
      </c>
      <c r="AN195" s="58">
        <f t="shared" si="126"/>
        <v>0</v>
      </c>
      <c r="AO195" s="58">
        <f t="shared" si="126"/>
        <v>0</v>
      </c>
      <c r="AP195" s="58">
        <f t="shared" si="126"/>
        <v>0</v>
      </c>
      <c r="AQ195" s="58">
        <f t="shared" si="126"/>
        <v>0</v>
      </c>
      <c r="AR195" s="58">
        <f t="shared" si="126"/>
        <v>0</v>
      </c>
      <c r="AS195" s="58">
        <f t="shared" si="126"/>
        <v>0</v>
      </c>
      <c r="AT195" s="58">
        <f t="shared" si="126"/>
        <v>0</v>
      </c>
      <c r="AU195" s="58">
        <f>IF((X195*$Z195-(2009-X$3)/$C195*$Z195*X195)&lt;0,0,(X195*$Z195-(2009-X$3)/$C195*$Z195*X195))</f>
        <v>0</v>
      </c>
      <c r="AV195" s="58">
        <f>IF((Y195*$Z195-(2009-Y$3)/$C195*$Z195*Y195)&lt;0,0,(Y195*$Z195-(2009-Y$3)/$C195*$Z195*Y195))</f>
        <v>0</v>
      </c>
      <c r="AW195" s="59">
        <f>+SUM(AA195:AV195)</f>
        <v>0</v>
      </c>
      <c r="AX195" s="58">
        <f>VLOOKUP(D$3,[2]Prisindeks!$A$1:$B$111,2,FALSE)/100*AA195</f>
        <v>0</v>
      </c>
      <c r="AY195" s="58">
        <f>VLOOKUP(E$3,[2]Prisindeks!$A$1:$B$111,2,FALSE)/100*AB195</f>
        <v>0</v>
      </c>
      <c r="AZ195" s="58">
        <f>VLOOKUP(F$3,[2]Prisindeks!$A$1:$B$111,2,FALSE)/100*AC195</f>
        <v>0</v>
      </c>
      <c r="BA195" s="58">
        <f>VLOOKUP(G$3,[2]Prisindeks!$A$1:$B$111,2,FALSE)/100*AD195</f>
        <v>0</v>
      </c>
      <c r="BB195" s="58">
        <f>VLOOKUP(H$3,[2]Prisindeks!$A$1:$B$111,2,FALSE)/100*AE195</f>
        <v>0</v>
      </c>
      <c r="BC195" s="58">
        <f>VLOOKUP(I$3,[2]Prisindeks!$A$1:$B$111,2,FALSE)/100*AF195</f>
        <v>0</v>
      </c>
      <c r="BD195" s="58">
        <f>VLOOKUP(J$3,[2]Prisindeks!$A$1:$B$111,2,FALSE)/100*AG195</f>
        <v>0</v>
      </c>
      <c r="BE195" s="58">
        <f>VLOOKUP(K$3,[2]Prisindeks!$A$1:$B$111,2,FALSE)/100*AH195</f>
        <v>0</v>
      </c>
      <c r="BF195" s="58">
        <f>VLOOKUP(L$3,[2]Prisindeks!$A$1:$B$111,2,FALSE)/100*AI195</f>
        <v>0</v>
      </c>
      <c r="BG195" s="58">
        <f>VLOOKUP(M$3,[2]Prisindeks!$A$1:$B$111,2,FALSE)/100*AJ195</f>
        <v>0</v>
      </c>
      <c r="BH195" s="58">
        <f>VLOOKUP(N$3,[2]Prisindeks!$A$1:$B$111,2,FALSE)/100*AK195</f>
        <v>0</v>
      </c>
      <c r="BI195" s="58">
        <f>VLOOKUP(O$3,[2]Prisindeks!$A$1:$B$111,2,FALSE)/100*AL195</f>
        <v>0</v>
      </c>
      <c r="BJ195" s="58">
        <f>VLOOKUP(P$3,[2]Prisindeks!$A$1:$B$111,2,FALSE)/100*AM195</f>
        <v>0</v>
      </c>
      <c r="BK195" s="58">
        <f>VLOOKUP(Q$3,[2]Prisindeks!$A$1:$B$111,2,FALSE)/100*AN195</f>
        <v>0</v>
      </c>
      <c r="BL195" s="58">
        <f>VLOOKUP(R$3,[2]Prisindeks!$A$1:$B$111,2,FALSE)/100*AO195</f>
        <v>0</v>
      </c>
      <c r="BM195" s="58">
        <f>VLOOKUP(S$3,[2]Prisindeks!$A$1:$B$111,2,FALSE)/100*AP195</f>
        <v>0</v>
      </c>
      <c r="BN195" s="58">
        <f>VLOOKUP(T$3,[2]Prisindeks!$A$1:$B$111,2,FALSE)/100*AQ195</f>
        <v>0</v>
      </c>
      <c r="BO195" s="58">
        <f>VLOOKUP(U$3,[2]Prisindeks!$A$1:$B$111,2,FALSE)/100*AR195</f>
        <v>0</v>
      </c>
      <c r="BP195" s="58">
        <f>VLOOKUP(V$3,[2]Prisindeks!$A$1:$B$111,2,FALSE)/100*AS195</f>
        <v>0</v>
      </c>
      <c r="BQ195" s="58">
        <f>VLOOKUP(W$3,[2]Prisindeks!$A$1:$B$111,2,FALSE)/100*AT195</f>
        <v>0</v>
      </c>
      <c r="BR195" s="58">
        <f>VLOOKUP(X$3,[2]Prisindeks!$A$1:$B$111,2,FALSE)/100*AU195</f>
        <v>0</v>
      </c>
      <c r="BS195" s="58">
        <f>VLOOKUP(Y$3,[2]Prisindeks!$A$1:$B$111,2,FALSE)/100*AV195</f>
        <v>0</v>
      </c>
      <c r="BT195" s="59">
        <f>+SUM(AX195:BS195)</f>
        <v>0</v>
      </c>
      <c r="BU195" s="48">
        <f t="shared" si="127"/>
        <v>0</v>
      </c>
      <c r="BV195" s="48">
        <f t="shared" si="127"/>
        <v>0</v>
      </c>
      <c r="BW195" s="48">
        <f t="shared" si="127"/>
        <v>0</v>
      </c>
      <c r="BX195" s="48">
        <f t="shared" si="127"/>
        <v>0</v>
      </c>
      <c r="BY195" s="48">
        <f t="shared" si="127"/>
        <v>0</v>
      </c>
      <c r="BZ195" s="48">
        <f t="shared" si="127"/>
        <v>0</v>
      </c>
      <c r="CA195" s="48">
        <f t="shared" si="127"/>
        <v>0</v>
      </c>
      <c r="CB195" s="48">
        <f t="shared" si="127"/>
        <v>0</v>
      </c>
      <c r="CC195" s="48">
        <f t="shared" si="127"/>
        <v>0</v>
      </c>
      <c r="CD195" s="48">
        <f t="shared" si="127"/>
        <v>0</v>
      </c>
      <c r="CE195" s="48">
        <f t="shared" si="128"/>
        <v>0</v>
      </c>
      <c r="CF195" s="48">
        <f t="shared" si="128"/>
        <v>0</v>
      </c>
      <c r="CG195" s="48">
        <f t="shared" si="128"/>
        <v>0</v>
      </c>
      <c r="CH195" s="48">
        <f t="shared" si="128"/>
        <v>0</v>
      </c>
      <c r="CI195" s="48">
        <f t="shared" si="128"/>
        <v>0</v>
      </c>
      <c r="CJ195" s="48">
        <f t="shared" si="128"/>
        <v>0</v>
      </c>
      <c r="CK195" s="48">
        <f t="shared" si="128"/>
        <v>0</v>
      </c>
      <c r="CL195" s="48">
        <f t="shared" si="128"/>
        <v>0</v>
      </c>
      <c r="CM195" s="48">
        <f t="shared" si="128"/>
        <v>0</v>
      </c>
      <c r="CN195" s="48">
        <f t="shared" si="128"/>
        <v>0</v>
      </c>
      <c r="CO195" s="48">
        <f t="shared" si="128"/>
        <v>0</v>
      </c>
      <c r="CP195" s="48">
        <f t="shared" si="128"/>
        <v>0</v>
      </c>
      <c r="CQ195" s="49">
        <f>+AVERAGE(AW195,BT195)</f>
        <v>0</v>
      </c>
      <c r="CR195" s="48">
        <f>SUM(D195:Y195)</f>
        <v>0</v>
      </c>
    </row>
    <row r="196" spans="1:96" hidden="1" outlineLevel="1" x14ac:dyDescent="0.25">
      <c r="A196" s="50" t="s">
        <v>88</v>
      </c>
      <c r="B196" s="51" t="s">
        <v>89</v>
      </c>
      <c r="C196" s="52">
        <f>+[2]Genanskaffelsespriser!$E$178</f>
        <v>50</v>
      </c>
      <c r="D196" s="78">
        <v>0</v>
      </c>
      <c r="E196" s="78">
        <v>0</v>
      </c>
      <c r="F196" s="78">
        <v>0</v>
      </c>
      <c r="G196" s="78">
        <v>0</v>
      </c>
      <c r="H196" s="78">
        <v>0</v>
      </c>
      <c r="I196" s="78">
        <v>0</v>
      </c>
      <c r="J196" s="78">
        <v>0</v>
      </c>
      <c r="K196" s="78">
        <v>0</v>
      </c>
      <c r="L196" s="78">
        <v>0</v>
      </c>
      <c r="M196" s="78">
        <v>0</v>
      </c>
      <c r="N196" s="78">
        <v>0</v>
      </c>
      <c r="O196" s="78">
        <v>0</v>
      </c>
      <c r="P196" s="78">
        <v>0</v>
      </c>
      <c r="Q196" s="78">
        <v>0</v>
      </c>
      <c r="R196" s="78">
        <v>0</v>
      </c>
      <c r="S196" s="78">
        <v>0</v>
      </c>
      <c r="T196" s="78">
        <v>0</v>
      </c>
      <c r="U196" s="78">
        <v>0</v>
      </c>
      <c r="V196" s="78">
        <v>0</v>
      </c>
      <c r="W196" s="78">
        <v>0</v>
      </c>
      <c r="X196" s="78">
        <v>0</v>
      </c>
      <c r="Y196" s="78">
        <v>0</v>
      </c>
      <c r="Z196" s="87">
        <f>IF(COUNTIF(D196:Y196,"&lt;&gt;0")&lt;=1,IF((SUM(D196:Y196))&gt;0,(+HLOOKUP((SUM(D196:Y196)),[2]Priser!$E$168:$J$170,2)+((SUM(D196:Y196))-HLOOKUP((SUM(D196:Y196)),[2]Priser!$E$168:$J$170,1))*HLOOKUP((SUM(D196:Y196)),[2]Priser!$E$168:$J$170,3))/(SUM(D196:Y196)),0)*(1+[2]Genanskaffelsespriser!$D$196),$A$400)</f>
        <v>0</v>
      </c>
      <c r="AA196" s="57">
        <f t="shared" ref="AA196:AV196" si="129">IF((D196*$Z196-(2009-D$3)/($C196+D197)*$Z196*D196)&lt;0,0,(D196*$Z196-(2009-D$3)/($C196+D197)*$Z196*D196))</f>
        <v>0</v>
      </c>
      <c r="AB196" s="58">
        <f t="shared" si="129"/>
        <v>0</v>
      </c>
      <c r="AC196" s="58">
        <f t="shared" si="129"/>
        <v>0</v>
      </c>
      <c r="AD196" s="58">
        <f t="shared" si="129"/>
        <v>0</v>
      </c>
      <c r="AE196" s="58">
        <f t="shared" si="129"/>
        <v>0</v>
      </c>
      <c r="AF196" s="58">
        <f t="shared" si="129"/>
        <v>0</v>
      </c>
      <c r="AG196" s="58">
        <f t="shared" si="129"/>
        <v>0</v>
      </c>
      <c r="AH196" s="58">
        <f t="shared" si="129"/>
        <v>0</v>
      </c>
      <c r="AI196" s="58">
        <f t="shared" si="129"/>
        <v>0</v>
      </c>
      <c r="AJ196" s="58">
        <f t="shared" si="129"/>
        <v>0</v>
      </c>
      <c r="AK196" s="58">
        <f t="shared" si="129"/>
        <v>0</v>
      </c>
      <c r="AL196" s="58">
        <f t="shared" si="129"/>
        <v>0</v>
      </c>
      <c r="AM196" s="58">
        <f t="shared" si="129"/>
        <v>0</v>
      </c>
      <c r="AN196" s="58">
        <f t="shared" si="129"/>
        <v>0</v>
      </c>
      <c r="AO196" s="58">
        <f t="shared" si="129"/>
        <v>0</v>
      </c>
      <c r="AP196" s="58">
        <f t="shared" si="129"/>
        <v>0</v>
      </c>
      <c r="AQ196" s="58">
        <f t="shared" si="129"/>
        <v>0</v>
      </c>
      <c r="AR196" s="58">
        <f t="shared" si="129"/>
        <v>0</v>
      </c>
      <c r="AS196" s="58">
        <f t="shared" si="129"/>
        <v>0</v>
      </c>
      <c r="AT196" s="58">
        <f t="shared" si="129"/>
        <v>0</v>
      </c>
      <c r="AU196" s="58">
        <f t="shared" si="129"/>
        <v>0</v>
      </c>
      <c r="AV196" s="58">
        <f t="shared" si="129"/>
        <v>0</v>
      </c>
      <c r="AW196" s="59">
        <f>+SUM(AA196:AV196)</f>
        <v>0</v>
      </c>
      <c r="AX196" s="58">
        <f>VLOOKUP(D$3,[2]Prisindeks!$A$1:$B$111,2,FALSE)/100*AA196</f>
        <v>0</v>
      </c>
      <c r="AY196" s="58">
        <f>VLOOKUP(E$3,[2]Prisindeks!$A$1:$B$111,2,FALSE)/100*AB196</f>
        <v>0</v>
      </c>
      <c r="AZ196" s="58">
        <f>VLOOKUP(F$3,[2]Prisindeks!$A$1:$B$111,2,FALSE)/100*AC196</f>
        <v>0</v>
      </c>
      <c r="BA196" s="58">
        <f>VLOOKUP(G$3,[2]Prisindeks!$A$1:$B$111,2,FALSE)/100*AD196</f>
        <v>0</v>
      </c>
      <c r="BB196" s="58">
        <f>VLOOKUP(H$3,[2]Prisindeks!$A$1:$B$111,2,FALSE)/100*AE196</f>
        <v>0</v>
      </c>
      <c r="BC196" s="58">
        <f>VLOOKUP(I$3,[2]Prisindeks!$A$1:$B$111,2,FALSE)/100*AF196</f>
        <v>0</v>
      </c>
      <c r="BD196" s="58">
        <f>VLOOKUP(J$3,[2]Prisindeks!$A$1:$B$111,2,FALSE)/100*AG196</f>
        <v>0</v>
      </c>
      <c r="BE196" s="58">
        <f>VLOOKUP(K$3,[2]Prisindeks!$A$1:$B$111,2,FALSE)/100*AH196</f>
        <v>0</v>
      </c>
      <c r="BF196" s="58">
        <f>VLOOKUP(L$3,[2]Prisindeks!$A$1:$B$111,2,FALSE)/100*AI196</f>
        <v>0</v>
      </c>
      <c r="BG196" s="58">
        <f>VLOOKUP(M$3,[2]Prisindeks!$A$1:$B$111,2,FALSE)/100*AJ196</f>
        <v>0</v>
      </c>
      <c r="BH196" s="58">
        <f>VLOOKUP(N$3,[2]Prisindeks!$A$1:$B$111,2,FALSE)/100*AK196</f>
        <v>0</v>
      </c>
      <c r="BI196" s="58">
        <f>VLOOKUP(O$3,[2]Prisindeks!$A$1:$B$111,2,FALSE)/100*AL196</f>
        <v>0</v>
      </c>
      <c r="BJ196" s="58">
        <f>VLOOKUP(P$3,[2]Prisindeks!$A$1:$B$111,2,FALSE)/100*AM196</f>
        <v>0</v>
      </c>
      <c r="BK196" s="58">
        <f>VLOOKUP(Q$3,[2]Prisindeks!$A$1:$B$111,2,FALSE)/100*AN196</f>
        <v>0</v>
      </c>
      <c r="BL196" s="58">
        <f>VLOOKUP(R$3,[2]Prisindeks!$A$1:$B$111,2,FALSE)/100*AO196</f>
        <v>0</v>
      </c>
      <c r="BM196" s="58">
        <f>VLOOKUP(S$3,[2]Prisindeks!$A$1:$B$111,2,FALSE)/100*AP196</f>
        <v>0</v>
      </c>
      <c r="BN196" s="58">
        <f>VLOOKUP(T$3,[2]Prisindeks!$A$1:$B$111,2,FALSE)/100*AQ196</f>
        <v>0</v>
      </c>
      <c r="BO196" s="58">
        <f>VLOOKUP(U$3,[2]Prisindeks!$A$1:$B$111,2,FALSE)/100*AR196</f>
        <v>0</v>
      </c>
      <c r="BP196" s="58">
        <f>VLOOKUP(V$3,[2]Prisindeks!$A$1:$B$111,2,FALSE)/100*AS196</f>
        <v>0</v>
      </c>
      <c r="BQ196" s="58">
        <f>VLOOKUP(W$3,[2]Prisindeks!$A$1:$B$111,2,FALSE)/100*AT196</f>
        <v>0</v>
      </c>
      <c r="BR196" s="58">
        <f>VLOOKUP(X$3,[2]Prisindeks!$A$1:$B$111,2,FALSE)/100*AU196</f>
        <v>0</v>
      </c>
      <c r="BS196" s="58">
        <f>VLOOKUP(Y$3,[2]Prisindeks!$A$1:$B$111,2,FALSE)/100*AV196</f>
        <v>0</v>
      </c>
      <c r="BT196" s="59">
        <f>+SUM(AX196:BS196)</f>
        <v>0</v>
      </c>
      <c r="BU196" s="48">
        <f t="shared" si="127"/>
        <v>0</v>
      </c>
      <c r="BV196" s="48">
        <f t="shared" si="127"/>
        <v>0</v>
      </c>
      <c r="BW196" s="48">
        <f t="shared" si="127"/>
        <v>0</v>
      </c>
      <c r="BX196" s="48">
        <f t="shared" si="127"/>
        <v>0</v>
      </c>
      <c r="BY196" s="48">
        <f t="shared" si="127"/>
        <v>0</v>
      </c>
      <c r="BZ196" s="48">
        <f t="shared" si="127"/>
        <v>0</v>
      </c>
      <c r="CA196" s="48">
        <f t="shared" si="127"/>
        <v>0</v>
      </c>
      <c r="CB196" s="48">
        <f t="shared" si="127"/>
        <v>0</v>
      </c>
      <c r="CC196" s="48">
        <f t="shared" si="127"/>
        <v>0</v>
      </c>
      <c r="CD196" s="48">
        <f t="shared" si="127"/>
        <v>0</v>
      </c>
      <c r="CE196" s="48">
        <f t="shared" si="128"/>
        <v>0</v>
      </c>
      <c r="CF196" s="48">
        <f t="shared" si="128"/>
        <v>0</v>
      </c>
      <c r="CG196" s="48">
        <f t="shared" si="128"/>
        <v>0</v>
      </c>
      <c r="CH196" s="48">
        <f t="shared" si="128"/>
        <v>0</v>
      </c>
      <c r="CI196" s="48">
        <f t="shared" si="128"/>
        <v>0</v>
      </c>
      <c r="CJ196" s="48">
        <f t="shared" si="128"/>
        <v>0</v>
      </c>
      <c r="CK196" s="48">
        <f t="shared" si="128"/>
        <v>0</v>
      </c>
      <c r="CL196" s="48">
        <f t="shared" si="128"/>
        <v>0</v>
      </c>
      <c r="CM196" s="48">
        <f t="shared" si="128"/>
        <v>0</v>
      </c>
      <c r="CN196" s="48">
        <f t="shared" si="128"/>
        <v>0</v>
      </c>
      <c r="CO196" s="48">
        <f t="shared" si="128"/>
        <v>0</v>
      </c>
      <c r="CP196" s="48">
        <f t="shared" si="128"/>
        <v>0</v>
      </c>
      <c r="CQ196" s="49">
        <f>+AVERAGE(AW196,BT196)</f>
        <v>0</v>
      </c>
      <c r="CR196" s="48">
        <f>SUM(D196:Y196)</f>
        <v>0</v>
      </c>
    </row>
    <row r="197" spans="1:96" hidden="1" outlineLevel="1" x14ac:dyDescent="0.25">
      <c r="A197" s="60" t="s">
        <v>66</v>
      </c>
      <c r="B197" s="51" t="s">
        <v>67</v>
      </c>
      <c r="C197" s="61" t="s">
        <v>68</v>
      </c>
      <c r="D197" s="78">
        <v>0</v>
      </c>
      <c r="E197" s="78">
        <v>0</v>
      </c>
      <c r="F197" s="78">
        <v>0</v>
      </c>
      <c r="G197" s="78">
        <v>0</v>
      </c>
      <c r="H197" s="78">
        <v>0</v>
      </c>
      <c r="I197" s="78">
        <v>0</v>
      </c>
      <c r="J197" s="78">
        <v>0</v>
      </c>
      <c r="K197" s="78">
        <v>0</v>
      </c>
      <c r="L197" s="78">
        <v>0</v>
      </c>
      <c r="M197" s="78">
        <v>0</v>
      </c>
      <c r="N197" s="78">
        <v>0</v>
      </c>
      <c r="O197" s="78">
        <v>0</v>
      </c>
      <c r="P197" s="78">
        <v>0</v>
      </c>
      <c r="Q197" s="78">
        <v>0</v>
      </c>
      <c r="R197" s="78">
        <v>0</v>
      </c>
      <c r="S197" s="78">
        <v>0</v>
      </c>
      <c r="T197" s="78">
        <v>0</v>
      </c>
      <c r="U197" s="78">
        <v>0</v>
      </c>
      <c r="V197" s="78">
        <v>0</v>
      </c>
      <c r="W197" s="78">
        <v>0</v>
      </c>
      <c r="X197" s="78">
        <v>0</v>
      </c>
      <c r="Y197" s="110">
        <v>0</v>
      </c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56"/>
      <c r="BI197" s="56"/>
      <c r="BJ197" s="56"/>
      <c r="BK197" s="56"/>
      <c r="BL197" s="56"/>
      <c r="BM197" s="56"/>
      <c r="BN197" s="56"/>
      <c r="BO197" s="56"/>
      <c r="BP197" s="56"/>
      <c r="BQ197" s="56"/>
      <c r="BR197" s="56"/>
      <c r="BS197" s="56"/>
      <c r="BT197" s="56"/>
      <c r="BU197" s="56"/>
      <c r="BV197" s="56"/>
      <c r="BW197" s="56"/>
      <c r="BX197" s="56"/>
      <c r="BY197" s="56"/>
      <c r="BZ197" s="56"/>
      <c r="CA197" s="56"/>
      <c r="CB197" s="56"/>
      <c r="CC197" s="56"/>
      <c r="CD197" s="56"/>
      <c r="CE197" s="56"/>
      <c r="CF197" s="56"/>
      <c r="CG197" s="56"/>
      <c r="CH197" s="56"/>
      <c r="CI197" s="56"/>
      <c r="CJ197" s="56"/>
      <c r="CK197" s="56"/>
      <c r="CL197" s="56"/>
      <c r="CM197" s="56"/>
      <c r="CN197" s="56"/>
      <c r="CO197" s="56"/>
      <c r="CP197" s="56"/>
      <c r="CQ197" s="49"/>
      <c r="CR197" s="48"/>
    </row>
    <row r="198" spans="1:96" hidden="1" outlineLevel="1" x14ac:dyDescent="0.25">
      <c r="A198" s="50" t="s">
        <v>90</v>
      </c>
      <c r="B198" s="51" t="s">
        <v>89</v>
      </c>
      <c r="C198" s="52">
        <f>+[2]Genanskaffelsespriser!$E$179</f>
        <v>50</v>
      </c>
      <c r="D198" s="78">
        <v>0</v>
      </c>
      <c r="E198" s="78">
        <v>0</v>
      </c>
      <c r="F198" s="78">
        <v>0</v>
      </c>
      <c r="G198" s="78">
        <v>0</v>
      </c>
      <c r="H198" s="78">
        <v>0</v>
      </c>
      <c r="I198" s="78">
        <v>0</v>
      </c>
      <c r="J198" s="78">
        <v>0</v>
      </c>
      <c r="K198" s="78">
        <v>0</v>
      </c>
      <c r="L198" s="78">
        <v>0</v>
      </c>
      <c r="M198" s="78">
        <v>0</v>
      </c>
      <c r="N198" s="78">
        <v>0</v>
      </c>
      <c r="O198" s="78">
        <v>0</v>
      </c>
      <c r="P198" s="78">
        <v>0</v>
      </c>
      <c r="Q198" s="78">
        <v>0</v>
      </c>
      <c r="R198" s="78">
        <v>0</v>
      </c>
      <c r="S198" s="78">
        <v>0</v>
      </c>
      <c r="T198" s="78">
        <v>0</v>
      </c>
      <c r="U198" s="78">
        <v>0</v>
      </c>
      <c r="V198" s="78">
        <v>0</v>
      </c>
      <c r="W198" s="78">
        <v>0</v>
      </c>
      <c r="X198" s="78">
        <v>0</v>
      </c>
      <c r="Y198" s="78">
        <v>0</v>
      </c>
      <c r="Z198" s="87">
        <f>IF(COUNTIF(D198:Y198,"&lt;&gt;0")&lt;=1,IF((SUM(D198:Y198))&gt;0,(+HLOOKUP((SUM(D198:Y198)),[2]Priser!$E$191:$J$193,2)+((SUM(D198:Y198))-HLOOKUP((SUM(D198:Y198)),[2]Priser!$E$191:$J$193,1))*HLOOKUP((SUM(D198:Y198)),[2]Priser!$E$191:$J$193,3))/(SUM(D198:Y198)),0)*(1+[2]Genanskaffelsespriser!$D$196),$A$400)</f>
        <v>0</v>
      </c>
      <c r="AA198" s="57">
        <f t="shared" ref="AA198:AV198" si="130">IF((D198*$Z198-(2009-D$3)/($C198+D199)*$Z198*D198)&lt;0,0,(D198*$Z198-(2009-D$3)/($C198+D199)*$Z198*D198))</f>
        <v>0</v>
      </c>
      <c r="AB198" s="58">
        <f t="shared" si="130"/>
        <v>0</v>
      </c>
      <c r="AC198" s="58">
        <f t="shared" si="130"/>
        <v>0</v>
      </c>
      <c r="AD198" s="58">
        <f t="shared" si="130"/>
        <v>0</v>
      </c>
      <c r="AE198" s="58">
        <f t="shared" si="130"/>
        <v>0</v>
      </c>
      <c r="AF198" s="58">
        <f t="shared" si="130"/>
        <v>0</v>
      </c>
      <c r="AG198" s="58">
        <f t="shared" si="130"/>
        <v>0</v>
      </c>
      <c r="AH198" s="58">
        <f t="shared" si="130"/>
        <v>0</v>
      </c>
      <c r="AI198" s="58">
        <f t="shared" si="130"/>
        <v>0</v>
      </c>
      <c r="AJ198" s="58">
        <f t="shared" si="130"/>
        <v>0</v>
      </c>
      <c r="AK198" s="58">
        <f t="shared" si="130"/>
        <v>0</v>
      </c>
      <c r="AL198" s="58">
        <f t="shared" si="130"/>
        <v>0</v>
      </c>
      <c r="AM198" s="58">
        <f t="shared" si="130"/>
        <v>0</v>
      </c>
      <c r="AN198" s="58">
        <f t="shared" si="130"/>
        <v>0</v>
      </c>
      <c r="AO198" s="58">
        <f t="shared" si="130"/>
        <v>0</v>
      </c>
      <c r="AP198" s="58">
        <f t="shared" si="130"/>
        <v>0</v>
      </c>
      <c r="AQ198" s="58">
        <f t="shared" si="130"/>
        <v>0</v>
      </c>
      <c r="AR198" s="58">
        <f t="shared" si="130"/>
        <v>0</v>
      </c>
      <c r="AS198" s="58">
        <f t="shared" si="130"/>
        <v>0</v>
      </c>
      <c r="AT198" s="58">
        <f t="shared" si="130"/>
        <v>0</v>
      </c>
      <c r="AU198" s="58">
        <f t="shared" si="130"/>
        <v>0</v>
      </c>
      <c r="AV198" s="58">
        <f t="shared" si="130"/>
        <v>0</v>
      </c>
      <c r="AW198" s="59">
        <f>+SUM(AA198:AV198)</f>
        <v>0</v>
      </c>
      <c r="AX198" s="58">
        <f>VLOOKUP(D$3,[2]Prisindeks!$A$1:$B$111,2,FALSE)/100*AA198</f>
        <v>0</v>
      </c>
      <c r="AY198" s="58">
        <f>VLOOKUP(E$3,[2]Prisindeks!$A$1:$B$111,2,FALSE)/100*AB198</f>
        <v>0</v>
      </c>
      <c r="AZ198" s="58">
        <f>VLOOKUP(F$3,[2]Prisindeks!$A$1:$B$111,2,FALSE)/100*AC198</f>
        <v>0</v>
      </c>
      <c r="BA198" s="58">
        <f>VLOOKUP(G$3,[2]Prisindeks!$A$1:$B$111,2,FALSE)/100*AD198</f>
        <v>0</v>
      </c>
      <c r="BB198" s="58">
        <f>VLOOKUP(H$3,[2]Prisindeks!$A$1:$B$111,2,FALSE)/100*AE198</f>
        <v>0</v>
      </c>
      <c r="BC198" s="58">
        <f>VLOOKUP(I$3,[2]Prisindeks!$A$1:$B$111,2,FALSE)/100*AF198</f>
        <v>0</v>
      </c>
      <c r="BD198" s="58">
        <f>VLOOKUP(J$3,[2]Prisindeks!$A$1:$B$111,2,FALSE)/100*AG198</f>
        <v>0</v>
      </c>
      <c r="BE198" s="58">
        <f>VLOOKUP(K$3,[2]Prisindeks!$A$1:$B$111,2,FALSE)/100*AH198</f>
        <v>0</v>
      </c>
      <c r="BF198" s="58">
        <f>VLOOKUP(L$3,[2]Prisindeks!$A$1:$B$111,2,FALSE)/100*AI198</f>
        <v>0</v>
      </c>
      <c r="BG198" s="58">
        <f>VLOOKUP(M$3,[2]Prisindeks!$A$1:$B$111,2,FALSE)/100*AJ198</f>
        <v>0</v>
      </c>
      <c r="BH198" s="58">
        <f>VLOOKUP(N$3,[2]Prisindeks!$A$1:$B$111,2,FALSE)/100*AK198</f>
        <v>0</v>
      </c>
      <c r="BI198" s="58">
        <f>VLOOKUP(O$3,[2]Prisindeks!$A$1:$B$111,2,FALSE)/100*AL198</f>
        <v>0</v>
      </c>
      <c r="BJ198" s="58">
        <f>VLOOKUP(P$3,[2]Prisindeks!$A$1:$B$111,2,FALSE)/100*AM198</f>
        <v>0</v>
      </c>
      <c r="BK198" s="58">
        <f>VLOOKUP(Q$3,[2]Prisindeks!$A$1:$B$111,2,FALSE)/100*AN198</f>
        <v>0</v>
      </c>
      <c r="BL198" s="58">
        <f>VLOOKUP(R$3,[2]Prisindeks!$A$1:$B$111,2,FALSE)/100*AO198</f>
        <v>0</v>
      </c>
      <c r="BM198" s="58">
        <f>VLOOKUP(S$3,[2]Prisindeks!$A$1:$B$111,2,FALSE)/100*AP198</f>
        <v>0</v>
      </c>
      <c r="BN198" s="58">
        <f>VLOOKUP(T$3,[2]Prisindeks!$A$1:$B$111,2,FALSE)/100*AQ198</f>
        <v>0</v>
      </c>
      <c r="BO198" s="58">
        <f>VLOOKUP(U$3,[2]Prisindeks!$A$1:$B$111,2,FALSE)/100*AR198</f>
        <v>0</v>
      </c>
      <c r="BP198" s="58">
        <f>VLOOKUP(V$3,[2]Prisindeks!$A$1:$B$111,2,FALSE)/100*AS198</f>
        <v>0</v>
      </c>
      <c r="BQ198" s="58">
        <f>VLOOKUP(W$3,[2]Prisindeks!$A$1:$B$111,2,FALSE)/100*AT198</f>
        <v>0</v>
      </c>
      <c r="BR198" s="58">
        <f>VLOOKUP(X$3,[2]Prisindeks!$A$1:$B$111,2,FALSE)/100*AU198</f>
        <v>0</v>
      </c>
      <c r="BS198" s="58">
        <f>VLOOKUP(Y$3,[2]Prisindeks!$A$1:$B$111,2,FALSE)/100*AV198</f>
        <v>0</v>
      </c>
      <c r="BT198" s="59">
        <f>+SUM(AX198:BS198)</f>
        <v>0</v>
      </c>
      <c r="BU198" s="48">
        <f t="shared" ref="BU198:CP198" si="131">(AX198+AA198)/2</f>
        <v>0</v>
      </c>
      <c r="BV198" s="48">
        <f t="shared" si="131"/>
        <v>0</v>
      </c>
      <c r="BW198" s="48">
        <f t="shared" si="131"/>
        <v>0</v>
      </c>
      <c r="BX198" s="48">
        <f t="shared" si="131"/>
        <v>0</v>
      </c>
      <c r="BY198" s="48">
        <f t="shared" si="131"/>
        <v>0</v>
      </c>
      <c r="BZ198" s="48">
        <f t="shared" si="131"/>
        <v>0</v>
      </c>
      <c r="CA198" s="48">
        <f t="shared" si="131"/>
        <v>0</v>
      </c>
      <c r="CB198" s="48">
        <f t="shared" si="131"/>
        <v>0</v>
      </c>
      <c r="CC198" s="48">
        <f t="shared" si="131"/>
        <v>0</v>
      </c>
      <c r="CD198" s="48">
        <f t="shared" si="131"/>
        <v>0</v>
      </c>
      <c r="CE198" s="48">
        <f t="shared" si="131"/>
        <v>0</v>
      </c>
      <c r="CF198" s="48">
        <f t="shared" si="131"/>
        <v>0</v>
      </c>
      <c r="CG198" s="48">
        <f t="shared" si="131"/>
        <v>0</v>
      </c>
      <c r="CH198" s="48">
        <f t="shared" si="131"/>
        <v>0</v>
      </c>
      <c r="CI198" s="48">
        <f t="shared" si="131"/>
        <v>0</v>
      </c>
      <c r="CJ198" s="48">
        <f t="shared" si="131"/>
        <v>0</v>
      </c>
      <c r="CK198" s="48">
        <f t="shared" si="131"/>
        <v>0</v>
      </c>
      <c r="CL198" s="48">
        <f t="shared" si="131"/>
        <v>0</v>
      </c>
      <c r="CM198" s="48">
        <f t="shared" si="131"/>
        <v>0</v>
      </c>
      <c r="CN198" s="48">
        <f t="shared" si="131"/>
        <v>0</v>
      </c>
      <c r="CO198" s="48">
        <f t="shared" si="131"/>
        <v>0</v>
      </c>
      <c r="CP198" s="48">
        <f t="shared" si="131"/>
        <v>0</v>
      </c>
      <c r="CQ198" s="49">
        <f>+AVERAGE(AW198,BT198)</f>
        <v>0</v>
      </c>
      <c r="CR198" s="48">
        <f>SUM(D198:Y198)</f>
        <v>0</v>
      </c>
    </row>
    <row r="199" spans="1:96" hidden="1" outlineLevel="1" x14ac:dyDescent="0.25">
      <c r="A199" s="60" t="s">
        <v>66</v>
      </c>
      <c r="B199" s="51" t="s">
        <v>67</v>
      </c>
      <c r="C199" s="61" t="s">
        <v>68</v>
      </c>
      <c r="D199" s="78">
        <v>0</v>
      </c>
      <c r="E199" s="78">
        <v>0</v>
      </c>
      <c r="F199" s="78">
        <v>0</v>
      </c>
      <c r="G199" s="78">
        <v>0</v>
      </c>
      <c r="H199" s="78">
        <v>0</v>
      </c>
      <c r="I199" s="78">
        <v>0</v>
      </c>
      <c r="J199" s="78">
        <v>0</v>
      </c>
      <c r="K199" s="78">
        <v>0</v>
      </c>
      <c r="L199" s="78">
        <v>0</v>
      </c>
      <c r="M199" s="78">
        <v>0</v>
      </c>
      <c r="N199" s="78">
        <v>0</v>
      </c>
      <c r="O199" s="78">
        <v>0</v>
      </c>
      <c r="P199" s="78">
        <v>0</v>
      </c>
      <c r="Q199" s="78">
        <v>0</v>
      </c>
      <c r="R199" s="78">
        <v>0</v>
      </c>
      <c r="S199" s="78">
        <v>0</v>
      </c>
      <c r="T199" s="78">
        <v>0</v>
      </c>
      <c r="U199" s="78">
        <v>0</v>
      </c>
      <c r="V199" s="78">
        <v>0</v>
      </c>
      <c r="W199" s="78">
        <v>0</v>
      </c>
      <c r="X199" s="78">
        <v>0</v>
      </c>
      <c r="Y199" s="110">
        <v>0</v>
      </c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  <c r="BD199" s="56"/>
      <c r="BE199" s="56"/>
      <c r="BF199" s="56"/>
      <c r="BG199" s="56"/>
      <c r="BH199" s="56"/>
      <c r="BI199" s="56"/>
      <c r="BJ199" s="56"/>
      <c r="BK199" s="56"/>
      <c r="BL199" s="56"/>
      <c r="BM199" s="56"/>
      <c r="BN199" s="56"/>
      <c r="BO199" s="56"/>
      <c r="BP199" s="56"/>
      <c r="BQ199" s="56"/>
      <c r="BR199" s="56"/>
      <c r="BS199" s="56"/>
      <c r="BT199" s="56"/>
      <c r="BU199" s="56"/>
      <c r="BV199" s="56"/>
      <c r="BW199" s="56"/>
      <c r="BX199" s="56"/>
      <c r="BY199" s="56"/>
      <c r="BZ199" s="56"/>
      <c r="CA199" s="56"/>
      <c r="CB199" s="56"/>
      <c r="CC199" s="56"/>
      <c r="CD199" s="56"/>
      <c r="CE199" s="56"/>
      <c r="CF199" s="56"/>
      <c r="CG199" s="56"/>
      <c r="CH199" s="56"/>
      <c r="CI199" s="56"/>
      <c r="CJ199" s="56"/>
      <c r="CK199" s="56"/>
      <c r="CL199" s="56"/>
      <c r="CM199" s="56"/>
      <c r="CN199" s="56"/>
      <c r="CO199" s="56"/>
      <c r="CP199" s="56"/>
      <c r="CQ199" s="49"/>
      <c r="CR199" s="48"/>
    </row>
    <row r="200" spans="1:96" collapsed="1" x14ac:dyDescent="0.25">
      <c r="A200" s="30" t="s">
        <v>100</v>
      </c>
      <c r="B200" s="31"/>
      <c r="C200" s="7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74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  <c r="AV200" s="49"/>
      <c r="AW200" s="36">
        <f>SUM(AW201:AW208)</f>
        <v>0</v>
      </c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  <c r="BO200" s="76"/>
      <c r="BP200" s="76"/>
      <c r="BQ200" s="76"/>
      <c r="BR200" s="76"/>
      <c r="BS200" s="76"/>
      <c r="BT200" s="36">
        <f>SUM(BT201:BT208)</f>
        <v>0</v>
      </c>
      <c r="BU200" s="76"/>
      <c r="BV200" s="76"/>
      <c r="BW200" s="76"/>
      <c r="BX200" s="76"/>
      <c r="BY200" s="76"/>
      <c r="BZ200" s="76"/>
      <c r="CA200" s="76"/>
      <c r="CB200" s="76"/>
      <c r="CC200" s="76"/>
      <c r="CD200" s="76"/>
      <c r="CE200" s="76"/>
      <c r="CF200" s="76"/>
      <c r="CG200" s="76"/>
      <c r="CH200" s="76"/>
      <c r="CI200" s="76"/>
      <c r="CJ200" s="76"/>
      <c r="CK200" s="76"/>
      <c r="CL200" s="76"/>
      <c r="CM200" s="76"/>
      <c r="CN200" s="76"/>
      <c r="CO200" s="76"/>
      <c r="CP200" s="76"/>
      <c r="CQ200" s="36">
        <f>SUM(CQ201:CQ208)</f>
        <v>0</v>
      </c>
      <c r="CR200" s="48">
        <f>SUM(D200:Y200)</f>
        <v>0</v>
      </c>
    </row>
    <row r="201" spans="1:96" hidden="1" outlineLevel="1" x14ac:dyDescent="0.25">
      <c r="A201" s="85" t="s">
        <v>84</v>
      </c>
      <c r="B201" s="39" t="s">
        <v>85</v>
      </c>
      <c r="C201" s="40">
        <f>+[2]Genanskaffelsespriser!$E$175</f>
        <v>50</v>
      </c>
      <c r="D201" s="77">
        <v>0</v>
      </c>
      <c r="E201" s="77">
        <v>0</v>
      </c>
      <c r="F201" s="77">
        <v>0</v>
      </c>
      <c r="G201" s="77">
        <v>0</v>
      </c>
      <c r="H201" s="77">
        <v>0</v>
      </c>
      <c r="I201" s="77">
        <v>0</v>
      </c>
      <c r="J201" s="77">
        <v>0</v>
      </c>
      <c r="K201" s="77">
        <v>0</v>
      </c>
      <c r="L201" s="77">
        <v>0</v>
      </c>
      <c r="M201" s="77">
        <v>0</v>
      </c>
      <c r="N201" s="77">
        <v>0</v>
      </c>
      <c r="O201" s="77">
        <v>0</v>
      </c>
      <c r="P201" s="77">
        <v>0</v>
      </c>
      <c r="Q201" s="77">
        <v>0</v>
      </c>
      <c r="R201" s="77">
        <v>0</v>
      </c>
      <c r="S201" s="77">
        <v>0</v>
      </c>
      <c r="T201" s="77">
        <v>0</v>
      </c>
      <c r="U201" s="77">
        <v>0</v>
      </c>
      <c r="V201" s="77">
        <v>0</v>
      </c>
      <c r="W201" s="77">
        <v>0</v>
      </c>
      <c r="X201" s="77">
        <v>0</v>
      </c>
      <c r="Y201" s="77">
        <v>0</v>
      </c>
      <c r="Z201" s="86">
        <f>IF(COUNTIF(D201:Y201,"&lt;&gt;0")&lt;=1,IF((SUM(D201:Y201))&gt;0,((+HLOOKUP((SUM(D201:Y201)),[2]Priser!$E$342:$H$344,2)+((SUM(D201:Y201))-HLOOKUP((SUM(D201:Y201)),[2]Priser!$E$342:$H$344,1))*HLOOKUP((SUM(D201:Y201)),[2]Priser!$E$342:$H$344,3))*[2]Priser!$P$341)/(SUM(D201:Y201)),0)*(1+[2]Genanskaffelsespriser!$D$196),$A$400)</f>
        <v>0</v>
      </c>
      <c r="AA201" s="45">
        <f t="shared" ref="AA201:AV201" si="132">IF((D201*$Z201-(2009-D$3)/($C201+D202)*$Z201*D201)&lt;0,0,(D201*$Z201-(2009-D$3)/($C201+D202)*$Z201*D201))</f>
        <v>0</v>
      </c>
      <c r="AB201" s="46">
        <f t="shared" si="132"/>
        <v>0</v>
      </c>
      <c r="AC201" s="46">
        <f t="shared" si="132"/>
        <v>0</v>
      </c>
      <c r="AD201" s="46">
        <f t="shared" si="132"/>
        <v>0</v>
      </c>
      <c r="AE201" s="46">
        <f t="shared" si="132"/>
        <v>0</v>
      </c>
      <c r="AF201" s="46">
        <f t="shared" si="132"/>
        <v>0</v>
      </c>
      <c r="AG201" s="46">
        <f t="shared" si="132"/>
        <v>0</v>
      </c>
      <c r="AH201" s="46">
        <f t="shared" si="132"/>
        <v>0</v>
      </c>
      <c r="AI201" s="46">
        <f t="shared" si="132"/>
        <v>0</v>
      </c>
      <c r="AJ201" s="46">
        <f t="shared" si="132"/>
        <v>0</v>
      </c>
      <c r="AK201" s="46">
        <f t="shared" si="132"/>
        <v>0</v>
      </c>
      <c r="AL201" s="46">
        <f t="shared" si="132"/>
        <v>0</v>
      </c>
      <c r="AM201" s="46">
        <f t="shared" si="132"/>
        <v>0</v>
      </c>
      <c r="AN201" s="46">
        <f t="shared" si="132"/>
        <v>0</v>
      </c>
      <c r="AO201" s="46">
        <f t="shared" si="132"/>
        <v>0</v>
      </c>
      <c r="AP201" s="46">
        <f t="shared" si="132"/>
        <v>0</v>
      </c>
      <c r="AQ201" s="46">
        <f t="shared" si="132"/>
        <v>0</v>
      </c>
      <c r="AR201" s="46">
        <f t="shared" si="132"/>
        <v>0</v>
      </c>
      <c r="AS201" s="46">
        <f t="shared" si="132"/>
        <v>0</v>
      </c>
      <c r="AT201" s="46">
        <f t="shared" si="132"/>
        <v>0</v>
      </c>
      <c r="AU201" s="46">
        <f t="shared" si="132"/>
        <v>0</v>
      </c>
      <c r="AV201" s="46">
        <f t="shared" si="132"/>
        <v>0</v>
      </c>
      <c r="AW201" s="47">
        <f>+SUM(AA201:AV201)</f>
        <v>0</v>
      </c>
      <c r="AX201" s="46">
        <f>VLOOKUP(D$3,[2]Prisindeks!$A$1:$B$111,2,FALSE)/100*AA201</f>
        <v>0</v>
      </c>
      <c r="AY201" s="46">
        <f>VLOOKUP(E$3,[2]Prisindeks!$A$1:$B$111,2,FALSE)/100*AB201</f>
        <v>0</v>
      </c>
      <c r="AZ201" s="46">
        <f>VLOOKUP(F$3,[2]Prisindeks!$A$1:$B$111,2,FALSE)/100*AC201</f>
        <v>0</v>
      </c>
      <c r="BA201" s="46">
        <f>VLOOKUP(G$3,[2]Prisindeks!$A$1:$B$111,2,FALSE)/100*AD201</f>
        <v>0</v>
      </c>
      <c r="BB201" s="46">
        <f>VLOOKUP(H$3,[2]Prisindeks!$A$1:$B$111,2,FALSE)/100*AE201</f>
        <v>0</v>
      </c>
      <c r="BC201" s="46">
        <f>VLOOKUP(I$3,[2]Prisindeks!$A$1:$B$111,2,FALSE)/100*AF201</f>
        <v>0</v>
      </c>
      <c r="BD201" s="46">
        <f>VLOOKUP(J$3,[2]Prisindeks!$A$1:$B$111,2,FALSE)/100*AG201</f>
        <v>0</v>
      </c>
      <c r="BE201" s="46">
        <f>VLOOKUP(K$3,[2]Prisindeks!$A$1:$B$111,2,FALSE)/100*AH201</f>
        <v>0</v>
      </c>
      <c r="BF201" s="46">
        <f>VLOOKUP(L$3,[2]Prisindeks!$A$1:$B$111,2,FALSE)/100*AI201</f>
        <v>0</v>
      </c>
      <c r="BG201" s="46">
        <f>VLOOKUP(M$3,[2]Prisindeks!$A$1:$B$111,2,FALSE)/100*AJ201</f>
        <v>0</v>
      </c>
      <c r="BH201" s="46">
        <f>VLOOKUP(N$3,[2]Prisindeks!$A$1:$B$111,2,FALSE)/100*AK201</f>
        <v>0</v>
      </c>
      <c r="BI201" s="46">
        <f>VLOOKUP(O$3,[2]Prisindeks!$A$1:$B$111,2,FALSE)/100*AL201</f>
        <v>0</v>
      </c>
      <c r="BJ201" s="46">
        <f>VLOOKUP(P$3,[2]Prisindeks!$A$1:$B$111,2,FALSE)/100*AM201</f>
        <v>0</v>
      </c>
      <c r="BK201" s="46">
        <f>VLOOKUP(Q$3,[2]Prisindeks!$A$1:$B$111,2,FALSE)/100*AN201</f>
        <v>0</v>
      </c>
      <c r="BL201" s="46">
        <f>VLOOKUP(R$3,[2]Prisindeks!$A$1:$B$111,2,FALSE)/100*AO201</f>
        <v>0</v>
      </c>
      <c r="BM201" s="46">
        <f>VLOOKUP(S$3,[2]Prisindeks!$A$1:$B$111,2,FALSE)/100*AP201</f>
        <v>0</v>
      </c>
      <c r="BN201" s="46">
        <f>VLOOKUP(T$3,[2]Prisindeks!$A$1:$B$111,2,FALSE)/100*AQ201</f>
        <v>0</v>
      </c>
      <c r="BO201" s="46">
        <f>VLOOKUP(U$3,[2]Prisindeks!$A$1:$B$111,2,FALSE)/100*AR201</f>
        <v>0</v>
      </c>
      <c r="BP201" s="46">
        <f>VLOOKUP(V$3,[2]Prisindeks!$A$1:$B$111,2,FALSE)/100*AS201</f>
        <v>0</v>
      </c>
      <c r="BQ201" s="46">
        <f>VLOOKUP(W$3,[2]Prisindeks!$A$1:$B$111,2,FALSE)/100*AT201</f>
        <v>0</v>
      </c>
      <c r="BR201" s="46">
        <f>VLOOKUP(X$3,[2]Prisindeks!$A$1:$B$111,2,FALSE)/100*AU201</f>
        <v>0</v>
      </c>
      <c r="BS201" s="46">
        <f>VLOOKUP(Y$3,[2]Prisindeks!$A$1:$B$111,2,FALSE)/100*AV201</f>
        <v>0</v>
      </c>
      <c r="BT201" s="47">
        <f>+SUM(AX201:BS201)</f>
        <v>0</v>
      </c>
      <c r="BU201" s="48">
        <f t="shared" ref="BU201:CP201" si="133">(AX201+AA201)/2</f>
        <v>0</v>
      </c>
      <c r="BV201" s="48">
        <f t="shared" si="133"/>
        <v>0</v>
      </c>
      <c r="BW201" s="48">
        <f t="shared" si="133"/>
        <v>0</v>
      </c>
      <c r="BX201" s="48">
        <f t="shared" si="133"/>
        <v>0</v>
      </c>
      <c r="BY201" s="48">
        <f t="shared" si="133"/>
        <v>0</v>
      </c>
      <c r="BZ201" s="48">
        <f t="shared" si="133"/>
        <v>0</v>
      </c>
      <c r="CA201" s="48">
        <f t="shared" si="133"/>
        <v>0</v>
      </c>
      <c r="CB201" s="48">
        <f t="shared" si="133"/>
        <v>0</v>
      </c>
      <c r="CC201" s="48">
        <f t="shared" si="133"/>
        <v>0</v>
      </c>
      <c r="CD201" s="48">
        <f t="shared" si="133"/>
        <v>0</v>
      </c>
      <c r="CE201" s="48">
        <f t="shared" si="133"/>
        <v>0</v>
      </c>
      <c r="CF201" s="48">
        <f t="shared" si="133"/>
        <v>0</v>
      </c>
      <c r="CG201" s="48">
        <f t="shared" si="133"/>
        <v>0</v>
      </c>
      <c r="CH201" s="48">
        <f t="shared" si="133"/>
        <v>0</v>
      </c>
      <c r="CI201" s="48">
        <f t="shared" si="133"/>
        <v>0</v>
      </c>
      <c r="CJ201" s="48">
        <f t="shared" si="133"/>
        <v>0</v>
      </c>
      <c r="CK201" s="48">
        <f t="shared" si="133"/>
        <v>0</v>
      </c>
      <c r="CL201" s="48">
        <f t="shared" si="133"/>
        <v>0</v>
      </c>
      <c r="CM201" s="48">
        <f t="shared" si="133"/>
        <v>0</v>
      </c>
      <c r="CN201" s="48">
        <f t="shared" si="133"/>
        <v>0</v>
      </c>
      <c r="CO201" s="48">
        <f t="shared" si="133"/>
        <v>0</v>
      </c>
      <c r="CP201" s="48">
        <f t="shared" si="133"/>
        <v>0</v>
      </c>
      <c r="CQ201" s="49">
        <f>+AVERAGE(AW201,BT201)</f>
        <v>0</v>
      </c>
      <c r="CR201" s="48">
        <f>SUM(D201:Y201)</f>
        <v>0</v>
      </c>
    </row>
    <row r="202" spans="1:96" hidden="1" outlineLevel="1" x14ac:dyDescent="0.25">
      <c r="A202" s="60" t="s">
        <v>66</v>
      </c>
      <c r="B202" s="51" t="s">
        <v>67</v>
      </c>
      <c r="C202" s="61" t="s">
        <v>68</v>
      </c>
      <c r="D202" s="78">
        <v>0</v>
      </c>
      <c r="E202" s="78">
        <v>0</v>
      </c>
      <c r="F202" s="78">
        <v>0</v>
      </c>
      <c r="G202" s="78">
        <v>0</v>
      </c>
      <c r="H202" s="78">
        <v>0</v>
      </c>
      <c r="I202" s="78">
        <v>0</v>
      </c>
      <c r="J202" s="78">
        <v>0</v>
      </c>
      <c r="K202" s="78">
        <v>0</v>
      </c>
      <c r="L202" s="78">
        <v>0</v>
      </c>
      <c r="M202" s="78">
        <v>0</v>
      </c>
      <c r="N202" s="78">
        <v>0</v>
      </c>
      <c r="O202" s="78">
        <v>0</v>
      </c>
      <c r="P202" s="78">
        <v>0</v>
      </c>
      <c r="Q202" s="78">
        <v>0</v>
      </c>
      <c r="R202" s="78">
        <v>0</v>
      </c>
      <c r="S202" s="78">
        <v>0</v>
      </c>
      <c r="T202" s="78">
        <v>0</v>
      </c>
      <c r="U202" s="78">
        <v>0</v>
      </c>
      <c r="V202" s="78">
        <v>0</v>
      </c>
      <c r="W202" s="78">
        <v>0</v>
      </c>
      <c r="X202" s="78">
        <v>0</v>
      </c>
      <c r="Y202" s="110">
        <v>0</v>
      </c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6"/>
      <c r="BG202" s="56"/>
      <c r="BH202" s="56"/>
      <c r="BI202" s="56"/>
      <c r="BJ202" s="56"/>
      <c r="BK202" s="56"/>
      <c r="BL202" s="56"/>
      <c r="BM202" s="56"/>
      <c r="BN202" s="56"/>
      <c r="BO202" s="56"/>
      <c r="BP202" s="56"/>
      <c r="BQ202" s="56"/>
      <c r="BR202" s="56"/>
      <c r="BS202" s="56"/>
      <c r="BT202" s="56"/>
      <c r="BU202" s="56"/>
      <c r="BV202" s="56"/>
      <c r="BW202" s="56"/>
      <c r="BX202" s="56"/>
      <c r="BY202" s="56"/>
      <c r="BZ202" s="56"/>
      <c r="CA202" s="56"/>
      <c r="CB202" s="56"/>
      <c r="CC202" s="56"/>
      <c r="CD202" s="56"/>
      <c r="CE202" s="56"/>
      <c r="CF202" s="56"/>
      <c r="CG202" s="56"/>
      <c r="CH202" s="56"/>
      <c r="CI202" s="56"/>
      <c r="CJ202" s="56"/>
      <c r="CK202" s="56"/>
      <c r="CL202" s="56"/>
      <c r="CM202" s="56"/>
      <c r="CN202" s="56"/>
      <c r="CO202" s="56"/>
      <c r="CP202" s="56"/>
      <c r="CQ202" s="49"/>
      <c r="CR202" s="48"/>
    </row>
    <row r="203" spans="1:96" hidden="1" outlineLevel="1" x14ac:dyDescent="0.25">
      <c r="A203" s="50" t="s">
        <v>86</v>
      </c>
      <c r="B203" s="51" t="s">
        <v>85</v>
      </c>
      <c r="C203" s="52">
        <f>+[2]Genanskaffelsespriser!$E$176</f>
        <v>25</v>
      </c>
      <c r="D203" s="78">
        <v>0</v>
      </c>
      <c r="E203" s="78">
        <v>0</v>
      </c>
      <c r="F203" s="78">
        <v>0</v>
      </c>
      <c r="G203" s="78">
        <v>0</v>
      </c>
      <c r="H203" s="78">
        <v>0</v>
      </c>
      <c r="I203" s="78">
        <v>0</v>
      </c>
      <c r="J203" s="78">
        <v>0</v>
      </c>
      <c r="K203" s="78">
        <v>0</v>
      </c>
      <c r="L203" s="78">
        <v>0</v>
      </c>
      <c r="M203" s="78">
        <v>0</v>
      </c>
      <c r="N203" s="78">
        <v>0</v>
      </c>
      <c r="O203" s="78">
        <v>0</v>
      </c>
      <c r="P203" s="78">
        <v>0</v>
      </c>
      <c r="Q203" s="78">
        <v>0</v>
      </c>
      <c r="R203" s="78">
        <v>0</v>
      </c>
      <c r="S203" s="78">
        <v>0</v>
      </c>
      <c r="T203" s="78">
        <v>0</v>
      </c>
      <c r="U203" s="78">
        <v>0</v>
      </c>
      <c r="V203" s="78">
        <v>0</v>
      </c>
      <c r="W203" s="78">
        <v>0</v>
      </c>
      <c r="X203" s="78">
        <v>0</v>
      </c>
      <c r="Y203" s="78">
        <v>0</v>
      </c>
      <c r="Z203" s="87">
        <f>IF(COUNTIF(D203:Y203,"&lt;&gt;0")&lt;=1,IF((SUM(D203:Y203))&gt;0,((+HLOOKUP((SUM(D203:Y203)),[2]Priser!$E$342:$H$344,2)+((SUM(D203:Y203))-HLOOKUP((SUM(D203:Y203)),[2]Priser!$E$342:$H$344,1))*HLOOKUP((SUM(D203:Y203)),[2]Priser!$E$342:$H$344,3))*[2]Priser!$Q$341)/(SUM(D203:Y203)),0)*(1+[2]Genanskaffelsespriser!$D$196),$A$400)</f>
        <v>0</v>
      </c>
      <c r="AA203" s="57">
        <f t="shared" ref="AA203:AP204" si="134">IF((D203*$Z203-(2009-D$3)/$C203*$Z203*D203)&lt;0,0,(D203*$Z203-(2009-D$3)/$C203*$Z203*D203))</f>
        <v>0</v>
      </c>
      <c r="AB203" s="58">
        <f t="shared" si="134"/>
        <v>0</v>
      </c>
      <c r="AC203" s="58">
        <f t="shared" si="134"/>
        <v>0</v>
      </c>
      <c r="AD203" s="58">
        <f t="shared" si="134"/>
        <v>0</v>
      </c>
      <c r="AE203" s="58">
        <f t="shared" si="134"/>
        <v>0</v>
      </c>
      <c r="AF203" s="58">
        <f t="shared" si="134"/>
        <v>0</v>
      </c>
      <c r="AG203" s="58">
        <f t="shared" si="134"/>
        <v>0</v>
      </c>
      <c r="AH203" s="58">
        <f t="shared" si="134"/>
        <v>0</v>
      </c>
      <c r="AI203" s="58">
        <f t="shared" si="134"/>
        <v>0</v>
      </c>
      <c r="AJ203" s="58">
        <f t="shared" si="134"/>
        <v>0</v>
      </c>
      <c r="AK203" s="58">
        <f t="shared" si="134"/>
        <v>0</v>
      </c>
      <c r="AL203" s="58">
        <f t="shared" si="134"/>
        <v>0</v>
      </c>
      <c r="AM203" s="58">
        <f t="shared" si="134"/>
        <v>0</v>
      </c>
      <c r="AN203" s="58">
        <f t="shared" si="134"/>
        <v>0</v>
      </c>
      <c r="AO203" s="58">
        <f t="shared" si="134"/>
        <v>0</v>
      </c>
      <c r="AP203" s="58">
        <f t="shared" si="134"/>
        <v>0</v>
      </c>
      <c r="AQ203" s="58">
        <f t="shared" ref="AK203:AT204" si="135">IF((T203*$Z203-(2009-T$3)/$C203*$Z203*T203)&lt;0,0,(T203*$Z203-(2009-T$3)/$C203*$Z203*T203))</f>
        <v>0</v>
      </c>
      <c r="AR203" s="58">
        <f t="shared" si="135"/>
        <v>0</v>
      </c>
      <c r="AS203" s="58">
        <f t="shared" si="135"/>
        <v>0</v>
      </c>
      <c r="AT203" s="58">
        <f t="shared" si="135"/>
        <v>0</v>
      </c>
      <c r="AU203" s="58">
        <f>IF((X203*$Z203-(2009-X$3)/$C203*$Z203*X203)&lt;0,0,(X203*$Z203-(2009-X$3)/$C203*$Z203*X203))</f>
        <v>0</v>
      </c>
      <c r="AV203" s="58">
        <f>IF((Y203*$Z203-(2009-Y$3)/$C203*$Z203*Y203)&lt;0,0,(Y203*$Z203-(2009-Y$3)/$C203*$Z203*Y203))</f>
        <v>0</v>
      </c>
      <c r="AW203" s="59">
        <f>+SUM(AA203:AV203)</f>
        <v>0</v>
      </c>
      <c r="AX203" s="58">
        <f>VLOOKUP(D$3,[2]Prisindeks!$A$1:$B$111,2,FALSE)/100*AA203</f>
        <v>0</v>
      </c>
      <c r="AY203" s="58">
        <f>VLOOKUP(E$3,[2]Prisindeks!$A$1:$B$111,2,FALSE)/100*AB203</f>
        <v>0</v>
      </c>
      <c r="AZ203" s="58">
        <f>VLOOKUP(F$3,[2]Prisindeks!$A$1:$B$111,2,FALSE)/100*AC203</f>
        <v>0</v>
      </c>
      <c r="BA203" s="58">
        <f>VLOOKUP(G$3,[2]Prisindeks!$A$1:$B$111,2,FALSE)/100*AD203</f>
        <v>0</v>
      </c>
      <c r="BB203" s="58">
        <f>VLOOKUP(H$3,[2]Prisindeks!$A$1:$B$111,2,FALSE)/100*AE203</f>
        <v>0</v>
      </c>
      <c r="BC203" s="58">
        <f>VLOOKUP(I$3,[2]Prisindeks!$A$1:$B$111,2,FALSE)/100*AF203</f>
        <v>0</v>
      </c>
      <c r="BD203" s="58">
        <f>VLOOKUP(J$3,[2]Prisindeks!$A$1:$B$111,2,FALSE)/100*AG203</f>
        <v>0</v>
      </c>
      <c r="BE203" s="58">
        <f>VLOOKUP(K$3,[2]Prisindeks!$A$1:$B$111,2,FALSE)/100*AH203</f>
        <v>0</v>
      </c>
      <c r="BF203" s="58">
        <f>VLOOKUP(L$3,[2]Prisindeks!$A$1:$B$111,2,FALSE)/100*AI203</f>
        <v>0</v>
      </c>
      <c r="BG203" s="58">
        <f>VLOOKUP(M$3,[2]Prisindeks!$A$1:$B$111,2,FALSE)/100*AJ203</f>
        <v>0</v>
      </c>
      <c r="BH203" s="58">
        <f>VLOOKUP(N$3,[2]Prisindeks!$A$1:$B$111,2,FALSE)/100*AK203</f>
        <v>0</v>
      </c>
      <c r="BI203" s="58">
        <f>VLOOKUP(O$3,[2]Prisindeks!$A$1:$B$111,2,FALSE)/100*AL203</f>
        <v>0</v>
      </c>
      <c r="BJ203" s="58">
        <f>VLOOKUP(P$3,[2]Prisindeks!$A$1:$B$111,2,FALSE)/100*AM203</f>
        <v>0</v>
      </c>
      <c r="BK203" s="58">
        <f>VLOOKUP(Q$3,[2]Prisindeks!$A$1:$B$111,2,FALSE)/100*AN203</f>
        <v>0</v>
      </c>
      <c r="BL203" s="58">
        <f>VLOOKUP(R$3,[2]Prisindeks!$A$1:$B$111,2,FALSE)/100*AO203</f>
        <v>0</v>
      </c>
      <c r="BM203" s="58">
        <f>VLOOKUP(S$3,[2]Prisindeks!$A$1:$B$111,2,FALSE)/100*AP203</f>
        <v>0</v>
      </c>
      <c r="BN203" s="58">
        <f>VLOOKUP(T$3,[2]Prisindeks!$A$1:$B$111,2,FALSE)/100*AQ203</f>
        <v>0</v>
      </c>
      <c r="BO203" s="58">
        <f>VLOOKUP(U$3,[2]Prisindeks!$A$1:$B$111,2,FALSE)/100*AR203</f>
        <v>0</v>
      </c>
      <c r="BP203" s="58">
        <f>VLOOKUP(V$3,[2]Prisindeks!$A$1:$B$111,2,FALSE)/100*AS203</f>
        <v>0</v>
      </c>
      <c r="BQ203" s="58">
        <f>VLOOKUP(W$3,[2]Prisindeks!$A$1:$B$111,2,FALSE)/100*AT203</f>
        <v>0</v>
      </c>
      <c r="BR203" s="58">
        <f>VLOOKUP(X$3,[2]Prisindeks!$A$1:$B$111,2,FALSE)/100*AU203</f>
        <v>0</v>
      </c>
      <c r="BS203" s="58">
        <f>VLOOKUP(Y$3,[2]Prisindeks!$A$1:$B$111,2,FALSE)/100*AV203</f>
        <v>0</v>
      </c>
      <c r="BT203" s="59">
        <f>+SUM(AX203:BS203)</f>
        <v>0</v>
      </c>
      <c r="BU203" s="48">
        <f t="shared" ref="BU203:CJ205" si="136">(AX203+AA203)/2</f>
        <v>0</v>
      </c>
      <c r="BV203" s="48">
        <f t="shared" si="136"/>
        <v>0</v>
      </c>
      <c r="BW203" s="48">
        <f t="shared" si="136"/>
        <v>0</v>
      </c>
      <c r="BX203" s="48">
        <f t="shared" si="136"/>
        <v>0</v>
      </c>
      <c r="BY203" s="48">
        <f t="shared" si="136"/>
        <v>0</v>
      </c>
      <c r="BZ203" s="48">
        <f t="shared" si="136"/>
        <v>0</v>
      </c>
      <c r="CA203" s="48">
        <f t="shared" si="136"/>
        <v>0</v>
      </c>
      <c r="CB203" s="48">
        <f t="shared" si="136"/>
        <v>0</v>
      </c>
      <c r="CC203" s="48">
        <f t="shared" si="136"/>
        <v>0</v>
      </c>
      <c r="CD203" s="48">
        <f t="shared" si="136"/>
        <v>0</v>
      </c>
      <c r="CE203" s="48">
        <f t="shared" si="136"/>
        <v>0</v>
      </c>
      <c r="CF203" s="48">
        <f t="shared" si="136"/>
        <v>0</v>
      </c>
      <c r="CG203" s="48">
        <f t="shared" si="136"/>
        <v>0</v>
      </c>
      <c r="CH203" s="48">
        <f t="shared" si="136"/>
        <v>0</v>
      </c>
      <c r="CI203" s="48">
        <f t="shared" si="136"/>
        <v>0</v>
      </c>
      <c r="CJ203" s="48">
        <f t="shared" si="136"/>
        <v>0</v>
      </c>
      <c r="CK203" s="48">
        <f t="shared" ref="CE203:CP205" si="137">(BN203+AQ203)/2</f>
        <v>0</v>
      </c>
      <c r="CL203" s="48">
        <f t="shared" si="137"/>
        <v>0</v>
      </c>
      <c r="CM203" s="48">
        <f t="shared" si="137"/>
        <v>0</v>
      </c>
      <c r="CN203" s="48">
        <f t="shared" si="137"/>
        <v>0</v>
      </c>
      <c r="CO203" s="48">
        <f t="shared" si="137"/>
        <v>0</v>
      </c>
      <c r="CP203" s="48">
        <f t="shared" si="137"/>
        <v>0</v>
      </c>
      <c r="CQ203" s="49">
        <f>+AVERAGE(AW203,BT203)</f>
        <v>0</v>
      </c>
      <c r="CR203" s="48">
        <f>SUM(D203:Y203)</f>
        <v>0</v>
      </c>
    </row>
    <row r="204" spans="1:96" hidden="1" outlineLevel="1" x14ac:dyDescent="0.25">
      <c r="A204" s="50" t="s">
        <v>87</v>
      </c>
      <c r="B204" s="51" t="s">
        <v>85</v>
      </c>
      <c r="C204" s="52">
        <f>+[2]Genanskaffelsespriser!$E$177</f>
        <v>10</v>
      </c>
      <c r="D204" s="78">
        <v>0</v>
      </c>
      <c r="E204" s="78">
        <v>0</v>
      </c>
      <c r="F204" s="78">
        <v>0</v>
      </c>
      <c r="G204" s="78">
        <v>0</v>
      </c>
      <c r="H204" s="78">
        <v>0</v>
      </c>
      <c r="I204" s="78">
        <v>0</v>
      </c>
      <c r="J204" s="78">
        <v>0</v>
      </c>
      <c r="K204" s="78">
        <v>0</v>
      </c>
      <c r="L204" s="78">
        <v>0</v>
      </c>
      <c r="M204" s="78">
        <v>0</v>
      </c>
      <c r="N204" s="78">
        <v>0</v>
      </c>
      <c r="O204" s="78">
        <v>0</v>
      </c>
      <c r="P204" s="78">
        <v>0</v>
      </c>
      <c r="Q204" s="78">
        <v>0</v>
      </c>
      <c r="R204" s="78">
        <v>0</v>
      </c>
      <c r="S204" s="78">
        <v>0</v>
      </c>
      <c r="T204" s="78">
        <v>0</v>
      </c>
      <c r="U204" s="78">
        <v>0</v>
      </c>
      <c r="V204" s="78">
        <v>0</v>
      </c>
      <c r="W204" s="78">
        <v>0</v>
      </c>
      <c r="X204" s="78">
        <v>0</v>
      </c>
      <c r="Y204" s="78">
        <v>0</v>
      </c>
      <c r="Z204" s="87">
        <f>IF(COUNTIF(D204:Y204,"&lt;&gt;0")&lt;=1,IF((SUM(D204:Y204))&gt;0,((+HLOOKUP((SUM(D204:Y204)),[2]Priser!$E$342:$H$344,2)+((SUM(D204:Y204))-HLOOKUP((SUM(D204:Y204)),[2]Priser!$E$342:$H$344,1))*HLOOKUP((SUM(D204:Y204)),[2]Priser!$E$342:$H$344,3))*[2]Priser!$R$341)/(SUM(D204:Y204)),0)*(1+[2]Genanskaffelsespriser!$D$196),$A$400)</f>
        <v>0</v>
      </c>
      <c r="AA204" s="57">
        <f t="shared" si="134"/>
        <v>0</v>
      </c>
      <c r="AB204" s="58">
        <f t="shared" si="134"/>
        <v>0</v>
      </c>
      <c r="AC204" s="58">
        <f t="shared" si="134"/>
        <v>0</v>
      </c>
      <c r="AD204" s="58">
        <f t="shared" si="134"/>
        <v>0</v>
      </c>
      <c r="AE204" s="58">
        <f t="shared" si="134"/>
        <v>0</v>
      </c>
      <c r="AF204" s="58">
        <f t="shared" si="134"/>
        <v>0</v>
      </c>
      <c r="AG204" s="58">
        <f t="shared" si="134"/>
        <v>0</v>
      </c>
      <c r="AH204" s="58">
        <f t="shared" si="134"/>
        <v>0</v>
      </c>
      <c r="AI204" s="58">
        <f t="shared" si="134"/>
        <v>0</v>
      </c>
      <c r="AJ204" s="58">
        <f t="shared" si="134"/>
        <v>0</v>
      </c>
      <c r="AK204" s="58">
        <f t="shared" si="135"/>
        <v>0</v>
      </c>
      <c r="AL204" s="58">
        <f t="shared" si="135"/>
        <v>0</v>
      </c>
      <c r="AM204" s="58">
        <f t="shared" si="135"/>
        <v>0</v>
      </c>
      <c r="AN204" s="58">
        <f t="shared" si="135"/>
        <v>0</v>
      </c>
      <c r="AO204" s="58">
        <f t="shared" si="135"/>
        <v>0</v>
      </c>
      <c r="AP204" s="58">
        <f t="shared" si="135"/>
        <v>0</v>
      </c>
      <c r="AQ204" s="58">
        <f t="shared" si="135"/>
        <v>0</v>
      </c>
      <c r="AR204" s="58">
        <f t="shared" si="135"/>
        <v>0</v>
      </c>
      <c r="AS204" s="58">
        <f t="shared" si="135"/>
        <v>0</v>
      </c>
      <c r="AT204" s="58">
        <f t="shared" si="135"/>
        <v>0</v>
      </c>
      <c r="AU204" s="58">
        <f>IF((X204*$Z204-(2009-X$3)/$C204*$Z204*X204)&lt;0,0,(X204*$Z204-(2009-X$3)/$C204*$Z204*X204))</f>
        <v>0</v>
      </c>
      <c r="AV204" s="58">
        <f>IF((Y204*$Z204-(2009-Y$3)/$C204*$Z204*Y204)&lt;0,0,(Y204*$Z204-(2009-Y$3)/$C204*$Z204*Y204))</f>
        <v>0</v>
      </c>
      <c r="AW204" s="59">
        <f>+SUM(AA204:AV204)</f>
        <v>0</v>
      </c>
      <c r="AX204" s="58">
        <f>VLOOKUP(D$3,[2]Prisindeks!$A$1:$B$111,2,FALSE)/100*AA204</f>
        <v>0</v>
      </c>
      <c r="AY204" s="58">
        <f>VLOOKUP(E$3,[2]Prisindeks!$A$1:$B$111,2,FALSE)/100*AB204</f>
        <v>0</v>
      </c>
      <c r="AZ204" s="58">
        <f>VLOOKUP(F$3,[2]Prisindeks!$A$1:$B$111,2,FALSE)/100*AC204</f>
        <v>0</v>
      </c>
      <c r="BA204" s="58">
        <f>VLOOKUP(G$3,[2]Prisindeks!$A$1:$B$111,2,FALSE)/100*AD204</f>
        <v>0</v>
      </c>
      <c r="BB204" s="58">
        <f>VLOOKUP(H$3,[2]Prisindeks!$A$1:$B$111,2,FALSE)/100*AE204</f>
        <v>0</v>
      </c>
      <c r="BC204" s="58">
        <f>VLOOKUP(I$3,[2]Prisindeks!$A$1:$B$111,2,FALSE)/100*AF204</f>
        <v>0</v>
      </c>
      <c r="BD204" s="58">
        <f>VLOOKUP(J$3,[2]Prisindeks!$A$1:$B$111,2,FALSE)/100*AG204</f>
        <v>0</v>
      </c>
      <c r="BE204" s="58">
        <f>VLOOKUP(K$3,[2]Prisindeks!$A$1:$B$111,2,FALSE)/100*AH204</f>
        <v>0</v>
      </c>
      <c r="BF204" s="58">
        <f>VLOOKUP(L$3,[2]Prisindeks!$A$1:$B$111,2,FALSE)/100*AI204</f>
        <v>0</v>
      </c>
      <c r="BG204" s="58">
        <f>VLOOKUP(M$3,[2]Prisindeks!$A$1:$B$111,2,FALSE)/100*AJ204</f>
        <v>0</v>
      </c>
      <c r="BH204" s="58">
        <f>VLOOKUP(N$3,[2]Prisindeks!$A$1:$B$111,2,FALSE)/100*AK204</f>
        <v>0</v>
      </c>
      <c r="BI204" s="58">
        <f>VLOOKUP(O$3,[2]Prisindeks!$A$1:$B$111,2,FALSE)/100*AL204</f>
        <v>0</v>
      </c>
      <c r="BJ204" s="58">
        <f>VLOOKUP(P$3,[2]Prisindeks!$A$1:$B$111,2,FALSE)/100*AM204</f>
        <v>0</v>
      </c>
      <c r="BK204" s="58">
        <f>VLOOKUP(Q$3,[2]Prisindeks!$A$1:$B$111,2,FALSE)/100*AN204</f>
        <v>0</v>
      </c>
      <c r="BL204" s="58">
        <f>VLOOKUP(R$3,[2]Prisindeks!$A$1:$B$111,2,FALSE)/100*AO204</f>
        <v>0</v>
      </c>
      <c r="BM204" s="58">
        <f>VLOOKUP(S$3,[2]Prisindeks!$A$1:$B$111,2,FALSE)/100*AP204</f>
        <v>0</v>
      </c>
      <c r="BN204" s="58">
        <f>VLOOKUP(T$3,[2]Prisindeks!$A$1:$B$111,2,FALSE)/100*AQ204</f>
        <v>0</v>
      </c>
      <c r="BO204" s="58">
        <f>VLOOKUP(U$3,[2]Prisindeks!$A$1:$B$111,2,FALSE)/100*AR204</f>
        <v>0</v>
      </c>
      <c r="BP204" s="58">
        <f>VLOOKUP(V$3,[2]Prisindeks!$A$1:$B$111,2,FALSE)/100*AS204</f>
        <v>0</v>
      </c>
      <c r="BQ204" s="58">
        <f>VLOOKUP(W$3,[2]Prisindeks!$A$1:$B$111,2,FALSE)/100*AT204</f>
        <v>0</v>
      </c>
      <c r="BR204" s="58">
        <f>VLOOKUP(X$3,[2]Prisindeks!$A$1:$B$111,2,FALSE)/100*AU204</f>
        <v>0</v>
      </c>
      <c r="BS204" s="58">
        <f>VLOOKUP(Y$3,[2]Prisindeks!$A$1:$B$111,2,FALSE)/100*AV204</f>
        <v>0</v>
      </c>
      <c r="BT204" s="59">
        <f>+SUM(AX204:BS204)</f>
        <v>0</v>
      </c>
      <c r="BU204" s="48">
        <f t="shared" si="136"/>
        <v>0</v>
      </c>
      <c r="BV204" s="48">
        <f t="shared" si="136"/>
        <v>0</v>
      </c>
      <c r="BW204" s="48">
        <f t="shared" si="136"/>
        <v>0</v>
      </c>
      <c r="BX204" s="48">
        <f t="shared" si="136"/>
        <v>0</v>
      </c>
      <c r="BY204" s="48">
        <f t="shared" si="136"/>
        <v>0</v>
      </c>
      <c r="BZ204" s="48">
        <f t="shared" si="136"/>
        <v>0</v>
      </c>
      <c r="CA204" s="48">
        <f t="shared" si="136"/>
        <v>0</v>
      </c>
      <c r="CB204" s="48">
        <f t="shared" si="136"/>
        <v>0</v>
      </c>
      <c r="CC204" s="48">
        <f t="shared" si="136"/>
        <v>0</v>
      </c>
      <c r="CD204" s="48">
        <f t="shared" si="136"/>
        <v>0</v>
      </c>
      <c r="CE204" s="48">
        <f t="shared" si="137"/>
        <v>0</v>
      </c>
      <c r="CF204" s="48">
        <f t="shared" si="137"/>
        <v>0</v>
      </c>
      <c r="CG204" s="48">
        <f t="shared" si="137"/>
        <v>0</v>
      </c>
      <c r="CH204" s="48">
        <f t="shared" si="137"/>
        <v>0</v>
      </c>
      <c r="CI204" s="48">
        <f t="shared" si="137"/>
        <v>0</v>
      </c>
      <c r="CJ204" s="48">
        <f t="shared" si="137"/>
        <v>0</v>
      </c>
      <c r="CK204" s="48">
        <f t="shared" si="137"/>
        <v>0</v>
      </c>
      <c r="CL204" s="48">
        <f t="shared" si="137"/>
        <v>0</v>
      </c>
      <c r="CM204" s="48">
        <f t="shared" si="137"/>
        <v>0</v>
      </c>
      <c r="CN204" s="48">
        <f t="shared" si="137"/>
        <v>0</v>
      </c>
      <c r="CO204" s="48">
        <f t="shared" si="137"/>
        <v>0</v>
      </c>
      <c r="CP204" s="48">
        <f t="shared" si="137"/>
        <v>0</v>
      </c>
      <c r="CQ204" s="49">
        <f>+AVERAGE(AW204,BT204)</f>
        <v>0</v>
      </c>
      <c r="CR204" s="48">
        <f>SUM(D204:Y204)</f>
        <v>0</v>
      </c>
    </row>
    <row r="205" spans="1:96" hidden="1" outlineLevel="1" x14ac:dyDescent="0.25">
      <c r="A205" s="50" t="s">
        <v>88</v>
      </c>
      <c r="B205" s="51" t="s">
        <v>89</v>
      </c>
      <c r="C205" s="52">
        <f>+[2]Genanskaffelsespriser!$E$178</f>
        <v>50</v>
      </c>
      <c r="D205" s="78">
        <v>0</v>
      </c>
      <c r="E205" s="78">
        <v>0</v>
      </c>
      <c r="F205" s="78">
        <v>0</v>
      </c>
      <c r="G205" s="78">
        <v>0</v>
      </c>
      <c r="H205" s="78">
        <v>0</v>
      </c>
      <c r="I205" s="78">
        <v>0</v>
      </c>
      <c r="J205" s="78">
        <v>0</v>
      </c>
      <c r="K205" s="78">
        <v>0</v>
      </c>
      <c r="L205" s="78">
        <v>0</v>
      </c>
      <c r="M205" s="78">
        <v>0</v>
      </c>
      <c r="N205" s="78">
        <v>0</v>
      </c>
      <c r="O205" s="78">
        <v>0</v>
      </c>
      <c r="P205" s="78">
        <v>0</v>
      </c>
      <c r="Q205" s="78">
        <v>0</v>
      </c>
      <c r="R205" s="78">
        <v>0</v>
      </c>
      <c r="S205" s="78">
        <v>0</v>
      </c>
      <c r="T205" s="78">
        <v>0</v>
      </c>
      <c r="U205" s="78">
        <v>0</v>
      </c>
      <c r="V205" s="78">
        <v>0</v>
      </c>
      <c r="W205" s="78">
        <v>0</v>
      </c>
      <c r="X205" s="78">
        <v>0</v>
      </c>
      <c r="Y205" s="78">
        <v>0</v>
      </c>
      <c r="Z205" s="87">
        <f>IF(COUNTIF(D205:Y205,"&lt;&gt;0")&lt;=1,IF((SUM(D205:Y205))&gt;0,(+HLOOKUP((SUM(D205:Y205)),[2]Priser!$E$168:$J$170,2)+((SUM(D205:Y205))-HLOOKUP((SUM(D205:Y205)),[2]Priser!$E$168:$J$170,1))*HLOOKUP((SUM(D205:Y205)),[2]Priser!$E$168:$J$170,3))/(SUM(D205:Y205)),0)*(1+[2]Genanskaffelsespriser!$D$196),$A$400)</f>
        <v>0</v>
      </c>
      <c r="AA205" s="57">
        <f t="shared" ref="AA205:AV205" si="138">IF((D205*$Z205-(2009-D$3)/($C205+D206)*$Z205*D205)&lt;0,0,(D205*$Z205-(2009-D$3)/($C205+D206)*$Z205*D205))</f>
        <v>0</v>
      </c>
      <c r="AB205" s="58">
        <f t="shared" si="138"/>
        <v>0</v>
      </c>
      <c r="AC205" s="58">
        <f t="shared" si="138"/>
        <v>0</v>
      </c>
      <c r="AD205" s="58">
        <f t="shared" si="138"/>
        <v>0</v>
      </c>
      <c r="AE205" s="58">
        <f t="shared" si="138"/>
        <v>0</v>
      </c>
      <c r="AF205" s="58">
        <f t="shared" si="138"/>
        <v>0</v>
      </c>
      <c r="AG205" s="58">
        <f t="shared" si="138"/>
        <v>0</v>
      </c>
      <c r="AH205" s="58">
        <f t="shared" si="138"/>
        <v>0</v>
      </c>
      <c r="AI205" s="58">
        <f t="shared" si="138"/>
        <v>0</v>
      </c>
      <c r="AJ205" s="58">
        <f t="shared" si="138"/>
        <v>0</v>
      </c>
      <c r="AK205" s="58">
        <f t="shared" si="138"/>
        <v>0</v>
      </c>
      <c r="AL205" s="58">
        <f t="shared" si="138"/>
        <v>0</v>
      </c>
      <c r="AM205" s="58">
        <f t="shared" si="138"/>
        <v>0</v>
      </c>
      <c r="AN205" s="58">
        <f t="shared" si="138"/>
        <v>0</v>
      </c>
      <c r="AO205" s="58">
        <f t="shared" si="138"/>
        <v>0</v>
      </c>
      <c r="AP205" s="58">
        <f t="shared" si="138"/>
        <v>0</v>
      </c>
      <c r="AQ205" s="58">
        <f t="shared" si="138"/>
        <v>0</v>
      </c>
      <c r="AR205" s="58">
        <f t="shared" si="138"/>
        <v>0</v>
      </c>
      <c r="AS205" s="58">
        <f t="shared" si="138"/>
        <v>0</v>
      </c>
      <c r="AT205" s="58">
        <f t="shared" si="138"/>
        <v>0</v>
      </c>
      <c r="AU205" s="58">
        <f t="shared" si="138"/>
        <v>0</v>
      </c>
      <c r="AV205" s="58">
        <f t="shared" si="138"/>
        <v>0</v>
      </c>
      <c r="AW205" s="59">
        <f>+SUM(AA205:AV205)</f>
        <v>0</v>
      </c>
      <c r="AX205" s="58">
        <f>VLOOKUP(D$3,[2]Prisindeks!$A$1:$B$111,2,FALSE)/100*AA205</f>
        <v>0</v>
      </c>
      <c r="AY205" s="58">
        <f>VLOOKUP(E$3,[2]Prisindeks!$A$1:$B$111,2,FALSE)/100*AB205</f>
        <v>0</v>
      </c>
      <c r="AZ205" s="58">
        <f>VLOOKUP(F$3,[2]Prisindeks!$A$1:$B$111,2,FALSE)/100*AC205</f>
        <v>0</v>
      </c>
      <c r="BA205" s="58">
        <f>VLOOKUP(G$3,[2]Prisindeks!$A$1:$B$111,2,FALSE)/100*AD205</f>
        <v>0</v>
      </c>
      <c r="BB205" s="58">
        <f>VLOOKUP(H$3,[2]Prisindeks!$A$1:$B$111,2,FALSE)/100*AE205</f>
        <v>0</v>
      </c>
      <c r="BC205" s="58">
        <f>VLOOKUP(I$3,[2]Prisindeks!$A$1:$B$111,2,FALSE)/100*AF205</f>
        <v>0</v>
      </c>
      <c r="BD205" s="58">
        <f>VLOOKUP(J$3,[2]Prisindeks!$A$1:$B$111,2,FALSE)/100*AG205</f>
        <v>0</v>
      </c>
      <c r="BE205" s="58">
        <f>VLOOKUP(K$3,[2]Prisindeks!$A$1:$B$111,2,FALSE)/100*AH205</f>
        <v>0</v>
      </c>
      <c r="BF205" s="58">
        <f>VLOOKUP(L$3,[2]Prisindeks!$A$1:$B$111,2,FALSE)/100*AI205</f>
        <v>0</v>
      </c>
      <c r="BG205" s="58">
        <f>VLOOKUP(M$3,[2]Prisindeks!$A$1:$B$111,2,FALSE)/100*AJ205</f>
        <v>0</v>
      </c>
      <c r="BH205" s="58">
        <f>VLOOKUP(N$3,[2]Prisindeks!$A$1:$B$111,2,FALSE)/100*AK205</f>
        <v>0</v>
      </c>
      <c r="BI205" s="58">
        <f>VLOOKUP(O$3,[2]Prisindeks!$A$1:$B$111,2,FALSE)/100*AL205</f>
        <v>0</v>
      </c>
      <c r="BJ205" s="58">
        <f>VLOOKUP(P$3,[2]Prisindeks!$A$1:$B$111,2,FALSE)/100*AM205</f>
        <v>0</v>
      </c>
      <c r="BK205" s="58">
        <f>VLOOKUP(Q$3,[2]Prisindeks!$A$1:$B$111,2,FALSE)/100*AN205</f>
        <v>0</v>
      </c>
      <c r="BL205" s="58">
        <f>VLOOKUP(R$3,[2]Prisindeks!$A$1:$B$111,2,FALSE)/100*AO205</f>
        <v>0</v>
      </c>
      <c r="BM205" s="58">
        <f>VLOOKUP(S$3,[2]Prisindeks!$A$1:$B$111,2,FALSE)/100*AP205</f>
        <v>0</v>
      </c>
      <c r="BN205" s="58">
        <f>VLOOKUP(T$3,[2]Prisindeks!$A$1:$B$111,2,FALSE)/100*AQ205</f>
        <v>0</v>
      </c>
      <c r="BO205" s="58">
        <f>VLOOKUP(U$3,[2]Prisindeks!$A$1:$B$111,2,FALSE)/100*AR205</f>
        <v>0</v>
      </c>
      <c r="BP205" s="58">
        <f>VLOOKUP(V$3,[2]Prisindeks!$A$1:$B$111,2,FALSE)/100*AS205</f>
        <v>0</v>
      </c>
      <c r="BQ205" s="58">
        <f>VLOOKUP(W$3,[2]Prisindeks!$A$1:$B$111,2,FALSE)/100*AT205</f>
        <v>0</v>
      </c>
      <c r="BR205" s="58">
        <f>VLOOKUP(X$3,[2]Prisindeks!$A$1:$B$111,2,FALSE)/100*AU205</f>
        <v>0</v>
      </c>
      <c r="BS205" s="58">
        <f>VLOOKUP(Y$3,[2]Prisindeks!$A$1:$B$111,2,FALSE)/100*AV205</f>
        <v>0</v>
      </c>
      <c r="BT205" s="59">
        <f>+SUM(AX205:BS205)</f>
        <v>0</v>
      </c>
      <c r="BU205" s="48">
        <f t="shared" si="136"/>
        <v>0</v>
      </c>
      <c r="BV205" s="48">
        <f t="shared" si="136"/>
        <v>0</v>
      </c>
      <c r="BW205" s="48">
        <f t="shared" si="136"/>
        <v>0</v>
      </c>
      <c r="BX205" s="48">
        <f t="shared" si="136"/>
        <v>0</v>
      </c>
      <c r="BY205" s="48">
        <f t="shared" si="136"/>
        <v>0</v>
      </c>
      <c r="BZ205" s="48">
        <f t="shared" si="136"/>
        <v>0</v>
      </c>
      <c r="CA205" s="48">
        <f t="shared" si="136"/>
        <v>0</v>
      </c>
      <c r="CB205" s="48">
        <f t="shared" si="136"/>
        <v>0</v>
      </c>
      <c r="CC205" s="48">
        <f t="shared" si="136"/>
        <v>0</v>
      </c>
      <c r="CD205" s="48">
        <f t="shared" si="136"/>
        <v>0</v>
      </c>
      <c r="CE205" s="48">
        <f t="shared" si="137"/>
        <v>0</v>
      </c>
      <c r="CF205" s="48">
        <f t="shared" si="137"/>
        <v>0</v>
      </c>
      <c r="CG205" s="48">
        <f t="shared" si="137"/>
        <v>0</v>
      </c>
      <c r="CH205" s="48">
        <f t="shared" si="137"/>
        <v>0</v>
      </c>
      <c r="CI205" s="48">
        <f t="shared" si="137"/>
        <v>0</v>
      </c>
      <c r="CJ205" s="48">
        <f t="shared" si="137"/>
        <v>0</v>
      </c>
      <c r="CK205" s="48">
        <f t="shared" si="137"/>
        <v>0</v>
      </c>
      <c r="CL205" s="48">
        <f t="shared" si="137"/>
        <v>0</v>
      </c>
      <c r="CM205" s="48">
        <f t="shared" si="137"/>
        <v>0</v>
      </c>
      <c r="CN205" s="48">
        <f t="shared" si="137"/>
        <v>0</v>
      </c>
      <c r="CO205" s="48">
        <f t="shared" si="137"/>
        <v>0</v>
      </c>
      <c r="CP205" s="48">
        <f t="shared" si="137"/>
        <v>0</v>
      </c>
      <c r="CQ205" s="49">
        <f>+AVERAGE(AW205,BT205)</f>
        <v>0</v>
      </c>
      <c r="CR205" s="48">
        <f>SUM(D205:Y205)</f>
        <v>0</v>
      </c>
    </row>
    <row r="206" spans="1:96" hidden="1" outlineLevel="1" x14ac:dyDescent="0.25">
      <c r="A206" s="60" t="s">
        <v>66</v>
      </c>
      <c r="B206" s="51" t="s">
        <v>67</v>
      </c>
      <c r="C206" s="61" t="s">
        <v>68</v>
      </c>
      <c r="D206" s="78">
        <v>0</v>
      </c>
      <c r="E206" s="78">
        <v>0</v>
      </c>
      <c r="F206" s="78">
        <v>0</v>
      </c>
      <c r="G206" s="78">
        <v>0</v>
      </c>
      <c r="H206" s="78">
        <v>0</v>
      </c>
      <c r="I206" s="78">
        <v>0</v>
      </c>
      <c r="J206" s="78">
        <v>0</v>
      </c>
      <c r="K206" s="78">
        <v>0</v>
      </c>
      <c r="L206" s="78">
        <v>0</v>
      </c>
      <c r="M206" s="78">
        <v>0</v>
      </c>
      <c r="N206" s="78">
        <v>0</v>
      </c>
      <c r="O206" s="78">
        <v>0</v>
      </c>
      <c r="P206" s="78">
        <v>0</v>
      </c>
      <c r="Q206" s="78">
        <v>0</v>
      </c>
      <c r="R206" s="78">
        <v>0</v>
      </c>
      <c r="S206" s="78">
        <v>0</v>
      </c>
      <c r="T206" s="78">
        <v>0</v>
      </c>
      <c r="U206" s="78">
        <v>0</v>
      </c>
      <c r="V206" s="78">
        <v>0</v>
      </c>
      <c r="W206" s="78">
        <v>0</v>
      </c>
      <c r="X206" s="78">
        <v>0</v>
      </c>
      <c r="Y206" s="110">
        <v>0</v>
      </c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6"/>
      <c r="BG206" s="56"/>
      <c r="BH206" s="56"/>
      <c r="BI206" s="56"/>
      <c r="BJ206" s="56"/>
      <c r="BK206" s="56"/>
      <c r="BL206" s="56"/>
      <c r="BM206" s="56"/>
      <c r="BN206" s="56"/>
      <c r="BO206" s="56"/>
      <c r="BP206" s="56"/>
      <c r="BQ206" s="56"/>
      <c r="BR206" s="56"/>
      <c r="BS206" s="56"/>
      <c r="BT206" s="56"/>
      <c r="BU206" s="56"/>
      <c r="BV206" s="56"/>
      <c r="BW206" s="56"/>
      <c r="BX206" s="56"/>
      <c r="BY206" s="56"/>
      <c r="BZ206" s="56"/>
      <c r="CA206" s="56"/>
      <c r="CB206" s="56"/>
      <c r="CC206" s="56"/>
      <c r="CD206" s="56"/>
      <c r="CE206" s="56"/>
      <c r="CF206" s="56"/>
      <c r="CG206" s="56"/>
      <c r="CH206" s="56"/>
      <c r="CI206" s="56"/>
      <c r="CJ206" s="56"/>
      <c r="CK206" s="56"/>
      <c r="CL206" s="56"/>
      <c r="CM206" s="56"/>
      <c r="CN206" s="56"/>
      <c r="CO206" s="56"/>
      <c r="CP206" s="56"/>
      <c r="CQ206" s="49"/>
      <c r="CR206" s="48"/>
    </row>
    <row r="207" spans="1:96" hidden="1" outlineLevel="1" x14ac:dyDescent="0.25">
      <c r="A207" s="50" t="s">
        <v>90</v>
      </c>
      <c r="B207" s="51" t="s">
        <v>89</v>
      </c>
      <c r="C207" s="52">
        <f>+[2]Genanskaffelsespriser!$E$179</f>
        <v>50</v>
      </c>
      <c r="D207" s="78">
        <v>0</v>
      </c>
      <c r="E207" s="78">
        <v>0</v>
      </c>
      <c r="F207" s="78">
        <v>0</v>
      </c>
      <c r="G207" s="78">
        <v>0</v>
      </c>
      <c r="H207" s="78">
        <v>0</v>
      </c>
      <c r="I207" s="78">
        <v>0</v>
      </c>
      <c r="J207" s="78">
        <v>0</v>
      </c>
      <c r="K207" s="78">
        <v>0</v>
      </c>
      <c r="L207" s="78">
        <v>0</v>
      </c>
      <c r="M207" s="78">
        <v>0</v>
      </c>
      <c r="N207" s="78">
        <v>0</v>
      </c>
      <c r="O207" s="78">
        <v>0</v>
      </c>
      <c r="P207" s="78">
        <v>0</v>
      </c>
      <c r="Q207" s="78">
        <v>0</v>
      </c>
      <c r="R207" s="78">
        <v>0</v>
      </c>
      <c r="S207" s="78">
        <v>0</v>
      </c>
      <c r="T207" s="78">
        <v>0</v>
      </c>
      <c r="U207" s="78">
        <v>0</v>
      </c>
      <c r="V207" s="78">
        <v>0</v>
      </c>
      <c r="W207" s="78">
        <v>0</v>
      </c>
      <c r="X207" s="78">
        <v>0</v>
      </c>
      <c r="Y207" s="78">
        <v>0</v>
      </c>
      <c r="Z207" s="87">
        <f>IF(COUNTIF(D207:Y207,"&lt;&gt;0")&lt;=1,IF((SUM(D207:Y207))&gt;0,(+HLOOKUP((SUM(D207:Y207)),[2]Priser!$E$191:$J$193,2)+((SUM(D207:Y207))-HLOOKUP((SUM(D207:Y207)),[2]Priser!$E$191:$J$193,1))*HLOOKUP((SUM(D207:Y207)),[2]Priser!$E$191:$J$193,3))/(SUM(D207:Y207)),0)*(1+[2]Genanskaffelsespriser!$D$196),$A$400)</f>
        <v>0</v>
      </c>
      <c r="AA207" s="57">
        <f t="shared" ref="AA207:AV207" si="139">IF((D207*$Z207-(2009-D$3)/($C207+D208)*$Z207*D207)&lt;0,0,(D207*$Z207-(2009-D$3)/($C207+D208)*$Z207*D207))</f>
        <v>0</v>
      </c>
      <c r="AB207" s="58">
        <f t="shared" si="139"/>
        <v>0</v>
      </c>
      <c r="AC207" s="58">
        <f t="shared" si="139"/>
        <v>0</v>
      </c>
      <c r="AD207" s="58">
        <f t="shared" si="139"/>
        <v>0</v>
      </c>
      <c r="AE207" s="58">
        <f t="shared" si="139"/>
        <v>0</v>
      </c>
      <c r="AF207" s="58">
        <f t="shared" si="139"/>
        <v>0</v>
      </c>
      <c r="AG207" s="58">
        <f t="shared" si="139"/>
        <v>0</v>
      </c>
      <c r="AH207" s="58">
        <f t="shared" si="139"/>
        <v>0</v>
      </c>
      <c r="AI207" s="58">
        <f t="shared" si="139"/>
        <v>0</v>
      </c>
      <c r="AJ207" s="58">
        <f t="shared" si="139"/>
        <v>0</v>
      </c>
      <c r="AK207" s="58">
        <f t="shared" si="139"/>
        <v>0</v>
      </c>
      <c r="AL207" s="58">
        <f t="shared" si="139"/>
        <v>0</v>
      </c>
      <c r="AM207" s="58">
        <f t="shared" si="139"/>
        <v>0</v>
      </c>
      <c r="AN207" s="58">
        <f t="shared" si="139"/>
        <v>0</v>
      </c>
      <c r="AO207" s="58">
        <f t="shared" si="139"/>
        <v>0</v>
      </c>
      <c r="AP207" s="58">
        <f t="shared" si="139"/>
        <v>0</v>
      </c>
      <c r="AQ207" s="58">
        <f t="shared" si="139"/>
        <v>0</v>
      </c>
      <c r="AR207" s="58">
        <f t="shared" si="139"/>
        <v>0</v>
      </c>
      <c r="AS207" s="58">
        <f t="shared" si="139"/>
        <v>0</v>
      </c>
      <c r="AT207" s="58">
        <f t="shared" si="139"/>
        <v>0</v>
      </c>
      <c r="AU207" s="58">
        <f t="shared" si="139"/>
        <v>0</v>
      </c>
      <c r="AV207" s="58">
        <f t="shared" si="139"/>
        <v>0</v>
      </c>
      <c r="AW207" s="59">
        <f>+SUM(AA207:AV207)</f>
        <v>0</v>
      </c>
      <c r="AX207" s="58">
        <f>VLOOKUP(D$3,[2]Prisindeks!$A$1:$B$111,2,FALSE)/100*AA207</f>
        <v>0</v>
      </c>
      <c r="AY207" s="58">
        <f>VLOOKUP(E$3,[2]Prisindeks!$A$1:$B$111,2,FALSE)/100*AB207</f>
        <v>0</v>
      </c>
      <c r="AZ207" s="58">
        <f>VLOOKUP(F$3,[2]Prisindeks!$A$1:$B$111,2,FALSE)/100*AC207</f>
        <v>0</v>
      </c>
      <c r="BA207" s="58">
        <f>VLOOKUP(G$3,[2]Prisindeks!$A$1:$B$111,2,FALSE)/100*AD207</f>
        <v>0</v>
      </c>
      <c r="BB207" s="58">
        <f>VLOOKUP(H$3,[2]Prisindeks!$A$1:$B$111,2,FALSE)/100*AE207</f>
        <v>0</v>
      </c>
      <c r="BC207" s="58">
        <f>VLOOKUP(I$3,[2]Prisindeks!$A$1:$B$111,2,FALSE)/100*AF207</f>
        <v>0</v>
      </c>
      <c r="BD207" s="58">
        <f>VLOOKUP(J$3,[2]Prisindeks!$A$1:$B$111,2,FALSE)/100*AG207</f>
        <v>0</v>
      </c>
      <c r="BE207" s="58">
        <f>VLOOKUP(K$3,[2]Prisindeks!$A$1:$B$111,2,FALSE)/100*AH207</f>
        <v>0</v>
      </c>
      <c r="BF207" s="58">
        <f>VLOOKUP(L$3,[2]Prisindeks!$A$1:$B$111,2,FALSE)/100*AI207</f>
        <v>0</v>
      </c>
      <c r="BG207" s="58">
        <f>VLOOKUP(M$3,[2]Prisindeks!$A$1:$B$111,2,FALSE)/100*AJ207</f>
        <v>0</v>
      </c>
      <c r="BH207" s="58">
        <f>VLOOKUP(N$3,[2]Prisindeks!$A$1:$B$111,2,FALSE)/100*AK207</f>
        <v>0</v>
      </c>
      <c r="BI207" s="58">
        <f>VLOOKUP(O$3,[2]Prisindeks!$A$1:$B$111,2,FALSE)/100*AL207</f>
        <v>0</v>
      </c>
      <c r="BJ207" s="58">
        <f>VLOOKUP(P$3,[2]Prisindeks!$A$1:$B$111,2,FALSE)/100*AM207</f>
        <v>0</v>
      </c>
      <c r="BK207" s="58">
        <f>VLOOKUP(Q$3,[2]Prisindeks!$A$1:$B$111,2,FALSE)/100*AN207</f>
        <v>0</v>
      </c>
      <c r="BL207" s="58">
        <f>VLOOKUP(R$3,[2]Prisindeks!$A$1:$B$111,2,FALSE)/100*AO207</f>
        <v>0</v>
      </c>
      <c r="BM207" s="58">
        <f>VLOOKUP(S$3,[2]Prisindeks!$A$1:$B$111,2,FALSE)/100*AP207</f>
        <v>0</v>
      </c>
      <c r="BN207" s="58">
        <f>VLOOKUP(T$3,[2]Prisindeks!$A$1:$B$111,2,FALSE)/100*AQ207</f>
        <v>0</v>
      </c>
      <c r="BO207" s="58">
        <f>VLOOKUP(U$3,[2]Prisindeks!$A$1:$B$111,2,FALSE)/100*AR207</f>
        <v>0</v>
      </c>
      <c r="BP207" s="58">
        <f>VLOOKUP(V$3,[2]Prisindeks!$A$1:$B$111,2,FALSE)/100*AS207</f>
        <v>0</v>
      </c>
      <c r="BQ207" s="58">
        <f>VLOOKUP(W$3,[2]Prisindeks!$A$1:$B$111,2,FALSE)/100*AT207</f>
        <v>0</v>
      </c>
      <c r="BR207" s="58">
        <f>VLOOKUP(X$3,[2]Prisindeks!$A$1:$B$111,2,FALSE)/100*AU207</f>
        <v>0</v>
      </c>
      <c r="BS207" s="58">
        <f>VLOOKUP(Y$3,[2]Prisindeks!$A$1:$B$111,2,FALSE)/100*AV207</f>
        <v>0</v>
      </c>
      <c r="BT207" s="59">
        <f>+SUM(AX207:BS207)</f>
        <v>0</v>
      </c>
      <c r="BU207" s="48">
        <f t="shared" ref="BU207:CP207" si="140">(AX207+AA207)/2</f>
        <v>0</v>
      </c>
      <c r="BV207" s="48">
        <f t="shared" si="140"/>
        <v>0</v>
      </c>
      <c r="BW207" s="48">
        <f t="shared" si="140"/>
        <v>0</v>
      </c>
      <c r="BX207" s="48">
        <f t="shared" si="140"/>
        <v>0</v>
      </c>
      <c r="BY207" s="48">
        <f t="shared" si="140"/>
        <v>0</v>
      </c>
      <c r="BZ207" s="48">
        <f t="shared" si="140"/>
        <v>0</v>
      </c>
      <c r="CA207" s="48">
        <f t="shared" si="140"/>
        <v>0</v>
      </c>
      <c r="CB207" s="48">
        <f t="shared" si="140"/>
        <v>0</v>
      </c>
      <c r="CC207" s="48">
        <f t="shared" si="140"/>
        <v>0</v>
      </c>
      <c r="CD207" s="48">
        <f t="shared" si="140"/>
        <v>0</v>
      </c>
      <c r="CE207" s="48">
        <f t="shared" si="140"/>
        <v>0</v>
      </c>
      <c r="CF207" s="48">
        <f t="shared" si="140"/>
        <v>0</v>
      </c>
      <c r="CG207" s="48">
        <f t="shared" si="140"/>
        <v>0</v>
      </c>
      <c r="CH207" s="48">
        <f t="shared" si="140"/>
        <v>0</v>
      </c>
      <c r="CI207" s="48">
        <f t="shared" si="140"/>
        <v>0</v>
      </c>
      <c r="CJ207" s="48">
        <f t="shared" si="140"/>
        <v>0</v>
      </c>
      <c r="CK207" s="48">
        <f t="shared" si="140"/>
        <v>0</v>
      </c>
      <c r="CL207" s="48">
        <f t="shared" si="140"/>
        <v>0</v>
      </c>
      <c r="CM207" s="48">
        <f t="shared" si="140"/>
        <v>0</v>
      </c>
      <c r="CN207" s="48">
        <f t="shared" si="140"/>
        <v>0</v>
      </c>
      <c r="CO207" s="48">
        <f t="shared" si="140"/>
        <v>0</v>
      </c>
      <c r="CP207" s="48">
        <f t="shared" si="140"/>
        <v>0</v>
      </c>
      <c r="CQ207" s="49">
        <f>+AVERAGE(AW207,BT207)</f>
        <v>0</v>
      </c>
      <c r="CR207" s="48">
        <f>SUM(D207:Y207)</f>
        <v>0</v>
      </c>
    </row>
    <row r="208" spans="1:96" hidden="1" outlineLevel="1" x14ac:dyDescent="0.25">
      <c r="A208" s="60" t="s">
        <v>66</v>
      </c>
      <c r="B208" s="51" t="s">
        <v>67</v>
      </c>
      <c r="C208" s="61" t="s">
        <v>68</v>
      </c>
      <c r="D208" s="78">
        <v>0</v>
      </c>
      <c r="E208" s="78">
        <v>0</v>
      </c>
      <c r="F208" s="78">
        <v>0</v>
      </c>
      <c r="G208" s="78">
        <v>0</v>
      </c>
      <c r="H208" s="78">
        <v>0</v>
      </c>
      <c r="I208" s="78">
        <v>0</v>
      </c>
      <c r="J208" s="78">
        <v>0</v>
      </c>
      <c r="K208" s="78">
        <v>0</v>
      </c>
      <c r="L208" s="78">
        <v>0</v>
      </c>
      <c r="M208" s="78">
        <v>0</v>
      </c>
      <c r="N208" s="78">
        <v>0</v>
      </c>
      <c r="O208" s="78">
        <v>0</v>
      </c>
      <c r="P208" s="78">
        <v>0</v>
      </c>
      <c r="Q208" s="78">
        <v>0</v>
      </c>
      <c r="R208" s="78">
        <v>0</v>
      </c>
      <c r="S208" s="78">
        <v>0</v>
      </c>
      <c r="T208" s="78">
        <v>0</v>
      </c>
      <c r="U208" s="78">
        <v>0</v>
      </c>
      <c r="V208" s="78">
        <v>0</v>
      </c>
      <c r="W208" s="78">
        <v>0</v>
      </c>
      <c r="X208" s="78">
        <v>0</v>
      </c>
      <c r="Y208" s="110">
        <v>0</v>
      </c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56"/>
      <c r="BI208" s="56"/>
      <c r="BJ208" s="56"/>
      <c r="BK208" s="56"/>
      <c r="BL208" s="56"/>
      <c r="BM208" s="56"/>
      <c r="BN208" s="56"/>
      <c r="BO208" s="56"/>
      <c r="BP208" s="56"/>
      <c r="BQ208" s="56"/>
      <c r="BR208" s="56"/>
      <c r="BS208" s="56"/>
      <c r="BT208" s="56"/>
      <c r="BU208" s="56"/>
      <c r="BV208" s="56"/>
      <c r="BW208" s="56"/>
      <c r="BX208" s="56"/>
      <c r="BY208" s="56"/>
      <c r="BZ208" s="56"/>
      <c r="CA208" s="56"/>
      <c r="CB208" s="56"/>
      <c r="CC208" s="56"/>
      <c r="CD208" s="56"/>
      <c r="CE208" s="56"/>
      <c r="CF208" s="56"/>
      <c r="CG208" s="56"/>
      <c r="CH208" s="56"/>
      <c r="CI208" s="56"/>
      <c r="CJ208" s="56"/>
      <c r="CK208" s="56"/>
      <c r="CL208" s="56"/>
      <c r="CM208" s="56"/>
      <c r="CN208" s="56"/>
      <c r="CO208" s="56"/>
      <c r="CP208" s="56"/>
      <c r="CQ208" s="49"/>
      <c r="CR208" s="48"/>
    </row>
    <row r="209" spans="1:96" collapsed="1" x14ac:dyDescent="0.25">
      <c r="A209" s="30" t="s">
        <v>101</v>
      </c>
      <c r="B209" s="31"/>
      <c r="C209" s="7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74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  <c r="AR209" s="75"/>
      <c r="AS209" s="75"/>
      <c r="AT209" s="75"/>
      <c r="AU209" s="75"/>
      <c r="AV209" s="49"/>
      <c r="AW209" s="36">
        <f>SUM(AW210:AW217)</f>
        <v>0</v>
      </c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  <c r="BO209" s="76"/>
      <c r="BP209" s="76"/>
      <c r="BQ209" s="76"/>
      <c r="BR209" s="76"/>
      <c r="BS209" s="76"/>
      <c r="BT209" s="36">
        <f>SUM(BT210:BT217)</f>
        <v>0</v>
      </c>
      <c r="BU209" s="76"/>
      <c r="BV209" s="76"/>
      <c r="BW209" s="76"/>
      <c r="BX209" s="76"/>
      <c r="BY209" s="76"/>
      <c r="BZ209" s="76"/>
      <c r="CA209" s="76"/>
      <c r="CB209" s="76"/>
      <c r="CC209" s="76"/>
      <c r="CD209" s="76"/>
      <c r="CE209" s="76"/>
      <c r="CF209" s="76"/>
      <c r="CG209" s="76"/>
      <c r="CH209" s="76"/>
      <c r="CI209" s="76"/>
      <c r="CJ209" s="76"/>
      <c r="CK209" s="76"/>
      <c r="CL209" s="76"/>
      <c r="CM209" s="76"/>
      <c r="CN209" s="76"/>
      <c r="CO209" s="76"/>
      <c r="CP209" s="76"/>
      <c r="CQ209" s="36">
        <f>SUM(CQ210:CQ217)</f>
        <v>0</v>
      </c>
      <c r="CR209" s="48">
        <f>SUM(D209:Y209)</f>
        <v>0</v>
      </c>
    </row>
    <row r="210" spans="1:96" hidden="1" outlineLevel="1" x14ac:dyDescent="0.25">
      <c r="A210" s="85" t="s">
        <v>84</v>
      </c>
      <c r="B210" s="39" t="s">
        <v>85</v>
      </c>
      <c r="C210" s="40">
        <f>+[2]Genanskaffelsespriser!$E$175</f>
        <v>50</v>
      </c>
      <c r="D210" s="77">
        <v>0</v>
      </c>
      <c r="E210" s="77">
        <v>0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77">
        <v>0</v>
      </c>
      <c r="Q210" s="77">
        <v>0</v>
      </c>
      <c r="R210" s="77">
        <v>0</v>
      </c>
      <c r="S210" s="77">
        <v>0</v>
      </c>
      <c r="T210" s="77">
        <v>0</v>
      </c>
      <c r="U210" s="77">
        <v>0</v>
      </c>
      <c r="V210" s="77">
        <v>0</v>
      </c>
      <c r="W210" s="77">
        <v>0</v>
      </c>
      <c r="X210" s="77">
        <v>0</v>
      </c>
      <c r="Y210" s="77">
        <v>0</v>
      </c>
      <c r="Z210" s="86">
        <f>IF(COUNTIF(D210:Y210,"&lt;&gt;0")&lt;=1,IF((SUM(D210:Y210))&gt;0,((+HLOOKUP((SUM(D210:Y210)),[2]Priser!$E$342:$H$344,2)+((SUM(D210:Y210))-HLOOKUP((SUM(D210:Y210)),[2]Priser!$E$342:$H$344,1))*HLOOKUP((SUM(D210:Y210)),[2]Priser!$E$342:$H$344,3))*[2]Priser!$P$341)/(SUM(D210:Y210)),0)*(1+[2]Genanskaffelsespriser!$D$196),$A$400)</f>
        <v>0</v>
      </c>
      <c r="AA210" s="45">
        <f t="shared" ref="AA210:AV210" si="141">IF((D210*$Z210-(2009-D$3)/($C210+D211)*$Z210*D210)&lt;0,0,(D210*$Z210-(2009-D$3)/($C210+D211)*$Z210*D210))</f>
        <v>0</v>
      </c>
      <c r="AB210" s="46">
        <f t="shared" si="141"/>
        <v>0</v>
      </c>
      <c r="AC210" s="46">
        <f t="shared" si="141"/>
        <v>0</v>
      </c>
      <c r="AD210" s="46">
        <f t="shared" si="141"/>
        <v>0</v>
      </c>
      <c r="AE210" s="46">
        <f t="shared" si="141"/>
        <v>0</v>
      </c>
      <c r="AF210" s="46">
        <f t="shared" si="141"/>
        <v>0</v>
      </c>
      <c r="AG210" s="46">
        <f t="shared" si="141"/>
        <v>0</v>
      </c>
      <c r="AH210" s="46">
        <f t="shared" si="141"/>
        <v>0</v>
      </c>
      <c r="AI210" s="46">
        <f t="shared" si="141"/>
        <v>0</v>
      </c>
      <c r="AJ210" s="46">
        <f t="shared" si="141"/>
        <v>0</v>
      </c>
      <c r="AK210" s="46">
        <f t="shared" si="141"/>
        <v>0</v>
      </c>
      <c r="AL210" s="46">
        <f t="shared" si="141"/>
        <v>0</v>
      </c>
      <c r="AM210" s="46">
        <f t="shared" si="141"/>
        <v>0</v>
      </c>
      <c r="AN210" s="46">
        <f t="shared" si="141"/>
        <v>0</v>
      </c>
      <c r="AO210" s="46">
        <f t="shared" si="141"/>
        <v>0</v>
      </c>
      <c r="AP210" s="46">
        <f t="shared" si="141"/>
        <v>0</v>
      </c>
      <c r="AQ210" s="46">
        <f t="shared" si="141"/>
        <v>0</v>
      </c>
      <c r="AR210" s="46">
        <f t="shared" si="141"/>
        <v>0</v>
      </c>
      <c r="AS210" s="46">
        <f t="shared" si="141"/>
        <v>0</v>
      </c>
      <c r="AT210" s="46">
        <f t="shared" si="141"/>
        <v>0</v>
      </c>
      <c r="AU210" s="46">
        <f t="shared" si="141"/>
        <v>0</v>
      </c>
      <c r="AV210" s="46">
        <f t="shared" si="141"/>
        <v>0</v>
      </c>
      <c r="AW210" s="47">
        <f>+SUM(AA210:AV210)</f>
        <v>0</v>
      </c>
      <c r="AX210" s="46">
        <f>VLOOKUP(D$3,[2]Prisindeks!$A$1:$B$111,2,FALSE)/100*AA210</f>
        <v>0</v>
      </c>
      <c r="AY210" s="46">
        <f>VLOOKUP(E$3,[2]Prisindeks!$A$1:$B$111,2,FALSE)/100*AB210</f>
        <v>0</v>
      </c>
      <c r="AZ210" s="46">
        <f>VLOOKUP(F$3,[2]Prisindeks!$A$1:$B$111,2,FALSE)/100*AC210</f>
        <v>0</v>
      </c>
      <c r="BA210" s="46">
        <f>VLOOKUP(G$3,[2]Prisindeks!$A$1:$B$111,2,FALSE)/100*AD210</f>
        <v>0</v>
      </c>
      <c r="BB210" s="46">
        <f>VLOOKUP(H$3,[2]Prisindeks!$A$1:$B$111,2,FALSE)/100*AE210</f>
        <v>0</v>
      </c>
      <c r="BC210" s="46">
        <f>VLOOKUP(I$3,[2]Prisindeks!$A$1:$B$111,2,FALSE)/100*AF210</f>
        <v>0</v>
      </c>
      <c r="BD210" s="46">
        <f>VLOOKUP(J$3,[2]Prisindeks!$A$1:$B$111,2,FALSE)/100*AG210</f>
        <v>0</v>
      </c>
      <c r="BE210" s="46">
        <f>VLOOKUP(K$3,[2]Prisindeks!$A$1:$B$111,2,FALSE)/100*AH210</f>
        <v>0</v>
      </c>
      <c r="BF210" s="46">
        <f>VLOOKUP(L$3,[2]Prisindeks!$A$1:$B$111,2,FALSE)/100*AI210</f>
        <v>0</v>
      </c>
      <c r="BG210" s="46">
        <f>VLOOKUP(M$3,[2]Prisindeks!$A$1:$B$111,2,FALSE)/100*AJ210</f>
        <v>0</v>
      </c>
      <c r="BH210" s="46">
        <f>VLOOKUP(N$3,[2]Prisindeks!$A$1:$B$111,2,FALSE)/100*AK210</f>
        <v>0</v>
      </c>
      <c r="BI210" s="46">
        <f>VLOOKUP(O$3,[2]Prisindeks!$A$1:$B$111,2,FALSE)/100*AL210</f>
        <v>0</v>
      </c>
      <c r="BJ210" s="46">
        <f>VLOOKUP(P$3,[2]Prisindeks!$A$1:$B$111,2,FALSE)/100*AM210</f>
        <v>0</v>
      </c>
      <c r="BK210" s="46">
        <f>VLOOKUP(Q$3,[2]Prisindeks!$A$1:$B$111,2,FALSE)/100*AN210</f>
        <v>0</v>
      </c>
      <c r="BL210" s="46">
        <f>VLOOKUP(R$3,[2]Prisindeks!$A$1:$B$111,2,FALSE)/100*AO210</f>
        <v>0</v>
      </c>
      <c r="BM210" s="46">
        <f>VLOOKUP(S$3,[2]Prisindeks!$A$1:$B$111,2,FALSE)/100*AP210</f>
        <v>0</v>
      </c>
      <c r="BN210" s="46">
        <f>VLOOKUP(T$3,[2]Prisindeks!$A$1:$B$111,2,FALSE)/100*AQ210</f>
        <v>0</v>
      </c>
      <c r="BO210" s="46">
        <f>VLOOKUP(U$3,[2]Prisindeks!$A$1:$B$111,2,FALSE)/100*AR210</f>
        <v>0</v>
      </c>
      <c r="BP210" s="46">
        <f>VLOOKUP(V$3,[2]Prisindeks!$A$1:$B$111,2,FALSE)/100*AS210</f>
        <v>0</v>
      </c>
      <c r="BQ210" s="46">
        <f>VLOOKUP(W$3,[2]Prisindeks!$A$1:$B$111,2,FALSE)/100*AT210</f>
        <v>0</v>
      </c>
      <c r="BR210" s="46">
        <f>VLOOKUP(X$3,[2]Prisindeks!$A$1:$B$111,2,FALSE)/100*AU210</f>
        <v>0</v>
      </c>
      <c r="BS210" s="46">
        <f>VLOOKUP(Y$3,[2]Prisindeks!$A$1:$B$111,2,FALSE)/100*AV210</f>
        <v>0</v>
      </c>
      <c r="BT210" s="47">
        <f>+SUM(AX210:BS210)</f>
        <v>0</v>
      </c>
      <c r="BU210" s="48">
        <f t="shared" ref="BU210:CP210" si="142">(AX210+AA210)/2</f>
        <v>0</v>
      </c>
      <c r="BV210" s="48">
        <f t="shared" si="142"/>
        <v>0</v>
      </c>
      <c r="BW210" s="48">
        <f t="shared" si="142"/>
        <v>0</v>
      </c>
      <c r="BX210" s="48">
        <f t="shared" si="142"/>
        <v>0</v>
      </c>
      <c r="BY210" s="48">
        <f t="shared" si="142"/>
        <v>0</v>
      </c>
      <c r="BZ210" s="48">
        <f t="shared" si="142"/>
        <v>0</v>
      </c>
      <c r="CA210" s="48">
        <f t="shared" si="142"/>
        <v>0</v>
      </c>
      <c r="CB210" s="48">
        <f t="shared" si="142"/>
        <v>0</v>
      </c>
      <c r="CC210" s="48">
        <f t="shared" si="142"/>
        <v>0</v>
      </c>
      <c r="CD210" s="48">
        <f t="shared" si="142"/>
        <v>0</v>
      </c>
      <c r="CE210" s="48">
        <f t="shared" si="142"/>
        <v>0</v>
      </c>
      <c r="CF210" s="48">
        <f t="shared" si="142"/>
        <v>0</v>
      </c>
      <c r="CG210" s="48">
        <f t="shared" si="142"/>
        <v>0</v>
      </c>
      <c r="CH210" s="48">
        <f t="shared" si="142"/>
        <v>0</v>
      </c>
      <c r="CI210" s="48">
        <f t="shared" si="142"/>
        <v>0</v>
      </c>
      <c r="CJ210" s="48">
        <f t="shared" si="142"/>
        <v>0</v>
      </c>
      <c r="CK210" s="48">
        <f t="shared" si="142"/>
        <v>0</v>
      </c>
      <c r="CL210" s="48">
        <f t="shared" si="142"/>
        <v>0</v>
      </c>
      <c r="CM210" s="48">
        <f t="shared" si="142"/>
        <v>0</v>
      </c>
      <c r="CN210" s="48">
        <f t="shared" si="142"/>
        <v>0</v>
      </c>
      <c r="CO210" s="48">
        <f t="shared" si="142"/>
        <v>0</v>
      </c>
      <c r="CP210" s="48">
        <f t="shared" si="142"/>
        <v>0</v>
      </c>
      <c r="CQ210" s="49">
        <f>+AVERAGE(AW210,BT210)</f>
        <v>0</v>
      </c>
      <c r="CR210" s="48">
        <f>SUM(D210:Y210)</f>
        <v>0</v>
      </c>
    </row>
    <row r="211" spans="1:96" hidden="1" outlineLevel="1" x14ac:dyDescent="0.25">
      <c r="A211" s="60" t="s">
        <v>66</v>
      </c>
      <c r="B211" s="51" t="s">
        <v>67</v>
      </c>
      <c r="C211" s="61" t="s">
        <v>68</v>
      </c>
      <c r="D211" s="78">
        <v>0</v>
      </c>
      <c r="E211" s="78">
        <v>0</v>
      </c>
      <c r="F211" s="78">
        <v>0</v>
      </c>
      <c r="G211" s="78">
        <v>0</v>
      </c>
      <c r="H211" s="78">
        <v>0</v>
      </c>
      <c r="I211" s="78">
        <v>0</v>
      </c>
      <c r="J211" s="78">
        <v>0</v>
      </c>
      <c r="K211" s="78">
        <v>0</v>
      </c>
      <c r="L211" s="78">
        <v>0</v>
      </c>
      <c r="M211" s="78">
        <v>0</v>
      </c>
      <c r="N211" s="78">
        <v>0</v>
      </c>
      <c r="O211" s="78">
        <v>0</v>
      </c>
      <c r="P211" s="78">
        <v>0</v>
      </c>
      <c r="Q211" s="78">
        <v>0</v>
      </c>
      <c r="R211" s="78">
        <v>0</v>
      </c>
      <c r="S211" s="78">
        <v>0</v>
      </c>
      <c r="T211" s="78">
        <v>0</v>
      </c>
      <c r="U211" s="78">
        <v>0</v>
      </c>
      <c r="V211" s="78">
        <v>0</v>
      </c>
      <c r="W211" s="78">
        <v>0</v>
      </c>
      <c r="X211" s="78">
        <v>0</v>
      </c>
      <c r="Y211" s="110">
        <v>0</v>
      </c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  <c r="BR211" s="56"/>
      <c r="BS211" s="56"/>
      <c r="BT211" s="56"/>
      <c r="BU211" s="56"/>
      <c r="BV211" s="56"/>
      <c r="BW211" s="56"/>
      <c r="BX211" s="56"/>
      <c r="BY211" s="56"/>
      <c r="BZ211" s="56"/>
      <c r="CA211" s="56"/>
      <c r="CB211" s="56"/>
      <c r="CC211" s="56"/>
      <c r="CD211" s="56"/>
      <c r="CE211" s="56"/>
      <c r="CF211" s="56"/>
      <c r="CG211" s="56"/>
      <c r="CH211" s="56"/>
      <c r="CI211" s="56"/>
      <c r="CJ211" s="56"/>
      <c r="CK211" s="56"/>
      <c r="CL211" s="56"/>
      <c r="CM211" s="56"/>
      <c r="CN211" s="56"/>
      <c r="CO211" s="56"/>
      <c r="CP211" s="56"/>
      <c r="CQ211" s="49"/>
      <c r="CR211" s="48"/>
    </row>
    <row r="212" spans="1:96" hidden="1" outlineLevel="1" x14ac:dyDescent="0.25">
      <c r="A212" s="50" t="s">
        <v>86</v>
      </c>
      <c r="B212" s="51" t="s">
        <v>85</v>
      </c>
      <c r="C212" s="52">
        <f>+[2]Genanskaffelsespriser!$E$176</f>
        <v>25</v>
      </c>
      <c r="D212" s="78">
        <v>0</v>
      </c>
      <c r="E212" s="78">
        <v>0</v>
      </c>
      <c r="F212" s="78">
        <v>0</v>
      </c>
      <c r="G212" s="78">
        <v>0</v>
      </c>
      <c r="H212" s="78">
        <v>0</v>
      </c>
      <c r="I212" s="78">
        <v>0</v>
      </c>
      <c r="J212" s="78">
        <v>0</v>
      </c>
      <c r="K212" s="78">
        <v>0</v>
      </c>
      <c r="L212" s="78">
        <v>0</v>
      </c>
      <c r="M212" s="78">
        <v>0</v>
      </c>
      <c r="N212" s="78">
        <v>0</v>
      </c>
      <c r="O212" s="78">
        <v>0</v>
      </c>
      <c r="P212" s="78">
        <v>0</v>
      </c>
      <c r="Q212" s="78">
        <v>0</v>
      </c>
      <c r="R212" s="78">
        <v>0</v>
      </c>
      <c r="S212" s="78">
        <v>0</v>
      </c>
      <c r="T212" s="78">
        <v>0</v>
      </c>
      <c r="U212" s="78">
        <v>0</v>
      </c>
      <c r="V212" s="78">
        <v>0</v>
      </c>
      <c r="W212" s="78">
        <v>0</v>
      </c>
      <c r="X212" s="78">
        <v>0</v>
      </c>
      <c r="Y212" s="78">
        <v>0</v>
      </c>
      <c r="Z212" s="87">
        <f>IF(COUNTIF(D212:Y212,"&lt;&gt;0")&lt;=1,IF((SUM(D212:Y212))&gt;0,((+HLOOKUP((SUM(D212:Y212)),[2]Priser!$E$342:$H$344,2)+((SUM(D212:Y212))-HLOOKUP((SUM(D212:Y212)),[2]Priser!$E$342:$H$344,1))*HLOOKUP((SUM(D212:Y212)),[2]Priser!$E$342:$H$344,3))*[2]Priser!$Q$341)/(SUM(D212:Y212)),0)*(1+[2]Genanskaffelsespriser!$D$196),$A$400)</f>
        <v>0</v>
      </c>
      <c r="AA212" s="57">
        <f t="shared" ref="AA212:AP213" si="143">IF((D212*$Z212-(2009-D$3)/$C212*$Z212*D212)&lt;0,0,(D212*$Z212-(2009-D$3)/$C212*$Z212*D212))</f>
        <v>0</v>
      </c>
      <c r="AB212" s="58">
        <f t="shared" si="143"/>
        <v>0</v>
      </c>
      <c r="AC212" s="58">
        <f t="shared" si="143"/>
        <v>0</v>
      </c>
      <c r="AD212" s="58">
        <f t="shared" si="143"/>
        <v>0</v>
      </c>
      <c r="AE212" s="58">
        <f t="shared" si="143"/>
        <v>0</v>
      </c>
      <c r="AF212" s="58">
        <f t="shared" si="143"/>
        <v>0</v>
      </c>
      <c r="AG212" s="58">
        <f t="shared" si="143"/>
        <v>0</v>
      </c>
      <c r="AH212" s="58">
        <f t="shared" si="143"/>
        <v>0</v>
      </c>
      <c r="AI212" s="58">
        <f t="shared" si="143"/>
        <v>0</v>
      </c>
      <c r="AJ212" s="58">
        <f t="shared" si="143"/>
        <v>0</v>
      </c>
      <c r="AK212" s="58">
        <f t="shared" si="143"/>
        <v>0</v>
      </c>
      <c r="AL212" s="58">
        <f t="shared" si="143"/>
        <v>0</v>
      </c>
      <c r="AM212" s="58">
        <f t="shared" si="143"/>
        <v>0</v>
      </c>
      <c r="AN212" s="58">
        <f t="shared" si="143"/>
        <v>0</v>
      </c>
      <c r="AO212" s="58">
        <f t="shared" si="143"/>
        <v>0</v>
      </c>
      <c r="AP212" s="58">
        <f t="shared" si="143"/>
        <v>0</v>
      </c>
      <c r="AQ212" s="58">
        <f t="shared" ref="AK212:AT213" si="144">IF((T212*$Z212-(2009-T$3)/$C212*$Z212*T212)&lt;0,0,(T212*$Z212-(2009-T$3)/$C212*$Z212*T212))</f>
        <v>0</v>
      </c>
      <c r="AR212" s="58">
        <f t="shared" si="144"/>
        <v>0</v>
      </c>
      <c r="AS212" s="58">
        <f t="shared" si="144"/>
        <v>0</v>
      </c>
      <c r="AT212" s="58">
        <f t="shared" si="144"/>
        <v>0</v>
      </c>
      <c r="AU212" s="58">
        <f>IF((X212*$Z212-(2009-X$3)/$C212*$Z212*X212)&lt;0,0,(X212*$Z212-(2009-X$3)/$C212*$Z212*X212))</f>
        <v>0</v>
      </c>
      <c r="AV212" s="58">
        <f>IF((Y212*$Z212-(2009-Y$3)/$C212*$Z212*Y212)&lt;0,0,(Y212*$Z212-(2009-Y$3)/$C212*$Z212*Y212))</f>
        <v>0</v>
      </c>
      <c r="AW212" s="59">
        <f>+SUM(AA212:AV212)</f>
        <v>0</v>
      </c>
      <c r="AX212" s="58">
        <f>VLOOKUP(D$3,[2]Prisindeks!$A$1:$B$111,2,FALSE)/100*AA212</f>
        <v>0</v>
      </c>
      <c r="AY212" s="58">
        <f>VLOOKUP(E$3,[2]Prisindeks!$A$1:$B$111,2,FALSE)/100*AB212</f>
        <v>0</v>
      </c>
      <c r="AZ212" s="58">
        <f>VLOOKUP(F$3,[2]Prisindeks!$A$1:$B$111,2,FALSE)/100*AC212</f>
        <v>0</v>
      </c>
      <c r="BA212" s="58">
        <f>VLOOKUP(G$3,[2]Prisindeks!$A$1:$B$111,2,FALSE)/100*AD212</f>
        <v>0</v>
      </c>
      <c r="BB212" s="58">
        <f>VLOOKUP(H$3,[2]Prisindeks!$A$1:$B$111,2,FALSE)/100*AE212</f>
        <v>0</v>
      </c>
      <c r="BC212" s="58">
        <f>VLOOKUP(I$3,[2]Prisindeks!$A$1:$B$111,2,FALSE)/100*AF212</f>
        <v>0</v>
      </c>
      <c r="BD212" s="58">
        <f>VLOOKUP(J$3,[2]Prisindeks!$A$1:$B$111,2,FALSE)/100*AG212</f>
        <v>0</v>
      </c>
      <c r="BE212" s="58">
        <f>VLOOKUP(K$3,[2]Prisindeks!$A$1:$B$111,2,FALSE)/100*AH212</f>
        <v>0</v>
      </c>
      <c r="BF212" s="58">
        <f>VLOOKUP(L$3,[2]Prisindeks!$A$1:$B$111,2,FALSE)/100*AI212</f>
        <v>0</v>
      </c>
      <c r="BG212" s="58">
        <f>VLOOKUP(M$3,[2]Prisindeks!$A$1:$B$111,2,FALSE)/100*AJ212</f>
        <v>0</v>
      </c>
      <c r="BH212" s="58">
        <f>VLOOKUP(N$3,[2]Prisindeks!$A$1:$B$111,2,FALSE)/100*AK212</f>
        <v>0</v>
      </c>
      <c r="BI212" s="58">
        <f>VLOOKUP(O$3,[2]Prisindeks!$A$1:$B$111,2,FALSE)/100*AL212</f>
        <v>0</v>
      </c>
      <c r="BJ212" s="58">
        <f>VLOOKUP(P$3,[2]Prisindeks!$A$1:$B$111,2,FALSE)/100*AM212</f>
        <v>0</v>
      </c>
      <c r="BK212" s="58">
        <f>VLOOKUP(Q$3,[2]Prisindeks!$A$1:$B$111,2,FALSE)/100*AN212</f>
        <v>0</v>
      </c>
      <c r="BL212" s="58">
        <f>VLOOKUP(R$3,[2]Prisindeks!$A$1:$B$111,2,FALSE)/100*AO212</f>
        <v>0</v>
      </c>
      <c r="BM212" s="58">
        <f>VLOOKUP(S$3,[2]Prisindeks!$A$1:$B$111,2,FALSE)/100*AP212</f>
        <v>0</v>
      </c>
      <c r="BN212" s="58">
        <f>VLOOKUP(T$3,[2]Prisindeks!$A$1:$B$111,2,FALSE)/100*AQ212</f>
        <v>0</v>
      </c>
      <c r="BO212" s="58">
        <f>VLOOKUP(U$3,[2]Prisindeks!$A$1:$B$111,2,FALSE)/100*AR212</f>
        <v>0</v>
      </c>
      <c r="BP212" s="58">
        <f>VLOOKUP(V$3,[2]Prisindeks!$A$1:$B$111,2,FALSE)/100*AS212</f>
        <v>0</v>
      </c>
      <c r="BQ212" s="58">
        <f>VLOOKUP(W$3,[2]Prisindeks!$A$1:$B$111,2,FALSE)/100*AT212</f>
        <v>0</v>
      </c>
      <c r="BR212" s="58">
        <f>VLOOKUP(X$3,[2]Prisindeks!$A$1:$B$111,2,FALSE)/100*AU212</f>
        <v>0</v>
      </c>
      <c r="BS212" s="58">
        <f>VLOOKUP(Y$3,[2]Prisindeks!$A$1:$B$111,2,FALSE)/100*AV212</f>
        <v>0</v>
      </c>
      <c r="BT212" s="59">
        <f>+SUM(AX212:BS212)</f>
        <v>0</v>
      </c>
      <c r="BU212" s="48">
        <f t="shared" ref="BU212:CJ214" si="145">(AX212+AA212)/2</f>
        <v>0</v>
      </c>
      <c r="BV212" s="48">
        <f t="shared" si="145"/>
        <v>0</v>
      </c>
      <c r="BW212" s="48">
        <f t="shared" si="145"/>
        <v>0</v>
      </c>
      <c r="BX212" s="48">
        <f t="shared" si="145"/>
        <v>0</v>
      </c>
      <c r="BY212" s="48">
        <f t="shared" si="145"/>
        <v>0</v>
      </c>
      <c r="BZ212" s="48">
        <f t="shared" si="145"/>
        <v>0</v>
      </c>
      <c r="CA212" s="48">
        <f t="shared" si="145"/>
        <v>0</v>
      </c>
      <c r="CB212" s="48">
        <f t="shared" si="145"/>
        <v>0</v>
      </c>
      <c r="CC212" s="48">
        <f t="shared" si="145"/>
        <v>0</v>
      </c>
      <c r="CD212" s="48">
        <f t="shared" si="145"/>
        <v>0</v>
      </c>
      <c r="CE212" s="48">
        <f t="shared" si="145"/>
        <v>0</v>
      </c>
      <c r="CF212" s="48">
        <f t="shared" si="145"/>
        <v>0</v>
      </c>
      <c r="CG212" s="48">
        <f t="shared" si="145"/>
        <v>0</v>
      </c>
      <c r="CH212" s="48">
        <f t="shared" si="145"/>
        <v>0</v>
      </c>
      <c r="CI212" s="48">
        <f t="shared" si="145"/>
        <v>0</v>
      </c>
      <c r="CJ212" s="48">
        <f t="shared" si="145"/>
        <v>0</v>
      </c>
      <c r="CK212" s="48">
        <f t="shared" ref="CE212:CP214" si="146">(BN212+AQ212)/2</f>
        <v>0</v>
      </c>
      <c r="CL212" s="48">
        <f t="shared" si="146"/>
        <v>0</v>
      </c>
      <c r="CM212" s="48">
        <f t="shared" si="146"/>
        <v>0</v>
      </c>
      <c r="CN212" s="48">
        <f t="shared" si="146"/>
        <v>0</v>
      </c>
      <c r="CO212" s="48">
        <f t="shared" si="146"/>
        <v>0</v>
      </c>
      <c r="CP212" s="48">
        <f t="shared" si="146"/>
        <v>0</v>
      </c>
      <c r="CQ212" s="49">
        <f>+AVERAGE(AW212,BT212)</f>
        <v>0</v>
      </c>
      <c r="CR212" s="48">
        <f>SUM(D212:Y212)</f>
        <v>0</v>
      </c>
    </row>
    <row r="213" spans="1:96" hidden="1" outlineLevel="1" x14ac:dyDescent="0.25">
      <c r="A213" s="50" t="s">
        <v>87</v>
      </c>
      <c r="B213" s="51" t="s">
        <v>85</v>
      </c>
      <c r="C213" s="52">
        <f>+[2]Genanskaffelsespriser!$E$177</f>
        <v>10</v>
      </c>
      <c r="D213" s="78">
        <v>0</v>
      </c>
      <c r="E213" s="78">
        <v>0</v>
      </c>
      <c r="F213" s="78">
        <v>0</v>
      </c>
      <c r="G213" s="78">
        <v>0</v>
      </c>
      <c r="H213" s="78">
        <v>0</v>
      </c>
      <c r="I213" s="78">
        <v>0</v>
      </c>
      <c r="J213" s="78">
        <v>0</v>
      </c>
      <c r="K213" s="78">
        <v>0</v>
      </c>
      <c r="L213" s="78">
        <v>0</v>
      </c>
      <c r="M213" s="78">
        <v>0</v>
      </c>
      <c r="N213" s="78">
        <v>0</v>
      </c>
      <c r="O213" s="78">
        <v>0</v>
      </c>
      <c r="P213" s="78">
        <v>0</v>
      </c>
      <c r="Q213" s="78">
        <v>0</v>
      </c>
      <c r="R213" s="78">
        <v>0</v>
      </c>
      <c r="S213" s="78">
        <v>0</v>
      </c>
      <c r="T213" s="78">
        <v>0</v>
      </c>
      <c r="U213" s="78">
        <v>0</v>
      </c>
      <c r="V213" s="78">
        <v>0</v>
      </c>
      <c r="W213" s="78">
        <v>0</v>
      </c>
      <c r="X213" s="78">
        <v>0</v>
      </c>
      <c r="Y213" s="78">
        <v>0</v>
      </c>
      <c r="Z213" s="87">
        <f>IF(COUNTIF(D213:Y213,"&lt;&gt;0")&lt;=1,IF((SUM(D213:Y213))&gt;0,((+HLOOKUP((SUM(D213:Y213)),[2]Priser!$E$342:$H$344,2)+((SUM(D213:Y213))-HLOOKUP((SUM(D213:Y213)),[2]Priser!$E$342:$H$344,1))*HLOOKUP((SUM(D213:Y213)),[2]Priser!$E$342:$H$344,3))*[2]Priser!$R$341)/(SUM(D213:Y213)),0)*(1+[2]Genanskaffelsespriser!$D$196),$A$400)</f>
        <v>0</v>
      </c>
      <c r="AA213" s="57">
        <f t="shared" si="143"/>
        <v>0</v>
      </c>
      <c r="AB213" s="58">
        <f t="shared" si="143"/>
        <v>0</v>
      </c>
      <c r="AC213" s="58">
        <f t="shared" si="143"/>
        <v>0</v>
      </c>
      <c r="AD213" s="58">
        <f t="shared" si="143"/>
        <v>0</v>
      </c>
      <c r="AE213" s="58">
        <f t="shared" si="143"/>
        <v>0</v>
      </c>
      <c r="AF213" s="58">
        <f t="shared" si="143"/>
        <v>0</v>
      </c>
      <c r="AG213" s="58">
        <f t="shared" si="143"/>
        <v>0</v>
      </c>
      <c r="AH213" s="58">
        <f t="shared" si="143"/>
        <v>0</v>
      </c>
      <c r="AI213" s="58">
        <f t="shared" si="143"/>
        <v>0</v>
      </c>
      <c r="AJ213" s="58">
        <f t="shared" si="143"/>
        <v>0</v>
      </c>
      <c r="AK213" s="58">
        <f t="shared" si="144"/>
        <v>0</v>
      </c>
      <c r="AL213" s="58">
        <f t="shared" si="144"/>
        <v>0</v>
      </c>
      <c r="AM213" s="58">
        <f t="shared" si="144"/>
        <v>0</v>
      </c>
      <c r="AN213" s="58">
        <f t="shared" si="144"/>
        <v>0</v>
      </c>
      <c r="AO213" s="58">
        <f t="shared" si="144"/>
        <v>0</v>
      </c>
      <c r="AP213" s="58">
        <f t="shared" si="144"/>
        <v>0</v>
      </c>
      <c r="AQ213" s="58">
        <f t="shared" si="144"/>
        <v>0</v>
      </c>
      <c r="AR213" s="58">
        <f t="shared" si="144"/>
        <v>0</v>
      </c>
      <c r="AS213" s="58">
        <f t="shared" si="144"/>
        <v>0</v>
      </c>
      <c r="AT213" s="58">
        <f t="shared" si="144"/>
        <v>0</v>
      </c>
      <c r="AU213" s="58">
        <f>IF((X213*$Z213-(2009-X$3)/$C213*$Z213*X213)&lt;0,0,(X213*$Z213-(2009-X$3)/$C213*$Z213*X213))</f>
        <v>0</v>
      </c>
      <c r="AV213" s="58">
        <f>IF((Y213*$Z213-(2009-Y$3)/$C213*$Z213*Y213)&lt;0,0,(Y213*$Z213-(2009-Y$3)/$C213*$Z213*Y213))</f>
        <v>0</v>
      </c>
      <c r="AW213" s="59">
        <f>+SUM(AA213:AV213)</f>
        <v>0</v>
      </c>
      <c r="AX213" s="58">
        <f>VLOOKUP(D$3,[2]Prisindeks!$A$1:$B$111,2,FALSE)/100*AA213</f>
        <v>0</v>
      </c>
      <c r="AY213" s="58">
        <f>VLOOKUP(E$3,[2]Prisindeks!$A$1:$B$111,2,FALSE)/100*AB213</f>
        <v>0</v>
      </c>
      <c r="AZ213" s="58">
        <f>VLOOKUP(F$3,[2]Prisindeks!$A$1:$B$111,2,FALSE)/100*AC213</f>
        <v>0</v>
      </c>
      <c r="BA213" s="58">
        <f>VLOOKUP(G$3,[2]Prisindeks!$A$1:$B$111,2,FALSE)/100*AD213</f>
        <v>0</v>
      </c>
      <c r="BB213" s="58">
        <f>VLOOKUP(H$3,[2]Prisindeks!$A$1:$B$111,2,FALSE)/100*AE213</f>
        <v>0</v>
      </c>
      <c r="BC213" s="58">
        <f>VLOOKUP(I$3,[2]Prisindeks!$A$1:$B$111,2,FALSE)/100*AF213</f>
        <v>0</v>
      </c>
      <c r="BD213" s="58">
        <f>VLOOKUP(J$3,[2]Prisindeks!$A$1:$B$111,2,FALSE)/100*AG213</f>
        <v>0</v>
      </c>
      <c r="BE213" s="58">
        <f>VLOOKUP(K$3,[2]Prisindeks!$A$1:$B$111,2,FALSE)/100*AH213</f>
        <v>0</v>
      </c>
      <c r="BF213" s="58">
        <f>VLOOKUP(L$3,[2]Prisindeks!$A$1:$B$111,2,FALSE)/100*AI213</f>
        <v>0</v>
      </c>
      <c r="BG213" s="58">
        <f>VLOOKUP(M$3,[2]Prisindeks!$A$1:$B$111,2,FALSE)/100*AJ213</f>
        <v>0</v>
      </c>
      <c r="BH213" s="58">
        <f>VLOOKUP(N$3,[2]Prisindeks!$A$1:$B$111,2,FALSE)/100*AK213</f>
        <v>0</v>
      </c>
      <c r="BI213" s="58">
        <f>VLOOKUP(O$3,[2]Prisindeks!$A$1:$B$111,2,FALSE)/100*AL213</f>
        <v>0</v>
      </c>
      <c r="BJ213" s="58">
        <f>VLOOKUP(P$3,[2]Prisindeks!$A$1:$B$111,2,FALSE)/100*AM213</f>
        <v>0</v>
      </c>
      <c r="BK213" s="58">
        <f>VLOOKUP(Q$3,[2]Prisindeks!$A$1:$B$111,2,FALSE)/100*AN213</f>
        <v>0</v>
      </c>
      <c r="BL213" s="58">
        <f>VLOOKUP(R$3,[2]Prisindeks!$A$1:$B$111,2,FALSE)/100*AO213</f>
        <v>0</v>
      </c>
      <c r="BM213" s="58">
        <f>VLOOKUP(S$3,[2]Prisindeks!$A$1:$B$111,2,FALSE)/100*AP213</f>
        <v>0</v>
      </c>
      <c r="BN213" s="58">
        <f>VLOOKUP(T$3,[2]Prisindeks!$A$1:$B$111,2,FALSE)/100*AQ213</f>
        <v>0</v>
      </c>
      <c r="BO213" s="58">
        <f>VLOOKUP(U$3,[2]Prisindeks!$A$1:$B$111,2,FALSE)/100*AR213</f>
        <v>0</v>
      </c>
      <c r="BP213" s="58">
        <f>VLOOKUP(V$3,[2]Prisindeks!$A$1:$B$111,2,FALSE)/100*AS213</f>
        <v>0</v>
      </c>
      <c r="BQ213" s="58">
        <f>VLOOKUP(W$3,[2]Prisindeks!$A$1:$B$111,2,FALSE)/100*AT213</f>
        <v>0</v>
      </c>
      <c r="BR213" s="58">
        <f>VLOOKUP(X$3,[2]Prisindeks!$A$1:$B$111,2,FALSE)/100*AU213</f>
        <v>0</v>
      </c>
      <c r="BS213" s="58">
        <f>VLOOKUP(Y$3,[2]Prisindeks!$A$1:$B$111,2,FALSE)/100*AV213</f>
        <v>0</v>
      </c>
      <c r="BT213" s="59">
        <f>+SUM(AX213:BS213)</f>
        <v>0</v>
      </c>
      <c r="BU213" s="48">
        <f t="shared" si="145"/>
        <v>0</v>
      </c>
      <c r="BV213" s="48">
        <f t="shared" si="145"/>
        <v>0</v>
      </c>
      <c r="BW213" s="48">
        <f t="shared" si="145"/>
        <v>0</v>
      </c>
      <c r="BX213" s="48">
        <f t="shared" si="145"/>
        <v>0</v>
      </c>
      <c r="BY213" s="48">
        <f t="shared" si="145"/>
        <v>0</v>
      </c>
      <c r="BZ213" s="48">
        <f t="shared" si="145"/>
        <v>0</v>
      </c>
      <c r="CA213" s="48">
        <f t="shared" si="145"/>
        <v>0</v>
      </c>
      <c r="CB213" s="48">
        <f t="shared" si="145"/>
        <v>0</v>
      </c>
      <c r="CC213" s="48">
        <f t="shared" si="145"/>
        <v>0</v>
      </c>
      <c r="CD213" s="48">
        <f t="shared" si="145"/>
        <v>0</v>
      </c>
      <c r="CE213" s="48">
        <f t="shared" si="146"/>
        <v>0</v>
      </c>
      <c r="CF213" s="48">
        <f t="shared" si="146"/>
        <v>0</v>
      </c>
      <c r="CG213" s="48">
        <f t="shared" si="146"/>
        <v>0</v>
      </c>
      <c r="CH213" s="48">
        <f t="shared" si="146"/>
        <v>0</v>
      </c>
      <c r="CI213" s="48">
        <f t="shared" si="146"/>
        <v>0</v>
      </c>
      <c r="CJ213" s="48">
        <f t="shared" si="146"/>
        <v>0</v>
      </c>
      <c r="CK213" s="48">
        <f t="shared" si="146"/>
        <v>0</v>
      </c>
      <c r="CL213" s="48">
        <f t="shared" si="146"/>
        <v>0</v>
      </c>
      <c r="CM213" s="48">
        <f t="shared" si="146"/>
        <v>0</v>
      </c>
      <c r="CN213" s="48">
        <f t="shared" si="146"/>
        <v>0</v>
      </c>
      <c r="CO213" s="48">
        <f t="shared" si="146"/>
        <v>0</v>
      </c>
      <c r="CP213" s="48">
        <f t="shared" si="146"/>
        <v>0</v>
      </c>
      <c r="CQ213" s="49">
        <f>+AVERAGE(AW213,BT213)</f>
        <v>0</v>
      </c>
      <c r="CR213" s="48">
        <f>SUM(D213:Y213)</f>
        <v>0</v>
      </c>
    </row>
    <row r="214" spans="1:96" hidden="1" outlineLevel="1" x14ac:dyDescent="0.25">
      <c r="A214" s="50" t="s">
        <v>88</v>
      </c>
      <c r="B214" s="51" t="s">
        <v>89</v>
      </c>
      <c r="C214" s="52">
        <f>+[2]Genanskaffelsespriser!$E$178</f>
        <v>50</v>
      </c>
      <c r="D214" s="78">
        <v>0</v>
      </c>
      <c r="E214" s="78">
        <v>0</v>
      </c>
      <c r="F214" s="78">
        <v>0</v>
      </c>
      <c r="G214" s="78">
        <v>0</v>
      </c>
      <c r="H214" s="78">
        <v>0</v>
      </c>
      <c r="I214" s="78">
        <v>0</v>
      </c>
      <c r="J214" s="78">
        <v>0</v>
      </c>
      <c r="K214" s="78">
        <v>0</v>
      </c>
      <c r="L214" s="78">
        <v>0</v>
      </c>
      <c r="M214" s="78">
        <v>0</v>
      </c>
      <c r="N214" s="78">
        <v>0</v>
      </c>
      <c r="O214" s="78">
        <v>0</v>
      </c>
      <c r="P214" s="78">
        <v>0</v>
      </c>
      <c r="Q214" s="78">
        <v>0</v>
      </c>
      <c r="R214" s="78">
        <v>0</v>
      </c>
      <c r="S214" s="78">
        <v>0</v>
      </c>
      <c r="T214" s="78">
        <v>0</v>
      </c>
      <c r="U214" s="78">
        <v>0</v>
      </c>
      <c r="V214" s="78">
        <v>0</v>
      </c>
      <c r="W214" s="78">
        <v>0</v>
      </c>
      <c r="X214" s="78">
        <v>0</v>
      </c>
      <c r="Y214" s="78">
        <v>0</v>
      </c>
      <c r="Z214" s="87">
        <f>IF(COUNTIF(D214:Y214,"&lt;&gt;0")&lt;=1,IF((SUM(D214:Y214))&gt;0,(+HLOOKUP((SUM(D214:Y214)),[2]Priser!$E$168:$J$170,2)+((SUM(D214:Y214))-HLOOKUP((SUM(D214:Y214)),[2]Priser!$E$168:$J$170,1))*HLOOKUP((SUM(D214:Y214)),[2]Priser!$E$168:$J$170,3))/(SUM(D214:Y214)),0)*(1+[2]Genanskaffelsespriser!$D$196),$A$400)</f>
        <v>0</v>
      </c>
      <c r="AA214" s="57">
        <f t="shared" ref="AA214:AV214" si="147">IF((D214*$Z214-(2009-D$3)/($C214+D215)*$Z214*D214)&lt;0,0,(D214*$Z214-(2009-D$3)/($C214+D215)*$Z214*D214))</f>
        <v>0</v>
      </c>
      <c r="AB214" s="58">
        <f t="shared" si="147"/>
        <v>0</v>
      </c>
      <c r="AC214" s="58">
        <f t="shared" si="147"/>
        <v>0</v>
      </c>
      <c r="AD214" s="58">
        <f t="shared" si="147"/>
        <v>0</v>
      </c>
      <c r="AE214" s="58">
        <f t="shared" si="147"/>
        <v>0</v>
      </c>
      <c r="AF214" s="58">
        <f t="shared" si="147"/>
        <v>0</v>
      </c>
      <c r="AG214" s="58">
        <f t="shared" si="147"/>
        <v>0</v>
      </c>
      <c r="AH214" s="58">
        <f t="shared" si="147"/>
        <v>0</v>
      </c>
      <c r="AI214" s="58">
        <f t="shared" si="147"/>
        <v>0</v>
      </c>
      <c r="AJ214" s="58">
        <f t="shared" si="147"/>
        <v>0</v>
      </c>
      <c r="AK214" s="58">
        <f t="shared" si="147"/>
        <v>0</v>
      </c>
      <c r="AL214" s="58">
        <f t="shared" si="147"/>
        <v>0</v>
      </c>
      <c r="AM214" s="58">
        <f t="shared" si="147"/>
        <v>0</v>
      </c>
      <c r="AN214" s="58">
        <f t="shared" si="147"/>
        <v>0</v>
      </c>
      <c r="AO214" s="58">
        <f t="shared" si="147"/>
        <v>0</v>
      </c>
      <c r="AP214" s="58">
        <f t="shared" si="147"/>
        <v>0</v>
      </c>
      <c r="AQ214" s="58">
        <f t="shared" si="147"/>
        <v>0</v>
      </c>
      <c r="AR214" s="58">
        <f t="shared" si="147"/>
        <v>0</v>
      </c>
      <c r="AS214" s="58">
        <f t="shared" si="147"/>
        <v>0</v>
      </c>
      <c r="AT214" s="58">
        <f t="shared" si="147"/>
        <v>0</v>
      </c>
      <c r="AU214" s="58">
        <f t="shared" si="147"/>
        <v>0</v>
      </c>
      <c r="AV214" s="58">
        <f t="shared" si="147"/>
        <v>0</v>
      </c>
      <c r="AW214" s="59">
        <f>+SUM(AA214:AV214)</f>
        <v>0</v>
      </c>
      <c r="AX214" s="58">
        <f>VLOOKUP(D$3,[2]Prisindeks!$A$1:$B$111,2,FALSE)/100*AA214</f>
        <v>0</v>
      </c>
      <c r="AY214" s="58">
        <f>VLOOKUP(E$3,[2]Prisindeks!$A$1:$B$111,2,FALSE)/100*AB214</f>
        <v>0</v>
      </c>
      <c r="AZ214" s="58">
        <f>VLOOKUP(F$3,[2]Prisindeks!$A$1:$B$111,2,FALSE)/100*AC214</f>
        <v>0</v>
      </c>
      <c r="BA214" s="58">
        <f>VLOOKUP(G$3,[2]Prisindeks!$A$1:$B$111,2,FALSE)/100*AD214</f>
        <v>0</v>
      </c>
      <c r="BB214" s="58">
        <f>VLOOKUP(H$3,[2]Prisindeks!$A$1:$B$111,2,FALSE)/100*AE214</f>
        <v>0</v>
      </c>
      <c r="BC214" s="58">
        <f>VLOOKUP(I$3,[2]Prisindeks!$A$1:$B$111,2,FALSE)/100*AF214</f>
        <v>0</v>
      </c>
      <c r="BD214" s="58">
        <f>VLOOKUP(J$3,[2]Prisindeks!$A$1:$B$111,2,FALSE)/100*AG214</f>
        <v>0</v>
      </c>
      <c r="BE214" s="58">
        <f>VLOOKUP(K$3,[2]Prisindeks!$A$1:$B$111,2,FALSE)/100*AH214</f>
        <v>0</v>
      </c>
      <c r="BF214" s="58">
        <f>VLOOKUP(L$3,[2]Prisindeks!$A$1:$B$111,2,FALSE)/100*AI214</f>
        <v>0</v>
      </c>
      <c r="BG214" s="58">
        <f>VLOOKUP(M$3,[2]Prisindeks!$A$1:$B$111,2,FALSE)/100*AJ214</f>
        <v>0</v>
      </c>
      <c r="BH214" s="58">
        <f>VLOOKUP(N$3,[2]Prisindeks!$A$1:$B$111,2,FALSE)/100*AK214</f>
        <v>0</v>
      </c>
      <c r="BI214" s="58">
        <f>VLOOKUP(O$3,[2]Prisindeks!$A$1:$B$111,2,FALSE)/100*AL214</f>
        <v>0</v>
      </c>
      <c r="BJ214" s="58">
        <f>VLOOKUP(P$3,[2]Prisindeks!$A$1:$B$111,2,FALSE)/100*AM214</f>
        <v>0</v>
      </c>
      <c r="BK214" s="58">
        <f>VLOOKUP(Q$3,[2]Prisindeks!$A$1:$B$111,2,FALSE)/100*AN214</f>
        <v>0</v>
      </c>
      <c r="BL214" s="58">
        <f>VLOOKUP(R$3,[2]Prisindeks!$A$1:$B$111,2,FALSE)/100*AO214</f>
        <v>0</v>
      </c>
      <c r="BM214" s="58">
        <f>VLOOKUP(S$3,[2]Prisindeks!$A$1:$B$111,2,FALSE)/100*AP214</f>
        <v>0</v>
      </c>
      <c r="BN214" s="58">
        <f>VLOOKUP(T$3,[2]Prisindeks!$A$1:$B$111,2,FALSE)/100*AQ214</f>
        <v>0</v>
      </c>
      <c r="BO214" s="58">
        <f>VLOOKUP(U$3,[2]Prisindeks!$A$1:$B$111,2,FALSE)/100*AR214</f>
        <v>0</v>
      </c>
      <c r="BP214" s="58">
        <f>VLOOKUP(V$3,[2]Prisindeks!$A$1:$B$111,2,FALSE)/100*AS214</f>
        <v>0</v>
      </c>
      <c r="BQ214" s="58">
        <f>VLOOKUP(W$3,[2]Prisindeks!$A$1:$B$111,2,FALSE)/100*AT214</f>
        <v>0</v>
      </c>
      <c r="BR214" s="58">
        <f>VLOOKUP(X$3,[2]Prisindeks!$A$1:$B$111,2,FALSE)/100*AU214</f>
        <v>0</v>
      </c>
      <c r="BS214" s="58">
        <f>VLOOKUP(Y$3,[2]Prisindeks!$A$1:$B$111,2,FALSE)/100*AV214</f>
        <v>0</v>
      </c>
      <c r="BT214" s="59">
        <f>+SUM(AX214:BS214)</f>
        <v>0</v>
      </c>
      <c r="BU214" s="48">
        <f t="shared" si="145"/>
        <v>0</v>
      </c>
      <c r="BV214" s="48">
        <f t="shared" si="145"/>
        <v>0</v>
      </c>
      <c r="BW214" s="48">
        <f t="shared" si="145"/>
        <v>0</v>
      </c>
      <c r="BX214" s="48">
        <f t="shared" si="145"/>
        <v>0</v>
      </c>
      <c r="BY214" s="48">
        <f t="shared" si="145"/>
        <v>0</v>
      </c>
      <c r="BZ214" s="48">
        <f t="shared" si="145"/>
        <v>0</v>
      </c>
      <c r="CA214" s="48">
        <f t="shared" si="145"/>
        <v>0</v>
      </c>
      <c r="CB214" s="48">
        <f t="shared" si="145"/>
        <v>0</v>
      </c>
      <c r="CC214" s="48">
        <f t="shared" si="145"/>
        <v>0</v>
      </c>
      <c r="CD214" s="48">
        <f t="shared" si="145"/>
        <v>0</v>
      </c>
      <c r="CE214" s="48">
        <f t="shared" si="146"/>
        <v>0</v>
      </c>
      <c r="CF214" s="48">
        <f t="shared" si="146"/>
        <v>0</v>
      </c>
      <c r="CG214" s="48">
        <f t="shared" si="146"/>
        <v>0</v>
      </c>
      <c r="CH214" s="48">
        <f t="shared" si="146"/>
        <v>0</v>
      </c>
      <c r="CI214" s="48">
        <f t="shared" si="146"/>
        <v>0</v>
      </c>
      <c r="CJ214" s="48">
        <f t="shared" si="146"/>
        <v>0</v>
      </c>
      <c r="CK214" s="48">
        <f t="shared" si="146"/>
        <v>0</v>
      </c>
      <c r="CL214" s="48">
        <f t="shared" si="146"/>
        <v>0</v>
      </c>
      <c r="CM214" s="48">
        <f t="shared" si="146"/>
        <v>0</v>
      </c>
      <c r="CN214" s="48">
        <f t="shared" si="146"/>
        <v>0</v>
      </c>
      <c r="CO214" s="48">
        <f t="shared" si="146"/>
        <v>0</v>
      </c>
      <c r="CP214" s="48">
        <f t="shared" si="146"/>
        <v>0</v>
      </c>
      <c r="CQ214" s="49">
        <f>+AVERAGE(AW214,BT214)</f>
        <v>0</v>
      </c>
      <c r="CR214" s="48">
        <f>SUM(D214:Y214)</f>
        <v>0</v>
      </c>
    </row>
    <row r="215" spans="1:96" hidden="1" outlineLevel="1" x14ac:dyDescent="0.25">
      <c r="A215" s="60" t="s">
        <v>66</v>
      </c>
      <c r="B215" s="51" t="s">
        <v>67</v>
      </c>
      <c r="C215" s="61" t="s">
        <v>68</v>
      </c>
      <c r="D215" s="78">
        <v>0</v>
      </c>
      <c r="E215" s="78">
        <v>0</v>
      </c>
      <c r="F215" s="78">
        <v>0</v>
      </c>
      <c r="G215" s="78">
        <v>0</v>
      </c>
      <c r="H215" s="78">
        <v>0</v>
      </c>
      <c r="I215" s="78">
        <v>0</v>
      </c>
      <c r="J215" s="78">
        <v>0</v>
      </c>
      <c r="K215" s="78">
        <v>0</v>
      </c>
      <c r="L215" s="78">
        <v>0</v>
      </c>
      <c r="M215" s="78">
        <v>0</v>
      </c>
      <c r="N215" s="78">
        <v>0</v>
      </c>
      <c r="O215" s="78">
        <v>0</v>
      </c>
      <c r="P215" s="78">
        <v>0</v>
      </c>
      <c r="Q215" s="78">
        <v>0</v>
      </c>
      <c r="R215" s="78">
        <v>0</v>
      </c>
      <c r="S215" s="78">
        <v>0</v>
      </c>
      <c r="T215" s="78">
        <v>0</v>
      </c>
      <c r="U215" s="78">
        <v>0</v>
      </c>
      <c r="V215" s="78">
        <v>0</v>
      </c>
      <c r="W215" s="78">
        <v>0</v>
      </c>
      <c r="X215" s="78">
        <v>0</v>
      </c>
      <c r="Y215" s="110">
        <v>0</v>
      </c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  <c r="BM215" s="56"/>
      <c r="BN215" s="56"/>
      <c r="BO215" s="56"/>
      <c r="BP215" s="56"/>
      <c r="BQ215" s="56"/>
      <c r="BR215" s="56"/>
      <c r="BS215" s="56"/>
      <c r="BT215" s="56"/>
      <c r="BU215" s="56"/>
      <c r="BV215" s="56"/>
      <c r="BW215" s="56"/>
      <c r="BX215" s="56"/>
      <c r="BY215" s="56"/>
      <c r="BZ215" s="56"/>
      <c r="CA215" s="56"/>
      <c r="CB215" s="56"/>
      <c r="CC215" s="56"/>
      <c r="CD215" s="56"/>
      <c r="CE215" s="56"/>
      <c r="CF215" s="56"/>
      <c r="CG215" s="56"/>
      <c r="CH215" s="56"/>
      <c r="CI215" s="56"/>
      <c r="CJ215" s="56"/>
      <c r="CK215" s="56"/>
      <c r="CL215" s="56"/>
      <c r="CM215" s="56"/>
      <c r="CN215" s="56"/>
      <c r="CO215" s="56"/>
      <c r="CP215" s="56"/>
      <c r="CQ215" s="49"/>
      <c r="CR215" s="48"/>
    </row>
    <row r="216" spans="1:96" hidden="1" outlineLevel="1" x14ac:dyDescent="0.25">
      <c r="A216" s="50" t="s">
        <v>90</v>
      </c>
      <c r="B216" s="51" t="s">
        <v>89</v>
      </c>
      <c r="C216" s="52">
        <f>+[2]Genanskaffelsespriser!$E$179</f>
        <v>50</v>
      </c>
      <c r="D216" s="78">
        <v>0</v>
      </c>
      <c r="E216" s="78">
        <v>0</v>
      </c>
      <c r="F216" s="78">
        <v>0</v>
      </c>
      <c r="G216" s="78">
        <v>0</v>
      </c>
      <c r="H216" s="78">
        <v>0</v>
      </c>
      <c r="I216" s="78">
        <v>0</v>
      </c>
      <c r="J216" s="78">
        <v>0</v>
      </c>
      <c r="K216" s="78">
        <v>0</v>
      </c>
      <c r="L216" s="78">
        <v>0</v>
      </c>
      <c r="M216" s="78">
        <v>0</v>
      </c>
      <c r="N216" s="78">
        <v>0</v>
      </c>
      <c r="O216" s="78">
        <v>0</v>
      </c>
      <c r="P216" s="78">
        <v>0</v>
      </c>
      <c r="Q216" s="78">
        <v>0</v>
      </c>
      <c r="R216" s="78">
        <v>0</v>
      </c>
      <c r="S216" s="78">
        <v>0</v>
      </c>
      <c r="T216" s="78">
        <v>0</v>
      </c>
      <c r="U216" s="78">
        <v>0</v>
      </c>
      <c r="V216" s="78">
        <v>0</v>
      </c>
      <c r="W216" s="78">
        <v>0</v>
      </c>
      <c r="X216" s="78">
        <v>0</v>
      </c>
      <c r="Y216" s="78">
        <v>0</v>
      </c>
      <c r="Z216" s="87">
        <f>IF(COUNTIF(D216:Y216,"&lt;&gt;0")&lt;=1,IF((SUM(D216:Y216))&gt;0,(+HLOOKUP((SUM(D216:Y216)),[2]Priser!$E$191:$J$193,2)+((SUM(D216:Y216))-HLOOKUP((SUM(D216:Y216)),[2]Priser!$E$191:$J$193,1))*HLOOKUP((SUM(D216:Y216)),[2]Priser!$E$191:$J$193,3))/(SUM(D216:Y216)),0)*(1+[2]Genanskaffelsespriser!$D$196),$A$400)</f>
        <v>0</v>
      </c>
      <c r="AA216" s="57">
        <f t="shared" ref="AA216:AV216" si="148">IF((D216*$Z216-(2009-D$3)/($C216+D217)*$Z216*D216)&lt;0,0,(D216*$Z216-(2009-D$3)/($C216+D217)*$Z216*D216))</f>
        <v>0</v>
      </c>
      <c r="AB216" s="58">
        <f t="shared" si="148"/>
        <v>0</v>
      </c>
      <c r="AC216" s="58">
        <f t="shared" si="148"/>
        <v>0</v>
      </c>
      <c r="AD216" s="58">
        <f t="shared" si="148"/>
        <v>0</v>
      </c>
      <c r="AE216" s="58">
        <f t="shared" si="148"/>
        <v>0</v>
      </c>
      <c r="AF216" s="58">
        <f t="shared" si="148"/>
        <v>0</v>
      </c>
      <c r="AG216" s="58">
        <f t="shared" si="148"/>
        <v>0</v>
      </c>
      <c r="AH216" s="58">
        <f t="shared" si="148"/>
        <v>0</v>
      </c>
      <c r="AI216" s="58">
        <f t="shared" si="148"/>
        <v>0</v>
      </c>
      <c r="AJ216" s="58">
        <f t="shared" si="148"/>
        <v>0</v>
      </c>
      <c r="AK216" s="58">
        <f t="shared" si="148"/>
        <v>0</v>
      </c>
      <c r="AL216" s="58">
        <f t="shared" si="148"/>
        <v>0</v>
      </c>
      <c r="AM216" s="58">
        <f t="shared" si="148"/>
        <v>0</v>
      </c>
      <c r="AN216" s="58">
        <f t="shared" si="148"/>
        <v>0</v>
      </c>
      <c r="AO216" s="58">
        <f t="shared" si="148"/>
        <v>0</v>
      </c>
      <c r="AP216" s="58">
        <f t="shared" si="148"/>
        <v>0</v>
      </c>
      <c r="AQ216" s="58">
        <f t="shared" si="148"/>
        <v>0</v>
      </c>
      <c r="AR216" s="58">
        <f t="shared" si="148"/>
        <v>0</v>
      </c>
      <c r="AS216" s="58">
        <f t="shared" si="148"/>
        <v>0</v>
      </c>
      <c r="AT216" s="58">
        <f t="shared" si="148"/>
        <v>0</v>
      </c>
      <c r="AU216" s="58">
        <f t="shared" si="148"/>
        <v>0</v>
      </c>
      <c r="AV216" s="58">
        <f t="shared" si="148"/>
        <v>0</v>
      </c>
      <c r="AW216" s="59">
        <f>+SUM(AA216:AV216)</f>
        <v>0</v>
      </c>
      <c r="AX216" s="58">
        <f>VLOOKUP(D$3,[2]Prisindeks!$A$1:$B$111,2,FALSE)/100*AA216</f>
        <v>0</v>
      </c>
      <c r="AY216" s="58">
        <f>VLOOKUP(E$3,[2]Prisindeks!$A$1:$B$111,2,FALSE)/100*AB216</f>
        <v>0</v>
      </c>
      <c r="AZ216" s="58">
        <f>VLOOKUP(F$3,[2]Prisindeks!$A$1:$B$111,2,FALSE)/100*AC216</f>
        <v>0</v>
      </c>
      <c r="BA216" s="58">
        <f>VLOOKUP(G$3,[2]Prisindeks!$A$1:$B$111,2,FALSE)/100*AD216</f>
        <v>0</v>
      </c>
      <c r="BB216" s="58">
        <f>VLOOKUP(H$3,[2]Prisindeks!$A$1:$B$111,2,FALSE)/100*AE216</f>
        <v>0</v>
      </c>
      <c r="BC216" s="58">
        <f>VLOOKUP(I$3,[2]Prisindeks!$A$1:$B$111,2,FALSE)/100*AF216</f>
        <v>0</v>
      </c>
      <c r="BD216" s="58">
        <f>VLOOKUP(J$3,[2]Prisindeks!$A$1:$B$111,2,FALSE)/100*AG216</f>
        <v>0</v>
      </c>
      <c r="BE216" s="58">
        <f>VLOOKUP(K$3,[2]Prisindeks!$A$1:$B$111,2,FALSE)/100*AH216</f>
        <v>0</v>
      </c>
      <c r="BF216" s="58">
        <f>VLOOKUP(L$3,[2]Prisindeks!$A$1:$B$111,2,FALSE)/100*AI216</f>
        <v>0</v>
      </c>
      <c r="BG216" s="58">
        <f>VLOOKUP(M$3,[2]Prisindeks!$A$1:$B$111,2,FALSE)/100*AJ216</f>
        <v>0</v>
      </c>
      <c r="BH216" s="58">
        <f>VLOOKUP(N$3,[2]Prisindeks!$A$1:$B$111,2,FALSE)/100*AK216</f>
        <v>0</v>
      </c>
      <c r="BI216" s="58">
        <f>VLOOKUP(O$3,[2]Prisindeks!$A$1:$B$111,2,FALSE)/100*AL216</f>
        <v>0</v>
      </c>
      <c r="BJ216" s="58">
        <f>VLOOKUP(P$3,[2]Prisindeks!$A$1:$B$111,2,FALSE)/100*AM216</f>
        <v>0</v>
      </c>
      <c r="BK216" s="58">
        <f>VLOOKUP(Q$3,[2]Prisindeks!$A$1:$B$111,2,FALSE)/100*AN216</f>
        <v>0</v>
      </c>
      <c r="BL216" s="58">
        <f>VLOOKUP(R$3,[2]Prisindeks!$A$1:$B$111,2,FALSE)/100*AO216</f>
        <v>0</v>
      </c>
      <c r="BM216" s="58">
        <f>VLOOKUP(S$3,[2]Prisindeks!$A$1:$B$111,2,FALSE)/100*AP216</f>
        <v>0</v>
      </c>
      <c r="BN216" s="58">
        <f>VLOOKUP(T$3,[2]Prisindeks!$A$1:$B$111,2,FALSE)/100*AQ216</f>
        <v>0</v>
      </c>
      <c r="BO216" s="58">
        <f>VLOOKUP(U$3,[2]Prisindeks!$A$1:$B$111,2,FALSE)/100*AR216</f>
        <v>0</v>
      </c>
      <c r="BP216" s="58">
        <f>VLOOKUP(V$3,[2]Prisindeks!$A$1:$B$111,2,FALSE)/100*AS216</f>
        <v>0</v>
      </c>
      <c r="BQ216" s="58">
        <f>VLOOKUP(W$3,[2]Prisindeks!$A$1:$B$111,2,FALSE)/100*AT216</f>
        <v>0</v>
      </c>
      <c r="BR216" s="58">
        <f>VLOOKUP(X$3,[2]Prisindeks!$A$1:$B$111,2,FALSE)/100*AU216</f>
        <v>0</v>
      </c>
      <c r="BS216" s="58">
        <f>VLOOKUP(Y$3,[2]Prisindeks!$A$1:$B$111,2,FALSE)/100*AV216</f>
        <v>0</v>
      </c>
      <c r="BT216" s="59">
        <f>+SUM(AX216:BS216)</f>
        <v>0</v>
      </c>
      <c r="BU216" s="48">
        <f t="shared" ref="BU216:CP216" si="149">(AX216+AA216)/2</f>
        <v>0</v>
      </c>
      <c r="BV216" s="48">
        <f t="shared" si="149"/>
        <v>0</v>
      </c>
      <c r="BW216" s="48">
        <f t="shared" si="149"/>
        <v>0</v>
      </c>
      <c r="BX216" s="48">
        <f t="shared" si="149"/>
        <v>0</v>
      </c>
      <c r="BY216" s="48">
        <f t="shared" si="149"/>
        <v>0</v>
      </c>
      <c r="BZ216" s="48">
        <f t="shared" si="149"/>
        <v>0</v>
      </c>
      <c r="CA216" s="48">
        <f t="shared" si="149"/>
        <v>0</v>
      </c>
      <c r="CB216" s="48">
        <f t="shared" si="149"/>
        <v>0</v>
      </c>
      <c r="CC216" s="48">
        <f t="shared" si="149"/>
        <v>0</v>
      </c>
      <c r="CD216" s="48">
        <f t="shared" si="149"/>
        <v>0</v>
      </c>
      <c r="CE216" s="48">
        <f t="shared" si="149"/>
        <v>0</v>
      </c>
      <c r="CF216" s="48">
        <f t="shared" si="149"/>
        <v>0</v>
      </c>
      <c r="CG216" s="48">
        <f t="shared" si="149"/>
        <v>0</v>
      </c>
      <c r="CH216" s="48">
        <f t="shared" si="149"/>
        <v>0</v>
      </c>
      <c r="CI216" s="48">
        <f t="shared" si="149"/>
        <v>0</v>
      </c>
      <c r="CJ216" s="48">
        <f t="shared" si="149"/>
        <v>0</v>
      </c>
      <c r="CK216" s="48">
        <f t="shared" si="149"/>
        <v>0</v>
      </c>
      <c r="CL216" s="48">
        <f t="shared" si="149"/>
        <v>0</v>
      </c>
      <c r="CM216" s="48">
        <f t="shared" si="149"/>
        <v>0</v>
      </c>
      <c r="CN216" s="48">
        <f t="shared" si="149"/>
        <v>0</v>
      </c>
      <c r="CO216" s="48">
        <f t="shared" si="149"/>
        <v>0</v>
      </c>
      <c r="CP216" s="48">
        <f t="shared" si="149"/>
        <v>0</v>
      </c>
      <c r="CQ216" s="49">
        <f>+AVERAGE(AW216,BT216)</f>
        <v>0</v>
      </c>
      <c r="CR216" s="48">
        <f>SUM(D216:Y216)</f>
        <v>0</v>
      </c>
    </row>
    <row r="217" spans="1:96" hidden="1" outlineLevel="1" x14ac:dyDescent="0.25">
      <c r="A217" s="60" t="s">
        <v>66</v>
      </c>
      <c r="B217" s="51" t="s">
        <v>67</v>
      </c>
      <c r="C217" s="61" t="s">
        <v>68</v>
      </c>
      <c r="D217" s="78">
        <v>0</v>
      </c>
      <c r="E217" s="78">
        <v>0</v>
      </c>
      <c r="F217" s="78">
        <v>0</v>
      </c>
      <c r="G217" s="78">
        <v>0</v>
      </c>
      <c r="H217" s="78">
        <v>0</v>
      </c>
      <c r="I217" s="78">
        <v>0</v>
      </c>
      <c r="J217" s="78">
        <v>0</v>
      </c>
      <c r="K217" s="78">
        <v>0</v>
      </c>
      <c r="L217" s="78">
        <v>0</v>
      </c>
      <c r="M217" s="78">
        <v>0</v>
      </c>
      <c r="N217" s="78">
        <v>0</v>
      </c>
      <c r="O217" s="78">
        <v>0</v>
      </c>
      <c r="P217" s="78">
        <v>0</v>
      </c>
      <c r="Q217" s="78">
        <v>0</v>
      </c>
      <c r="R217" s="78">
        <v>0</v>
      </c>
      <c r="S217" s="78">
        <v>0</v>
      </c>
      <c r="T217" s="78">
        <v>0</v>
      </c>
      <c r="U217" s="78">
        <v>0</v>
      </c>
      <c r="V217" s="78">
        <v>0</v>
      </c>
      <c r="W217" s="78">
        <v>0</v>
      </c>
      <c r="X217" s="78">
        <v>0</v>
      </c>
      <c r="Y217" s="110">
        <v>0</v>
      </c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  <c r="BM217" s="56"/>
      <c r="BN217" s="56"/>
      <c r="BO217" s="56"/>
      <c r="BP217" s="56"/>
      <c r="BQ217" s="56"/>
      <c r="BR217" s="56"/>
      <c r="BS217" s="56"/>
      <c r="BT217" s="56"/>
      <c r="BU217" s="56"/>
      <c r="BV217" s="56"/>
      <c r="BW217" s="56"/>
      <c r="BX217" s="56"/>
      <c r="BY217" s="56"/>
      <c r="BZ217" s="56"/>
      <c r="CA217" s="56"/>
      <c r="CB217" s="56"/>
      <c r="CC217" s="56"/>
      <c r="CD217" s="56"/>
      <c r="CE217" s="56"/>
      <c r="CF217" s="56"/>
      <c r="CG217" s="56"/>
      <c r="CH217" s="56"/>
      <c r="CI217" s="56"/>
      <c r="CJ217" s="56"/>
      <c r="CK217" s="56"/>
      <c r="CL217" s="56"/>
      <c r="CM217" s="56"/>
      <c r="CN217" s="56"/>
      <c r="CO217" s="56"/>
      <c r="CP217" s="56"/>
      <c r="CQ217" s="49"/>
      <c r="CR217" s="48"/>
    </row>
    <row r="218" spans="1:96" collapsed="1" x14ac:dyDescent="0.25">
      <c r="A218" s="30" t="s">
        <v>102</v>
      </c>
      <c r="B218" s="31"/>
      <c r="C218" s="7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74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5"/>
      <c r="AN218" s="75"/>
      <c r="AO218" s="75"/>
      <c r="AP218" s="75"/>
      <c r="AQ218" s="75"/>
      <c r="AR218" s="75"/>
      <c r="AS218" s="75"/>
      <c r="AT218" s="75"/>
      <c r="AU218" s="75"/>
      <c r="AV218" s="49"/>
      <c r="AW218" s="36">
        <f>SUM(AW219:AW226)</f>
        <v>0</v>
      </c>
      <c r="AX218" s="76"/>
      <c r="AY218" s="76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/>
      <c r="BP218" s="76"/>
      <c r="BQ218" s="76"/>
      <c r="BR218" s="76"/>
      <c r="BS218" s="76"/>
      <c r="BT218" s="36">
        <f>SUM(BT219:BT226)</f>
        <v>0</v>
      </c>
      <c r="BU218" s="76"/>
      <c r="BV218" s="76"/>
      <c r="BW218" s="76"/>
      <c r="BX218" s="76"/>
      <c r="BY218" s="76"/>
      <c r="BZ218" s="76"/>
      <c r="CA218" s="76"/>
      <c r="CB218" s="76"/>
      <c r="CC218" s="76"/>
      <c r="CD218" s="76"/>
      <c r="CE218" s="76"/>
      <c r="CF218" s="76"/>
      <c r="CG218" s="76"/>
      <c r="CH218" s="76"/>
      <c r="CI218" s="76"/>
      <c r="CJ218" s="76"/>
      <c r="CK218" s="76"/>
      <c r="CL218" s="76"/>
      <c r="CM218" s="76"/>
      <c r="CN218" s="76"/>
      <c r="CO218" s="76"/>
      <c r="CP218" s="76"/>
      <c r="CQ218" s="36">
        <f>SUM(CQ219:CQ226)</f>
        <v>0</v>
      </c>
      <c r="CR218" s="48">
        <f>SUM(D218:Y218)</f>
        <v>0</v>
      </c>
    </row>
    <row r="219" spans="1:96" hidden="1" outlineLevel="1" x14ac:dyDescent="0.25">
      <c r="A219" s="85" t="s">
        <v>84</v>
      </c>
      <c r="B219" s="39" t="s">
        <v>85</v>
      </c>
      <c r="C219" s="40">
        <f>+[2]Genanskaffelsespriser!$E$175</f>
        <v>50</v>
      </c>
      <c r="D219" s="77">
        <v>0</v>
      </c>
      <c r="E219" s="77">
        <v>0</v>
      </c>
      <c r="F219" s="77">
        <v>0</v>
      </c>
      <c r="G219" s="77">
        <v>0</v>
      </c>
      <c r="H219" s="77">
        <v>0</v>
      </c>
      <c r="I219" s="77">
        <v>0</v>
      </c>
      <c r="J219" s="77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77">
        <v>0</v>
      </c>
      <c r="Q219" s="77">
        <v>0</v>
      </c>
      <c r="R219" s="77">
        <v>0</v>
      </c>
      <c r="S219" s="77">
        <v>0</v>
      </c>
      <c r="T219" s="77">
        <v>0</v>
      </c>
      <c r="U219" s="77">
        <v>0</v>
      </c>
      <c r="V219" s="77">
        <v>0</v>
      </c>
      <c r="W219" s="77">
        <v>0</v>
      </c>
      <c r="X219" s="77">
        <v>0</v>
      </c>
      <c r="Y219" s="77">
        <v>0</v>
      </c>
      <c r="Z219" s="86">
        <f>IF(COUNTIF(D219:Y219,"&lt;&gt;0")&lt;=1,IF((SUM(D219:Y219))&gt;0,((+HLOOKUP((SUM(D219:Y219)),[2]Priser!$E$342:$H$344,2)+((SUM(D219:Y219))-HLOOKUP((SUM(D219:Y219)),[2]Priser!$E$342:$H$344,1))*HLOOKUP((SUM(D219:Y219)),[2]Priser!$E$342:$H$344,3))*[2]Priser!$P$341)/(SUM(D219:Y219)),0)*(1+[2]Genanskaffelsespriser!$D$196),$A$400)</f>
        <v>0</v>
      </c>
      <c r="AA219" s="45">
        <f t="shared" ref="AA219:AV219" si="150">IF((D219*$Z219-(2009-D$3)/($C219+D220)*$Z219*D219)&lt;0,0,(D219*$Z219-(2009-D$3)/($C219+D220)*$Z219*D219))</f>
        <v>0</v>
      </c>
      <c r="AB219" s="46">
        <f t="shared" si="150"/>
        <v>0</v>
      </c>
      <c r="AC219" s="46">
        <f t="shared" si="150"/>
        <v>0</v>
      </c>
      <c r="AD219" s="46">
        <f t="shared" si="150"/>
        <v>0</v>
      </c>
      <c r="AE219" s="46">
        <f t="shared" si="150"/>
        <v>0</v>
      </c>
      <c r="AF219" s="46">
        <f t="shared" si="150"/>
        <v>0</v>
      </c>
      <c r="AG219" s="46">
        <f t="shared" si="150"/>
        <v>0</v>
      </c>
      <c r="AH219" s="46">
        <f t="shared" si="150"/>
        <v>0</v>
      </c>
      <c r="AI219" s="46">
        <f t="shared" si="150"/>
        <v>0</v>
      </c>
      <c r="AJ219" s="46">
        <f t="shared" si="150"/>
        <v>0</v>
      </c>
      <c r="AK219" s="46">
        <f t="shared" si="150"/>
        <v>0</v>
      </c>
      <c r="AL219" s="46">
        <f t="shared" si="150"/>
        <v>0</v>
      </c>
      <c r="AM219" s="46">
        <f t="shared" si="150"/>
        <v>0</v>
      </c>
      <c r="AN219" s="46">
        <f t="shared" si="150"/>
        <v>0</v>
      </c>
      <c r="AO219" s="46">
        <f t="shared" si="150"/>
        <v>0</v>
      </c>
      <c r="AP219" s="46">
        <f t="shared" si="150"/>
        <v>0</v>
      </c>
      <c r="AQ219" s="46">
        <f t="shared" si="150"/>
        <v>0</v>
      </c>
      <c r="AR219" s="46">
        <f t="shared" si="150"/>
        <v>0</v>
      </c>
      <c r="AS219" s="46">
        <f t="shared" si="150"/>
        <v>0</v>
      </c>
      <c r="AT219" s="46">
        <f t="shared" si="150"/>
        <v>0</v>
      </c>
      <c r="AU219" s="46">
        <f t="shared" si="150"/>
        <v>0</v>
      </c>
      <c r="AV219" s="46">
        <f t="shared" si="150"/>
        <v>0</v>
      </c>
      <c r="AW219" s="47">
        <f>+SUM(AA219:AV219)</f>
        <v>0</v>
      </c>
      <c r="AX219" s="46">
        <f>VLOOKUP(D$3,[2]Prisindeks!$A$1:$B$111,2,FALSE)/100*AA219</f>
        <v>0</v>
      </c>
      <c r="AY219" s="46">
        <f>VLOOKUP(E$3,[2]Prisindeks!$A$1:$B$111,2,FALSE)/100*AB219</f>
        <v>0</v>
      </c>
      <c r="AZ219" s="46">
        <f>VLOOKUP(F$3,[2]Prisindeks!$A$1:$B$111,2,FALSE)/100*AC219</f>
        <v>0</v>
      </c>
      <c r="BA219" s="46">
        <f>VLOOKUP(G$3,[2]Prisindeks!$A$1:$B$111,2,FALSE)/100*AD219</f>
        <v>0</v>
      </c>
      <c r="BB219" s="46">
        <f>VLOOKUP(H$3,[2]Prisindeks!$A$1:$B$111,2,FALSE)/100*AE219</f>
        <v>0</v>
      </c>
      <c r="BC219" s="46">
        <f>VLOOKUP(I$3,[2]Prisindeks!$A$1:$B$111,2,FALSE)/100*AF219</f>
        <v>0</v>
      </c>
      <c r="BD219" s="46">
        <f>VLOOKUP(J$3,[2]Prisindeks!$A$1:$B$111,2,FALSE)/100*AG219</f>
        <v>0</v>
      </c>
      <c r="BE219" s="46">
        <f>VLOOKUP(K$3,[2]Prisindeks!$A$1:$B$111,2,FALSE)/100*AH219</f>
        <v>0</v>
      </c>
      <c r="BF219" s="46">
        <f>VLOOKUP(L$3,[2]Prisindeks!$A$1:$B$111,2,FALSE)/100*AI219</f>
        <v>0</v>
      </c>
      <c r="BG219" s="46">
        <f>VLOOKUP(M$3,[2]Prisindeks!$A$1:$B$111,2,FALSE)/100*AJ219</f>
        <v>0</v>
      </c>
      <c r="BH219" s="46">
        <f>VLOOKUP(N$3,[2]Prisindeks!$A$1:$B$111,2,FALSE)/100*AK219</f>
        <v>0</v>
      </c>
      <c r="BI219" s="46">
        <f>VLOOKUP(O$3,[2]Prisindeks!$A$1:$B$111,2,FALSE)/100*AL219</f>
        <v>0</v>
      </c>
      <c r="BJ219" s="46">
        <f>VLOOKUP(P$3,[2]Prisindeks!$A$1:$B$111,2,FALSE)/100*AM219</f>
        <v>0</v>
      </c>
      <c r="BK219" s="46">
        <f>VLOOKUP(Q$3,[2]Prisindeks!$A$1:$B$111,2,FALSE)/100*AN219</f>
        <v>0</v>
      </c>
      <c r="BL219" s="46">
        <f>VLOOKUP(R$3,[2]Prisindeks!$A$1:$B$111,2,FALSE)/100*AO219</f>
        <v>0</v>
      </c>
      <c r="BM219" s="46">
        <f>VLOOKUP(S$3,[2]Prisindeks!$A$1:$B$111,2,FALSE)/100*AP219</f>
        <v>0</v>
      </c>
      <c r="BN219" s="46">
        <f>VLOOKUP(T$3,[2]Prisindeks!$A$1:$B$111,2,FALSE)/100*AQ219</f>
        <v>0</v>
      </c>
      <c r="BO219" s="46">
        <f>VLOOKUP(U$3,[2]Prisindeks!$A$1:$B$111,2,FALSE)/100*AR219</f>
        <v>0</v>
      </c>
      <c r="BP219" s="46">
        <f>VLOOKUP(V$3,[2]Prisindeks!$A$1:$B$111,2,FALSE)/100*AS219</f>
        <v>0</v>
      </c>
      <c r="BQ219" s="46">
        <f>VLOOKUP(W$3,[2]Prisindeks!$A$1:$B$111,2,FALSE)/100*AT219</f>
        <v>0</v>
      </c>
      <c r="BR219" s="46">
        <f>VLOOKUP(X$3,[2]Prisindeks!$A$1:$B$111,2,FALSE)/100*AU219</f>
        <v>0</v>
      </c>
      <c r="BS219" s="46">
        <f>VLOOKUP(Y$3,[2]Prisindeks!$A$1:$B$111,2,FALSE)/100*AV219</f>
        <v>0</v>
      </c>
      <c r="BT219" s="47">
        <f>+SUM(AX219:BS219)</f>
        <v>0</v>
      </c>
      <c r="BU219" s="48">
        <f t="shared" ref="BU219:CP219" si="151">(AX219+AA219)/2</f>
        <v>0</v>
      </c>
      <c r="BV219" s="48">
        <f t="shared" si="151"/>
        <v>0</v>
      </c>
      <c r="BW219" s="48">
        <f t="shared" si="151"/>
        <v>0</v>
      </c>
      <c r="BX219" s="48">
        <f t="shared" si="151"/>
        <v>0</v>
      </c>
      <c r="BY219" s="48">
        <f t="shared" si="151"/>
        <v>0</v>
      </c>
      <c r="BZ219" s="48">
        <f t="shared" si="151"/>
        <v>0</v>
      </c>
      <c r="CA219" s="48">
        <f t="shared" si="151"/>
        <v>0</v>
      </c>
      <c r="CB219" s="48">
        <f t="shared" si="151"/>
        <v>0</v>
      </c>
      <c r="CC219" s="48">
        <f t="shared" si="151"/>
        <v>0</v>
      </c>
      <c r="CD219" s="48">
        <f t="shared" si="151"/>
        <v>0</v>
      </c>
      <c r="CE219" s="48">
        <f t="shared" si="151"/>
        <v>0</v>
      </c>
      <c r="CF219" s="48">
        <f t="shared" si="151"/>
        <v>0</v>
      </c>
      <c r="CG219" s="48">
        <f t="shared" si="151"/>
        <v>0</v>
      </c>
      <c r="CH219" s="48">
        <f t="shared" si="151"/>
        <v>0</v>
      </c>
      <c r="CI219" s="48">
        <f t="shared" si="151"/>
        <v>0</v>
      </c>
      <c r="CJ219" s="48">
        <f t="shared" si="151"/>
        <v>0</v>
      </c>
      <c r="CK219" s="48">
        <f t="shared" si="151"/>
        <v>0</v>
      </c>
      <c r="CL219" s="48">
        <f t="shared" si="151"/>
        <v>0</v>
      </c>
      <c r="CM219" s="48">
        <f t="shared" si="151"/>
        <v>0</v>
      </c>
      <c r="CN219" s="48">
        <f t="shared" si="151"/>
        <v>0</v>
      </c>
      <c r="CO219" s="48">
        <f t="shared" si="151"/>
        <v>0</v>
      </c>
      <c r="CP219" s="48">
        <f t="shared" si="151"/>
        <v>0</v>
      </c>
      <c r="CQ219" s="49">
        <f>+AVERAGE(AW219,BT219)</f>
        <v>0</v>
      </c>
      <c r="CR219" s="48">
        <f>SUM(D219:Y219)</f>
        <v>0</v>
      </c>
    </row>
    <row r="220" spans="1:96" hidden="1" outlineLevel="1" x14ac:dyDescent="0.25">
      <c r="A220" s="60" t="s">
        <v>66</v>
      </c>
      <c r="B220" s="51" t="s">
        <v>67</v>
      </c>
      <c r="C220" s="61" t="s">
        <v>68</v>
      </c>
      <c r="D220" s="78">
        <v>0</v>
      </c>
      <c r="E220" s="78">
        <v>0</v>
      </c>
      <c r="F220" s="78">
        <v>0</v>
      </c>
      <c r="G220" s="78">
        <v>0</v>
      </c>
      <c r="H220" s="78">
        <v>0</v>
      </c>
      <c r="I220" s="78">
        <v>0</v>
      </c>
      <c r="J220" s="78">
        <v>0</v>
      </c>
      <c r="K220" s="78">
        <v>0</v>
      </c>
      <c r="L220" s="78">
        <v>0</v>
      </c>
      <c r="M220" s="78">
        <v>0</v>
      </c>
      <c r="N220" s="78">
        <v>0</v>
      </c>
      <c r="O220" s="78">
        <v>0</v>
      </c>
      <c r="P220" s="78">
        <v>0</v>
      </c>
      <c r="Q220" s="78">
        <v>0</v>
      </c>
      <c r="R220" s="78">
        <v>0</v>
      </c>
      <c r="S220" s="78">
        <v>0</v>
      </c>
      <c r="T220" s="78">
        <v>0</v>
      </c>
      <c r="U220" s="78">
        <v>0</v>
      </c>
      <c r="V220" s="78">
        <v>0</v>
      </c>
      <c r="W220" s="78">
        <v>0</v>
      </c>
      <c r="X220" s="78">
        <v>0</v>
      </c>
      <c r="Y220" s="110">
        <v>0</v>
      </c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49"/>
      <c r="CR220" s="48"/>
    </row>
    <row r="221" spans="1:96" hidden="1" outlineLevel="1" x14ac:dyDescent="0.25">
      <c r="A221" s="50" t="s">
        <v>86</v>
      </c>
      <c r="B221" s="51" t="s">
        <v>85</v>
      </c>
      <c r="C221" s="52">
        <f>+[2]Genanskaffelsespriser!$E$176</f>
        <v>25</v>
      </c>
      <c r="D221" s="78">
        <v>0</v>
      </c>
      <c r="E221" s="78">
        <v>0</v>
      </c>
      <c r="F221" s="78">
        <v>0</v>
      </c>
      <c r="G221" s="78">
        <v>0</v>
      </c>
      <c r="H221" s="78">
        <v>0</v>
      </c>
      <c r="I221" s="78">
        <v>0</v>
      </c>
      <c r="J221" s="78">
        <v>0</v>
      </c>
      <c r="K221" s="78">
        <v>0</v>
      </c>
      <c r="L221" s="78">
        <v>0</v>
      </c>
      <c r="M221" s="78">
        <v>0</v>
      </c>
      <c r="N221" s="78">
        <v>0</v>
      </c>
      <c r="O221" s="78">
        <v>0</v>
      </c>
      <c r="P221" s="78">
        <v>0</v>
      </c>
      <c r="Q221" s="78">
        <v>0</v>
      </c>
      <c r="R221" s="78">
        <v>0</v>
      </c>
      <c r="S221" s="78">
        <v>0</v>
      </c>
      <c r="T221" s="78">
        <v>0</v>
      </c>
      <c r="U221" s="78">
        <v>0</v>
      </c>
      <c r="V221" s="78">
        <v>0</v>
      </c>
      <c r="W221" s="78">
        <v>0</v>
      </c>
      <c r="X221" s="78">
        <v>0</v>
      </c>
      <c r="Y221" s="78">
        <v>0</v>
      </c>
      <c r="Z221" s="87">
        <f>IF(COUNTIF(D221:Y221,"&lt;&gt;0")&lt;=1,IF((SUM(D221:Y221))&gt;0,((+HLOOKUP((SUM(D221:Y221)),[2]Priser!$E$342:$H$344,2)+((SUM(D221:Y221))-HLOOKUP((SUM(D221:Y221)),[2]Priser!$E$342:$H$344,1))*HLOOKUP((SUM(D221:Y221)),[2]Priser!$E$342:$H$344,3))*[2]Priser!$Q$341)/(SUM(D221:Y221)),0)*(1+[2]Genanskaffelsespriser!$D$196),$A$400)</f>
        <v>0</v>
      </c>
      <c r="AA221" s="57">
        <f t="shared" ref="AA221:AP222" si="152">IF((D221*$Z221-(2009-D$3)/$C221*$Z221*D221)&lt;0,0,(D221*$Z221-(2009-D$3)/$C221*$Z221*D221))</f>
        <v>0</v>
      </c>
      <c r="AB221" s="58">
        <f t="shared" si="152"/>
        <v>0</v>
      </c>
      <c r="AC221" s="58">
        <f t="shared" si="152"/>
        <v>0</v>
      </c>
      <c r="AD221" s="58">
        <f t="shared" si="152"/>
        <v>0</v>
      </c>
      <c r="AE221" s="58">
        <f t="shared" si="152"/>
        <v>0</v>
      </c>
      <c r="AF221" s="58">
        <f t="shared" si="152"/>
        <v>0</v>
      </c>
      <c r="AG221" s="58">
        <f t="shared" si="152"/>
        <v>0</v>
      </c>
      <c r="AH221" s="58">
        <f t="shared" si="152"/>
        <v>0</v>
      </c>
      <c r="AI221" s="58">
        <f t="shared" si="152"/>
        <v>0</v>
      </c>
      <c r="AJ221" s="58">
        <f t="shared" si="152"/>
        <v>0</v>
      </c>
      <c r="AK221" s="58">
        <f t="shared" si="152"/>
        <v>0</v>
      </c>
      <c r="AL221" s="58">
        <f t="shared" si="152"/>
        <v>0</v>
      </c>
      <c r="AM221" s="58">
        <f t="shared" si="152"/>
        <v>0</v>
      </c>
      <c r="AN221" s="58">
        <f t="shared" si="152"/>
        <v>0</v>
      </c>
      <c r="AO221" s="58">
        <f t="shared" si="152"/>
        <v>0</v>
      </c>
      <c r="AP221" s="58">
        <f t="shared" si="152"/>
        <v>0</v>
      </c>
      <c r="AQ221" s="58">
        <f t="shared" ref="AK221:AT222" si="153">IF((T221*$Z221-(2009-T$3)/$C221*$Z221*T221)&lt;0,0,(T221*$Z221-(2009-T$3)/$C221*$Z221*T221))</f>
        <v>0</v>
      </c>
      <c r="AR221" s="58">
        <f t="shared" si="153"/>
        <v>0</v>
      </c>
      <c r="AS221" s="58">
        <f t="shared" si="153"/>
        <v>0</v>
      </c>
      <c r="AT221" s="58">
        <f t="shared" si="153"/>
        <v>0</v>
      </c>
      <c r="AU221" s="58">
        <f>IF((X221*$Z221-(2009-X$3)/$C221*$Z221*X221)&lt;0,0,(X221*$Z221-(2009-X$3)/$C221*$Z221*X221))</f>
        <v>0</v>
      </c>
      <c r="AV221" s="58">
        <f>IF((Y221*$Z221-(2009-Y$3)/$C221*$Z221*Y221)&lt;0,0,(Y221*$Z221-(2009-Y$3)/$C221*$Z221*Y221))</f>
        <v>0</v>
      </c>
      <c r="AW221" s="59">
        <f>+SUM(AA221:AV221)</f>
        <v>0</v>
      </c>
      <c r="AX221" s="58">
        <f>VLOOKUP(D$3,[2]Prisindeks!$A$1:$B$111,2,FALSE)/100*AA221</f>
        <v>0</v>
      </c>
      <c r="AY221" s="58">
        <f>VLOOKUP(E$3,[2]Prisindeks!$A$1:$B$111,2,FALSE)/100*AB221</f>
        <v>0</v>
      </c>
      <c r="AZ221" s="58">
        <f>VLOOKUP(F$3,[2]Prisindeks!$A$1:$B$111,2,FALSE)/100*AC221</f>
        <v>0</v>
      </c>
      <c r="BA221" s="58">
        <f>VLOOKUP(G$3,[2]Prisindeks!$A$1:$B$111,2,FALSE)/100*AD221</f>
        <v>0</v>
      </c>
      <c r="BB221" s="58">
        <f>VLOOKUP(H$3,[2]Prisindeks!$A$1:$B$111,2,FALSE)/100*AE221</f>
        <v>0</v>
      </c>
      <c r="BC221" s="58">
        <f>VLOOKUP(I$3,[2]Prisindeks!$A$1:$B$111,2,FALSE)/100*AF221</f>
        <v>0</v>
      </c>
      <c r="BD221" s="58">
        <f>VLOOKUP(J$3,[2]Prisindeks!$A$1:$B$111,2,FALSE)/100*AG221</f>
        <v>0</v>
      </c>
      <c r="BE221" s="58">
        <f>VLOOKUP(K$3,[2]Prisindeks!$A$1:$B$111,2,FALSE)/100*AH221</f>
        <v>0</v>
      </c>
      <c r="BF221" s="58">
        <f>VLOOKUP(L$3,[2]Prisindeks!$A$1:$B$111,2,FALSE)/100*AI221</f>
        <v>0</v>
      </c>
      <c r="BG221" s="58">
        <f>VLOOKUP(M$3,[2]Prisindeks!$A$1:$B$111,2,FALSE)/100*AJ221</f>
        <v>0</v>
      </c>
      <c r="BH221" s="58">
        <f>VLOOKUP(N$3,[2]Prisindeks!$A$1:$B$111,2,FALSE)/100*AK221</f>
        <v>0</v>
      </c>
      <c r="BI221" s="58">
        <f>VLOOKUP(O$3,[2]Prisindeks!$A$1:$B$111,2,FALSE)/100*AL221</f>
        <v>0</v>
      </c>
      <c r="BJ221" s="58">
        <f>VLOOKUP(P$3,[2]Prisindeks!$A$1:$B$111,2,FALSE)/100*AM221</f>
        <v>0</v>
      </c>
      <c r="BK221" s="58">
        <f>VLOOKUP(Q$3,[2]Prisindeks!$A$1:$B$111,2,FALSE)/100*AN221</f>
        <v>0</v>
      </c>
      <c r="BL221" s="58">
        <f>VLOOKUP(R$3,[2]Prisindeks!$A$1:$B$111,2,FALSE)/100*AO221</f>
        <v>0</v>
      </c>
      <c r="BM221" s="58">
        <f>VLOOKUP(S$3,[2]Prisindeks!$A$1:$B$111,2,FALSE)/100*AP221</f>
        <v>0</v>
      </c>
      <c r="BN221" s="58">
        <f>VLOOKUP(T$3,[2]Prisindeks!$A$1:$B$111,2,FALSE)/100*AQ221</f>
        <v>0</v>
      </c>
      <c r="BO221" s="58">
        <f>VLOOKUP(U$3,[2]Prisindeks!$A$1:$B$111,2,FALSE)/100*AR221</f>
        <v>0</v>
      </c>
      <c r="BP221" s="58">
        <f>VLOOKUP(V$3,[2]Prisindeks!$A$1:$B$111,2,FALSE)/100*AS221</f>
        <v>0</v>
      </c>
      <c r="BQ221" s="58">
        <f>VLOOKUP(W$3,[2]Prisindeks!$A$1:$B$111,2,FALSE)/100*AT221</f>
        <v>0</v>
      </c>
      <c r="BR221" s="58">
        <f>VLOOKUP(X$3,[2]Prisindeks!$A$1:$B$111,2,FALSE)/100*AU221</f>
        <v>0</v>
      </c>
      <c r="BS221" s="58">
        <f>VLOOKUP(Y$3,[2]Prisindeks!$A$1:$B$111,2,FALSE)/100*AV221</f>
        <v>0</v>
      </c>
      <c r="BT221" s="59">
        <f>+SUM(AX221:BS221)</f>
        <v>0</v>
      </c>
      <c r="BU221" s="48">
        <f t="shared" ref="BU221:CJ223" si="154">(AX221+AA221)/2</f>
        <v>0</v>
      </c>
      <c r="BV221" s="48">
        <f t="shared" si="154"/>
        <v>0</v>
      </c>
      <c r="BW221" s="48">
        <f t="shared" si="154"/>
        <v>0</v>
      </c>
      <c r="BX221" s="48">
        <f t="shared" si="154"/>
        <v>0</v>
      </c>
      <c r="BY221" s="48">
        <f t="shared" si="154"/>
        <v>0</v>
      </c>
      <c r="BZ221" s="48">
        <f t="shared" si="154"/>
        <v>0</v>
      </c>
      <c r="CA221" s="48">
        <f t="shared" si="154"/>
        <v>0</v>
      </c>
      <c r="CB221" s="48">
        <f t="shared" si="154"/>
        <v>0</v>
      </c>
      <c r="CC221" s="48">
        <f t="shared" si="154"/>
        <v>0</v>
      </c>
      <c r="CD221" s="48">
        <f t="shared" si="154"/>
        <v>0</v>
      </c>
      <c r="CE221" s="48">
        <f t="shared" si="154"/>
        <v>0</v>
      </c>
      <c r="CF221" s="48">
        <f t="shared" si="154"/>
        <v>0</v>
      </c>
      <c r="CG221" s="48">
        <f t="shared" si="154"/>
        <v>0</v>
      </c>
      <c r="CH221" s="48">
        <f t="shared" si="154"/>
        <v>0</v>
      </c>
      <c r="CI221" s="48">
        <f t="shared" si="154"/>
        <v>0</v>
      </c>
      <c r="CJ221" s="48">
        <f t="shared" si="154"/>
        <v>0</v>
      </c>
      <c r="CK221" s="48">
        <f t="shared" ref="CE221:CP223" si="155">(BN221+AQ221)/2</f>
        <v>0</v>
      </c>
      <c r="CL221" s="48">
        <f t="shared" si="155"/>
        <v>0</v>
      </c>
      <c r="CM221" s="48">
        <f t="shared" si="155"/>
        <v>0</v>
      </c>
      <c r="CN221" s="48">
        <f t="shared" si="155"/>
        <v>0</v>
      </c>
      <c r="CO221" s="48">
        <f t="shared" si="155"/>
        <v>0</v>
      </c>
      <c r="CP221" s="48">
        <f t="shared" si="155"/>
        <v>0</v>
      </c>
      <c r="CQ221" s="49">
        <f>+AVERAGE(AW221,BT221)</f>
        <v>0</v>
      </c>
      <c r="CR221" s="48">
        <f>SUM(D221:Y221)</f>
        <v>0</v>
      </c>
    </row>
    <row r="222" spans="1:96" hidden="1" outlineLevel="1" x14ac:dyDescent="0.25">
      <c r="A222" s="50" t="s">
        <v>87</v>
      </c>
      <c r="B222" s="51" t="s">
        <v>85</v>
      </c>
      <c r="C222" s="52">
        <f>+[2]Genanskaffelsespriser!$E$177</f>
        <v>10</v>
      </c>
      <c r="D222" s="78">
        <v>0</v>
      </c>
      <c r="E222" s="78">
        <v>0</v>
      </c>
      <c r="F222" s="78">
        <v>0</v>
      </c>
      <c r="G222" s="78">
        <v>0</v>
      </c>
      <c r="H222" s="78">
        <v>0</v>
      </c>
      <c r="I222" s="78">
        <v>0</v>
      </c>
      <c r="J222" s="78">
        <v>0</v>
      </c>
      <c r="K222" s="78">
        <v>0</v>
      </c>
      <c r="L222" s="78">
        <v>0</v>
      </c>
      <c r="M222" s="78">
        <v>0</v>
      </c>
      <c r="N222" s="78">
        <v>0</v>
      </c>
      <c r="O222" s="78">
        <v>0</v>
      </c>
      <c r="P222" s="78">
        <v>0</v>
      </c>
      <c r="Q222" s="78">
        <v>0</v>
      </c>
      <c r="R222" s="78">
        <v>0</v>
      </c>
      <c r="S222" s="78">
        <v>0</v>
      </c>
      <c r="T222" s="78">
        <v>0</v>
      </c>
      <c r="U222" s="78">
        <v>0</v>
      </c>
      <c r="V222" s="78">
        <v>0</v>
      </c>
      <c r="W222" s="78">
        <v>0</v>
      </c>
      <c r="X222" s="78">
        <v>0</v>
      </c>
      <c r="Y222" s="78">
        <v>0</v>
      </c>
      <c r="Z222" s="87">
        <f>IF(COUNTIF(D222:Y222,"&lt;&gt;0")&lt;=1,IF((SUM(D222:Y222))&gt;0,((+HLOOKUP((SUM(D222:Y222)),[2]Priser!$E$342:$H$344,2)+((SUM(D222:Y222))-HLOOKUP((SUM(D222:Y222)),[2]Priser!$E$342:$H$344,1))*HLOOKUP((SUM(D222:Y222)),[2]Priser!$E$342:$H$344,3))*[2]Priser!$R$341)/(SUM(D222:Y222)),0)*(1+[2]Genanskaffelsespriser!$D$196),$A$400)</f>
        <v>0</v>
      </c>
      <c r="AA222" s="57">
        <f t="shared" si="152"/>
        <v>0</v>
      </c>
      <c r="AB222" s="58">
        <f t="shared" si="152"/>
        <v>0</v>
      </c>
      <c r="AC222" s="58">
        <f t="shared" si="152"/>
        <v>0</v>
      </c>
      <c r="AD222" s="58">
        <f t="shared" si="152"/>
        <v>0</v>
      </c>
      <c r="AE222" s="58">
        <f t="shared" si="152"/>
        <v>0</v>
      </c>
      <c r="AF222" s="58">
        <f t="shared" si="152"/>
        <v>0</v>
      </c>
      <c r="AG222" s="58">
        <f t="shared" si="152"/>
        <v>0</v>
      </c>
      <c r="AH222" s="58">
        <f t="shared" si="152"/>
        <v>0</v>
      </c>
      <c r="AI222" s="58">
        <f t="shared" si="152"/>
        <v>0</v>
      </c>
      <c r="AJ222" s="58">
        <f t="shared" si="152"/>
        <v>0</v>
      </c>
      <c r="AK222" s="58">
        <f t="shared" si="153"/>
        <v>0</v>
      </c>
      <c r="AL222" s="58">
        <f t="shared" si="153"/>
        <v>0</v>
      </c>
      <c r="AM222" s="58">
        <f t="shared" si="153"/>
        <v>0</v>
      </c>
      <c r="AN222" s="58">
        <f t="shared" si="153"/>
        <v>0</v>
      </c>
      <c r="AO222" s="58">
        <f t="shared" si="153"/>
        <v>0</v>
      </c>
      <c r="AP222" s="58">
        <f t="shared" si="153"/>
        <v>0</v>
      </c>
      <c r="AQ222" s="58">
        <f t="shared" si="153"/>
        <v>0</v>
      </c>
      <c r="AR222" s="58">
        <f t="shared" si="153"/>
        <v>0</v>
      </c>
      <c r="AS222" s="58">
        <f t="shared" si="153"/>
        <v>0</v>
      </c>
      <c r="AT222" s="58">
        <f t="shared" si="153"/>
        <v>0</v>
      </c>
      <c r="AU222" s="58">
        <f>IF((X222*$Z222-(2009-X$3)/$C222*$Z222*X222)&lt;0,0,(X222*$Z222-(2009-X$3)/$C222*$Z222*X222))</f>
        <v>0</v>
      </c>
      <c r="AV222" s="58">
        <f>IF((Y222*$Z222-(2009-Y$3)/$C222*$Z222*Y222)&lt;0,0,(Y222*$Z222-(2009-Y$3)/$C222*$Z222*Y222))</f>
        <v>0</v>
      </c>
      <c r="AW222" s="59">
        <f>+SUM(AA222:AV222)</f>
        <v>0</v>
      </c>
      <c r="AX222" s="58">
        <f>VLOOKUP(D$3,[2]Prisindeks!$A$1:$B$111,2,FALSE)/100*AA222</f>
        <v>0</v>
      </c>
      <c r="AY222" s="58">
        <f>VLOOKUP(E$3,[2]Prisindeks!$A$1:$B$111,2,FALSE)/100*AB222</f>
        <v>0</v>
      </c>
      <c r="AZ222" s="58">
        <f>VLOOKUP(F$3,[2]Prisindeks!$A$1:$B$111,2,FALSE)/100*AC222</f>
        <v>0</v>
      </c>
      <c r="BA222" s="58">
        <f>VLOOKUP(G$3,[2]Prisindeks!$A$1:$B$111,2,FALSE)/100*AD222</f>
        <v>0</v>
      </c>
      <c r="BB222" s="58">
        <f>VLOOKUP(H$3,[2]Prisindeks!$A$1:$B$111,2,FALSE)/100*AE222</f>
        <v>0</v>
      </c>
      <c r="BC222" s="58">
        <f>VLOOKUP(I$3,[2]Prisindeks!$A$1:$B$111,2,FALSE)/100*AF222</f>
        <v>0</v>
      </c>
      <c r="BD222" s="58">
        <f>VLOOKUP(J$3,[2]Prisindeks!$A$1:$B$111,2,FALSE)/100*AG222</f>
        <v>0</v>
      </c>
      <c r="BE222" s="58">
        <f>VLOOKUP(K$3,[2]Prisindeks!$A$1:$B$111,2,FALSE)/100*AH222</f>
        <v>0</v>
      </c>
      <c r="BF222" s="58">
        <f>VLOOKUP(L$3,[2]Prisindeks!$A$1:$B$111,2,FALSE)/100*AI222</f>
        <v>0</v>
      </c>
      <c r="BG222" s="58">
        <f>VLOOKUP(M$3,[2]Prisindeks!$A$1:$B$111,2,FALSE)/100*AJ222</f>
        <v>0</v>
      </c>
      <c r="BH222" s="58">
        <f>VLOOKUP(N$3,[2]Prisindeks!$A$1:$B$111,2,FALSE)/100*AK222</f>
        <v>0</v>
      </c>
      <c r="BI222" s="58">
        <f>VLOOKUP(O$3,[2]Prisindeks!$A$1:$B$111,2,FALSE)/100*AL222</f>
        <v>0</v>
      </c>
      <c r="BJ222" s="58">
        <f>VLOOKUP(P$3,[2]Prisindeks!$A$1:$B$111,2,FALSE)/100*AM222</f>
        <v>0</v>
      </c>
      <c r="BK222" s="58">
        <f>VLOOKUP(Q$3,[2]Prisindeks!$A$1:$B$111,2,FALSE)/100*AN222</f>
        <v>0</v>
      </c>
      <c r="BL222" s="58">
        <f>VLOOKUP(R$3,[2]Prisindeks!$A$1:$B$111,2,FALSE)/100*AO222</f>
        <v>0</v>
      </c>
      <c r="BM222" s="58">
        <f>VLOOKUP(S$3,[2]Prisindeks!$A$1:$B$111,2,FALSE)/100*AP222</f>
        <v>0</v>
      </c>
      <c r="BN222" s="58">
        <f>VLOOKUP(T$3,[2]Prisindeks!$A$1:$B$111,2,FALSE)/100*AQ222</f>
        <v>0</v>
      </c>
      <c r="BO222" s="58">
        <f>VLOOKUP(U$3,[2]Prisindeks!$A$1:$B$111,2,FALSE)/100*AR222</f>
        <v>0</v>
      </c>
      <c r="BP222" s="58">
        <f>VLOOKUP(V$3,[2]Prisindeks!$A$1:$B$111,2,FALSE)/100*AS222</f>
        <v>0</v>
      </c>
      <c r="BQ222" s="58">
        <f>VLOOKUP(W$3,[2]Prisindeks!$A$1:$B$111,2,FALSE)/100*AT222</f>
        <v>0</v>
      </c>
      <c r="BR222" s="58">
        <f>VLOOKUP(X$3,[2]Prisindeks!$A$1:$B$111,2,FALSE)/100*AU222</f>
        <v>0</v>
      </c>
      <c r="BS222" s="58">
        <f>VLOOKUP(Y$3,[2]Prisindeks!$A$1:$B$111,2,FALSE)/100*AV222</f>
        <v>0</v>
      </c>
      <c r="BT222" s="59">
        <f>+SUM(AX222:BS222)</f>
        <v>0</v>
      </c>
      <c r="BU222" s="48">
        <f t="shared" si="154"/>
        <v>0</v>
      </c>
      <c r="BV222" s="48">
        <f t="shared" si="154"/>
        <v>0</v>
      </c>
      <c r="BW222" s="48">
        <f t="shared" si="154"/>
        <v>0</v>
      </c>
      <c r="BX222" s="48">
        <f t="shared" si="154"/>
        <v>0</v>
      </c>
      <c r="BY222" s="48">
        <f t="shared" si="154"/>
        <v>0</v>
      </c>
      <c r="BZ222" s="48">
        <f t="shared" si="154"/>
        <v>0</v>
      </c>
      <c r="CA222" s="48">
        <f t="shared" si="154"/>
        <v>0</v>
      </c>
      <c r="CB222" s="48">
        <f t="shared" si="154"/>
        <v>0</v>
      </c>
      <c r="CC222" s="48">
        <f t="shared" si="154"/>
        <v>0</v>
      </c>
      <c r="CD222" s="48">
        <f t="shared" si="154"/>
        <v>0</v>
      </c>
      <c r="CE222" s="48">
        <f t="shared" si="155"/>
        <v>0</v>
      </c>
      <c r="CF222" s="48">
        <f t="shared" si="155"/>
        <v>0</v>
      </c>
      <c r="CG222" s="48">
        <f t="shared" si="155"/>
        <v>0</v>
      </c>
      <c r="CH222" s="48">
        <f t="shared" si="155"/>
        <v>0</v>
      </c>
      <c r="CI222" s="48">
        <f t="shared" si="155"/>
        <v>0</v>
      </c>
      <c r="CJ222" s="48">
        <f t="shared" si="155"/>
        <v>0</v>
      </c>
      <c r="CK222" s="48">
        <f t="shared" si="155"/>
        <v>0</v>
      </c>
      <c r="CL222" s="48">
        <f t="shared" si="155"/>
        <v>0</v>
      </c>
      <c r="CM222" s="48">
        <f t="shared" si="155"/>
        <v>0</v>
      </c>
      <c r="CN222" s="48">
        <f t="shared" si="155"/>
        <v>0</v>
      </c>
      <c r="CO222" s="48">
        <f t="shared" si="155"/>
        <v>0</v>
      </c>
      <c r="CP222" s="48">
        <f t="shared" si="155"/>
        <v>0</v>
      </c>
      <c r="CQ222" s="49">
        <f>+AVERAGE(AW222,BT222)</f>
        <v>0</v>
      </c>
      <c r="CR222" s="48">
        <f>SUM(D222:Y222)</f>
        <v>0</v>
      </c>
    </row>
    <row r="223" spans="1:96" hidden="1" outlineLevel="1" x14ac:dyDescent="0.25">
      <c r="A223" s="50" t="s">
        <v>88</v>
      </c>
      <c r="B223" s="51" t="s">
        <v>89</v>
      </c>
      <c r="C223" s="52">
        <f>+[2]Genanskaffelsespriser!$E$178</f>
        <v>50</v>
      </c>
      <c r="D223" s="78">
        <v>0</v>
      </c>
      <c r="E223" s="78">
        <v>0</v>
      </c>
      <c r="F223" s="78">
        <v>0</v>
      </c>
      <c r="G223" s="78">
        <v>0</v>
      </c>
      <c r="H223" s="78">
        <v>0</v>
      </c>
      <c r="I223" s="78">
        <v>0</v>
      </c>
      <c r="J223" s="78">
        <v>0</v>
      </c>
      <c r="K223" s="78">
        <v>0</v>
      </c>
      <c r="L223" s="78">
        <v>0</v>
      </c>
      <c r="M223" s="78">
        <v>0</v>
      </c>
      <c r="N223" s="78">
        <v>0</v>
      </c>
      <c r="O223" s="78">
        <v>0</v>
      </c>
      <c r="P223" s="78">
        <v>0</v>
      </c>
      <c r="Q223" s="78">
        <v>0</v>
      </c>
      <c r="R223" s="78">
        <v>0</v>
      </c>
      <c r="S223" s="78">
        <v>0</v>
      </c>
      <c r="T223" s="78">
        <v>0</v>
      </c>
      <c r="U223" s="78">
        <v>0</v>
      </c>
      <c r="V223" s="78">
        <v>0</v>
      </c>
      <c r="W223" s="78">
        <v>0</v>
      </c>
      <c r="X223" s="78">
        <v>0</v>
      </c>
      <c r="Y223" s="78">
        <v>0</v>
      </c>
      <c r="Z223" s="87">
        <f>IF(COUNTIF(D223:Y223,"&lt;&gt;0")&lt;=1,IF((SUM(D223:Y223))&gt;0,(+HLOOKUP((SUM(D223:Y223)),[2]Priser!$E$168:$J$170,2)+((SUM(D223:Y223))-HLOOKUP((SUM(D223:Y223)),[2]Priser!$E$168:$J$170,1))*HLOOKUP((SUM(D223:Y223)),[2]Priser!$E$168:$J$170,3))/(SUM(D223:Y223)),0)*(1+[2]Genanskaffelsespriser!$D$196),$A$400)</f>
        <v>0</v>
      </c>
      <c r="AA223" s="57">
        <f t="shared" ref="AA223:AV223" si="156">IF((D223*$Z223-(2009-D$3)/($C223+D224)*$Z223*D223)&lt;0,0,(D223*$Z223-(2009-D$3)/($C223+D224)*$Z223*D223))</f>
        <v>0</v>
      </c>
      <c r="AB223" s="58">
        <f t="shared" si="156"/>
        <v>0</v>
      </c>
      <c r="AC223" s="58">
        <f t="shared" si="156"/>
        <v>0</v>
      </c>
      <c r="AD223" s="58">
        <f t="shared" si="156"/>
        <v>0</v>
      </c>
      <c r="AE223" s="58">
        <f t="shared" si="156"/>
        <v>0</v>
      </c>
      <c r="AF223" s="58">
        <f t="shared" si="156"/>
        <v>0</v>
      </c>
      <c r="AG223" s="58">
        <f t="shared" si="156"/>
        <v>0</v>
      </c>
      <c r="AH223" s="58">
        <f t="shared" si="156"/>
        <v>0</v>
      </c>
      <c r="AI223" s="58">
        <f t="shared" si="156"/>
        <v>0</v>
      </c>
      <c r="AJ223" s="58">
        <f t="shared" si="156"/>
        <v>0</v>
      </c>
      <c r="AK223" s="58">
        <f t="shared" si="156"/>
        <v>0</v>
      </c>
      <c r="AL223" s="58">
        <f t="shared" si="156"/>
        <v>0</v>
      </c>
      <c r="AM223" s="58">
        <f t="shared" si="156"/>
        <v>0</v>
      </c>
      <c r="AN223" s="58">
        <f t="shared" si="156"/>
        <v>0</v>
      </c>
      <c r="AO223" s="58">
        <f t="shared" si="156"/>
        <v>0</v>
      </c>
      <c r="AP223" s="58">
        <f t="shared" si="156"/>
        <v>0</v>
      </c>
      <c r="AQ223" s="58">
        <f t="shared" si="156"/>
        <v>0</v>
      </c>
      <c r="AR223" s="58">
        <f t="shared" si="156"/>
        <v>0</v>
      </c>
      <c r="AS223" s="58">
        <f t="shared" si="156"/>
        <v>0</v>
      </c>
      <c r="AT223" s="58">
        <f t="shared" si="156"/>
        <v>0</v>
      </c>
      <c r="AU223" s="58">
        <f t="shared" si="156"/>
        <v>0</v>
      </c>
      <c r="AV223" s="58">
        <f t="shared" si="156"/>
        <v>0</v>
      </c>
      <c r="AW223" s="59">
        <f>+SUM(AA223:AV223)</f>
        <v>0</v>
      </c>
      <c r="AX223" s="58">
        <f>VLOOKUP(D$3,[2]Prisindeks!$A$1:$B$111,2,FALSE)/100*AA223</f>
        <v>0</v>
      </c>
      <c r="AY223" s="58">
        <f>VLOOKUP(E$3,[2]Prisindeks!$A$1:$B$111,2,FALSE)/100*AB223</f>
        <v>0</v>
      </c>
      <c r="AZ223" s="58">
        <f>VLOOKUP(F$3,[2]Prisindeks!$A$1:$B$111,2,FALSE)/100*AC223</f>
        <v>0</v>
      </c>
      <c r="BA223" s="58">
        <f>VLOOKUP(G$3,[2]Prisindeks!$A$1:$B$111,2,FALSE)/100*AD223</f>
        <v>0</v>
      </c>
      <c r="BB223" s="58">
        <f>VLOOKUP(H$3,[2]Prisindeks!$A$1:$B$111,2,FALSE)/100*AE223</f>
        <v>0</v>
      </c>
      <c r="BC223" s="58">
        <f>VLOOKUP(I$3,[2]Prisindeks!$A$1:$B$111,2,FALSE)/100*AF223</f>
        <v>0</v>
      </c>
      <c r="BD223" s="58">
        <f>VLOOKUP(J$3,[2]Prisindeks!$A$1:$B$111,2,FALSE)/100*AG223</f>
        <v>0</v>
      </c>
      <c r="BE223" s="58">
        <f>VLOOKUP(K$3,[2]Prisindeks!$A$1:$B$111,2,FALSE)/100*AH223</f>
        <v>0</v>
      </c>
      <c r="BF223" s="58">
        <f>VLOOKUP(L$3,[2]Prisindeks!$A$1:$B$111,2,FALSE)/100*AI223</f>
        <v>0</v>
      </c>
      <c r="BG223" s="58">
        <f>VLOOKUP(M$3,[2]Prisindeks!$A$1:$B$111,2,FALSE)/100*AJ223</f>
        <v>0</v>
      </c>
      <c r="BH223" s="58">
        <f>VLOOKUP(N$3,[2]Prisindeks!$A$1:$B$111,2,FALSE)/100*AK223</f>
        <v>0</v>
      </c>
      <c r="BI223" s="58">
        <f>VLOOKUP(O$3,[2]Prisindeks!$A$1:$B$111,2,FALSE)/100*AL223</f>
        <v>0</v>
      </c>
      <c r="BJ223" s="58">
        <f>VLOOKUP(P$3,[2]Prisindeks!$A$1:$B$111,2,FALSE)/100*AM223</f>
        <v>0</v>
      </c>
      <c r="BK223" s="58">
        <f>VLOOKUP(Q$3,[2]Prisindeks!$A$1:$B$111,2,FALSE)/100*AN223</f>
        <v>0</v>
      </c>
      <c r="BL223" s="58">
        <f>VLOOKUP(R$3,[2]Prisindeks!$A$1:$B$111,2,FALSE)/100*AO223</f>
        <v>0</v>
      </c>
      <c r="BM223" s="58">
        <f>VLOOKUP(S$3,[2]Prisindeks!$A$1:$B$111,2,FALSE)/100*AP223</f>
        <v>0</v>
      </c>
      <c r="BN223" s="58">
        <f>VLOOKUP(T$3,[2]Prisindeks!$A$1:$B$111,2,FALSE)/100*AQ223</f>
        <v>0</v>
      </c>
      <c r="BO223" s="58">
        <f>VLOOKUP(U$3,[2]Prisindeks!$A$1:$B$111,2,FALSE)/100*AR223</f>
        <v>0</v>
      </c>
      <c r="BP223" s="58">
        <f>VLOOKUP(V$3,[2]Prisindeks!$A$1:$B$111,2,FALSE)/100*AS223</f>
        <v>0</v>
      </c>
      <c r="BQ223" s="58">
        <f>VLOOKUP(W$3,[2]Prisindeks!$A$1:$B$111,2,FALSE)/100*AT223</f>
        <v>0</v>
      </c>
      <c r="BR223" s="58">
        <f>VLOOKUP(X$3,[2]Prisindeks!$A$1:$B$111,2,FALSE)/100*AU223</f>
        <v>0</v>
      </c>
      <c r="BS223" s="58">
        <f>VLOOKUP(Y$3,[2]Prisindeks!$A$1:$B$111,2,FALSE)/100*AV223</f>
        <v>0</v>
      </c>
      <c r="BT223" s="59">
        <f>+SUM(AX223:BS223)</f>
        <v>0</v>
      </c>
      <c r="BU223" s="48">
        <f t="shared" si="154"/>
        <v>0</v>
      </c>
      <c r="BV223" s="48">
        <f t="shared" si="154"/>
        <v>0</v>
      </c>
      <c r="BW223" s="48">
        <f t="shared" si="154"/>
        <v>0</v>
      </c>
      <c r="BX223" s="48">
        <f t="shared" si="154"/>
        <v>0</v>
      </c>
      <c r="BY223" s="48">
        <f t="shared" si="154"/>
        <v>0</v>
      </c>
      <c r="BZ223" s="48">
        <f t="shared" si="154"/>
        <v>0</v>
      </c>
      <c r="CA223" s="48">
        <f t="shared" si="154"/>
        <v>0</v>
      </c>
      <c r="CB223" s="48">
        <f t="shared" si="154"/>
        <v>0</v>
      </c>
      <c r="CC223" s="48">
        <f t="shared" si="154"/>
        <v>0</v>
      </c>
      <c r="CD223" s="48">
        <f t="shared" si="154"/>
        <v>0</v>
      </c>
      <c r="CE223" s="48">
        <f t="shared" si="155"/>
        <v>0</v>
      </c>
      <c r="CF223" s="48">
        <f t="shared" si="155"/>
        <v>0</v>
      </c>
      <c r="CG223" s="48">
        <f t="shared" si="155"/>
        <v>0</v>
      </c>
      <c r="CH223" s="48">
        <f t="shared" si="155"/>
        <v>0</v>
      </c>
      <c r="CI223" s="48">
        <f t="shared" si="155"/>
        <v>0</v>
      </c>
      <c r="CJ223" s="48">
        <f t="shared" si="155"/>
        <v>0</v>
      </c>
      <c r="CK223" s="48">
        <f t="shared" si="155"/>
        <v>0</v>
      </c>
      <c r="CL223" s="48">
        <f t="shared" si="155"/>
        <v>0</v>
      </c>
      <c r="CM223" s="48">
        <f t="shared" si="155"/>
        <v>0</v>
      </c>
      <c r="CN223" s="48">
        <f t="shared" si="155"/>
        <v>0</v>
      </c>
      <c r="CO223" s="48">
        <f t="shared" si="155"/>
        <v>0</v>
      </c>
      <c r="CP223" s="48">
        <f t="shared" si="155"/>
        <v>0</v>
      </c>
      <c r="CQ223" s="49">
        <f>+AVERAGE(AW223,BT223)</f>
        <v>0</v>
      </c>
      <c r="CR223" s="48">
        <f>SUM(D223:Y223)</f>
        <v>0</v>
      </c>
    </row>
    <row r="224" spans="1:96" hidden="1" outlineLevel="1" x14ac:dyDescent="0.25">
      <c r="A224" s="60" t="s">
        <v>66</v>
      </c>
      <c r="B224" s="51" t="s">
        <v>67</v>
      </c>
      <c r="C224" s="61" t="s">
        <v>68</v>
      </c>
      <c r="D224" s="78">
        <v>0</v>
      </c>
      <c r="E224" s="78">
        <v>0</v>
      </c>
      <c r="F224" s="78">
        <v>0</v>
      </c>
      <c r="G224" s="78">
        <v>0</v>
      </c>
      <c r="H224" s="78">
        <v>0</v>
      </c>
      <c r="I224" s="78">
        <v>0</v>
      </c>
      <c r="J224" s="78">
        <v>0</v>
      </c>
      <c r="K224" s="78">
        <v>0</v>
      </c>
      <c r="L224" s="78">
        <v>0</v>
      </c>
      <c r="M224" s="78">
        <v>0</v>
      </c>
      <c r="N224" s="78">
        <v>0</v>
      </c>
      <c r="O224" s="78">
        <v>0</v>
      </c>
      <c r="P224" s="78">
        <v>0</v>
      </c>
      <c r="Q224" s="78">
        <v>0</v>
      </c>
      <c r="R224" s="78">
        <v>0</v>
      </c>
      <c r="S224" s="78">
        <v>0</v>
      </c>
      <c r="T224" s="78">
        <v>0</v>
      </c>
      <c r="U224" s="78">
        <v>0</v>
      </c>
      <c r="V224" s="78">
        <v>0</v>
      </c>
      <c r="W224" s="78">
        <v>0</v>
      </c>
      <c r="X224" s="78">
        <v>0</v>
      </c>
      <c r="Y224" s="110">
        <v>0</v>
      </c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49"/>
      <c r="CR224" s="48"/>
    </row>
    <row r="225" spans="1:96" hidden="1" outlineLevel="1" x14ac:dyDescent="0.25">
      <c r="A225" s="50" t="s">
        <v>90</v>
      </c>
      <c r="B225" s="51" t="s">
        <v>89</v>
      </c>
      <c r="C225" s="52">
        <f>+[2]Genanskaffelsespriser!$E$179</f>
        <v>50</v>
      </c>
      <c r="D225" s="78">
        <v>0</v>
      </c>
      <c r="E225" s="78">
        <v>0</v>
      </c>
      <c r="F225" s="78">
        <v>0</v>
      </c>
      <c r="G225" s="78">
        <v>0</v>
      </c>
      <c r="H225" s="78">
        <v>0</v>
      </c>
      <c r="I225" s="78">
        <v>0</v>
      </c>
      <c r="J225" s="78">
        <v>0</v>
      </c>
      <c r="K225" s="78">
        <v>0</v>
      </c>
      <c r="L225" s="78">
        <v>0</v>
      </c>
      <c r="M225" s="78">
        <v>0</v>
      </c>
      <c r="N225" s="78">
        <v>0</v>
      </c>
      <c r="O225" s="78">
        <v>0</v>
      </c>
      <c r="P225" s="78">
        <v>0</v>
      </c>
      <c r="Q225" s="78">
        <v>0</v>
      </c>
      <c r="R225" s="78">
        <v>0</v>
      </c>
      <c r="S225" s="78">
        <v>0</v>
      </c>
      <c r="T225" s="78">
        <v>0</v>
      </c>
      <c r="U225" s="78">
        <v>0</v>
      </c>
      <c r="V225" s="78">
        <v>0</v>
      </c>
      <c r="W225" s="78">
        <v>0</v>
      </c>
      <c r="X225" s="78">
        <v>0</v>
      </c>
      <c r="Y225" s="78">
        <v>0</v>
      </c>
      <c r="Z225" s="87">
        <f>IF(COUNTIF(D225:Y225,"&lt;&gt;0")&lt;=1,IF((SUM(D225:Y225))&gt;0,(+HLOOKUP((SUM(D225:Y225)),[2]Priser!$E$191:$J$193,2)+((SUM(D225:Y225))-HLOOKUP((SUM(D225:Y225)),[2]Priser!$E$191:$J$193,1))*HLOOKUP((SUM(D225:Y225)),[2]Priser!$E$191:$J$193,3))/(SUM(D225:Y225)),0)*(1+[2]Genanskaffelsespriser!$D$196),$A$400)</f>
        <v>0</v>
      </c>
      <c r="AA225" s="57">
        <f t="shared" ref="AA225:AV225" si="157">IF((D225*$Z225-(2009-D$3)/($C225+D226)*$Z225*D225)&lt;0,0,(D225*$Z225-(2009-D$3)/($C225+D226)*$Z225*D225))</f>
        <v>0</v>
      </c>
      <c r="AB225" s="58">
        <f t="shared" si="157"/>
        <v>0</v>
      </c>
      <c r="AC225" s="58">
        <f t="shared" si="157"/>
        <v>0</v>
      </c>
      <c r="AD225" s="58">
        <f t="shared" si="157"/>
        <v>0</v>
      </c>
      <c r="AE225" s="58">
        <f t="shared" si="157"/>
        <v>0</v>
      </c>
      <c r="AF225" s="58">
        <f t="shared" si="157"/>
        <v>0</v>
      </c>
      <c r="AG225" s="58">
        <f t="shared" si="157"/>
        <v>0</v>
      </c>
      <c r="AH225" s="58">
        <f t="shared" si="157"/>
        <v>0</v>
      </c>
      <c r="AI225" s="58">
        <f t="shared" si="157"/>
        <v>0</v>
      </c>
      <c r="AJ225" s="58">
        <f t="shared" si="157"/>
        <v>0</v>
      </c>
      <c r="AK225" s="58">
        <f t="shared" si="157"/>
        <v>0</v>
      </c>
      <c r="AL225" s="58">
        <f t="shared" si="157"/>
        <v>0</v>
      </c>
      <c r="AM225" s="58">
        <f t="shared" si="157"/>
        <v>0</v>
      </c>
      <c r="AN225" s="58">
        <f t="shared" si="157"/>
        <v>0</v>
      </c>
      <c r="AO225" s="58">
        <f t="shared" si="157"/>
        <v>0</v>
      </c>
      <c r="AP225" s="58">
        <f t="shared" si="157"/>
        <v>0</v>
      </c>
      <c r="AQ225" s="58">
        <f t="shared" si="157"/>
        <v>0</v>
      </c>
      <c r="AR225" s="58">
        <f t="shared" si="157"/>
        <v>0</v>
      </c>
      <c r="AS225" s="58">
        <f t="shared" si="157"/>
        <v>0</v>
      </c>
      <c r="AT225" s="58">
        <f t="shared" si="157"/>
        <v>0</v>
      </c>
      <c r="AU225" s="58">
        <f t="shared" si="157"/>
        <v>0</v>
      </c>
      <c r="AV225" s="58">
        <f t="shared" si="157"/>
        <v>0</v>
      </c>
      <c r="AW225" s="59">
        <f>+SUM(AA225:AV225)</f>
        <v>0</v>
      </c>
      <c r="AX225" s="58">
        <f>VLOOKUP(D$3,[2]Prisindeks!$A$1:$B$111,2,FALSE)/100*AA225</f>
        <v>0</v>
      </c>
      <c r="AY225" s="58">
        <f>VLOOKUP(E$3,[2]Prisindeks!$A$1:$B$111,2,FALSE)/100*AB225</f>
        <v>0</v>
      </c>
      <c r="AZ225" s="58">
        <f>VLOOKUP(F$3,[2]Prisindeks!$A$1:$B$111,2,FALSE)/100*AC225</f>
        <v>0</v>
      </c>
      <c r="BA225" s="58">
        <f>VLOOKUP(G$3,[2]Prisindeks!$A$1:$B$111,2,FALSE)/100*AD225</f>
        <v>0</v>
      </c>
      <c r="BB225" s="58">
        <f>VLOOKUP(H$3,[2]Prisindeks!$A$1:$B$111,2,FALSE)/100*AE225</f>
        <v>0</v>
      </c>
      <c r="BC225" s="58">
        <f>VLOOKUP(I$3,[2]Prisindeks!$A$1:$B$111,2,FALSE)/100*AF225</f>
        <v>0</v>
      </c>
      <c r="BD225" s="58">
        <f>VLOOKUP(J$3,[2]Prisindeks!$A$1:$B$111,2,FALSE)/100*AG225</f>
        <v>0</v>
      </c>
      <c r="BE225" s="58">
        <f>VLOOKUP(K$3,[2]Prisindeks!$A$1:$B$111,2,FALSE)/100*AH225</f>
        <v>0</v>
      </c>
      <c r="BF225" s="58">
        <f>VLOOKUP(L$3,[2]Prisindeks!$A$1:$B$111,2,FALSE)/100*AI225</f>
        <v>0</v>
      </c>
      <c r="BG225" s="58">
        <f>VLOOKUP(M$3,[2]Prisindeks!$A$1:$B$111,2,FALSE)/100*AJ225</f>
        <v>0</v>
      </c>
      <c r="BH225" s="58">
        <f>VLOOKUP(N$3,[2]Prisindeks!$A$1:$B$111,2,FALSE)/100*AK225</f>
        <v>0</v>
      </c>
      <c r="BI225" s="58">
        <f>VLOOKUP(O$3,[2]Prisindeks!$A$1:$B$111,2,FALSE)/100*AL225</f>
        <v>0</v>
      </c>
      <c r="BJ225" s="58">
        <f>VLOOKUP(P$3,[2]Prisindeks!$A$1:$B$111,2,FALSE)/100*AM225</f>
        <v>0</v>
      </c>
      <c r="BK225" s="58">
        <f>VLOOKUP(Q$3,[2]Prisindeks!$A$1:$B$111,2,FALSE)/100*AN225</f>
        <v>0</v>
      </c>
      <c r="BL225" s="58">
        <f>VLOOKUP(R$3,[2]Prisindeks!$A$1:$B$111,2,FALSE)/100*AO225</f>
        <v>0</v>
      </c>
      <c r="BM225" s="58">
        <f>VLOOKUP(S$3,[2]Prisindeks!$A$1:$B$111,2,FALSE)/100*AP225</f>
        <v>0</v>
      </c>
      <c r="BN225" s="58">
        <f>VLOOKUP(T$3,[2]Prisindeks!$A$1:$B$111,2,FALSE)/100*AQ225</f>
        <v>0</v>
      </c>
      <c r="BO225" s="58">
        <f>VLOOKUP(U$3,[2]Prisindeks!$A$1:$B$111,2,FALSE)/100*AR225</f>
        <v>0</v>
      </c>
      <c r="BP225" s="58">
        <f>VLOOKUP(V$3,[2]Prisindeks!$A$1:$B$111,2,FALSE)/100*AS225</f>
        <v>0</v>
      </c>
      <c r="BQ225" s="58">
        <f>VLOOKUP(W$3,[2]Prisindeks!$A$1:$B$111,2,FALSE)/100*AT225</f>
        <v>0</v>
      </c>
      <c r="BR225" s="58">
        <f>VLOOKUP(X$3,[2]Prisindeks!$A$1:$B$111,2,FALSE)/100*AU225</f>
        <v>0</v>
      </c>
      <c r="BS225" s="58">
        <f>VLOOKUP(Y$3,[2]Prisindeks!$A$1:$B$111,2,FALSE)/100*AV225</f>
        <v>0</v>
      </c>
      <c r="BT225" s="59">
        <f>+SUM(AX225:BS225)</f>
        <v>0</v>
      </c>
      <c r="BU225" s="48">
        <f t="shared" ref="BU225:CP225" si="158">(AX225+AA225)/2</f>
        <v>0</v>
      </c>
      <c r="BV225" s="48">
        <f t="shared" si="158"/>
        <v>0</v>
      </c>
      <c r="BW225" s="48">
        <f t="shared" si="158"/>
        <v>0</v>
      </c>
      <c r="BX225" s="48">
        <f t="shared" si="158"/>
        <v>0</v>
      </c>
      <c r="BY225" s="48">
        <f t="shared" si="158"/>
        <v>0</v>
      </c>
      <c r="BZ225" s="48">
        <f t="shared" si="158"/>
        <v>0</v>
      </c>
      <c r="CA225" s="48">
        <f t="shared" si="158"/>
        <v>0</v>
      </c>
      <c r="CB225" s="48">
        <f t="shared" si="158"/>
        <v>0</v>
      </c>
      <c r="CC225" s="48">
        <f t="shared" si="158"/>
        <v>0</v>
      </c>
      <c r="CD225" s="48">
        <f t="shared" si="158"/>
        <v>0</v>
      </c>
      <c r="CE225" s="48">
        <f t="shared" si="158"/>
        <v>0</v>
      </c>
      <c r="CF225" s="48">
        <f t="shared" si="158"/>
        <v>0</v>
      </c>
      <c r="CG225" s="48">
        <f t="shared" si="158"/>
        <v>0</v>
      </c>
      <c r="CH225" s="48">
        <f t="shared" si="158"/>
        <v>0</v>
      </c>
      <c r="CI225" s="48">
        <f t="shared" si="158"/>
        <v>0</v>
      </c>
      <c r="CJ225" s="48">
        <f t="shared" si="158"/>
        <v>0</v>
      </c>
      <c r="CK225" s="48">
        <f t="shared" si="158"/>
        <v>0</v>
      </c>
      <c r="CL225" s="48">
        <f t="shared" si="158"/>
        <v>0</v>
      </c>
      <c r="CM225" s="48">
        <f t="shared" si="158"/>
        <v>0</v>
      </c>
      <c r="CN225" s="48">
        <f t="shared" si="158"/>
        <v>0</v>
      </c>
      <c r="CO225" s="48">
        <f t="shared" si="158"/>
        <v>0</v>
      </c>
      <c r="CP225" s="48">
        <f t="shared" si="158"/>
        <v>0</v>
      </c>
      <c r="CQ225" s="49">
        <f>+AVERAGE(AW225,BT225)</f>
        <v>0</v>
      </c>
      <c r="CR225" s="48">
        <f>SUM(D225:Y225)</f>
        <v>0</v>
      </c>
    </row>
    <row r="226" spans="1:96" hidden="1" outlineLevel="1" x14ac:dyDescent="0.25">
      <c r="A226" s="60" t="s">
        <v>66</v>
      </c>
      <c r="B226" s="51" t="s">
        <v>67</v>
      </c>
      <c r="C226" s="61" t="s">
        <v>68</v>
      </c>
      <c r="D226" s="78">
        <v>0</v>
      </c>
      <c r="E226" s="78">
        <v>0</v>
      </c>
      <c r="F226" s="78">
        <v>0</v>
      </c>
      <c r="G226" s="78">
        <v>0</v>
      </c>
      <c r="H226" s="78">
        <v>0</v>
      </c>
      <c r="I226" s="78">
        <v>0</v>
      </c>
      <c r="J226" s="78">
        <v>0</v>
      </c>
      <c r="K226" s="78">
        <v>0</v>
      </c>
      <c r="L226" s="78">
        <v>0</v>
      </c>
      <c r="M226" s="78">
        <v>0</v>
      </c>
      <c r="N226" s="78">
        <v>0</v>
      </c>
      <c r="O226" s="78">
        <v>0</v>
      </c>
      <c r="P226" s="78">
        <v>0</v>
      </c>
      <c r="Q226" s="78">
        <v>0</v>
      </c>
      <c r="R226" s="78">
        <v>0</v>
      </c>
      <c r="S226" s="78">
        <v>0</v>
      </c>
      <c r="T226" s="78">
        <v>0</v>
      </c>
      <c r="U226" s="78">
        <v>0</v>
      </c>
      <c r="V226" s="78">
        <v>0</v>
      </c>
      <c r="W226" s="78">
        <v>0</v>
      </c>
      <c r="X226" s="78">
        <v>0</v>
      </c>
      <c r="Y226" s="110">
        <v>0</v>
      </c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49"/>
      <c r="CR226" s="48"/>
    </row>
    <row r="227" spans="1:96" collapsed="1" x14ac:dyDescent="0.25">
      <c r="A227" s="30" t="s">
        <v>103</v>
      </c>
      <c r="B227" s="31"/>
      <c r="C227" s="7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74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5"/>
      <c r="AP227" s="75"/>
      <c r="AQ227" s="75"/>
      <c r="AR227" s="75"/>
      <c r="AS227" s="75"/>
      <c r="AT227" s="75"/>
      <c r="AU227" s="75"/>
      <c r="AV227" s="49"/>
      <c r="AW227" s="36">
        <f>SUM(AW228:AW235)</f>
        <v>0</v>
      </c>
      <c r="AX227" s="76"/>
      <c r="AY227" s="76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  <c r="BM227" s="76"/>
      <c r="BN227" s="76"/>
      <c r="BO227" s="76"/>
      <c r="BP227" s="76"/>
      <c r="BQ227" s="76"/>
      <c r="BR227" s="76"/>
      <c r="BS227" s="76"/>
      <c r="BT227" s="36">
        <f>SUM(BT228:BT235)</f>
        <v>0</v>
      </c>
      <c r="BU227" s="76"/>
      <c r="BV227" s="76"/>
      <c r="BW227" s="76"/>
      <c r="BX227" s="76"/>
      <c r="BY227" s="76"/>
      <c r="BZ227" s="76"/>
      <c r="CA227" s="76"/>
      <c r="CB227" s="76"/>
      <c r="CC227" s="76"/>
      <c r="CD227" s="76"/>
      <c r="CE227" s="76"/>
      <c r="CF227" s="76"/>
      <c r="CG227" s="76"/>
      <c r="CH227" s="76"/>
      <c r="CI227" s="76"/>
      <c r="CJ227" s="76"/>
      <c r="CK227" s="76"/>
      <c r="CL227" s="76"/>
      <c r="CM227" s="76"/>
      <c r="CN227" s="76"/>
      <c r="CO227" s="76"/>
      <c r="CP227" s="76"/>
      <c r="CQ227" s="36">
        <f>SUM(CQ228:CQ235)</f>
        <v>0</v>
      </c>
      <c r="CR227" s="48">
        <f>SUM(D227:Y227)</f>
        <v>0</v>
      </c>
    </row>
    <row r="228" spans="1:96" hidden="1" outlineLevel="1" x14ac:dyDescent="0.25">
      <c r="A228" s="85" t="s">
        <v>84</v>
      </c>
      <c r="B228" s="39" t="s">
        <v>85</v>
      </c>
      <c r="C228" s="40">
        <f>+[2]Genanskaffelsespriser!$E$175</f>
        <v>50</v>
      </c>
      <c r="D228" s="77">
        <v>0</v>
      </c>
      <c r="E228" s="77">
        <v>0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77">
        <v>0</v>
      </c>
      <c r="Q228" s="77">
        <v>0</v>
      </c>
      <c r="R228" s="77">
        <v>0</v>
      </c>
      <c r="S228" s="77">
        <v>0</v>
      </c>
      <c r="T228" s="77">
        <v>0</v>
      </c>
      <c r="U228" s="77">
        <v>0</v>
      </c>
      <c r="V228" s="77">
        <v>0</v>
      </c>
      <c r="W228" s="77">
        <v>0</v>
      </c>
      <c r="X228" s="77">
        <v>0</v>
      </c>
      <c r="Y228" s="77">
        <v>0</v>
      </c>
      <c r="Z228" s="86">
        <f>IF(COUNTIF(D228:Y228,"&lt;&gt;0")&lt;=1,IF((SUM(D228:Y228))&gt;0,((+HLOOKUP((SUM(D228:Y228)),[2]Priser!$E$342:$H$344,2)+((SUM(D228:Y228))-HLOOKUP((SUM(D228:Y228)),[2]Priser!$E$342:$H$344,1))*HLOOKUP((SUM(D228:Y228)),[2]Priser!$E$342:$H$344,3))*[2]Priser!$P$341)/(SUM(D228:Y228)),0)*(1+[2]Genanskaffelsespriser!$D$196),$A$400)</f>
        <v>0</v>
      </c>
      <c r="AA228" s="45">
        <f t="shared" ref="AA228:AV228" si="159">IF((D228*$Z228-(2009-D$3)/($C228+D229)*$Z228*D228)&lt;0,0,(D228*$Z228-(2009-D$3)/($C228+D229)*$Z228*D228))</f>
        <v>0</v>
      </c>
      <c r="AB228" s="46">
        <f t="shared" si="159"/>
        <v>0</v>
      </c>
      <c r="AC228" s="46">
        <f t="shared" si="159"/>
        <v>0</v>
      </c>
      <c r="AD228" s="46">
        <f t="shared" si="159"/>
        <v>0</v>
      </c>
      <c r="AE228" s="46">
        <f t="shared" si="159"/>
        <v>0</v>
      </c>
      <c r="AF228" s="46">
        <f t="shared" si="159"/>
        <v>0</v>
      </c>
      <c r="AG228" s="46">
        <f t="shared" si="159"/>
        <v>0</v>
      </c>
      <c r="AH228" s="46">
        <f t="shared" si="159"/>
        <v>0</v>
      </c>
      <c r="AI228" s="46">
        <f t="shared" si="159"/>
        <v>0</v>
      </c>
      <c r="AJ228" s="46">
        <f t="shared" si="159"/>
        <v>0</v>
      </c>
      <c r="AK228" s="46">
        <f t="shared" si="159"/>
        <v>0</v>
      </c>
      <c r="AL228" s="46">
        <f t="shared" si="159"/>
        <v>0</v>
      </c>
      <c r="AM228" s="46">
        <f t="shared" si="159"/>
        <v>0</v>
      </c>
      <c r="AN228" s="46">
        <f t="shared" si="159"/>
        <v>0</v>
      </c>
      <c r="AO228" s="46">
        <f t="shared" si="159"/>
        <v>0</v>
      </c>
      <c r="AP228" s="46">
        <f t="shared" si="159"/>
        <v>0</v>
      </c>
      <c r="AQ228" s="46">
        <f t="shared" si="159"/>
        <v>0</v>
      </c>
      <c r="AR228" s="46">
        <f t="shared" si="159"/>
        <v>0</v>
      </c>
      <c r="AS228" s="46">
        <f t="shared" si="159"/>
        <v>0</v>
      </c>
      <c r="AT228" s="46">
        <f t="shared" si="159"/>
        <v>0</v>
      </c>
      <c r="AU228" s="46">
        <f t="shared" si="159"/>
        <v>0</v>
      </c>
      <c r="AV228" s="46">
        <f t="shared" si="159"/>
        <v>0</v>
      </c>
      <c r="AW228" s="47">
        <f>+SUM(AA228:AV228)</f>
        <v>0</v>
      </c>
      <c r="AX228" s="46">
        <f>VLOOKUP(D$3,[2]Prisindeks!$A$1:$B$111,2,FALSE)/100*AA228</f>
        <v>0</v>
      </c>
      <c r="AY228" s="46">
        <f>VLOOKUP(E$3,[2]Prisindeks!$A$1:$B$111,2,FALSE)/100*AB228</f>
        <v>0</v>
      </c>
      <c r="AZ228" s="46">
        <f>VLOOKUP(F$3,[2]Prisindeks!$A$1:$B$111,2,FALSE)/100*AC228</f>
        <v>0</v>
      </c>
      <c r="BA228" s="46">
        <f>VLOOKUP(G$3,[2]Prisindeks!$A$1:$B$111,2,FALSE)/100*AD228</f>
        <v>0</v>
      </c>
      <c r="BB228" s="46">
        <f>VLOOKUP(H$3,[2]Prisindeks!$A$1:$B$111,2,FALSE)/100*AE228</f>
        <v>0</v>
      </c>
      <c r="BC228" s="46">
        <f>VLOOKUP(I$3,[2]Prisindeks!$A$1:$B$111,2,FALSE)/100*AF228</f>
        <v>0</v>
      </c>
      <c r="BD228" s="46">
        <f>VLOOKUP(J$3,[2]Prisindeks!$A$1:$B$111,2,FALSE)/100*AG228</f>
        <v>0</v>
      </c>
      <c r="BE228" s="46">
        <f>VLOOKUP(K$3,[2]Prisindeks!$A$1:$B$111,2,FALSE)/100*AH228</f>
        <v>0</v>
      </c>
      <c r="BF228" s="46">
        <f>VLOOKUP(L$3,[2]Prisindeks!$A$1:$B$111,2,FALSE)/100*AI228</f>
        <v>0</v>
      </c>
      <c r="BG228" s="46">
        <f>VLOOKUP(M$3,[2]Prisindeks!$A$1:$B$111,2,FALSE)/100*AJ228</f>
        <v>0</v>
      </c>
      <c r="BH228" s="46">
        <f>VLOOKUP(N$3,[2]Prisindeks!$A$1:$B$111,2,FALSE)/100*AK228</f>
        <v>0</v>
      </c>
      <c r="BI228" s="46">
        <f>VLOOKUP(O$3,[2]Prisindeks!$A$1:$B$111,2,FALSE)/100*AL228</f>
        <v>0</v>
      </c>
      <c r="BJ228" s="46">
        <f>VLOOKUP(P$3,[2]Prisindeks!$A$1:$B$111,2,FALSE)/100*AM228</f>
        <v>0</v>
      </c>
      <c r="BK228" s="46">
        <f>VLOOKUP(Q$3,[2]Prisindeks!$A$1:$B$111,2,FALSE)/100*AN228</f>
        <v>0</v>
      </c>
      <c r="BL228" s="46">
        <f>VLOOKUP(R$3,[2]Prisindeks!$A$1:$B$111,2,FALSE)/100*AO228</f>
        <v>0</v>
      </c>
      <c r="BM228" s="46">
        <f>VLOOKUP(S$3,[2]Prisindeks!$A$1:$B$111,2,FALSE)/100*AP228</f>
        <v>0</v>
      </c>
      <c r="BN228" s="46">
        <f>VLOOKUP(T$3,[2]Prisindeks!$A$1:$B$111,2,FALSE)/100*AQ228</f>
        <v>0</v>
      </c>
      <c r="BO228" s="46">
        <f>VLOOKUP(U$3,[2]Prisindeks!$A$1:$B$111,2,FALSE)/100*AR228</f>
        <v>0</v>
      </c>
      <c r="BP228" s="46">
        <f>VLOOKUP(V$3,[2]Prisindeks!$A$1:$B$111,2,FALSE)/100*AS228</f>
        <v>0</v>
      </c>
      <c r="BQ228" s="46">
        <f>VLOOKUP(W$3,[2]Prisindeks!$A$1:$B$111,2,FALSE)/100*AT228</f>
        <v>0</v>
      </c>
      <c r="BR228" s="46">
        <f>VLOOKUP(X$3,[2]Prisindeks!$A$1:$B$111,2,FALSE)/100*AU228</f>
        <v>0</v>
      </c>
      <c r="BS228" s="46">
        <f>VLOOKUP(Y$3,[2]Prisindeks!$A$1:$B$111,2,FALSE)/100*AV228</f>
        <v>0</v>
      </c>
      <c r="BT228" s="47">
        <f>+SUM(AX228:BS228)</f>
        <v>0</v>
      </c>
      <c r="BU228" s="48">
        <f t="shared" ref="BU228:CP228" si="160">(AX228+AA228)/2</f>
        <v>0</v>
      </c>
      <c r="BV228" s="48">
        <f t="shared" si="160"/>
        <v>0</v>
      </c>
      <c r="BW228" s="48">
        <f t="shared" si="160"/>
        <v>0</v>
      </c>
      <c r="BX228" s="48">
        <f t="shared" si="160"/>
        <v>0</v>
      </c>
      <c r="BY228" s="48">
        <f t="shared" si="160"/>
        <v>0</v>
      </c>
      <c r="BZ228" s="48">
        <f t="shared" si="160"/>
        <v>0</v>
      </c>
      <c r="CA228" s="48">
        <f t="shared" si="160"/>
        <v>0</v>
      </c>
      <c r="CB228" s="48">
        <f t="shared" si="160"/>
        <v>0</v>
      </c>
      <c r="CC228" s="48">
        <f t="shared" si="160"/>
        <v>0</v>
      </c>
      <c r="CD228" s="48">
        <f t="shared" si="160"/>
        <v>0</v>
      </c>
      <c r="CE228" s="48">
        <f t="shared" si="160"/>
        <v>0</v>
      </c>
      <c r="CF228" s="48">
        <f t="shared" si="160"/>
        <v>0</v>
      </c>
      <c r="CG228" s="48">
        <f t="shared" si="160"/>
        <v>0</v>
      </c>
      <c r="CH228" s="48">
        <f t="shared" si="160"/>
        <v>0</v>
      </c>
      <c r="CI228" s="48">
        <f t="shared" si="160"/>
        <v>0</v>
      </c>
      <c r="CJ228" s="48">
        <f t="shared" si="160"/>
        <v>0</v>
      </c>
      <c r="CK228" s="48">
        <f t="shared" si="160"/>
        <v>0</v>
      </c>
      <c r="CL228" s="48">
        <f t="shared" si="160"/>
        <v>0</v>
      </c>
      <c r="CM228" s="48">
        <f t="shared" si="160"/>
        <v>0</v>
      </c>
      <c r="CN228" s="48">
        <f t="shared" si="160"/>
        <v>0</v>
      </c>
      <c r="CO228" s="48">
        <f t="shared" si="160"/>
        <v>0</v>
      </c>
      <c r="CP228" s="48">
        <f t="shared" si="160"/>
        <v>0</v>
      </c>
      <c r="CQ228" s="49">
        <f>+AVERAGE(AW228,BT228)</f>
        <v>0</v>
      </c>
      <c r="CR228" s="48">
        <f>SUM(D228:Y228)</f>
        <v>0</v>
      </c>
    </row>
    <row r="229" spans="1:96" hidden="1" outlineLevel="1" x14ac:dyDescent="0.25">
      <c r="A229" s="60" t="s">
        <v>66</v>
      </c>
      <c r="B229" s="51" t="s">
        <v>67</v>
      </c>
      <c r="C229" s="61" t="s">
        <v>68</v>
      </c>
      <c r="D229" s="78">
        <v>0</v>
      </c>
      <c r="E229" s="78">
        <v>0</v>
      </c>
      <c r="F229" s="78">
        <v>0</v>
      </c>
      <c r="G229" s="78">
        <v>0</v>
      </c>
      <c r="H229" s="78">
        <v>0</v>
      </c>
      <c r="I229" s="78">
        <v>0</v>
      </c>
      <c r="J229" s="78">
        <v>0</v>
      </c>
      <c r="K229" s="78">
        <v>0</v>
      </c>
      <c r="L229" s="78">
        <v>0</v>
      </c>
      <c r="M229" s="78">
        <v>0</v>
      </c>
      <c r="N229" s="78">
        <v>0</v>
      </c>
      <c r="O229" s="78">
        <v>0</v>
      </c>
      <c r="P229" s="78">
        <v>0</v>
      </c>
      <c r="Q229" s="78">
        <v>0</v>
      </c>
      <c r="R229" s="78">
        <v>0</v>
      </c>
      <c r="S229" s="78">
        <v>0</v>
      </c>
      <c r="T229" s="78">
        <v>0</v>
      </c>
      <c r="U229" s="78">
        <v>0</v>
      </c>
      <c r="V229" s="78">
        <v>0</v>
      </c>
      <c r="W229" s="78">
        <v>0</v>
      </c>
      <c r="X229" s="78">
        <v>0</v>
      </c>
      <c r="Y229" s="110">
        <v>0</v>
      </c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6"/>
      <c r="BG229" s="56"/>
      <c r="BH229" s="56"/>
      <c r="BI229" s="56"/>
      <c r="BJ229" s="56"/>
      <c r="BK229" s="56"/>
      <c r="BL229" s="56"/>
      <c r="BM229" s="56"/>
      <c r="BN229" s="56"/>
      <c r="BO229" s="56"/>
      <c r="BP229" s="56"/>
      <c r="BQ229" s="56"/>
      <c r="BR229" s="56"/>
      <c r="BS229" s="56"/>
      <c r="BT229" s="56"/>
      <c r="BU229" s="56"/>
      <c r="BV229" s="56"/>
      <c r="BW229" s="56"/>
      <c r="BX229" s="56"/>
      <c r="BY229" s="56"/>
      <c r="BZ229" s="56"/>
      <c r="CA229" s="56"/>
      <c r="CB229" s="56"/>
      <c r="CC229" s="56"/>
      <c r="CD229" s="56"/>
      <c r="CE229" s="56"/>
      <c r="CF229" s="56"/>
      <c r="CG229" s="56"/>
      <c r="CH229" s="56"/>
      <c r="CI229" s="56"/>
      <c r="CJ229" s="56"/>
      <c r="CK229" s="56"/>
      <c r="CL229" s="56"/>
      <c r="CM229" s="56"/>
      <c r="CN229" s="56"/>
      <c r="CO229" s="56"/>
      <c r="CP229" s="56"/>
      <c r="CQ229" s="49"/>
      <c r="CR229" s="48"/>
    </row>
    <row r="230" spans="1:96" hidden="1" outlineLevel="1" x14ac:dyDescent="0.25">
      <c r="A230" s="50" t="s">
        <v>86</v>
      </c>
      <c r="B230" s="51" t="s">
        <v>85</v>
      </c>
      <c r="C230" s="52">
        <f>+[2]Genanskaffelsespriser!$E$176</f>
        <v>25</v>
      </c>
      <c r="D230" s="78">
        <v>0</v>
      </c>
      <c r="E230" s="78">
        <v>0</v>
      </c>
      <c r="F230" s="78">
        <v>0</v>
      </c>
      <c r="G230" s="78">
        <v>0</v>
      </c>
      <c r="H230" s="78">
        <v>0</v>
      </c>
      <c r="I230" s="78">
        <v>0</v>
      </c>
      <c r="J230" s="78">
        <v>0</v>
      </c>
      <c r="K230" s="78">
        <v>0</v>
      </c>
      <c r="L230" s="78">
        <v>0</v>
      </c>
      <c r="M230" s="78">
        <v>0</v>
      </c>
      <c r="N230" s="78">
        <v>0</v>
      </c>
      <c r="O230" s="78">
        <v>0</v>
      </c>
      <c r="P230" s="78">
        <v>0</v>
      </c>
      <c r="Q230" s="78">
        <v>0</v>
      </c>
      <c r="R230" s="78">
        <v>0</v>
      </c>
      <c r="S230" s="78">
        <v>0</v>
      </c>
      <c r="T230" s="78">
        <v>0</v>
      </c>
      <c r="U230" s="78">
        <v>0</v>
      </c>
      <c r="V230" s="78">
        <v>0</v>
      </c>
      <c r="W230" s="78">
        <v>0</v>
      </c>
      <c r="X230" s="78">
        <v>0</v>
      </c>
      <c r="Y230" s="78">
        <v>0</v>
      </c>
      <c r="Z230" s="87">
        <f>IF(COUNTIF(D230:Y230,"&lt;&gt;0")&lt;=1,IF((SUM(D230:Y230))&gt;0,((+HLOOKUP((SUM(D230:Y230)),[2]Priser!$E$342:$H$344,2)+((SUM(D230:Y230))-HLOOKUP((SUM(D230:Y230)),[2]Priser!$E$342:$H$344,1))*HLOOKUP((SUM(D230:Y230)),[2]Priser!$E$342:$H$344,3))*[2]Priser!$Q$341)/(SUM(D230:Y230)),0)*(1+[2]Genanskaffelsespriser!$D$196),$A$400)</f>
        <v>0</v>
      </c>
      <c r="AA230" s="57">
        <f t="shared" ref="AA230:AP231" si="161">IF((D230*$Z230-(2009-D$3)/$C230*$Z230*D230)&lt;0,0,(D230*$Z230-(2009-D$3)/$C230*$Z230*D230))</f>
        <v>0</v>
      </c>
      <c r="AB230" s="58">
        <f t="shared" si="161"/>
        <v>0</v>
      </c>
      <c r="AC230" s="58">
        <f t="shared" si="161"/>
        <v>0</v>
      </c>
      <c r="AD230" s="58">
        <f t="shared" si="161"/>
        <v>0</v>
      </c>
      <c r="AE230" s="58">
        <f t="shared" si="161"/>
        <v>0</v>
      </c>
      <c r="AF230" s="58">
        <f t="shared" si="161"/>
        <v>0</v>
      </c>
      <c r="AG230" s="58">
        <f t="shared" si="161"/>
        <v>0</v>
      </c>
      <c r="AH230" s="58">
        <f t="shared" si="161"/>
        <v>0</v>
      </c>
      <c r="AI230" s="58">
        <f t="shared" si="161"/>
        <v>0</v>
      </c>
      <c r="AJ230" s="58">
        <f t="shared" si="161"/>
        <v>0</v>
      </c>
      <c r="AK230" s="58">
        <f t="shared" si="161"/>
        <v>0</v>
      </c>
      <c r="AL230" s="58">
        <f t="shared" si="161"/>
        <v>0</v>
      </c>
      <c r="AM230" s="58">
        <f t="shared" si="161"/>
        <v>0</v>
      </c>
      <c r="AN230" s="58">
        <f t="shared" si="161"/>
        <v>0</v>
      </c>
      <c r="AO230" s="58">
        <f t="shared" si="161"/>
        <v>0</v>
      </c>
      <c r="AP230" s="58">
        <f t="shared" si="161"/>
        <v>0</v>
      </c>
      <c r="AQ230" s="58">
        <f t="shared" ref="AK230:AT231" si="162">IF((T230*$Z230-(2009-T$3)/$C230*$Z230*T230)&lt;0,0,(T230*$Z230-(2009-T$3)/$C230*$Z230*T230))</f>
        <v>0</v>
      </c>
      <c r="AR230" s="58">
        <f t="shared" si="162"/>
        <v>0</v>
      </c>
      <c r="AS230" s="58">
        <f t="shared" si="162"/>
        <v>0</v>
      </c>
      <c r="AT230" s="58">
        <f t="shared" si="162"/>
        <v>0</v>
      </c>
      <c r="AU230" s="58">
        <f>IF((X230*$Z230-(2009-X$3)/$C230*$Z230*X230)&lt;0,0,(X230*$Z230-(2009-X$3)/$C230*$Z230*X230))</f>
        <v>0</v>
      </c>
      <c r="AV230" s="58">
        <f>IF((Y230*$Z230-(2009-Y$3)/$C230*$Z230*Y230)&lt;0,0,(Y230*$Z230-(2009-Y$3)/$C230*$Z230*Y230))</f>
        <v>0</v>
      </c>
      <c r="AW230" s="59">
        <f>+SUM(AA230:AV230)</f>
        <v>0</v>
      </c>
      <c r="AX230" s="58">
        <f>VLOOKUP(D$3,[2]Prisindeks!$A$1:$B$111,2,FALSE)/100*AA230</f>
        <v>0</v>
      </c>
      <c r="AY230" s="58">
        <f>VLOOKUP(E$3,[2]Prisindeks!$A$1:$B$111,2,FALSE)/100*AB230</f>
        <v>0</v>
      </c>
      <c r="AZ230" s="58">
        <f>VLOOKUP(F$3,[2]Prisindeks!$A$1:$B$111,2,FALSE)/100*AC230</f>
        <v>0</v>
      </c>
      <c r="BA230" s="58">
        <f>VLOOKUP(G$3,[2]Prisindeks!$A$1:$B$111,2,FALSE)/100*AD230</f>
        <v>0</v>
      </c>
      <c r="BB230" s="58">
        <f>VLOOKUP(H$3,[2]Prisindeks!$A$1:$B$111,2,FALSE)/100*AE230</f>
        <v>0</v>
      </c>
      <c r="BC230" s="58">
        <f>VLOOKUP(I$3,[2]Prisindeks!$A$1:$B$111,2,FALSE)/100*AF230</f>
        <v>0</v>
      </c>
      <c r="BD230" s="58">
        <f>VLOOKUP(J$3,[2]Prisindeks!$A$1:$B$111,2,FALSE)/100*AG230</f>
        <v>0</v>
      </c>
      <c r="BE230" s="58">
        <f>VLOOKUP(K$3,[2]Prisindeks!$A$1:$B$111,2,FALSE)/100*AH230</f>
        <v>0</v>
      </c>
      <c r="BF230" s="58">
        <f>VLOOKUP(L$3,[2]Prisindeks!$A$1:$B$111,2,FALSE)/100*AI230</f>
        <v>0</v>
      </c>
      <c r="BG230" s="58">
        <f>VLOOKUP(M$3,[2]Prisindeks!$A$1:$B$111,2,FALSE)/100*AJ230</f>
        <v>0</v>
      </c>
      <c r="BH230" s="58">
        <f>VLOOKUP(N$3,[2]Prisindeks!$A$1:$B$111,2,FALSE)/100*AK230</f>
        <v>0</v>
      </c>
      <c r="BI230" s="58">
        <f>VLOOKUP(O$3,[2]Prisindeks!$A$1:$B$111,2,FALSE)/100*AL230</f>
        <v>0</v>
      </c>
      <c r="BJ230" s="58">
        <f>VLOOKUP(P$3,[2]Prisindeks!$A$1:$B$111,2,FALSE)/100*AM230</f>
        <v>0</v>
      </c>
      <c r="BK230" s="58">
        <f>VLOOKUP(Q$3,[2]Prisindeks!$A$1:$B$111,2,FALSE)/100*AN230</f>
        <v>0</v>
      </c>
      <c r="BL230" s="58">
        <f>VLOOKUP(R$3,[2]Prisindeks!$A$1:$B$111,2,FALSE)/100*AO230</f>
        <v>0</v>
      </c>
      <c r="BM230" s="58">
        <f>VLOOKUP(S$3,[2]Prisindeks!$A$1:$B$111,2,FALSE)/100*AP230</f>
        <v>0</v>
      </c>
      <c r="BN230" s="58">
        <f>VLOOKUP(T$3,[2]Prisindeks!$A$1:$B$111,2,FALSE)/100*AQ230</f>
        <v>0</v>
      </c>
      <c r="BO230" s="58">
        <f>VLOOKUP(U$3,[2]Prisindeks!$A$1:$B$111,2,FALSE)/100*AR230</f>
        <v>0</v>
      </c>
      <c r="BP230" s="58">
        <f>VLOOKUP(V$3,[2]Prisindeks!$A$1:$B$111,2,FALSE)/100*AS230</f>
        <v>0</v>
      </c>
      <c r="BQ230" s="58">
        <f>VLOOKUP(W$3,[2]Prisindeks!$A$1:$B$111,2,FALSE)/100*AT230</f>
        <v>0</v>
      </c>
      <c r="BR230" s="58">
        <f>VLOOKUP(X$3,[2]Prisindeks!$A$1:$B$111,2,FALSE)/100*AU230</f>
        <v>0</v>
      </c>
      <c r="BS230" s="58">
        <f>VLOOKUP(Y$3,[2]Prisindeks!$A$1:$B$111,2,FALSE)/100*AV230</f>
        <v>0</v>
      </c>
      <c r="BT230" s="59">
        <f>+SUM(AX230:BS230)</f>
        <v>0</v>
      </c>
      <c r="BU230" s="48">
        <f t="shared" ref="BU230:CJ232" si="163">(AX230+AA230)/2</f>
        <v>0</v>
      </c>
      <c r="BV230" s="48">
        <f t="shared" si="163"/>
        <v>0</v>
      </c>
      <c r="BW230" s="48">
        <f t="shared" si="163"/>
        <v>0</v>
      </c>
      <c r="BX230" s="48">
        <f t="shared" si="163"/>
        <v>0</v>
      </c>
      <c r="BY230" s="48">
        <f t="shared" si="163"/>
        <v>0</v>
      </c>
      <c r="BZ230" s="48">
        <f t="shared" si="163"/>
        <v>0</v>
      </c>
      <c r="CA230" s="48">
        <f t="shared" si="163"/>
        <v>0</v>
      </c>
      <c r="CB230" s="48">
        <f t="shared" si="163"/>
        <v>0</v>
      </c>
      <c r="CC230" s="48">
        <f t="shared" si="163"/>
        <v>0</v>
      </c>
      <c r="CD230" s="48">
        <f t="shared" si="163"/>
        <v>0</v>
      </c>
      <c r="CE230" s="48">
        <f t="shared" si="163"/>
        <v>0</v>
      </c>
      <c r="CF230" s="48">
        <f t="shared" si="163"/>
        <v>0</v>
      </c>
      <c r="CG230" s="48">
        <f t="shared" si="163"/>
        <v>0</v>
      </c>
      <c r="CH230" s="48">
        <f t="shared" si="163"/>
        <v>0</v>
      </c>
      <c r="CI230" s="48">
        <f t="shared" si="163"/>
        <v>0</v>
      </c>
      <c r="CJ230" s="48">
        <f t="shared" si="163"/>
        <v>0</v>
      </c>
      <c r="CK230" s="48">
        <f t="shared" ref="CE230:CP232" si="164">(BN230+AQ230)/2</f>
        <v>0</v>
      </c>
      <c r="CL230" s="48">
        <f t="shared" si="164"/>
        <v>0</v>
      </c>
      <c r="CM230" s="48">
        <f t="shared" si="164"/>
        <v>0</v>
      </c>
      <c r="CN230" s="48">
        <f t="shared" si="164"/>
        <v>0</v>
      </c>
      <c r="CO230" s="48">
        <f t="shared" si="164"/>
        <v>0</v>
      </c>
      <c r="CP230" s="48">
        <f t="shared" si="164"/>
        <v>0</v>
      </c>
      <c r="CQ230" s="49">
        <f>+AVERAGE(AW230,BT230)</f>
        <v>0</v>
      </c>
      <c r="CR230" s="48">
        <f>SUM(D230:Y230)</f>
        <v>0</v>
      </c>
    </row>
    <row r="231" spans="1:96" hidden="1" outlineLevel="1" x14ac:dyDescent="0.25">
      <c r="A231" s="50" t="s">
        <v>87</v>
      </c>
      <c r="B231" s="51" t="s">
        <v>85</v>
      </c>
      <c r="C231" s="52">
        <f>+[2]Genanskaffelsespriser!$E$177</f>
        <v>10</v>
      </c>
      <c r="D231" s="78">
        <v>0</v>
      </c>
      <c r="E231" s="78">
        <v>0</v>
      </c>
      <c r="F231" s="78">
        <v>0</v>
      </c>
      <c r="G231" s="78">
        <v>0</v>
      </c>
      <c r="H231" s="78">
        <v>0</v>
      </c>
      <c r="I231" s="78">
        <v>0</v>
      </c>
      <c r="J231" s="78">
        <v>0</v>
      </c>
      <c r="K231" s="78">
        <v>0</v>
      </c>
      <c r="L231" s="78">
        <v>0</v>
      </c>
      <c r="M231" s="78">
        <v>0</v>
      </c>
      <c r="N231" s="78">
        <v>0</v>
      </c>
      <c r="O231" s="78">
        <v>0</v>
      </c>
      <c r="P231" s="78">
        <v>0</v>
      </c>
      <c r="Q231" s="78">
        <v>0</v>
      </c>
      <c r="R231" s="78">
        <v>0</v>
      </c>
      <c r="S231" s="78">
        <v>0</v>
      </c>
      <c r="T231" s="78">
        <v>0</v>
      </c>
      <c r="U231" s="78">
        <v>0</v>
      </c>
      <c r="V231" s="78">
        <v>0</v>
      </c>
      <c r="W231" s="78">
        <v>0</v>
      </c>
      <c r="X231" s="78">
        <v>0</v>
      </c>
      <c r="Y231" s="78">
        <v>0</v>
      </c>
      <c r="Z231" s="87">
        <f>IF(COUNTIF(D231:Y231,"&lt;&gt;0")&lt;=1,IF((SUM(D231:Y231))&gt;0,((+HLOOKUP((SUM(D231:Y231)),[2]Priser!$E$342:$H$344,2)+((SUM(D231:Y231))-HLOOKUP((SUM(D231:Y231)),[2]Priser!$E$342:$H$344,1))*HLOOKUP((SUM(D231:Y231)),[2]Priser!$E$342:$H$344,3))*[2]Priser!$R$341)/(SUM(D231:Y231)),0)*(1+[2]Genanskaffelsespriser!$D$196),$A$400)</f>
        <v>0</v>
      </c>
      <c r="AA231" s="57">
        <f t="shared" si="161"/>
        <v>0</v>
      </c>
      <c r="AB231" s="58">
        <f t="shared" si="161"/>
        <v>0</v>
      </c>
      <c r="AC231" s="58">
        <f t="shared" si="161"/>
        <v>0</v>
      </c>
      <c r="AD231" s="58">
        <f t="shared" si="161"/>
        <v>0</v>
      </c>
      <c r="AE231" s="58">
        <f t="shared" si="161"/>
        <v>0</v>
      </c>
      <c r="AF231" s="58">
        <f t="shared" si="161"/>
        <v>0</v>
      </c>
      <c r="AG231" s="58">
        <f t="shared" si="161"/>
        <v>0</v>
      </c>
      <c r="AH231" s="58">
        <f t="shared" si="161"/>
        <v>0</v>
      </c>
      <c r="AI231" s="58">
        <f t="shared" si="161"/>
        <v>0</v>
      </c>
      <c r="AJ231" s="58">
        <f t="shared" si="161"/>
        <v>0</v>
      </c>
      <c r="AK231" s="58">
        <f t="shared" si="162"/>
        <v>0</v>
      </c>
      <c r="AL231" s="58">
        <f t="shared" si="162"/>
        <v>0</v>
      </c>
      <c r="AM231" s="58">
        <f t="shared" si="162"/>
        <v>0</v>
      </c>
      <c r="AN231" s="58">
        <f t="shared" si="162"/>
        <v>0</v>
      </c>
      <c r="AO231" s="58">
        <f t="shared" si="162"/>
        <v>0</v>
      </c>
      <c r="AP231" s="58">
        <f t="shared" si="162"/>
        <v>0</v>
      </c>
      <c r="AQ231" s="58">
        <f t="shared" si="162"/>
        <v>0</v>
      </c>
      <c r="AR231" s="58">
        <f t="shared" si="162"/>
        <v>0</v>
      </c>
      <c r="AS231" s="58">
        <f t="shared" si="162"/>
        <v>0</v>
      </c>
      <c r="AT231" s="58">
        <f t="shared" si="162"/>
        <v>0</v>
      </c>
      <c r="AU231" s="58">
        <f>IF((X231*$Z231-(2009-X$3)/$C231*$Z231*X231)&lt;0,0,(X231*$Z231-(2009-X$3)/$C231*$Z231*X231))</f>
        <v>0</v>
      </c>
      <c r="AV231" s="58">
        <f>IF((Y231*$Z231-(2009-Y$3)/$C231*$Z231*Y231)&lt;0,0,(Y231*$Z231-(2009-Y$3)/$C231*$Z231*Y231))</f>
        <v>0</v>
      </c>
      <c r="AW231" s="59">
        <f>+SUM(AA231:AV231)</f>
        <v>0</v>
      </c>
      <c r="AX231" s="58">
        <f>VLOOKUP(D$3,[2]Prisindeks!$A$1:$B$111,2,FALSE)/100*AA231</f>
        <v>0</v>
      </c>
      <c r="AY231" s="58">
        <f>VLOOKUP(E$3,[2]Prisindeks!$A$1:$B$111,2,FALSE)/100*AB231</f>
        <v>0</v>
      </c>
      <c r="AZ231" s="58">
        <f>VLOOKUP(F$3,[2]Prisindeks!$A$1:$B$111,2,FALSE)/100*AC231</f>
        <v>0</v>
      </c>
      <c r="BA231" s="58">
        <f>VLOOKUP(G$3,[2]Prisindeks!$A$1:$B$111,2,FALSE)/100*AD231</f>
        <v>0</v>
      </c>
      <c r="BB231" s="58">
        <f>VLOOKUP(H$3,[2]Prisindeks!$A$1:$B$111,2,FALSE)/100*AE231</f>
        <v>0</v>
      </c>
      <c r="BC231" s="58">
        <f>VLOOKUP(I$3,[2]Prisindeks!$A$1:$B$111,2,FALSE)/100*AF231</f>
        <v>0</v>
      </c>
      <c r="BD231" s="58">
        <f>VLOOKUP(J$3,[2]Prisindeks!$A$1:$B$111,2,FALSE)/100*AG231</f>
        <v>0</v>
      </c>
      <c r="BE231" s="58">
        <f>VLOOKUP(K$3,[2]Prisindeks!$A$1:$B$111,2,FALSE)/100*AH231</f>
        <v>0</v>
      </c>
      <c r="BF231" s="58">
        <f>VLOOKUP(L$3,[2]Prisindeks!$A$1:$B$111,2,FALSE)/100*AI231</f>
        <v>0</v>
      </c>
      <c r="BG231" s="58">
        <f>VLOOKUP(M$3,[2]Prisindeks!$A$1:$B$111,2,FALSE)/100*AJ231</f>
        <v>0</v>
      </c>
      <c r="BH231" s="58">
        <f>VLOOKUP(N$3,[2]Prisindeks!$A$1:$B$111,2,FALSE)/100*AK231</f>
        <v>0</v>
      </c>
      <c r="BI231" s="58">
        <f>VLOOKUP(O$3,[2]Prisindeks!$A$1:$B$111,2,FALSE)/100*AL231</f>
        <v>0</v>
      </c>
      <c r="BJ231" s="58">
        <f>VLOOKUP(P$3,[2]Prisindeks!$A$1:$B$111,2,FALSE)/100*AM231</f>
        <v>0</v>
      </c>
      <c r="BK231" s="58">
        <f>VLOOKUP(Q$3,[2]Prisindeks!$A$1:$B$111,2,FALSE)/100*AN231</f>
        <v>0</v>
      </c>
      <c r="BL231" s="58">
        <f>VLOOKUP(R$3,[2]Prisindeks!$A$1:$B$111,2,FALSE)/100*AO231</f>
        <v>0</v>
      </c>
      <c r="BM231" s="58">
        <f>VLOOKUP(S$3,[2]Prisindeks!$A$1:$B$111,2,FALSE)/100*AP231</f>
        <v>0</v>
      </c>
      <c r="BN231" s="58">
        <f>VLOOKUP(T$3,[2]Prisindeks!$A$1:$B$111,2,FALSE)/100*AQ231</f>
        <v>0</v>
      </c>
      <c r="BO231" s="58">
        <f>VLOOKUP(U$3,[2]Prisindeks!$A$1:$B$111,2,FALSE)/100*AR231</f>
        <v>0</v>
      </c>
      <c r="BP231" s="58">
        <f>VLOOKUP(V$3,[2]Prisindeks!$A$1:$B$111,2,FALSE)/100*AS231</f>
        <v>0</v>
      </c>
      <c r="BQ231" s="58">
        <f>VLOOKUP(W$3,[2]Prisindeks!$A$1:$B$111,2,FALSE)/100*AT231</f>
        <v>0</v>
      </c>
      <c r="BR231" s="58">
        <f>VLOOKUP(X$3,[2]Prisindeks!$A$1:$B$111,2,FALSE)/100*AU231</f>
        <v>0</v>
      </c>
      <c r="BS231" s="58">
        <f>VLOOKUP(Y$3,[2]Prisindeks!$A$1:$B$111,2,FALSE)/100*AV231</f>
        <v>0</v>
      </c>
      <c r="BT231" s="59">
        <f>+SUM(AX231:BS231)</f>
        <v>0</v>
      </c>
      <c r="BU231" s="48">
        <f t="shared" si="163"/>
        <v>0</v>
      </c>
      <c r="BV231" s="48">
        <f t="shared" si="163"/>
        <v>0</v>
      </c>
      <c r="BW231" s="48">
        <f t="shared" si="163"/>
        <v>0</v>
      </c>
      <c r="BX231" s="48">
        <f t="shared" si="163"/>
        <v>0</v>
      </c>
      <c r="BY231" s="48">
        <f t="shared" si="163"/>
        <v>0</v>
      </c>
      <c r="BZ231" s="48">
        <f t="shared" si="163"/>
        <v>0</v>
      </c>
      <c r="CA231" s="48">
        <f t="shared" si="163"/>
        <v>0</v>
      </c>
      <c r="CB231" s="48">
        <f t="shared" si="163"/>
        <v>0</v>
      </c>
      <c r="CC231" s="48">
        <f t="shared" si="163"/>
        <v>0</v>
      </c>
      <c r="CD231" s="48">
        <f t="shared" si="163"/>
        <v>0</v>
      </c>
      <c r="CE231" s="48">
        <f t="shared" si="164"/>
        <v>0</v>
      </c>
      <c r="CF231" s="48">
        <f t="shared" si="164"/>
        <v>0</v>
      </c>
      <c r="CG231" s="48">
        <f t="shared" si="164"/>
        <v>0</v>
      </c>
      <c r="CH231" s="48">
        <f t="shared" si="164"/>
        <v>0</v>
      </c>
      <c r="CI231" s="48">
        <f t="shared" si="164"/>
        <v>0</v>
      </c>
      <c r="CJ231" s="48">
        <f t="shared" si="164"/>
        <v>0</v>
      </c>
      <c r="CK231" s="48">
        <f t="shared" si="164"/>
        <v>0</v>
      </c>
      <c r="CL231" s="48">
        <f t="shared" si="164"/>
        <v>0</v>
      </c>
      <c r="CM231" s="48">
        <f t="shared" si="164"/>
        <v>0</v>
      </c>
      <c r="CN231" s="48">
        <f t="shared" si="164"/>
        <v>0</v>
      </c>
      <c r="CO231" s="48">
        <f t="shared" si="164"/>
        <v>0</v>
      </c>
      <c r="CP231" s="48">
        <f t="shared" si="164"/>
        <v>0</v>
      </c>
      <c r="CQ231" s="49">
        <f>+AVERAGE(AW231,BT231)</f>
        <v>0</v>
      </c>
      <c r="CR231" s="48">
        <f>SUM(D231:Y231)</f>
        <v>0</v>
      </c>
    </row>
    <row r="232" spans="1:96" hidden="1" outlineLevel="1" x14ac:dyDescent="0.25">
      <c r="A232" s="50" t="s">
        <v>88</v>
      </c>
      <c r="B232" s="51" t="s">
        <v>89</v>
      </c>
      <c r="C232" s="52">
        <f>+[2]Genanskaffelsespriser!$E$178</f>
        <v>50</v>
      </c>
      <c r="D232" s="78">
        <v>0</v>
      </c>
      <c r="E232" s="78">
        <v>0</v>
      </c>
      <c r="F232" s="78">
        <v>0</v>
      </c>
      <c r="G232" s="78">
        <v>0</v>
      </c>
      <c r="H232" s="78">
        <v>0</v>
      </c>
      <c r="I232" s="78">
        <v>0</v>
      </c>
      <c r="J232" s="78">
        <v>0</v>
      </c>
      <c r="K232" s="78">
        <v>0</v>
      </c>
      <c r="L232" s="78">
        <v>0</v>
      </c>
      <c r="M232" s="78">
        <v>0</v>
      </c>
      <c r="N232" s="78">
        <v>0</v>
      </c>
      <c r="O232" s="78">
        <v>0</v>
      </c>
      <c r="P232" s="78">
        <v>0</v>
      </c>
      <c r="Q232" s="78">
        <v>0</v>
      </c>
      <c r="R232" s="78">
        <v>0</v>
      </c>
      <c r="S232" s="78">
        <v>0</v>
      </c>
      <c r="T232" s="78">
        <v>0</v>
      </c>
      <c r="U232" s="78">
        <v>0</v>
      </c>
      <c r="V232" s="78">
        <v>0</v>
      </c>
      <c r="W232" s="78">
        <v>0</v>
      </c>
      <c r="X232" s="78">
        <v>0</v>
      </c>
      <c r="Y232" s="78">
        <v>0</v>
      </c>
      <c r="Z232" s="87">
        <f>IF(COUNTIF(D232:Y232,"&lt;&gt;0")&lt;=1,IF((SUM(D232:Y232))&gt;0,(+HLOOKUP((SUM(D232:Y232)),[2]Priser!$E$168:$J$170,2)+((SUM(D232:Y232))-HLOOKUP((SUM(D232:Y232)),[2]Priser!$E$168:$J$170,1))*HLOOKUP((SUM(D232:Y232)),[2]Priser!$E$168:$J$170,3))/(SUM(D232:Y232)),0)*(1+[2]Genanskaffelsespriser!$D$196),$A$400)</f>
        <v>0</v>
      </c>
      <c r="AA232" s="57">
        <f t="shared" ref="AA232:AV232" si="165">IF((D232*$Z232-(2009-D$3)/($C232+D233)*$Z232*D232)&lt;0,0,(D232*$Z232-(2009-D$3)/($C232+D233)*$Z232*D232))</f>
        <v>0</v>
      </c>
      <c r="AB232" s="58">
        <f t="shared" si="165"/>
        <v>0</v>
      </c>
      <c r="AC232" s="58">
        <f t="shared" si="165"/>
        <v>0</v>
      </c>
      <c r="AD232" s="58">
        <f t="shared" si="165"/>
        <v>0</v>
      </c>
      <c r="AE232" s="58">
        <f t="shared" si="165"/>
        <v>0</v>
      </c>
      <c r="AF232" s="58">
        <f t="shared" si="165"/>
        <v>0</v>
      </c>
      <c r="AG232" s="58">
        <f t="shared" si="165"/>
        <v>0</v>
      </c>
      <c r="AH232" s="58">
        <f t="shared" si="165"/>
        <v>0</v>
      </c>
      <c r="AI232" s="58">
        <f t="shared" si="165"/>
        <v>0</v>
      </c>
      <c r="AJ232" s="58">
        <f t="shared" si="165"/>
        <v>0</v>
      </c>
      <c r="AK232" s="58">
        <f t="shared" si="165"/>
        <v>0</v>
      </c>
      <c r="AL232" s="58">
        <f t="shared" si="165"/>
        <v>0</v>
      </c>
      <c r="AM232" s="58">
        <f t="shared" si="165"/>
        <v>0</v>
      </c>
      <c r="AN232" s="58">
        <f t="shared" si="165"/>
        <v>0</v>
      </c>
      <c r="AO232" s="58">
        <f t="shared" si="165"/>
        <v>0</v>
      </c>
      <c r="AP232" s="58">
        <f t="shared" si="165"/>
        <v>0</v>
      </c>
      <c r="AQ232" s="58">
        <f t="shared" si="165"/>
        <v>0</v>
      </c>
      <c r="AR232" s="58">
        <f t="shared" si="165"/>
        <v>0</v>
      </c>
      <c r="AS232" s="58">
        <f t="shared" si="165"/>
        <v>0</v>
      </c>
      <c r="AT232" s="58">
        <f t="shared" si="165"/>
        <v>0</v>
      </c>
      <c r="AU232" s="58">
        <f t="shared" si="165"/>
        <v>0</v>
      </c>
      <c r="AV232" s="58">
        <f t="shared" si="165"/>
        <v>0</v>
      </c>
      <c r="AW232" s="59">
        <f>+SUM(AA232:AV232)</f>
        <v>0</v>
      </c>
      <c r="AX232" s="58">
        <f>VLOOKUP(D$3,[2]Prisindeks!$A$1:$B$111,2,FALSE)/100*AA232</f>
        <v>0</v>
      </c>
      <c r="AY232" s="58">
        <f>VLOOKUP(E$3,[2]Prisindeks!$A$1:$B$111,2,FALSE)/100*AB232</f>
        <v>0</v>
      </c>
      <c r="AZ232" s="58">
        <f>VLOOKUP(F$3,[2]Prisindeks!$A$1:$B$111,2,FALSE)/100*AC232</f>
        <v>0</v>
      </c>
      <c r="BA232" s="58">
        <f>VLOOKUP(G$3,[2]Prisindeks!$A$1:$B$111,2,FALSE)/100*AD232</f>
        <v>0</v>
      </c>
      <c r="BB232" s="58">
        <f>VLOOKUP(H$3,[2]Prisindeks!$A$1:$B$111,2,FALSE)/100*AE232</f>
        <v>0</v>
      </c>
      <c r="BC232" s="58">
        <f>VLOOKUP(I$3,[2]Prisindeks!$A$1:$B$111,2,FALSE)/100*AF232</f>
        <v>0</v>
      </c>
      <c r="BD232" s="58">
        <f>VLOOKUP(J$3,[2]Prisindeks!$A$1:$B$111,2,FALSE)/100*AG232</f>
        <v>0</v>
      </c>
      <c r="BE232" s="58">
        <f>VLOOKUP(K$3,[2]Prisindeks!$A$1:$B$111,2,FALSE)/100*AH232</f>
        <v>0</v>
      </c>
      <c r="BF232" s="58">
        <f>VLOOKUP(L$3,[2]Prisindeks!$A$1:$B$111,2,FALSE)/100*AI232</f>
        <v>0</v>
      </c>
      <c r="BG232" s="58">
        <f>VLOOKUP(M$3,[2]Prisindeks!$A$1:$B$111,2,FALSE)/100*AJ232</f>
        <v>0</v>
      </c>
      <c r="BH232" s="58">
        <f>VLOOKUP(N$3,[2]Prisindeks!$A$1:$B$111,2,FALSE)/100*AK232</f>
        <v>0</v>
      </c>
      <c r="BI232" s="58">
        <f>VLOOKUP(O$3,[2]Prisindeks!$A$1:$B$111,2,FALSE)/100*AL232</f>
        <v>0</v>
      </c>
      <c r="BJ232" s="58">
        <f>VLOOKUP(P$3,[2]Prisindeks!$A$1:$B$111,2,FALSE)/100*AM232</f>
        <v>0</v>
      </c>
      <c r="BK232" s="58">
        <f>VLOOKUP(Q$3,[2]Prisindeks!$A$1:$B$111,2,FALSE)/100*AN232</f>
        <v>0</v>
      </c>
      <c r="BL232" s="58">
        <f>VLOOKUP(R$3,[2]Prisindeks!$A$1:$B$111,2,FALSE)/100*AO232</f>
        <v>0</v>
      </c>
      <c r="BM232" s="58">
        <f>VLOOKUP(S$3,[2]Prisindeks!$A$1:$B$111,2,FALSE)/100*AP232</f>
        <v>0</v>
      </c>
      <c r="BN232" s="58">
        <f>VLOOKUP(T$3,[2]Prisindeks!$A$1:$B$111,2,FALSE)/100*AQ232</f>
        <v>0</v>
      </c>
      <c r="BO232" s="58">
        <f>VLOOKUP(U$3,[2]Prisindeks!$A$1:$B$111,2,FALSE)/100*AR232</f>
        <v>0</v>
      </c>
      <c r="BP232" s="58">
        <f>VLOOKUP(V$3,[2]Prisindeks!$A$1:$B$111,2,FALSE)/100*AS232</f>
        <v>0</v>
      </c>
      <c r="BQ232" s="58">
        <f>VLOOKUP(W$3,[2]Prisindeks!$A$1:$B$111,2,FALSE)/100*AT232</f>
        <v>0</v>
      </c>
      <c r="BR232" s="58">
        <f>VLOOKUP(X$3,[2]Prisindeks!$A$1:$B$111,2,FALSE)/100*AU232</f>
        <v>0</v>
      </c>
      <c r="BS232" s="58">
        <f>VLOOKUP(Y$3,[2]Prisindeks!$A$1:$B$111,2,FALSE)/100*AV232</f>
        <v>0</v>
      </c>
      <c r="BT232" s="59">
        <f>+SUM(AX232:BS232)</f>
        <v>0</v>
      </c>
      <c r="BU232" s="48">
        <f t="shared" si="163"/>
        <v>0</v>
      </c>
      <c r="BV232" s="48">
        <f t="shared" si="163"/>
        <v>0</v>
      </c>
      <c r="BW232" s="48">
        <f t="shared" si="163"/>
        <v>0</v>
      </c>
      <c r="BX232" s="48">
        <f t="shared" si="163"/>
        <v>0</v>
      </c>
      <c r="BY232" s="48">
        <f t="shared" si="163"/>
        <v>0</v>
      </c>
      <c r="BZ232" s="48">
        <f t="shared" si="163"/>
        <v>0</v>
      </c>
      <c r="CA232" s="48">
        <f t="shared" si="163"/>
        <v>0</v>
      </c>
      <c r="CB232" s="48">
        <f t="shared" si="163"/>
        <v>0</v>
      </c>
      <c r="CC232" s="48">
        <f t="shared" si="163"/>
        <v>0</v>
      </c>
      <c r="CD232" s="48">
        <f t="shared" si="163"/>
        <v>0</v>
      </c>
      <c r="CE232" s="48">
        <f t="shared" si="164"/>
        <v>0</v>
      </c>
      <c r="CF232" s="48">
        <f t="shared" si="164"/>
        <v>0</v>
      </c>
      <c r="CG232" s="48">
        <f t="shared" si="164"/>
        <v>0</v>
      </c>
      <c r="CH232" s="48">
        <f t="shared" si="164"/>
        <v>0</v>
      </c>
      <c r="CI232" s="48">
        <f t="shared" si="164"/>
        <v>0</v>
      </c>
      <c r="CJ232" s="48">
        <f t="shared" si="164"/>
        <v>0</v>
      </c>
      <c r="CK232" s="48">
        <f t="shared" si="164"/>
        <v>0</v>
      </c>
      <c r="CL232" s="48">
        <f t="shared" si="164"/>
        <v>0</v>
      </c>
      <c r="CM232" s="48">
        <f t="shared" si="164"/>
        <v>0</v>
      </c>
      <c r="CN232" s="48">
        <f t="shared" si="164"/>
        <v>0</v>
      </c>
      <c r="CO232" s="48">
        <f t="shared" si="164"/>
        <v>0</v>
      </c>
      <c r="CP232" s="48">
        <f t="shared" si="164"/>
        <v>0</v>
      </c>
      <c r="CQ232" s="49">
        <f>+AVERAGE(AW232,BT232)</f>
        <v>0</v>
      </c>
      <c r="CR232" s="48">
        <f>SUM(D232:Y232)</f>
        <v>0</v>
      </c>
    </row>
    <row r="233" spans="1:96" hidden="1" outlineLevel="1" x14ac:dyDescent="0.25">
      <c r="A233" s="60" t="s">
        <v>66</v>
      </c>
      <c r="B233" s="51" t="s">
        <v>67</v>
      </c>
      <c r="C233" s="61" t="s">
        <v>68</v>
      </c>
      <c r="D233" s="78">
        <v>0</v>
      </c>
      <c r="E233" s="78">
        <v>0</v>
      </c>
      <c r="F233" s="78">
        <v>0</v>
      </c>
      <c r="G233" s="78">
        <v>0</v>
      </c>
      <c r="H233" s="78">
        <v>0</v>
      </c>
      <c r="I233" s="78">
        <v>0</v>
      </c>
      <c r="J233" s="78">
        <v>0</v>
      </c>
      <c r="K233" s="78">
        <v>0</v>
      </c>
      <c r="L233" s="78">
        <v>0</v>
      </c>
      <c r="M233" s="78">
        <v>0</v>
      </c>
      <c r="N233" s="78">
        <v>0</v>
      </c>
      <c r="O233" s="78">
        <v>0</v>
      </c>
      <c r="P233" s="78">
        <v>0</v>
      </c>
      <c r="Q233" s="78">
        <v>0</v>
      </c>
      <c r="R233" s="78">
        <v>0</v>
      </c>
      <c r="S233" s="78">
        <v>0</v>
      </c>
      <c r="T233" s="78">
        <v>0</v>
      </c>
      <c r="U233" s="78">
        <v>0</v>
      </c>
      <c r="V233" s="78">
        <v>0</v>
      </c>
      <c r="W233" s="78">
        <v>0</v>
      </c>
      <c r="X233" s="78">
        <v>0</v>
      </c>
      <c r="Y233" s="110">
        <v>0</v>
      </c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56"/>
      <c r="BD233" s="56"/>
      <c r="BE233" s="56"/>
      <c r="BF233" s="56"/>
      <c r="BG233" s="56"/>
      <c r="BH233" s="56"/>
      <c r="BI233" s="56"/>
      <c r="BJ233" s="56"/>
      <c r="BK233" s="56"/>
      <c r="BL233" s="56"/>
      <c r="BM233" s="56"/>
      <c r="BN233" s="56"/>
      <c r="BO233" s="56"/>
      <c r="BP233" s="56"/>
      <c r="BQ233" s="56"/>
      <c r="BR233" s="56"/>
      <c r="BS233" s="56"/>
      <c r="BT233" s="56"/>
      <c r="BU233" s="56"/>
      <c r="BV233" s="56"/>
      <c r="BW233" s="56"/>
      <c r="BX233" s="56"/>
      <c r="BY233" s="56"/>
      <c r="BZ233" s="56"/>
      <c r="CA233" s="56"/>
      <c r="CB233" s="56"/>
      <c r="CC233" s="56"/>
      <c r="CD233" s="56"/>
      <c r="CE233" s="56"/>
      <c r="CF233" s="56"/>
      <c r="CG233" s="56"/>
      <c r="CH233" s="56"/>
      <c r="CI233" s="56"/>
      <c r="CJ233" s="56"/>
      <c r="CK233" s="56"/>
      <c r="CL233" s="56"/>
      <c r="CM233" s="56"/>
      <c r="CN233" s="56"/>
      <c r="CO233" s="56"/>
      <c r="CP233" s="56"/>
      <c r="CQ233" s="49"/>
      <c r="CR233" s="48"/>
    </row>
    <row r="234" spans="1:96" hidden="1" outlineLevel="1" x14ac:dyDescent="0.25">
      <c r="A234" s="50" t="s">
        <v>90</v>
      </c>
      <c r="B234" s="51" t="s">
        <v>89</v>
      </c>
      <c r="C234" s="52">
        <f>+[2]Genanskaffelsespriser!$E$179</f>
        <v>50</v>
      </c>
      <c r="D234" s="78">
        <v>0</v>
      </c>
      <c r="E234" s="78">
        <v>0</v>
      </c>
      <c r="F234" s="78">
        <v>0</v>
      </c>
      <c r="G234" s="78">
        <v>0</v>
      </c>
      <c r="H234" s="78">
        <v>0</v>
      </c>
      <c r="I234" s="78">
        <v>0</v>
      </c>
      <c r="J234" s="78">
        <v>0</v>
      </c>
      <c r="K234" s="78">
        <v>0</v>
      </c>
      <c r="L234" s="78">
        <v>0</v>
      </c>
      <c r="M234" s="78">
        <v>0</v>
      </c>
      <c r="N234" s="78">
        <v>0</v>
      </c>
      <c r="O234" s="78">
        <v>0</v>
      </c>
      <c r="P234" s="78">
        <v>0</v>
      </c>
      <c r="Q234" s="78">
        <v>0</v>
      </c>
      <c r="R234" s="78">
        <v>0</v>
      </c>
      <c r="S234" s="78">
        <v>0</v>
      </c>
      <c r="T234" s="78">
        <v>0</v>
      </c>
      <c r="U234" s="78">
        <v>0</v>
      </c>
      <c r="V234" s="78">
        <v>0</v>
      </c>
      <c r="W234" s="78">
        <v>0</v>
      </c>
      <c r="X234" s="78">
        <v>0</v>
      </c>
      <c r="Y234" s="78">
        <v>0</v>
      </c>
      <c r="Z234" s="87">
        <f>IF(COUNTIF(D234:Y234,"&lt;&gt;0")&lt;=1,IF((SUM(D234:Y234))&gt;0,(+HLOOKUP((SUM(D234:Y234)),[2]Priser!$E$191:$J$193,2)+((SUM(D234:Y234))-HLOOKUP((SUM(D234:Y234)),[2]Priser!$E$191:$J$193,1))*HLOOKUP((SUM(D234:Y234)),[2]Priser!$E$191:$J$193,3))/(SUM(D234:Y234)),0)*(1+[2]Genanskaffelsespriser!$D$196),$A$400)</f>
        <v>0</v>
      </c>
      <c r="AA234" s="57">
        <f t="shared" ref="AA234:AV234" si="166">IF((D234*$Z234-(2009-D$3)/($C234+D235)*$Z234*D234)&lt;0,0,(D234*$Z234-(2009-D$3)/($C234+D235)*$Z234*D234))</f>
        <v>0</v>
      </c>
      <c r="AB234" s="58">
        <f t="shared" si="166"/>
        <v>0</v>
      </c>
      <c r="AC234" s="58">
        <f t="shared" si="166"/>
        <v>0</v>
      </c>
      <c r="AD234" s="58">
        <f t="shared" si="166"/>
        <v>0</v>
      </c>
      <c r="AE234" s="58">
        <f t="shared" si="166"/>
        <v>0</v>
      </c>
      <c r="AF234" s="58">
        <f t="shared" si="166"/>
        <v>0</v>
      </c>
      <c r="AG234" s="58">
        <f t="shared" si="166"/>
        <v>0</v>
      </c>
      <c r="AH234" s="58">
        <f t="shared" si="166"/>
        <v>0</v>
      </c>
      <c r="AI234" s="58">
        <f t="shared" si="166"/>
        <v>0</v>
      </c>
      <c r="AJ234" s="58">
        <f t="shared" si="166"/>
        <v>0</v>
      </c>
      <c r="AK234" s="58">
        <f t="shared" si="166"/>
        <v>0</v>
      </c>
      <c r="AL234" s="58">
        <f t="shared" si="166"/>
        <v>0</v>
      </c>
      <c r="AM234" s="58">
        <f t="shared" si="166"/>
        <v>0</v>
      </c>
      <c r="AN234" s="58">
        <f t="shared" si="166"/>
        <v>0</v>
      </c>
      <c r="AO234" s="58">
        <f t="shared" si="166"/>
        <v>0</v>
      </c>
      <c r="AP234" s="58">
        <f t="shared" si="166"/>
        <v>0</v>
      </c>
      <c r="AQ234" s="58">
        <f t="shared" si="166"/>
        <v>0</v>
      </c>
      <c r="AR234" s="58">
        <f t="shared" si="166"/>
        <v>0</v>
      </c>
      <c r="AS234" s="58">
        <f t="shared" si="166"/>
        <v>0</v>
      </c>
      <c r="AT234" s="58">
        <f t="shared" si="166"/>
        <v>0</v>
      </c>
      <c r="AU234" s="58">
        <f t="shared" si="166"/>
        <v>0</v>
      </c>
      <c r="AV234" s="58">
        <f t="shared" si="166"/>
        <v>0</v>
      </c>
      <c r="AW234" s="59">
        <f>+SUM(AA234:AV234)</f>
        <v>0</v>
      </c>
      <c r="AX234" s="58">
        <f>VLOOKUP(D$3,[2]Prisindeks!$A$1:$B$111,2,FALSE)/100*AA234</f>
        <v>0</v>
      </c>
      <c r="AY234" s="58">
        <f>VLOOKUP(E$3,[2]Prisindeks!$A$1:$B$111,2,FALSE)/100*AB234</f>
        <v>0</v>
      </c>
      <c r="AZ234" s="58">
        <f>VLOOKUP(F$3,[2]Prisindeks!$A$1:$B$111,2,FALSE)/100*AC234</f>
        <v>0</v>
      </c>
      <c r="BA234" s="58">
        <f>VLOOKUP(G$3,[2]Prisindeks!$A$1:$B$111,2,FALSE)/100*AD234</f>
        <v>0</v>
      </c>
      <c r="BB234" s="58">
        <f>VLOOKUP(H$3,[2]Prisindeks!$A$1:$B$111,2,FALSE)/100*AE234</f>
        <v>0</v>
      </c>
      <c r="BC234" s="58">
        <f>VLOOKUP(I$3,[2]Prisindeks!$A$1:$B$111,2,FALSE)/100*AF234</f>
        <v>0</v>
      </c>
      <c r="BD234" s="58">
        <f>VLOOKUP(J$3,[2]Prisindeks!$A$1:$B$111,2,FALSE)/100*AG234</f>
        <v>0</v>
      </c>
      <c r="BE234" s="58">
        <f>VLOOKUP(K$3,[2]Prisindeks!$A$1:$B$111,2,FALSE)/100*AH234</f>
        <v>0</v>
      </c>
      <c r="BF234" s="58">
        <f>VLOOKUP(L$3,[2]Prisindeks!$A$1:$B$111,2,FALSE)/100*AI234</f>
        <v>0</v>
      </c>
      <c r="BG234" s="58">
        <f>VLOOKUP(M$3,[2]Prisindeks!$A$1:$B$111,2,FALSE)/100*AJ234</f>
        <v>0</v>
      </c>
      <c r="BH234" s="58">
        <f>VLOOKUP(N$3,[2]Prisindeks!$A$1:$B$111,2,FALSE)/100*AK234</f>
        <v>0</v>
      </c>
      <c r="BI234" s="58">
        <f>VLOOKUP(O$3,[2]Prisindeks!$A$1:$B$111,2,FALSE)/100*AL234</f>
        <v>0</v>
      </c>
      <c r="BJ234" s="58">
        <f>VLOOKUP(P$3,[2]Prisindeks!$A$1:$B$111,2,FALSE)/100*AM234</f>
        <v>0</v>
      </c>
      <c r="BK234" s="58">
        <f>VLOOKUP(Q$3,[2]Prisindeks!$A$1:$B$111,2,FALSE)/100*AN234</f>
        <v>0</v>
      </c>
      <c r="BL234" s="58">
        <f>VLOOKUP(R$3,[2]Prisindeks!$A$1:$B$111,2,FALSE)/100*AO234</f>
        <v>0</v>
      </c>
      <c r="BM234" s="58">
        <f>VLOOKUP(S$3,[2]Prisindeks!$A$1:$B$111,2,FALSE)/100*AP234</f>
        <v>0</v>
      </c>
      <c r="BN234" s="58">
        <f>VLOOKUP(T$3,[2]Prisindeks!$A$1:$B$111,2,FALSE)/100*AQ234</f>
        <v>0</v>
      </c>
      <c r="BO234" s="58">
        <f>VLOOKUP(U$3,[2]Prisindeks!$A$1:$B$111,2,FALSE)/100*AR234</f>
        <v>0</v>
      </c>
      <c r="BP234" s="58">
        <f>VLOOKUP(V$3,[2]Prisindeks!$A$1:$B$111,2,FALSE)/100*AS234</f>
        <v>0</v>
      </c>
      <c r="BQ234" s="58">
        <f>VLOOKUP(W$3,[2]Prisindeks!$A$1:$B$111,2,FALSE)/100*AT234</f>
        <v>0</v>
      </c>
      <c r="BR234" s="58">
        <f>VLOOKUP(X$3,[2]Prisindeks!$A$1:$B$111,2,FALSE)/100*AU234</f>
        <v>0</v>
      </c>
      <c r="BS234" s="58">
        <f>VLOOKUP(Y$3,[2]Prisindeks!$A$1:$B$111,2,FALSE)/100*AV234</f>
        <v>0</v>
      </c>
      <c r="BT234" s="59">
        <f>+SUM(AX234:BS234)</f>
        <v>0</v>
      </c>
      <c r="BU234" s="48">
        <f t="shared" ref="BU234:CP234" si="167">(AX234+AA234)/2</f>
        <v>0</v>
      </c>
      <c r="BV234" s="48">
        <f t="shared" si="167"/>
        <v>0</v>
      </c>
      <c r="BW234" s="48">
        <f t="shared" si="167"/>
        <v>0</v>
      </c>
      <c r="BX234" s="48">
        <f t="shared" si="167"/>
        <v>0</v>
      </c>
      <c r="BY234" s="48">
        <f t="shared" si="167"/>
        <v>0</v>
      </c>
      <c r="BZ234" s="48">
        <f t="shared" si="167"/>
        <v>0</v>
      </c>
      <c r="CA234" s="48">
        <f t="shared" si="167"/>
        <v>0</v>
      </c>
      <c r="CB234" s="48">
        <f t="shared" si="167"/>
        <v>0</v>
      </c>
      <c r="CC234" s="48">
        <f t="shared" si="167"/>
        <v>0</v>
      </c>
      <c r="CD234" s="48">
        <f t="shared" si="167"/>
        <v>0</v>
      </c>
      <c r="CE234" s="48">
        <f t="shared" si="167"/>
        <v>0</v>
      </c>
      <c r="CF234" s="48">
        <f t="shared" si="167"/>
        <v>0</v>
      </c>
      <c r="CG234" s="48">
        <f t="shared" si="167"/>
        <v>0</v>
      </c>
      <c r="CH234" s="48">
        <f t="shared" si="167"/>
        <v>0</v>
      </c>
      <c r="CI234" s="48">
        <f t="shared" si="167"/>
        <v>0</v>
      </c>
      <c r="CJ234" s="48">
        <f t="shared" si="167"/>
        <v>0</v>
      </c>
      <c r="CK234" s="48">
        <f t="shared" si="167"/>
        <v>0</v>
      </c>
      <c r="CL234" s="48">
        <f t="shared" si="167"/>
        <v>0</v>
      </c>
      <c r="CM234" s="48">
        <f t="shared" si="167"/>
        <v>0</v>
      </c>
      <c r="CN234" s="48">
        <f t="shared" si="167"/>
        <v>0</v>
      </c>
      <c r="CO234" s="48">
        <f t="shared" si="167"/>
        <v>0</v>
      </c>
      <c r="CP234" s="48">
        <f t="shared" si="167"/>
        <v>0</v>
      </c>
      <c r="CQ234" s="49">
        <f>+AVERAGE(AW234,BT234)</f>
        <v>0</v>
      </c>
      <c r="CR234" s="48">
        <f>SUM(D234:Y234)</f>
        <v>0</v>
      </c>
    </row>
    <row r="235" spans="1:96" hidden="1" outlineLevel="1" x14ac:dyDescent="0.25">
      <c r="A235" s="60" t="s">
        <v>66</v>
      </c>
      <c r="B235" s="51" t="s">
        <v>67</v>
      </c>
      <c r="C235" s="61" t="s">
        <v>68</v>
      </c>
      <c r="D235" s="78">
        <v>0</v>
      </c>
      <c r="E235" s="78">
        <v>0</v>
      </c>
      <c r="F235" s="78">
        <v>0</v>
      </c>
      <c r="G235" s="78">
        <v>0</v>
      </c>
      <c r="H235" s="78">
        <v>0</v>
      </c>
      <c r="I235" s="78">
        <v>0</v>
      </c>
      <c r="J235" s="78">
        <v>0</v>
      </c>
      <c r="K235" s="78">
        <v>0</v>
      </c>
      <c r="L235" s="78">
        <v>0</v>
      </c>
      <c r="M235" s="78">
        <v>0</v>
      </c>
      <c r="N235" s="78">
        <v>0</v>
      </c>
      <c r="O235" s="78">
        <v>0</v>
      </c>
      <c r="P235" s="78">
        <v>0</v>
      </c>
      <c r="Q235" s="78">
        <v>0</v>
      </c>
      <c r="R235" s="78">
        <v>0</v>
      </c>
      <c r="S235" s="78">
        <v>0</v>
      </c>
      <c r="T235" s="78">
        <v>0</v>
      </c>
      <c r="U235" s="78">
        <v>0</v>
      </c>
      <c r="V235" s="78">
        <v>0</v>
      </c>
      <c r="W235" s="78">
        <v>0</v>
      </c>
      <c r="X235" s="78">
        <v>0</v>
      </c>
      <c r="Y235" s="110">
        <v>0</v>
      </c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56"/>
      <c r="BD235" s="56"/>
      <c r="BE235" s="56"/>
      <c r="BF235" s="56"/>
      <c r="BG235" s="56"/>
      <c r="BH235" s="56"/>
      <c r="BI235" s="56"/>
      <c r="BJ235" s="56"/>
      <c r="BK235" s="56"/>
      <c r="BL235" s="56"/>
      <c r="BM235" s="56"/>
      <c r="BN235" s="56"/>
      <c r="BO235" s="56"/>
      <c r="BP235" s="56"/>
      <c r="BQ235" s="56"/>
      <c r="BR235" s="56"/>
      <c r="BS235" s="56"/>
      <c r="BT235" s="56"/>
      <c r="BU235" s="56"/>
      <c r="BV235" s="56"/>
      <c r="BW235" s="56"/>
      <c r="BX235" s="56"/>
      <c r="BY235" s="56"/>
      <c r="BZ235" s="56"/>
      <c r="CA235" s="56"/>
      <c r="CB235" s="56"/>
      <c r="CC235" s="56"/>
      <c r="CD235" s="56"/>
      <c r="CE235" s="56"/>
      <c r="CF235" s="56"/>
      <c r="CG235" s="56"/>
      <c r="CH235" s="56"/>
      <c r="CI235" s="56"/>
      <c r="CJ235" s="56"/>
      <c r="CK235" s="56"/>
      <c r="CL235" s="56"/>
      <c r="CM235" s="56"/>
      <c r="CN235" s="56"/>
      <c r="CO235" s="56"/>
      <c r="CP235" s="56"/>
      <c r="CQ235" s="49"/>
      <c r="CR235" s="48"/>
    </row>
    <row r="236" spans="1:96" collapsed="1" x14ac:dyDescent="0.25">
      <c r="A236" s="30" t="s">
        <v>104</v>
      </c>
      <c r="B236" s="31"/>
      <c r="C236" s="7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74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75"/>
      <c r="AT236" s="75"/>
      <c r="AU236" s="75"/>
      <c r="AV236" s="49"/>
      <c r="AW236" s="36">
        <f>SUM(AW237:AW244)</f>
        <v>0</v>
      </c>
      <c r="AX236" s="76"/>
      <c r="AY236" s="76"/>
      <c r="AZ236" s="76"/>
      <c r="BA236" s="76"/>
      <c r="BB236" s="76"/>
      <c r="BC236" s="76"/>
      <c r="BD236" s="76"/>
      <c r="BE236" s="76"/>
      <c r="BF236" s="76"/>
      <c r="BG236" s="76"/>
      <c r="BH236" s="76"/>
      <c r="BI236" s="76"/>
      <c r="BJ236" s="76"/>
      <c r="BK236" s="76"/>
      <c r="BL236" s="76"/>
      <c r="BM236" s="76"/>
      <c r="BN236" s="76"/>
      <c r="BO236" s="76"/>
      <c r="BP236" s="76"/>
      <c r="BQ236" s="76"/>
      <c r="BR236" s="76"/>
      <c r="BS236" s="76"/>
      <c r="BT236" s="36">
        <f>SUM(BT237:BT244)</f>
        <v>0</v>
      </c>
      <c r="BU236" s="76"/>
      <c r="BV236" s="76"/>
      <c r="BW236" s="76"/>
      <c r="BX236" s="76"/>
      <c r="BY236" s="76"/>
      <c r="BZ236" s="76"/>
      <c r="CA236" s="76"/>
      <c r="CB236" s="76"/>
      <c r="CC236" s="76"/>
      <c r="CD236" s="76"/>
      <c r="CE236" s="76"/>
      <c r="CF236" s="76"/>
      <c r="CG236" s="76"/>
      <c r="CH236" s="76"/>
      <c r="CI236" s="76"/>
      <c r="CJ236" s="76"/>
      <c r="CK236" s="76"/>
      <c r="CL236" s="76"/>
      <c r="CM236" s="76"/>
      <c r="CN236" s="76"/>
      <c r="CO236" s="76"/>
      <c r="CP236" s="76"/>
      <c r="CQ236" s="36">
        <f>SUM(CQ237:CQ244)</f>
        <v>0</v>
      </c>
      <c r="CR236" s="48">
        <f>SUM(D236:Y236)</f>
        <v>0</v>
      </c>
    </row>
    <row r="237" spans="1:96" hidden="1" outlineLevel="1" x14ac:dyDescent="0.25">
      <c r="A237" s="85" t="s">
        <v>84</v>
      </c>
      <c r="B237" s="39" t="s">
        <v>85</v>
      </c>
      <c r="C237" s="40">
        <f>+[2]Genanskaffelsespriser!$E$175</f>
        <v>50</v>
      </c>
      <c r="D237" s="77">
        <v>0</v>
      </c>
      <c r="E237" s="77">
        <v>0</v>
      </c>
      <c r="F237" s="77">
        <v>0</v>
      </c>
      <c r="G237" s="77">
        <v>0</v>
      </c>
      <c r="H237" s="77">
        <v>0</v>
      </c>
      <c r="I237" s="77">
        <v>0</v>
      </c>
      <c r="J237" s="77">
        <v>0</v>
      </c>
      <c r="K237" s="77">
        <v>0</v>
      </c>
      <c r="L237" s="77">
        <v>0</v>
      </c>
      <c r="M237" s="77">
        <v>0</v>
      </c>
      <c r="N237" s="77">
        <v>0</v>
      </c>
      <c r="O237" s="77">
        <v>0</v>
      </c>
      <c r="P237" s="77">
        <v>0</v>
      </c>
      <c r="Q237" s="77">
        <v>0</v>
      </c>
      <c r="R237" s="77">
        <v>0</v>
      </c>
      <c r="S237" s="77">
        <v>0</v>
      </c>
      <c r="T237" s="77">
        <v>0</v>
      </c>
      <c r="U237" s="77">
        <v>0</v>
      </c>
      <c r="V237" s="77">
        <v>0</v>
      </c>
      <c r="W237" s="77">
        <v>0</v>
      </c>
      <c r="X237" s="77">
        <v>0</v>
      </c>
      <c r="Y237" s="77">
        <v>0</v>
      </c>
      <c r="Z237" s="86">
        <f>IF(COUNTIF(D237:Y237,"&lt;&gt;0")&lt;=1,IF((SUM(D237:Y237))&gt;0,((+HLOOKUP((SUM(D237:Y237)),[2]Priser!$E$342:$H$344,2)+((SUM(D237:Y237))-HLOOKUP((SUM(D237:Y237)),[2]Priser!$E$342:$H$344,1))*HLOOKUP((SUM(D237:Y237)),[2]Priser!$E$342:$H$344,3))*[2]Priser!$P$341)/(SUM(D237:Y237)),0)*(1+[2]Genanskaffelsespriser!$D$196),$A$400)</f>
        <v>0</v>
      </c>
      <c r="AA237" s="45">
        <f t="shared" ref="AA237:AV237" si="168">IF((D237*$Z237-(2009-D$3)/($C237+D238)*$Z237*D237)&lt;0,0,(D237*$Z237-(2009-D$3)/($C237+D238)*$Z237*D237))</f>
        <v>0</v>
      </c>
      <c r="AB237" s="46">
        <f t="shared" si="168"/>
        <v>0</v>
      </c>
      <c r="AC237" s="46">
        <f t="shared" si="168"/>
        <v>0</v>
      </c>
      <c r="AD237" s="46">
        <f t="shared" si="168"/>
        <v>0</v>
      </c>
      <c r="AE237" s="46">
        <f t="shared" si="168"/>
        <v>0</v>
      </c>
      <c r="AF237" s="46">
        <f t="shared" si="168"/>
        <v>0</v>
      </c>
      <c r="AG237" s="46">
        <f t="shared" si="168"/>
        <v>0</v>
      </c>
      <c r="AH237" s="46">
        <f t="shared" si="168"/>
        <v>0</v>
      </c>
      <c r="AI237" s="46">
        <f t="shared" si="168"/>
        <v>0</v>
      </c>
      <c r="AJ237" s="46">
        <f t="shared" si="168"/>
        <v>0</v>
      </c>
      <c r="AK237" s="46">
        <f t="shared" si="168"/>
        <v>0</v>
      </c>
      <c r="AL237" s="46">
        <f t="shared" si="168"/>
        <v>0</v>
      </c>
      <c r="AM237" s="46">
        <f t="shared" si="168"/>
        <v>0</v>
      </c>
      <c r="AN237" s="46">
        <f t="shared" si="168"/>
        <v>0</v>
      </c>
      <c r="AO237" s="46">
        <f t="shared" si="168"/>
        <v>0</v>
      </c>
      <c r="AP237" s="46">
        <f t="shared" si="168"/>
        <v>0</v>
      </c>
      <c r="AQ237" s="46">
        <f t="shared" si="168"/>
        <v>0</v>
      </c>
      <c r="AR237" s="46">
        <f t="shared" si="168"/>
        <v>0</v>
      </c>
      <c r="AS237" s="46">
        <f t="shared" si="168"/>
        <v>0</v>
      </c>
      <c r="AT237" s="46">
        <f t="shared" si="168"/>
        <v>0</v>
      </c>
      <c r="AU237" s="46">
        <f t="shared" si="168"/>
        <v>0</v>
      </c>
      <c r="AV237" s="46">
        <f t="shared" si="168"/>
        <v>0</v>
      </c>
      <c r="AW237" s="47">
        <f>+SUM(AA237:AV237)</f>
        <v>0</v>
      </c>
      <c r="AX237" s="46">
        <f>VLOOKUP(D$3,[2]Prisindeks!$A$1:$B$111,2,FALSE)/100*AA237</f>
        <v>0</v>
      </c>
      <c r="AY237" s="46">
        <f>VLOOKUP(E$3,[2]Prisindeks!$A$1:$B$111,2,FALSE)/100*AB237</f>
        <v>0</v>
      </c>
      <c r="AZ237" s="46">
        <f>VLOOKUP(F$3,[2]Prisindeks!$A$1:$B$111,2,FALSE)/100*AC237</f>
        <v>0</v>
      </c>
      <c r="BA237" s="46">
        <f>VLOOKUP(G$3,[2]Prisindeks!$A$1:$B$111,2,FALSE)/100*AD237</f>
        <v>0</v>
      </c>
      <c r="BB237" s="46">
        <f>VLOOKUP(H$3,[2]Prisindeks!$A$1:$B$111,2,FALSE)/100*AE237</f>
        <v>0</v>
      </c>
      <c r="BC237" s="46">
        <f>VLOOKUP(I$3,[2]Prisindeks!$A$1:$B$111,2,FALSE)/100*AF237</f>
        <v>0</v>
      </c>
      <c r="BD237" s="46">
        <f>VLOOKUP(J$3,[2]Prisindeks!$A$1:$B$111,2,FALSE)/100*AG237</f>
        <v>0</v>
      </c>
      <c r="BE237" s="46">
        <f>VLOOKUP(K$3,[2]Prisindeks!$A$1:$B$111,2,FALSE)/100*AH237</f>
        <v>0</v>
      </c>
      <c r="BF237" s="46">
        <f>VLOOKUP(L$3,[2]Prisindeks!$A$1:$B$111,2,FALSE)/100*AI237</f>
        <v>0</v>
      </c>
      <c r="BG237" s="46">
        <f>VLOOKUP(M$3,[2]Prisindeks!$A$1:$B$111,2,FALSE)/100*AJ237</f>
        <v>0</v>
      </c>
      <c r="BH237" s="46">
        <f>VLOOKUP(N$3,[2]Prisindeks!$A$1:$B$111,2,FALSE)/100*AK237</f>
        <v>0</v>
      </c>
      <c r="BI237" s="46">
        <f>VLOOKUP(O$3,[2]Prisindeks!$A$1:$B$111,2,FALSE)/100*AL237</f>
        <v>0</v>
      </c>
      <c r="BJ237" s="46">
        <f>VLOOKUP(P$3,[2]Prisindeks!$A$1:$B$111,2,FALSE)/100*AM237</f>
        <v>0</v>
      </c>
      <c r="BK237" s="46">
        <f>VLOOKUP(Q$3,[2]Prisindeks!$A$1:$B$111,2,FALSE)/100*AN237</f>
        <v>0</v>
      </c>
      <c r="BL237" s="46">
        <f>VLOOKUP(R$3,[2]Prisindeks!$A$1:$B$111,2,FALSE)/100*AO237</f>
        <v>0</v>
      </c>
      <c r="BM237" s="46">
        <f>VLOOKUP(S$3,[2]Prisindeks!$A$1:$B$111,2,FALSE)/100*AP237</f>
        <v>0</v>
      </c>
      <c r="BN237" s="46">
        <f>VLOOKUP(T$3,[2]Prisindeks!$A$1:$B$111,2,FALSE)/100*AQ237</f>
        <v>0</v>
      </c>
      <c r="BO237" s="46">
        <f>VLOOKUP(U$3,[2]Prisindeks!$A$1:$B$111,2,FALSE)/100*AR237</f>
        <v>0</v>
      </c>
      <c r="BP237" s="46">
        <f>VLOOKUP(V$3,[2]Prisindeks!$A$1:$B$111,2,FALSE)/100*AS237</f>
        <v>0</v>
      </c>
      <c r="BQ237" s="46">
        <f>VLOOKUP(W$3,[2]Prisindeks!$A$1:$B$111,2,FALSE)/100*AT237</f>
        <v>0</v>
      </c>
      <c r="BR237" s="46">
        <f>VLOOKUP(X$3,[2]Prisindeks!$A$1:$B$111,2,FALSE)/100*AU237</f>
        <v>0</v>
      </c>
      <c r="BS237" s="46">
        <f>VLOOKUP(Y$3,[2]Prisindeks!$A$1:$B$111,2,FALSE)/100*AV237</f>
        <v>0</v>
      </c>
      <c r="BT237" s="47">
        <f>+SUM(AX237:BS237)</f>
        <v>0</v>
      </c>
      <c r="BU237" s="48">
        <f t="shared" ref="BU237:CP237" si="169">(AX237+AA237)/2</f>
        <v>0</v>
      </c>
      <c r="BV237" s="48">
        <f t="shared" si="169"/>
        <v>0</v>
      </c>
      <c r="BW237" s="48">
        <f t="shared" si="169"/>
        <v>0</v>
      </c>
      <c r="BX237" s="48">
        <f t="shared" si="169"/>
        <v>0</v>
      </c>
      <c r="BY237" s="48">
        <f t="shared" si="169"/>
        <v>0</v>
      </c>
      <c r="BZ237" s="48">
        <f t="shared" si="169"/>
        <v>0</v>
      </c>
      <c r="CA237" s="48">
        <f t="shared" si="169"/>
        <v>0</v>
      </c>
      <c r="CB237" s="48">
        <f t="shared" si="169"/>
        <v>0</v>
      </c>
      <c r="CC237" s="48">
        <f t="shared" si="169"/>
        <v>0</v>
      </c>
      <c r="CD237" s="48">
        <f t="shared" si="169"/>
        <v>0</v>
      </c>
      <c r="CE237" s="48">
        <f t="shared" si="169"/>
        <v>0</v>
      </c>
      <c r="CF237" s="48">
        <f t="shared" si="169"/>
        <v>0</v>
      </c>
      <c r="CG237" s="48">
        <f t="shared" si="169"/>
        <v>0</v>
      </c>
      <c r="CH237" s="48">
        <f t="shared" si="169"/>
        <v>0</v>
      </c>
      <c r="CI237" s="48">
        <f t="shared" si="169"/>
        <v>0</v>
      </c>
      <c r="CJ237" s="48">
        <f t="shared" si="169"/>
        <v>0</v>
      </c>
      <c r="CK237" s="48">
        <f t="shared" si="169"/>
        <v>0</v>
      </c>
      <c r="CL237" s="48">
        <f t="shared" si="169"/>
        <v>0</v>
      </c>
      <c r="CM237" s="48">
        <f t="shared" si="169"/>
        <v>0</v>
      </c>
      <c r="CN237" s="48">
        <f t="shared" si="169"/>
        <v>0</v>
      </c>
      <c r="CO237" s="48">
        <f t="shared" si="169"/>
        <v>0</v>
      </c>
      <c r="CP237" s="48">
        <f t="shared" si="169"/>
        <v>0</v>
      </c>
      <c r="CQ237" s="49">
        <f>+AVERAGE(AW237,BT237)</f>
        <v>0</v>
      </c>
      <c r="CR237" s="48">
        <f>SUM(D237:Y237)</f>
        <v>0</v>
      </c>
    </row>
    <row r="238" spans="1:96" hidden="1" outlineLevel="1" x14ac:dyDescent="0.25">
      <c r="A238" s="60" t="s">
        <v>66</v>
      </c>
      <c r="B238" s="51" t="s">
        <v>67</v>
      </c>
      <c r="C238" s="61" t="s">
        <v>68</v>
      </c>
      <c r="D238" s="78">
        <v>0</v>
      </c>
      <c r="E238" s="78">
        <v>0</v>
      </c>
      <c r="F238" s="78">
        <v>0</v>
      </c>
      <c r="G238" s="78">
        <v>0</v>
      </c>
      <c r="H238" s="78">
        <v>0</v>
      </c>
      <c r="I238" s="78">
        <v>0</v>
      </c>
      <c r="J238" s="78">
        <v>0</v>
      </c>
      <c r="K238" s="78">
        <v>0</v>
      </c>
      <c r="L238" s="78">
        <v>0</v>
      </c>
      <c r="M238" s="78">
        <v>0</v>
      </c>
      <c r="N238" s="78">
        <v>0</v>
      </c>
      <c r="O238" s="78">
        <v>0</v>
      </c>
      <c r="P238" s="78">
        <v>0</v>
      </c>
      <c r="Q238" s="78">
        <v>0</v>
      </c>
      <c r="R238" s="78">
        <v>0</v>
      </c>
      <c r="S238" s="78">
        <v>0</v>
      </c>
      <c r="T238" s="78">
        <v>0</v>
      </c>
      <c r="U238" s="78">
        <v>0</v>
      </c>
      <c r="V238" s="78">
        <v>0</v>
      </c>
      <c r="W238" s="78">
        <v>0</v>
      </c>
      <c r="X238" s="78">
        <v>0</v>
      </c>
      <c r="Y238" s="110">
        <v>0</v>
      </c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6"/>
      <c r="BG238" s="56"/>
      <c r="BH238" s="56"/>
      <c r="BI238" s="56"/>
      <c r="BJ238" s="56"/>
      <c r="BK238" s="56"/>
      <c r="BL238" s="56"/>
      <c r="BM238" s="56"/>
      <c r="BN238" s="56"/>
      <c r="BO238" s="56"/>
      <c r="BP238" s="56"/>
      <c r="BQ238" s="56"/>
      <c r="BR238" s="56"/>
      <c r="BS238" s="56"/>
      <c r="BT238" s="56"/>
      <c r="BU238" s="56"/>
      <c r="BV238" s="56"/>
      <c r="BW238" s="56"/>
      <c r="BX238" s="56"/>
      <c r="BY238" s="56"/>
      <c r="BZ238" s="56"/>
      <c r="CA238" s="56"/>
      <c r="CB238" s="56"/>
      <c r="CC238" s="56"/>
      <c r="CD238" s="56"/>
      <c r="CE238" s="56"/>
      <c r="CF238" s="56"/>
      <c r="CG238" s="56"/>
      <c r="CH238" s="56"/>
      <c r="CI238" s="56"/>
      <c r="CJ238" s="56"/>
      <c r="CK238" s="56"/>
      <c r="CL238" s="56"/>
      <c r="CM238" s="56"/>
      <c r="CN238" s="56"/>
      <c r="CO238" s="56"/>
      <c r="CP238" s="56"/>
      <c r="CQ238" s="49"/>
      <c r="CR238" s="48"/>
    </row>
    <row r="239" spans="1:96" hidden="1" outlineLevel="1" x14ac:dyDescent="0.25">
      <c r="A239" s="50" t="s">
        <v>86</v>
      </c>
      <c r="B239" s="51" t="s">
        <v>85</v>
      </c>
      <c r="C239" s="52">
        <f>+[2]Genanskaffelsespriser!$E$176</f>
        <v>25</v>
      </c>
      <c r="D239" s="78">
        <v>0</v>
      </c>
      <c r="E239" s="78">
        <v>0</v>
      </c>
      <c r="F239" s="78">
        <v>0</v>
      </c>
      <c r="G239" s="78">
        <v>0</v>
      </c>
      <c r="H239" s="78">
        <v>0</v>
      </c>
      <c r="I239" s="78">
        <v>0</v>
      </c>
      <c r="J239" s="78">
        <v>0</v>
      </c>
      <c r="K239" s="78">
        <v>0</v>
      </c>
      <c r="L239" s="78">
        <v>0</v>
      </c>
      <c r="M239" s="78">
        <v>0</v>
      </c>
      <c r="N239" s="78">
        <v>0</v>
      </c>
      <c r="O239" s="78">
        <v>0</v>
      </c>
      <c r="P239" s="78">
        <v>0</v>
      </c>
      <c r="Q239" s="78">
        <v>0</v>
      </c>
      <c r="R239" s="78">
        <v>0</v>
      </c>
      <c r="S239" s="78">
        <v>0</v>
      </c>
      <c r="T239" s="78">
        <v>0</v>
      </c>
      <c r="U239" s="78">
        <v>0</v>
      </c>
      <c r="V239" s="78">
        <v>0</v>
      </c>
      <c r="W239" s="78">
        <v>0</v>
      </c>
      <c r="X239" s="78">
        <v>0</v>
      </c>
      <c r="Y239" s="78">
        <v>0</v>
      </c>
      <c r="Z239" s="87">
        <f>IF(COUNTIF(D239:Y239,"&lt;&gt;0")&lt;=1,IF((SUM(D239:Y239))&gt;0,((+HLOOKUP((SUM(D239:Y239)),[2]Priser!$E$342:$H$344,2)+((SUM(D239:Y239))-HLOOKUP((SUM(D239:Y239)),[2]Priser!$E$342:$H$344,1))*HLOOKUP((SUM(D239:Y239)),[2]Priser!$E$342:$H$344,3))*[2]Priser!$Q$341)/(SUM(D239:Y239)),0)*(1+[2]Genanskaffelsespriser!$D$196),$A$400)</f>
        <v>0</v>
      </c>
      <c r="AA239" s="57">
        <f t="shared" ref="AA239:AP240" si="170">IF((D239*$Z239-(2009-D$3)/$C239*$Z239*D239)&lt;0,0,(D239*$Z239-(2009-D$3)/$C239*$Z239*D239))</f>
        <v>0</v>
      </c>
      <c r="AB239" s="58">
        <f t="shared" si="170"/>
        <v>0</v>
      </c>
      <c r="AC239" s="58">
        <f t="shared" si="170"/>
        <v>0</v>
      </c>
      <c r="AD239" s="58">
        <f t="shared" si="170"/>
        <v>0</v>
      </c>
      <c r="AE239" s="58">
        <f t="shared" si="170"/>
        <v>0</v>
      </c>
      <c r="AF239" s="58">
        <f t="shared" si="170"/>
        <v>0</v>
      </c>
      <c r="AG239" s="58">
        <f t="shared" si="170"/>
        <v>0</v>
      </c>
      <c r="AH239" s="58">
        <f t="shared" si="170"/>
        <v>0</v>
      </c>
      <c r="AI239" s="58">
        <f t="shared" si="170"/>
        <v>0</v>
      </c>
      <c r="AJ239" s="58">
        <f t="shared" si="170"/>
        <v>0</v>
      </c>
      <c r="AK239" s="58">
        <f t="shared" si="170"/>
        <v>0</v>
      </c>
      <c r="AL239" s="58">
        <f t="shared" si="170"/>
        <v>0</v>
      </c>
      <c r="AM239" s="58">
        <f t="shared" si="170"/>
        <v>0</v>
      </c>
      <c r="AN239" s="58">
        <f t="shared" si="170"/>
        <v>0</v>
      </c>
      <c r="AO239" s="58">
        <f t="shared" si="170"/>
        <v>0</v>
      </c>
      <c r="AP239" s="58">
        <f t="shared" si="170"/>
        <v>0</v>
      </c>
      <c r="AQ239" s="58">
        <f t="shared" ref="AK239:AT240" si="171">IF((T239*$Z239-(2009-T$3)/$C239*$Z239*T239)&lt;0,0,(T239*$Z239-(2009-T$3)/$C239*$Z239*T239))</f>
        <v>0</v>
      </c>
      <c r="AR239" s="58">
        <f t="shared" si="171"/>
        <v>0</v>
      </c>
      <c r="AS239" s="58">
        <f t="shared" si="171"/>
        <v>0</v>
      </c>
      <c r="AT239" s="58">
        <f t="shared" si="171"/>
        <v>0</v>
      </c>
      <c r="AU239" s="58">
        <f>IF((X239*$Z239-(2009-X$3)/$C239*$Z239*X239)&lt;0,0,(X239*$Z239-(2009-X$3)/$C239*$Z239*X239))</f>
        <v>0</v>
      </c>
      <c r="AV239" s="58">
        <f>IF((Y239*$Z239-(2009-Y$3)/$C239*$Z239*Y239)&lt;0,0,(Y239*$Z239-(2009-Y$3)/$C239*$Z239*Y239))</f>
        <v>0</v>
      </c>
      <c r="AW239" s="59">
        <f>+SUM(AA239:AV239)</f>
        <v>0</v>
      </c>
      <c r="AX239" s="58">
        <f>VLOOKUP(D$3,[2]Prisindeks!$A$1:$B$111,2,FALSE)/100*AA239</f>
        <v>0</v>
      </c>
      <c r="AY239" s="58">
        <f>VLOOKUP(E$3,[2]Prisindeks!$A$1:$B$111,2,FALSE)/100*AB239</f>
        <v>0</v>
      </c>
      <c r="AZ239" s="58">
        <f>VLOOKUP(F$3,[2]Prisindeks!$A$1:$B$111,2,FALSE)/100*AC239</f>
        <v>0</v>
      </c>
      <c r="BA239" s="58">
        <f>VLOOKUP(G$3,[2]Prisindeks!$A$1:$B$111,2,FALSE)/100*AD239</f>
        <v>0</v>
      </c>
      <c r="BB239" s="58">
        <f>VLOOKUP(H$3,[2]Prisindeks!$A$1:$B$111,2,FALSE)/100*AE239</f>
        <v>0</v>
      </c>
      <c r="BC239" s="58">
        <f>VLOOKUP(I$3,[2]Prisindeks!$A$1:$B$111,2,FALSE)/100*AF239</f>
        <v>0</v>
      </c>
      <c r="BD239" s="58">
        <f>VLOOKUP(J$3,[2]Prisindeks!$A$1:$B$111,2,FALSE)/100*AG239</f>
        <v>0</v>
      </c>
      <c r="BE239" s="58">
        <f>VLOOKUP(K$3,[2]Prisindeks!$A$1:$B$111,2,FALSE)/100*AH239</f>
        <v>0</v>
      </c>
      <c r="BF239" s="58">
        <f>VLOOKUP(L$3,[2]Prisindeks!$A$1:$B$111,2,FALSE)/100*AI239</f>
        <v>0</v>
      </c>
      <c r="BG239" s="58">
        <f>VLOOKUP(M$3,[2]Prisindeks!$A$1:$B$111,2,FALSE)/100*AJ239</f>
        <v>0</v>
      </c>
      <c r="BH239" s="58">
        <f>VLOOKUP(N$3,[2]Prisindeks!$A$1:$B$111,2,FALSE)/100*AK239</f>
        <v>0</v>
      </c>
      <c r="BI239" s="58">
        <f>VLOOKUP(O$3,[2]Prisindeks!$A$1:$B$111,2,FALSE)/100*AL239</f>
        <v>0</v>
      </c>
      <c r="BJ239" s="58">
        <f>VLOOKUP(P$3,[2]Prisindeks!$A$1:$B$111,2,FALSE)/100*AM239</f>
        <v>0</v>
      </c>
      <c r="BK239" s="58">
        <f>VLOOKUP(Q$3,[2]Prisindeks!$A$1:$B$111,2,FALSE)/100*AN239</f>
        <v>0</v>
      </c>
      <c r="BL239" s="58">
        <f>VLOOKUP(R$3,[2]Prisindeks!$A$1:$B$111,2,FALSE)/100*AO239</f>
        <v>0</v>
      </c>
      <c r="BM239" s="58">
        <f>VLOOKUP(S$3,[2]Prisindeks!$A$1:$B$111,2,FALSE)/100*AP239</f>
        <v>0</v>
      </c>
      <c r="BN239" s="58">
        <f>VLOOKUP(T$3,[2]Prisindeks!$A$1:$B$111,2,FALSE)/100*AQ239</f>
        <v>0</v>
      </c>
      <c r="BO239" s="58">
        <f>VLOOKUP(U$3,[2]Prisindeks!$A$1:$B$111,2,FALSE)/100*AR239</f>
        <v>0</v>
      </c>
      <c r="BP239" s="58">
        <f>VLOOKUP(V$3,[2]Prisindeks!$A$1:$B$111,2,FALSE)/100*AS239</f>
        <v>0</v>
      </c>
      <c r="BQ239" s="58">
        <f>VLOOKUP(W$3,[2]Prisindeks!$A$1:$B$111,2,FALSE)/100*AT239</f>
        <v>0</v>
      </c>
      <c r="BR239" s="58">
        <f>VLOOKUP(X$3,[2]Prisindeks!$A$1:$B$111,2,FALSE)/100*AU239</f>
        <v>0</v>
      </c>
      <c r="BS239" s="58">
        <f>VLOOKUP(Y$3,[2]Prisindeks!$A$1:$B$111,2,FALSE)/100*AV239</f>
        <v>0</v>
      </c>
      <c r="BT239" s="59">
        <f>+SUM(AX239:BS239)</f>
        <v>0</v>
      </c>
      <c r="BU239" s="48">
        <f t="shared" ref="BU239:CJ241" si="172">(AX239+AA239)/2</f>
        <v>0</v>
      </c>
      <c r="BV239" s="48">
        <f t="shared" si="172"/>
        <v>0</v>
      </c>
      <c r="BW239" s="48">
        <f t="shared" si="172"/>
        <v>0</v>
      </c>
      <c r="BX239" s="48">
        <f t="shared" si="172"/>
        <v>0</v>
      </c>
      <c r="BY239" s="48">
        <f t="shared" si="172"/>
        <v>0</v>
      </c>
      <c r="BZ239" s="48">
        <f t="shared" si="172"/>
        <v>0</v>
      </c>
      <c r="CA239" s="48">
        <f t="shared" si="172"/>
        <v>0</v>
      </c>
      <c r="CB239" s="48">
        <f t="shared" si="172"/>
        <v>0</v>
      </c>
      <c r="CC239" s="48">
        <f t="shared" si="172"/>
        <v>0</v>
      </c>
      <c r="CD239" s="48">
        <f t="shared" si="172"/>
        <v>0</v>
      </c>
      <c r="CE239" s="48">
        <f t="shared" si="172"/>
        <v>0</v>
      </c>
      <c r="CF239" s="48">
        <f t="shared" si="172"/>
        <v>0</v>
      </c>
      <c r="CG239" s="48">
        <f t="shared" si="172"/>
        <v>0</v>
      </c>
      <c r="CH239" s="48">
        <f t="shared" si="172"/>
        <v>0</v>
      </c>
      <c r="CI239" s="48">
        <f t="shared" si="172"/>
        <v>0</v>
      </c>
      <c r="CJ239" s="48">
        <f t="shared" si="172"/>
        <v>0</v>
      </c>
      <c r="CK239" s="48">
        <f t="shared" ref="CE239:CP241" si="173">(BN239+AQ239)/2</f>
        <v>0</v>
      </c>
      <c r="CL239" s="48">
        <f t="shared" si="173"/>
        <v>0</v>
      </c>
      <c r="CM239" s="48">
        <f t="shared" si="173"/>
        <v>0</v>
      </c>
      <c r="CN239" s="48">
        <f t="shared" si="173"/>
        <v>0</v>
      </c>
      <c r="CO239" s="48">
        <f t="shared" si="173"/>
        <v>0</v>
      </c>
      <c r="CP239" s="48">
        <f t="shared" si="173"/>
        <v>0</v>
      </c>
      <c r="CQ239" s="49">
        <f>+AVERAGE(AW239,BT239)</f>
        <v>0</v>
      </c>
      <c r="CR239" s="48">
        <f>SUM(D239:Y239)</f>
        <v>0</v>
      </c>
    </row>
    <row r="240" spans="1:96" hidden="1" outlineLevel="1" x14ac:dyDescent="0.25">
      <c r="A240" s="50" t="s">
        <v>87</v>
      </c>
      <c r="B240" s="51" t="s">
        <v>85</v>
      </c>
      <c r="C240" s="52">
        <f>+[2]Genanskaffelsespriser!$E$177</f>
        <v>10</v>
      </c>
      <c r="D240" s="78">
        <v>0</v>
      </c>
      <c r="E240" s="78">
        <v>0</v>
      </c>
      <c r="F240" s="78">
        <v>0</v>
      </c>
      <c r="G240" s="78">
        <v>0</v>
      </c>
      <c r="H240" s="78">
        <v>0</v>
      </c>
      <c r="I240" s="78">
        <v>0</v>
      </c>
      <c r="J240" s="78">
        <v>0</v>
      </c>
      <c r="K240" s="78">
        <v>0</v>
      </c>
      <c r="L240" s="78">
        <v>0</v>
      </c>
      <c r="M240" s="78">
        <v>0</v>
      </c>
      <c r="N240" s="78">
        <v>0</v>
      </c>
      <c r="O240" s="78">
        <v>0</v>
      </c>
      <c r="P240" s="78">
        <v>0</v>
      </c>
      <c r="Q240" s="78">
        <v>0</v>
      </c>
      <c r="R240" s="78">
        <v>0</v>
      </c>
      <c r="S240" s="78">
        <v>0</v>
      </c>
      <c r="T240" s="78">
        <v>0</v>
      </c>
      <c r="U240" s="78">
        <v>0</v>
      </c>
      <c r="V240" s="78">
        <v>0</v>
      </c>
      <c r="W240" s="78">
        <v>0</v>
      </c>
      <c r="X240" s="78">
        <v>0</v>
      </c>
      <c r="Y240" s="78">
        <v>0</v>
      </c>
      <c r="Z240" s="87">
        <f>IF(COUNTIF(D240:Y240,"&lt;&gt;0")&lt;=1,IF((SUM(D240:Y240))&gt;0,((+HLOOKUP((SUM(D240:Y240)),[2]Priser!$E$342:$H$344,2)+((SUM(D240:Y240))-HLOOKUP((SUM(D240:Y240)),[2]Priser!$E$342:$H$344,1))*HLOOKUP((SUM(D240:Y240)),[2]Priser!$E$342:$H$344,3))*[2]Priser!$R$341)/(SUM(D240:Y240)),0)*(1+[2]Genanskaffelsespriser!$D$196),$A$400)</f>
        <v>0</v>
      </c>
      <c r="AA240" s="57">
        <f t="shared" si="170"/>
        <v>0</v>
      </c>
      <c r="AB240" s="58">
        <f t="shared" si="170"/>
        <v>0</v>
      </c>
      <c r="AC240" s="58">
        <f t="shared" si="170"/>
        <v>0</v>
      </c>
      <c r="AD240" s="58">
        <f t="shared" si="170"/>
        <v>0</v>
      </c>
      <c r="AE240" s="58">
        <f t="shared" si="170"/>
        <v>0</v>
      </c>
      <c r="AF240" s="58">
        <f t="shared" si="170"/>
        <v>0</v>
      </c>
      <c r="AG240" s="58">
        <f t="shared" si="170"/>
        <v>0</v>
      </c>
      <c r="AH240" s="58">
        <f t="shared" si="170"/>
        <v>0</v>
      </c>
      <c r="AI240" s="58">
        <f t="shared" si="170"/>
        <v>0</v>
      </c>
      <c r="AJ240" s="58">
        <f t="shared" si="170"/>
        <v>0</v>
      </c>
      <c r="AK240" s="58">
        <f t="shared" si="171"/>
        <v>0</v>
      </c>
      <c r="AL240" s="58">
        <f t="shared" si="171"/>
        <v>0</v>
      </c>
      <c r="AM240" s="58">
        <f t="shared" si="171"/>
        <v>0</v>
      </c>
      <c r="AN240" s="58">
        <f t="shared" si="171"/>
        <v>0</v>
      </c>
      <c r="AO240" s="58">
        <f t="shared" si="171"/>
        <v>0</v>
      </c>
      <c r="AP240" s="58">
        <f t="shared" si="171"/>
        <v>0</v>
      </c>
      <c r="AQ240" s="58">
        <f t="shared" si="171"/>
        <v>0</v>
      </c>
      <c r="AR240" s="58">
        <f t="shared" si="171"/>
        <v>0</v>
      </c>
      <c r="AS240" s="58">
        <f t="shared" si="171"/>
        <v>0</v>
      </c>
      <c r="AT240" s="58">
        <f t="shared" si="171"/>
        <v>0</v>
      </c>
      <c r="AU240" s="58">
        <f>IF((X240*$Z240-(2009-X$3)/$C240*$Z240*X240)&lt;0,0,(X240*$Z240-(2009-X$3)/$C240*$Z240*X240))</f>
        <v>0</v>
      </c>
      <c r="AV240" s="58">
        <f>IF((Y240*$Z240-(2009-Y$3)/$C240*$Z240*Y240)&lt;0,0,(Y240*$Z240-(2009-Y$3)/$C240*$Z240*Y240))</f>
        <v>0</v>
      </c>
      <c r="AW240" s="59">
        <f>+SUM(AA240:AV240)</f>
        <v>0</v>
      </c>
      <c r="AX240" s="58">
        <f>VLOOKUP(D$3,[2]Prisindeks!$A$1:$B$111,2,FALSE)/100*AA240</f>
        <v>0</v>
      </c>
      <c r="AY240" s="58">
        <f>VLOOKUP(E$3,[2]Prisindeks!$A$1:$B$111,2,FALSE)/100*AB240</f>
        <v>0</v>
      </c>
      <c r="AZ240" s="58">
        <f>VLOOKUP(F$3,[2]Prisindeks!$A$1:$B$111,2,FALSE)/100*AC240</f>
        <v>0</v>
      </c>
      <c r="BA240" s="58">
        <f>VLOOKUP(G$3,[2]Prisindeks!$A$1:$B$111,2,FALSE)/100*AD240</f>
        <v>0</v>
      </c>
      <c r="BB240" s="58">
        <f>VLOOKUP(H$3,[2]Prisindeks!$A$1:$B$111,2,FALSE)/100*AE240</f>
        <v>0</v>
      </c>
      <c r="BC240" s="58">
        <f>VLOOKUP(I$3,[2]Prisindeks!$A$1:$B$111,2,FALSE)/100*AF240</f>
        <v>0</v>
      </c>
      <c r="BD240" s="58">
        <f>VLOOKUP(J$3,[2]Prisindeks!$A$1:$B$111,2,FALSE)/100*AG240</f>
        <v>0</v>
      </c>
      <c r="BE240" s="58">
        <f>VLOOKUP(K$3,[2]Prisindeks!$A$1:$B$111,2,FALSE)/100*AH240</f>
        <v>0</v>
      </c>
      <c r="BF240" s="58">
        <f>VLOOKUP(L$3,[2]Prisindeks!$A$1:$B$111,2,FALSE)/100*AI240</f>
        <v>0</v>
      </c>
      <c r="BG240" s="58">
        <f>VLOOKUP(M$3,[2]Prisindeks!$A$1:$B$111,2,FALSE)/100*AJ240</f>
        <v>0</v>
      </c>
      <c r="BH240" s="58">
        <f>VLOOKUP(N$3,[2]Prisindeks!$A$1:$B$111,2,FALSE)/100*AK240</f>
        <v>0</v>
      </c>
      <c r="BI240" s="58">
        <f>VLOOKUP(O$3,[2]Prisindeks!$A$1:$B$111,2,FALSE)/100*AL240</f>
        <v>0</v>
      </c>
      <c r="BJ240" s="58">
        <f>VLOOKUP(P$3,[2]Prisindeks!$A$1:$B$111,2,FALSE)/100*AM240</f>
        <v>0</v>
      </c>
      <c r="BK240" s="58">
        <f>VLOOKUP(Q$3,[2]Prisindeks!$A$1:$B$111,2,FALSE)/100*AN240</f>
        <v>0</v>
      </c>
      <c r="BL240" s="58">
        <f>VLOOKUP(R$3,[2]Prisindeks!$A$1:$B$111,2,FALSE)/100*AO240</f>
        <v>0</v>
      </c>
      <c r="BM240" s="58">
        <f>VLOOKUP(S$3,[2]Prisindeks!$A$1:$B$111,2,FALSE)/100*AP240</f>
        <v>0</v>
      </c>
      <c r="BN240" s="58">
        <f>VLOOKUP(T$3,[2]Prisindeks!$A$1:$B$111,2,FALSE)/100*AQ240</f>
        <v>0</v>
      </c>
      <c r="BO240" s="58">
        <f>VLOOKUP(U$3,[2]Prisindeks!$A$1:$B$111,2,FALSE)/100*AR240</f>
        <v>0</v>
      </c>
      <c r="BP240" s="58">
        <f>VLOOKUP(V$3,[2]Prisindeks!$A$1:$B$111,2,FALSE)/100*AS240</f>
        <v>0</v>
      </c>
      <c r="BQ240" s="58">
        <f>VLOOKUP(W$3,[2]Prisindeks!$A$1:$B$111,2,FALSE)/100*AT240</f>
        <v>0</v>
      </c>
      <c r="BR240" s="58">
        <f>VLOOKUP(X$3,[2]Prisindeks!$A$1:$B$111,2,FALSE)/100*AU240</f>
        <v>0</v>
      </c>
      <c r="BS240" s="58">
        <f>VLOOKUP(Y$3,[2]Prisindeks!$A$1:$B$111,2,FALSE)/100*AV240</f>
        <v>0</v>
      </c>
      <c r="BT240" s="59">
        <f>+SUM(AX240:BS240)</f>
        <v>0</v>
      </c>
      <c r="BU240" s="48">
        <f t="shared" si="172"/>
        <v>0</v>
      </c>
      <c r="BV240" s="48">
        <f t="shared" si="172"/>
        <v>0</v>
      </c>
      <c r="BW240" s="48">
        <f t="shared" si="172"/>
        <v>0</v>
      </c>
      <c r="BX240" s="48">
        <f t="shared" si="172"/>
        <v>0</v>
      </c>
      <c r="BY240" s="48">
        <f t="shared" si="172"/>
        <v>0</v>
      </c>
      <c r="BZ240" s="48">
        <f t="shared" si="172"/>
        <v>0</v>
      </c>
      <c r="CA240" s="48">
        <f t="shared" si="172"/>
        <v>0</v>
      </c>
      <c r="CB240" s="48">
        <f t="shared" si="172"/>
        <v>0</v>
      </c>
      <c r="CC240" s="48">
        <f t="shared" si="172"/>
        <v>0</v>
      </c>
      <c r="CD240" s="48">
        <f t="shared" si="172"/>
        <v>0</v>
      </c>
      <c r="CE240" s="48">
        <f t="shared" si="173"/>
        <v>0</v>
      </c>
      <c r="CF240" s="48">
        <f t="shared" si="173"/>
        <v>0</v>
      </c>
      <c r="CG240" s="48">
        <f t="shared" si="173"/>
        <v>0</v>
      </c>
      <c r="CH240" s="48">
        <f t="shared" si="173"/>
        <v>0</v>
      </c>
      <c r="CI240" s="48">
        <f t="shared" si="173"/>
        <v>0</v>
      </c>
      <c r="CJ240" s="48">
        <f t="shared" si="173"/>
        <v>0</v>
      </c>
      <c r="CK240" s="48">
        <f t="shared" si="173"/>
        <v>0</v>
      </c>
      <c r="CL240" s="48">
        <f t="shared" si="173"/>
        <v>0</v>
      </c>
      <c r="CM240" s="48">
        <f t="shared" si="173"/>
        <v>0</v>
      </c>
      <c r="CN240" s="48">
        <f t="shared" si="173"/>
        <v>0</v>
      </c>
      <c r="CO240" s="48">
        <f t="shared" si="173"/>
        <v>0</v>
      </c>
      <c r="CP240" s="48">
        <f t="shared" si="173"/>
        <v>0</v>
      </c>
      <c r="CQ240" s="49">
        <f>+AVERAGE(AW240,BT240)</f>
        <v>0</v>
      </c>
      <c r="CR240" s="48">
        <f>SUM(D240:Y240)</f>
        <v>0</v>
      </c>
    </row>
    <row r="241" spans="1:96" hidden="1" outlineLevel="1" x14ac:dyDescent="0.25">
      <c r="A241" s="50" t="s">
        <v>88</v>
      </c>
      <c r="B241" s="51" t="s">
        <v>89</v>
      </c>
      <c r="C241" s="52">
        <f>+[2]Genanskaffelsespriser!$E$178</f>
        <v>50</v>
      </c>
      <c r="D241" s="78">
        <v>0</v>
      </c>
      <c r="E241" s="78">
        <v>0</v>
      </c>
      <c r="F241" s="78">
        <v>0</v>
      </c>
      <c r="G241" s="78">
        <v>0</v>
      </c>
      <c r="H241" s="78">
        <v>0</v>
      </c>
      <c r="I241" s="78">
        <v>0</v>
      </c>
      <c r="J241" s="78">
        <v>0</v>
      </c>
      <c r="K241" s="78">
        <v>0</v>
      </c>
      <c r="L241" s="78">
        <v>0</v>
      </c>
      <c r="M241" s="78">
        <v>0</v>
      </c>
      <c r="N241" s="78">
        <v>0</v>
      </c>
      <c r="O241" s="78">
        <v>0</v>
      </c>
      <c r="P241" s="78">
        <v>0</v>
      </c>
      <c r="Q241" s="78">
        <v>0</v>
      </c>
      <c r="R241" s="78">
        <v>0</v>
      </c>
      <c r="S241" s="78">
        <v>0</v>
      </c>
      <c r="T241" s="78">
        <v>0</v>
      </c>
      <c r="U241" s="78">
        <v>0</v>
      </c>
      <c r="V241" s="78">
        <v>0</v>
      </c>
      <c r="W241" s="78">
        <v>0</v>
      </c>
      <c r="X241" s="78">
        <v>0</v>
      </c>
      <c r="Y241" s="78">
        <v>0</v>
      </c>
      <c r="Z241" s="87">
        <f>IF(COUNTIF(D241:Y241,"&lt;&gt;0")&lt;=1,IF((SUM(D241:Y241))&gt;0,(+HLOOKUP((SUM(D241:Y241)),[2]Priser!$E$168:$J$170,2)+((SUM(D241:Y241))-HLOOKUP((SUM(D241:Y241)),[2]Priser!$E$168:$J$170,1))*HLOOKUP((SUM(D241:Y241)),[2]Priser!$E$168:$J$170,3))/(SUM(D241:Y241)),0)*(1+[2]Genanskaffelsespriser!$D$196),$A$400)</f>
        <v>0</v>
      </c>
      <c r="AA241" s="57">
        <f t="shared" ref="AA241:AV241" si="174">IF((D241*$Z241-(2009-D$3)/($C241+D242)*$Z241*D241)&lt;0,0,(D241*$Z241-(2009-D$3)/($C241+D242)*$Z241*D241))</f>
        <v>0</v>
      </c>
      <c r="AB241" s="58">
        <f t="shared" si="174"/>
        <v>0</v>
      </c>
      <c r="AC241" s="58">
        <f t="shared" si="174"/>
        <v>0</v>
      </c>
      <c r="AD241" s="58">
        <f t="shared" si="174"/>
        <v>0</v>
      </c>
      <c r="AE241" s="58">
        <f t="shared" si="174"/>
        <v>0</v>
      </c>
      <c r="AF241" s="58">
        <f t="shared" si="174"/>
        <v>0</v>
      </c>
      <c r="AG241" s="58">
        <f t="shared" si="174"/>
        <v>0</v>
      </c>
      <c r="AH241" s="58">
        <f t="shared" si="174"/>
        <v>0</v>
      </c>
      <c r="AI241" s="58">
        <f t="shared" si="174"/>
        <v>0</v>
      </c>
      <c r="AJ241" s="58">
        <f t="shared" si="174"/>
        <v>0</v>
      </c>
      <c r="AK241" s="58">
        <f t="shared" si="174"/>
        <v>0</v>
      </c>
      <c r="AL241" s="58">
        <f t="shared" si="174"/>
        <v>0</v>
      </c>
      <c r="AM241" s="58">
        <f t="shared" si="174"/>
        <v>0</v>
      </c>
      <c r="AN241" s="58">
        <f t="shared" si="174"/>
        <v>0</v>
      </c>
      <c r="AO241" s="58">
        <f t="shared" si="174"/>
        <v>0</v>
      </c>
      <c r="AP241" s="58">
        <f t="shared" si="174"/>
        <v>0</v>
      </c>
      <c r="AQ241" s="58">
        <f t="shared" si="174"/>
        <v>0</v>
      </c>
      <c r="AR241" s="58">
        <f t="shared" si="174"/>
        <v>0</v>
      </c>
      <c r="AS241" s="58">
        <f t="shared" si="174"/>
        <v>0</v>
      </c>
      <c r="AT241" s="58">
        <f t="shared" si="174"/>
        <v>0</v>
      </c>
      <c r="AU241" s="58">
        <f t="shared" si="174"/>
        <v>0</v>
      </c>
      <c r="AV241" s="58">
        <f t="shared" si="174"/>
        <v>0</v>
      </c>
      <c r="AW241" s="59">
        <f>+SUM(AA241:AV241)</f>
        <v>0</v>
      </c>
      <c r="AX241" s="58">
        <f>VLOOKUP(D$3,[2]Prisindeks!$A$1:$B$111,2,FALSE)/100*AA241</f>
        <v>0</v>
      </c>
      <c r="AY241" s="58">
        <f>VLOOKUP(E$3,[2]Prisindeks!$A$1:$B$111,2,FALSE)/100*AB241</f>
        <v>0</v>
      </c>
      <c r="AZ241" s="58">
        <f>VLOOKUP(F$3,[2]Prisindeks!$A$1:$B$111,2,FALSE)/100*AC241</f>
        <v>0</v>
      </c>
      <c r="BA241" s="58">
        <f>VLOOKUP(G$3,[2]Prisindeks!$A$1:$B$111,2,FALSE)/100*AD241</f>
        <v>0</v>
      </c>
      <c r="BB241" s="58">
        <f>VLOOKUP(H$3,[2]Prisindeks!$A$1:$B$111,2,FALSE)/100*AE241</f>
        <v>0</v>
      </c>
      <c r="BC241" s="58">
        <f>VLOOKUP(I$3,[2]Prisindeks!$A$1:$B$111,2,FALSE)/100*AF241</f>
        <v>0</v>
      </c>
      <c r="BD241" s="58">
        <f>VLOOKUP(J$3,[2]Prisindeks!$A$1:$B$111,2,FALSE)/100*AG241</f>
        <v>0</v>
      </c>
      <c r="BE241" s="58">
        <f>VLOOKUP(K$3,[2]Prisindeks!$A$1:$B$111,2,FALSE)/100*AH241</f>
        <v>0</v>
      </c>
      <c r="BF241" s="58">
        <f>VLOOKUP(L$3,[2]Prisindeks!$A$1:$B$111,2,FALSE)/100*AI241</f>
        <v>0</v>
      </c>
      <c r="BG241" s="58">
        <f>VLOOKUP(M$3,[2]Prisindeks!$A$1:$B$111,2,FALSE)/100*AJ241</f>
        <v>0</v>
      </c>
      <c r="BH241" s="58">
        <f>VLOOKUP(N$3,[2]Prisindeks!$A$1:$B$111,2,FALSE)/100*AK241</f>
        <v>0</v>
      </c>
      <c r="BI241" s="58">
        <f>VLOOKUP(O$3,[2]Prisindeks!$A$1:$B$111,2,FALSE)/100*AL241</f>
        <v>0</v>
      </c>
      <c r="BJ241" s="58">
        <f>VLOOKUP(P$3,[2]Prisindeks!$A$1:$B$111,2,FALSE)/100*AM241</f>
        <v>0</v>
      </c>
      <c r="BK241" s="58">
        <f>VLOOKUP(Q$3,[2]Prisindeks!$A$1:$B$111,2,FALSE)/100*AN241</f>
        <v>0</v>
      </c>
      <c r="BL241" s="58">
        <f>VLOOKUP(R$3,[2]Prisindeks!$A$1:$B$111,2,FALSE)/100*AO241</f>
        <v>0</v>
      </c>
      <c r="BM241" s="58">
        <f>VLOOKUP(S$3,[2]Prisindeks!$A$1:$B$111,2,FALSE)/100*AP241</f>
        <v>0</v>
      </c>
      <c r="BN241" s="58">
        <f>VLOOKUP(T$3,[2]Prisindeks!$A$1:$B$111,2,FALSE)/100*AQ241</f>
        <v>0</v>
      </c>
      <c r="BO241" s="58">
        <f>VLOOKUP(U$3,[2]Prisindeks!$A$1:$B$111,2,FALSE)/100*AR241</f>
        <v>0</v>
      </c>
      <c r="BP241" s="58">
        <f>VLOOKUP(V$3,[2]Prisindeks!$A$1:$B$111,2,FALSE)/100*AS241</f>
        <v>0</v>
      </c>
      <c r="BQ241" s="58">
        <f>VLOOKUP(W$3,[2]Prisindeks!$A$1:$B$111,2,FALSE)/100*AT241</f>
        <v>0</v>
      </c>
      <c r="BR241" s="58">
        <f>VLOOKUP(X$3,[2]Prisindeks!$A$1:$B$111,2,FALSE)/100*AU241</f>
        <v>0</v>
      </c>
      <c r="BS241" s="58">
        <f>VLOOKUP(Y$3,[2]Prisindeks!$A$1:$B$111,2,FALSE)/100*AV241</f>
        <v>0</v>
      </c>
      <c r="BT241" s="59">
        <f>+SUM(AX241:BS241)</f>
        <v>0</v>
      </c>
      <c r="BU241" s="48">
        <f t="shared" si="172"/>
        <v>0</v>
      </c>
      <c r="BV241" s="48">
        <f t="shared" si="172"/>
        <v>0</v>
      </c>
      <c r="BW241" s="48">
        <f t="shared" si="172"/>
        <v>0</v>
      </c>
      <c r="BX241" s="48">
        <f t="shared" si="172"/>
        <v>0</v>
      </c>
      <c r="BY241" s="48">
        <f t="shared" si="172"/>
        <v>0</v>
      </c>
      <c r="BZ241" s="48">
        <f t="shared" si="172"/>
        <v>0</v>
      </c>
      <c r="CA241" s="48">
        <f t="shared" si="172"/>
        <v>0</v>
      </c>
      <c r="CB241" s="48">
        <f t="shared" si="172"/>
        <v>0</v>
      </c>
      <c r="CC241" s="48">
        <f t="shared" si="172"/>
        <v>0</v>
      </c>
      <c r="CD241" s="48">
        <f t="shared" si="172"/>
        <v>0</v>
      </c>
      <c r="CE241" s="48">
        <f t="shared" si="173"/>
        <v>0</v>
      </c>
      <c r="CF241" s="48">
        <f t="shared" si="173"/>
        <v>0</v>
      </c>
      <c r="CG241" s="48">
        <f t="shared" si="173"/>
        <v>0</v>
      </c>
      <c r="CH241" s="48">
        <f t="shared" si="173"/>
        <v>0</v>
      </c>
      <c r="CI241" s="48">
        <f t="shared" si="173"/>
        <v>0</v>
      </c>
      <c r="CJ241" s="48">
        <f t="shared" si="173"/>
        <v>0</v>
      </c>
      <c r="CK241" s="48">
        <f t="shared" si="173"/>
        <v>0</v>
      </c>
      <c r="CL241" s="48">
        <f t="shared" si="173"/>
        <v>0</v>
      </c>
      <c r="CM241" s="48">
        <f t="shared" si="173"/>
        <v>0</v>
      </c>
      <c r="CN241" s="48">
        <f t="shared" si="173"/>
        <v>0</v>
      </c>
      <c r="CO241" s="48">
        <f t="shared" si="173"/>
        <v>0</v>
      </c>
      <c r="CP241" s="48">
        <f t="shared" si="173"/>
        <v>0</v>
      </c>
      <c r="CQ241" s="49">
        <f>+AVERAGE(AW241,BT241)</f>
        <v>0</v>
      </c>
      <c r="CR241" s="48">
        <f>SUM(D241:Y241)</f>
        <v>0</v>
      </c>
    </row>
    <row r="242" spans="1:96" hidden="1" outlineLevel="1" x14ac:dyDescent="0.25">
      <c r="A242" s="60" t="s">
        <v>66</v>
      </c>
      <c r="B242" s="51" t="s">
        <v>67</v>
      </c>
      <c r="C242" s="61" t="s">
        <v>68</v>
      </c>
      <c r="D242" s="78">
        <v>0</v>
      </c>
      <c r="E242" s="78">
        <v>0</v>
      </c>
      <c r="F242" s="78">
        <v>0</v>
      </c>
      <c r="G242" s="78">
        <v>0</v>
      </c>
      <c r="H242" s="78">
        <v>0</v>
      </c>
      <c r="I242" s="78">
        <v>0</v>
      </c>
      <c r="J242" s="78">
        <v>0</v>
      </c>
      <c r="K242" s="78">
        <v>0</v>
      </c>
      <c r="L242" s="78">
        <v>0</v>
      </c>
      <c r="M242" s="78">
        <v>0</v>
      </c>
      <c r="N242" s="78">
        <v>0</v>
      </c>
      <c r="O242" s="78">
        <v>0</v>
      </c>
      <c r="P242" s="78">
        <v>0</v>
      </c>
      <c r="Q242" s="78">
        <v>0</v>
      </c>
      <c r="R242" s="78">
        <v>0</v>
      </c>
      <c r="S242" s="78">
        <v>0</v>
      </c>
      <c r="T242" s="78">
        <v>0</v>
      </c>
      <c r="U242" s="78">
        <v>0</v>
      </c>
      <c r="V242" s="78">
        <v>0</v>
      </c>
      <c r="W242" s="78">
        <v>0</v>
      </c>
      <c r="X242" s="78">
        <v>0</v>
      </c>
      <c r="Y242" s="110">
        <v>0</v>
      </c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  <c r="BG242" s="56"/>
      <c r="BH242" s="56"/>
      <c r="BI242" s="56"/>
      <c r="BJ242" s="56"/>
      <c r="BK242" s="56"/>
      <c r="BL242" s="56"/>
      <c r="BM242" s="56"/>
      <c r="BN242" s="56"/>
      <c r="BO242" s="56"/>
      <c r="BP242" s="56"/>
      <c r="BQ242" s="56"/>
      <c r="BR242" s="56"/>
      <c r="BS242" s="56"/>
      <c r="BT242" s="56"/>
      <c r="BU242" s="56"/>
      <c r="BV242" s="56"/>
      <c r="BW242" s="56"/>
      <c r="BX242" s="56"/>
      <c r="BY242" s="56"/>
      <c r="BZ242" s="56"/>
      <c r="CA242" s="56"/>
      <c r="CB242" s="56"/>
      <c r="CC242" s="56"/>
      <c r="CD242" s="56"/>
      <c r="CE242" s="56"/>
      <c r="CF242" s="56"/>
      <c r="CG242" s="56"/>
      <c r="CH242" s="56"/>
      <c r="CI242" s="56"/>
      <c r="CJ242" s="56"/>
      <c r="CK242" s="56"/>
      <c r="CL242" s="56"/>
      <c r="CM242" s="56"/>
      <c r="CN242" s="56"/>
      <c r="CO242" s="56"/>
      <c r="CP242" s="56"/>
      <c r="CQ242" s="49"/>
      <c r="CR242" s="48"/>
    </row>
    <row r="243" spans="1:96" hidden="1" outlineLevel="1" x14ac:dyDescent="0.25">
      <c r="A243" s="50" t="s">
        <v>90</v>
      </c>
      <c r="B243" s="51" t="s">
        <v>89</v>
      </c>
      <c r="C243" s="52">
        <f>+[2]Genanskaffelsespriser!$E$179</f>
        <v>50</v>
      </c>
      <c r="D243" s="78">
        <v>0</v>
      </c>
      <c r="E243" s="78">
        <v>0</v>
      </c>
      <c r="F243" s="78">
        <v>0</v>
      </c>
      <c r="G243" s="78">
        <v>0</v>
      </c>
      <c r="H243" s="78">
        <v>0</v>
      </c>
      <c r="I243" s="78">
        <v>0</v>
      </c>
      <c r="J243" s="78">
        <v>0</v>
      </c>
      <c r="K243" s="78">
        <v>0</v>
      </c>
      <c r="L243" s="78">
        <v>0</v>
      </c>
      <c r="M243" s="78">
        <v>0</v>
      </c>
      <c r="N243" s="78">
        <v>0</v>
      </c>
      <c r="O243" s="78">
        <v>0</v>
      </c>
      <c r="P243" s="78">
        <v>0</v>
      </c>
      <c r="Q243" s="78">
        <v>0</v>
      </c>
      <c r="R243" s="78">
        <v>0</v>
      </c>
      <c r="S243" s="78">
        <v>0</v>
      </c>
      <c r="T243" s="78">
        <v>0</v>
      </c>
      <c r="U243" s="78">
        <v>0</v>
      </c>
      <c r="V243" s="78">
        <v>0</v>
      </c>
      <c r="W243" s="78">
        <v>0</v>
      </c>
      <c r="X243" s="78">
        <v>0</v>
      </c>
      <c r="Y243" s="78">
        <v>0</v>
      </c>
      <c r="Z243" s="87">
        <f>IF(COUNTIF(D243:Y243,"&lt;&gt;0")&lt;=1,IF((SUM(D243:Y243))&gt;0,(+HLOOKUP((SUM(D243:Y243)),[2]Priser!$E$191:$J$193,2)+((SUM(D243:Y243))-HLOOKUP((SUM(D243:Y243)),[2]Priser!$E$191:$J$193,1))*HLOOKUP((SUM(D243:Y243)),[2]Priser!$E$191:$J$193,3))/(SUM(D243:Y243)),0)*(1+[2]Genanskaffelsespriser!$D$196),$A$400)</f>
        <v>0</v>
      </c>
      <c r="AA243" s="57">
        <f t="shared" ref="AA243:AV243" si="175">IF((D243*$Z243-(2009-D$3)/($C243+D244)*$Z243*D243)&lt;0,0,(D243*$Z243-(2009-D$3)/($C243+D244)*$Z243*D243))</f>
        <v>0</v>
      </c>
      <c r="AB243" s="58">
        <f t="shared" si="175"/>
        <v>0</v>
      </c>
      <c r="AC243" s="58">
        <f t="shared" si="175"/>
        <v>0</v>
      </c>
      <c r="AD243" s="58">
        <f t="shared" si="175"/>
        <v>0</v>
      </c>
      <c r="AE243" s="58">
        <f t="shared" si="175"/>
        <v>0</v>
      </c>
      <c r="AF243" s="58">
        <f t="shared" si="175"/>
        <v>0</v>
      </c>
      <c r="AG243" s="58">
        <f t="shared" si="175"/>
        <v>0</v>
      </c>
      <c r="AH243" s="58">
        <f t="shared" si="175"/>
        <v>0</v>
      </c>
      <c r="AI243" s="58">
        <f t="shared" si="175"/>
        <v>0</v>
      </c>
      <c r="AJ243" s="58">
        <f t="shared" si="175"/>
        <v>0</v>
      </c>
      <c r="AK243" s="58">
        <f t="shared" si="175"/>
        <v>0</v>
      </c>
      <c r="AL243" s="58">
        <f t="shared" si="175"/>
        <v>0</v>
      </c>
      <c r="AM243" s="58">
        <f t="shared" si="175"/>
        <v>0</v>
      </c>
      <c r="AN243" s="58">
        <f t="shared" si="175"/>
        <v>0</v>
      </c>
      <c r="AO243" s="58">
        <f t="shared" si="175"/>
        <v>0</v>
      </c>
      <c r="AP243" s="58">
        <f t="shared" si="175"/>
        <v>0</v>
      </c>
      <c r="AQ243" s="58">
        <f t="shared" si="175"/>
        <v>0</v>
      </c>
      <c r="AR243" s="58">
        <f t="shared" si="175"/>
        <v>0</v>
      </c>
      <c r="AS243" s="58">
        <f t="shared" si="175"/>
        <v>0</v>
      </c>
      <c r="AT243" s="58">
        <f t="shared" si="175"/>
        <v>0</v>
      </c>
      <c r="AU243" s="58">
        <f t="shared" si="175"/>
        <v>0</v>
      </c>
      <c r="AV243" s="58">
        <f t="shared" si="175"/>
        <v>0</v>
      </c>
      <c r="AW243" s="59">
        <f>+SUM(AA243:AV243)</f>
        <v>0</v>
      </c>
      <c r="AX243" s="58">
        <f>VLOOKUP(D$3,[2]Prisindeks!$A$1:$B$111,2,FALSE)/100*AA243</f>
        <v>0</v>
      </c>
      <c r="AY243" s="58">
        <f>VLOOKUP(E$3,[2]Prisindeks!$A$1:$B$111,2,FALSE)/100*AB243</f>
        <v>0</v>
      </c>
      <c r="AZ243" s="58">
        <f>VLOOKUP(F$3,[2]Prisindeks!$A$1:$B$111,2,FALSE)/100*AC243</f>
        <v>0</v>
      </c>
      <c r="BA243" s="58">
        <f>VLOOKUP(G$3,[2]Prisindeks!$A$1:$B$111,2,FALSE)/100*AD243</f>
        <v>0</v>
      </c>
      <c r="BB243" s="58">
        <f>VLOOKUP(H$3,[2]Prisindeks!$A$1:$B$111,2,FALSE)/100*AE243</f>
        <v>0</v>
      </c>
      <c r="BC243" s="58">
        <f>VLOOKUP(I$3,[2]Prisindeks!$A$1:$B$111,2,FALSE)/100*AF243</f>
        <v>0</v>
      </c>
      <c r="BD243" s="58">
        <f>VLOOKUP(J$3,[2]Prisindeks!$A$1:$B$111,2,FALSE)/100*AG243</f>
        <v>0</v>
      </c>
      <c r="BE243" s="58">
        <f>VLOOKUP(K$3,[2]Prisindeks!$A$1:$B$111,2,FALSE)/100*AH243</f>
        <v>0</v>
      </c>
      <c r="BF243" s="58">
        <f>VLOOKUP(L$3,[2]Prisindeks!$A$1:$B$111,2,FALSE)/100*AI243</f>
        <v>0</v>
      </c>
      <c r="BG243" s="58">
        <f>VLOOKUP(M$3,[2]Prisindeks!$A$1:$B$111,2,FALSE)/100*AJ243</f>
        <v>0</v>
      </c>
      <c r="BH243" s="58">
        <f>VLOOKUP(N$3,[2]Prisindeks!$A$1:$B$111,2,FALSE)/100*AK243</f>
        <v>0</v>
      </c>
      <c r="BI243" s="58">
        <f>VLOOKUP(O$3,[2]Prisindeks!$A$1:$B$111,2,FALSE)/100*AL243</f>
        <v>0</v>
      </c>
      <c r="BJ243" s="58">
        <f>VLOOKUP(P$3,[2]Prisindeks!$A$1:$B$111,2,FALSE)/100*AM243</f>
        <v>0</v>
      </c>
      <c r="BK243" s="58">
        <f>VLOOKUP(Q$3,[2]Prisindeks!$A$1:$B$111,2,FALSE)/100*AN243</f>
        <v>0</v>
      </c>
      <c r="BL243" s="58">
        <f>VLOOKUP(R$3,[2]Prisindeks!$A$1:$B$111,2,FALSE)/100*AO243</f>
        <v>0</v>
      </c>
      <c r="BM243" s="58">
        <f>VLOOKUP(S$3,[2]Prisindeks!$A$1:$B$111,2,FALSE)/100*AP243</f>
        <v>0</v>
      </c>
      <c r="BN243" s="58">
        <f>VLOOKUP(T$3,[2]Prisindeks!$A$1:$B$111,2,FALSE)/100*AQ243</f>
        <v>0</v>
      </c>
      <c r="BO243" s="58">
        <f>VLOOKUP(U$3,[2]Prisindeks!$A$1:$B$111,2,FALSE)/100*AR243</f>
        <v>0</v>
      </c>
      <c r="BP243" s="58">
        <f>VLOOKUP(V$3,[2]Prisindeks!$A$1:$B$111,2,FALSE)/100*AS243</f>
        <v>0</v>
      </c>
      <c r="BQ243" s="58">
        <f>VLOOKUP(W$3,[2]Prisindeks!$A$1:$B$111,2,FALSE)/100*AT243</f>
        <v>0</v>
      </c>
      <c r="BR243" s="58">
        <f>VLOOKUP(X$3,[2]Prisindeks!$A$1:$B$111,2,FALSE)/100*AU243</f>
        <v>0</v>
      </c>
      <c r="BS243" s="58">
        <f>VLOOKUP(Y$3,[2]Prisindeks!$A$1:$B$111,2,FALSE)/100*AV243</f>
        <v>0</v>
      </c>
      <c r="BT243" s="59">
        <f>+SUM(AX243:BS243)</f>
        <v>0</v>
      </c>
      <c r="BU243" s="48">
        <f t="shared" ref="BU243:CP243" si="176">(AX243+AA243)/2</f>
        <v>0</v>
      </c>
      <c r="BV243" s="48">
        <f t="shared" si="176"/>
        <v>0</v>
      </c>
      <c r="BW243" s="48">
        <f t="shared" si="176"/>
        <v>0</v>
      </c>
      <c r="BX243" s="48">
        <f t="shared" si="176"/>
        <v>0</v>
      </c>
      <c r="BY243" s="48">
        <f t="shared" si="176"/>
        <v>0</v>
      </c>
      <c r="BZ243" s="48">
        <f t="shared" si="176"/>
        <v>0</v>
      </c>
      <c r="CA243" s="48">
        <f t="shared" si="176"/>
        <v>0</v>
      </c>
      <c r="CB243" s="48">
        <f t="shared" si="176"/>
        <v>0</v>
      </c>
      <c r="CC243" s="48">
        <f t="shared" si="176"/>
        <v>0</v>
      </c>
      <c r="CD243" s="48">
        <f t="shared" si="176"/>
        <v>0</v>
      </c>
      <c r="CE243" s="48">
        <f t="shared" si="176"/>
        <v>0</v>
      </c>
      <c r="CF243" s="48">
        <f t="shared" si="176"/>
        <v>0</v>
      </c>
      <c r="CG243" s="48">
        <f t="shared" si="176"/>
        <v>0</v>
      </c>
      <c r="CH243" s="48">
        <f t="shared" si="176"/>
        <v>0</v>
      </c>
      <c r="CI243" s="48">
        <f t="shared" si="176"/>
        <v>0</v>
      </c>
      <c r="CJ243" s="48">
        <f t="shared" si="176"/>
        <v>0</v>
      </c>
      <c r="CK243" s="48">
        <f t="shared" si="176"/>
        <v>0</v>
      </c>
      <c r="CL243" s="48">
        <f t="shared" si="176"/>
        <v>0</v>
      </c>
      <c r="CM243" s="48">
        <f t="shared" si="176"/>
        <v>0</v>
      </c>
      <c r="CN243" s="48">
        <f t="shared" si="176"/>
        <v>0</v>
      </c>
      <c r="CO243" s="48">
        <f t="shared" si="176"/>
        <v>0</v>
      </c>
      <c r="CP243" s="48">
        <f t="shared" si="176"/>
        <v>0</v>
      </c>
      <c r="CQ243" s="49">
        <f>+AVERAGE(AW243,BT243)</f>
        <v>0</v>
      </c>
      <c r="CR243" s="48">
        <f>SUM(D243:Y243)</f>
        <v>0</v>
      </c>
    </row>
    <row r="244" spans="1:96" hidden="1" outlineLevel="1" x14ac:dyDescent="0.25">
      <c r="A244" s="60" t="s">
        <v>66</v>
      </c>
      <c r="B244" s="51" t="s">
        <v>67</v>
      </c>
      <c r="C244" s="61" t="s">
        <v>68</v>
      </c>
      <c r="D244" s="78">
        <v>0</v>
      </c>
      <c r="E244" s="78">
        <v>0</v>
      </c>
      <c r="F244" s="78">
        <v>0</v>
      </c>
      <c r="G244" s="78">
        <v>0</v>
      </c>
      <c r="H244" s="78">
        <v>0</v>
      </c>
      <c r="I244" s="78">
        <v>0</v>
      </c>
      <c r="J244" s="78">
        <v>0</v>
      </c>
      <c r="K244" s="78">
        <v>0</v>
      </c>
      <c r="L244" s="78">
        <v>0</v>
      </c>
      <c r="M244" s="78">
        <v>0</v>
      </c>
      <c r="N244" s="78">
        <v>0</v>
      </c>
      <c r="O244" s="78">
        <v>0</v>
      </c>
      <c r="P244" s="78">
        <v>0</v>
      </c>
      <c r="Q244" s="78">
        <v>0</v>
      </c>
      <c r="R244" s="78">
        <v>0</v>
      </c>
      <c r="S244" s="78">
        <v>0</v>
      </c>
      <c r="T244" s="78">
        <v>0</v>
      </c>
      <c r="U244" s="78">
        <v>0</v>
      </c>
      <c r="V244" s="78">
        <v>0</v>
      </c>
      <c r="W244" s="78">
        <v>0</v>
      </c>
      <c r="X244" s="78">
        <v>0</v>
      </c>
      <c r="Y244" s="110">
        <v>0</v>
      </c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56"/>
      <c r="BD244" s="56"/>
      <c r="BE244" s="56"/>
      <c r="BF244" s="56"/>
      <c r="BG244" s="56"/>
      <c r="BH244" s="56"/>
      <c r="BI244" s="56"/>
      <c r="BJ244" s="56"/>
      <c r="BK244" s="56"/>
      <c r="BL244" s="56"/>
      <c r="BM244" s="56"/>
      <c r="BN244" s="56"/>
      <c r="BO244" s="56"/>
      <c r="BP244" s="56"/>
      <c r="BQ244" s="56"/>
      <c r="BR244" s="56"/>
      <c r="BS244" s="56"/>
      <c r="BT244" s="56"/>
      <c r="BU244" s="56"/>
      <c r="BV244" s="56"/>
      <c r="BW244" s="56"/>
      <c r="BX244" s="56"/>
      <c r="BY244" s="56"/>
      <c r="BZ244" s="56"/>
      <c r="CA244" s="56"/>
      <c r="CB244" s="56"/>
      <c r="CC244" s="56"/>
      <c r="CD244" s="56"/>
      <c r="CE244" s="56"/>
      <c r="CF244" s="56"/>
      <c r="CG244" s="56"/>
      <c r="CH244" s="56"/>
      <c r="CI244" s="56"/>
      <c r="CJ244" s="56"/>
      <c r="CK244" s="56"/>
      <c r="CL244" s="56"/>
      <c r="CM244" s="56"/>
      <c r="CN244" s="56"/>
      <c r="CO244" s="56"/>
      <c r="CP244" s="56"/>
      <c r="CQ244" s="49"/>
      <c r="CR244" s="48"/>
    </row>
    <row r="245" spans="1:96" collapsed="1" x14ac:dyDescent="0.25">
      <c r="A245" s="30" t="s">
        <v>105</v>
      </c>
      <c r="B245" s="31"/>
      <c r="C245" s="7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74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5"/>
      <c r="AP245" s="75"/>
      <c r="AQ245" s="75"/>
      <c r="AR245" s="75"/>
      <c r="AS245" s="75"/>
      <c r="AT245" s="75"/>
      <c r="AU245" s="75"/>
      <c r="AV245" s="49"/>
      <c r="AW245" s="36">
        <f>SUM(AW246:AW253)</f>
        <v>0</v>
      </c>
      <c r="AX245" s="76"/>
      <c r="AY245" s="76"/>
      <c r="AZ245" s="76"/>
      <c r="BA245" s="76"/>
      <c r="BB245" s="76"/>
      <c r="BC245" s="76"/>
      <c r="BD245" s="76"/>
      <c r="BE245" s="76"/>
      <c r="BF245" s="76"/>
      <c r="BG245" s="76"/>
      <c r="BH245" s="76"/>
      <c r="BI245" s="76"/>
      <c r="BJ245" s="76"/>
      <c r="BK245" s="76"/>
      <c r="BL245" s="76"/>
      <c r="BM245" s="76"/>
      <c r="BN245" s="76"/>
      <c r="BO245" s="76"/>
      <c r="BP245" s="76"/>
      <c r="BQ245" s="76"/>
      <c r="BR245" s="76"/>
      <c r="BS245" s="76"/>
      <c r="BT245" s="36">
        <f>SUM(BT246:BT253)</f>
        <v>0</v>
      </c>
      <c r="BU245" s="76"/>
      <c r="BV245" s="76"/>
      <c r="BW245" s="76"/>
      <c r="BX245" s="76"/>
      <c r="BY245" s="76"/>
      <c r="BZ245" s="76"/>
      <c r="CA245" s="76"/>
      <c r="CB245" s="76"/>
      <c r="CC245" s="76"/>
      <c r="CD245" s="76"/>
      <c r="CE245" s="76"/>
      <c r="CF245" s="76"/>
      <c r="CG245" s="76"/>
      <c r="CH245" s="76"/>
      <c r="CI245" s="76"/>
      <c r="CJ245" s="76"/>
      <c r="CK245" s="76"/>
      <c r="CL245" s="76"/>
      <c r="CM245" s="76"/>
      <c r="CN245" s="76"/>
      <c r="CO245" s="76"/>
      <c r="CP245" s="76"/>
      <c r="CQ245" s="36">
        <f>SUM(CQ246:CQ253)</f>
        <v>0</v>
      </c>
      <c r="CR245" s="48">
        <f>SUM(D245:Y245)</f>
        <v>0</v>
      </c>
    </row>
    <row r="246" spans="1:96" hidden="1" outlineLevel="1" x14ac:dyDescent="0.25">
      <c r="A246" s="85" t="s">
        <v>84</v>
      </c>
      <c r="B246" s="39" t="s">
        <v>85</v>
      </c>
      <c r="C246" s="40">
        <f>+[2]Genanskaffelsespriser!$E$175</f>
        <v>50</v>
      </c>
      <c r="D246" s="77">
        <v>0</v>
      </c>
      <c r="E246" s="77">
        <v>0</v>
      </c>
      <c r="F246" s="77">
        <v>0</v>
      </c>
      <c r="G246" s="77">
        <v>0</v>
      </c>
      <c r="H246" s="77">
        <v>0</v>
      </c>
      <c r="I246" s="77">
        <v>0</v>
      </c>
      <c r="J246" s="77">
        <v>0</v>
      </c>
      <c r="K246" s="77">
        <v>0</v>
      </c>
      <c r="L246" s="77">
        <v>0</v>
      </c>
      <c r="M246" s="77">
        <v>0</v>
      </c>
      <c r="N246" s="77">
        <v>0</v>
      </c>
      <c r="O246" s="77">
        <v>0</v>
      </c>
      <c r="P246" s="77">
        <v>0</v>
      </c>
      <c r="Q246" s="77">
        <v>0</v>
      </c>
      <c r="R246" s="77">
        <v>0</v>
      </c>
      <c r="S246" s="77">
        <v>0</v>
      </c>
      <c r="T246" s="77">
        <v>0</v>
      </c>
      <c r="U246" s="77">
        <v>0</v>
      </c>
      <c r="V246" s="77">
        <v>0</v>
      </c>
      <c r="W246" s="77">
        <v>0</v>
      </c>
      <c r="X246" s="77">
        <v>0</v>
      </c>
      <c r="Y246" s="77">
        <v>0</v>
      </c>
      <c r="Z246" s="86">
        <f>IF(COUNTIF(D246:Y246,"&lt;&gt;0")&lt;=1,IF((SUM(D246:Y246))&gt;0,((+HLOOKUP((SUM(D246:Y246)),[2]Priser!$E$342:$H$344,2)+((SUM(D246:Y246))-HLOOKUP((SUM(D246:Y246)),[2]Priser!$E$342:$H$344,1))*HLOOKUP((SUM(D246:Y246)),[2]Priser!$E$342:$H$344,3))*[2]Priser!$P$341)/(SUM(D246:Y246)),0)*(1+[2]Genanskaffelsespriser!$D$196),$A$400)</f>
        <v>0</v>
      </c>
      <c r="AA246" s="45">
        <f t="shared" ref="AA246:AV246" si="177">IF((D246*$Z246-(2009-D$3)/($C246+D247)*$Z246*D246)&lt;0,0,(D246*$Z246-(2009-D$3)/($C246+D247)*$Z246*D246))</f>
        <v>0</v>
      </c>
      <c r="AB246" s="46">
        <f t="shared" si="177"/>
        <v>0</v>
      </c>
      <c r="AC246" s="46">
        <f t="shared" si="177"/>
        <v>0</v>
      </c>
      <c r="AD246" s="46">
        <f t="shared" si="177"/>
        <v>0</v>
      </c>
      <c r="AE246" s="46">
        <f t="shared" si="177"/>
        <v>0</v>
      </c>
      <c r="AF246" s="46">
        <f t="shared" si="177"/>
        <v>0</v>
      </c>
      <c r="AG246" s="46">
        <f t="shared" si="177"/>
        <v>0</v>
      </c>
      <c r="AH246" s="46">
        <f t="shared" si="177"/>
        <v>0</v>
      </c>
      <c r="AI246" s="46">
        <f t="shared" si="177"/>
        <v>0</v>
      </c>
      <c r="AJ246" s="46">
        <f t="shared" si="177"/>
        <v>0</v>
      </c>
      <c r="AK246" s="46">
        <f t="shared" si="177"/>
        <v>0</v>
      </c>
      <c r="AL246" s="46">
        <f t="shared" si="177"/>
        <v>0</v>
      </c>
      <c r="AM246" s="46">
        <f t="shared" si="177"/>
        <v>0</v>
      </c>
      <c r="AN246" s="46">
        <f t="shared" si="177"/>
        <v>0</v>
      </c>
      <c r="AO246" s="46">
        <f t="shared" si="177"/>
        <v>0</v>
      </c>
      <c r="AP246" s="46">
        <f t="shared" si="177"/>
        <v>0</v>
      </c>
      <c r="AQ246" s="46">
        <f t="shared" si="177"/>
        <v>0</v>
      </c>
      <c r="AR246" s="46">
        <f t="shared" si="177"/>
        <v>0</v>
      </c>
      <c r="AS246" s="46">
        <f t="shared" si="177"/>
        <v>0</v>
      </c>
      <c r="AT246" s="46">
        <f t="shared" si="177"/>
        <v>0</v>
      </c>
      <c r="AU246" s="46">
        <f t="shared" si="177"/>
        <v>0</v>
      </c>
      <c r="AV246" s="46">
        <f t="shared" si="177"/>
        <v>0</v>
      </c>
      <c r="AW246" s="47">
        <f>+SUM(AA246:AV246)</f>
        <v>0</v>
      </c>
      <c r="AX246" s="46">
        <f>VLOOKUP(D$3,[2]Prisindeks!$A$1:$B$111,2,FALSE)/100*AA246</f>
        <v>0</v>
      </c>
      <c r="AY246" s="46">
        <f>VLOOKUP(E$3,[2]Prisindeks!$A$1:$B$111,2,FALSE)/100*AB246</f>
        <v>0</v>
      </c>
      <c r="AZ246" s="46">
        <f>VLOOKUP(F$3,[2]Prisindeks!$A$1:$B$111,2,FALSE)/100*AC246</f>
        <v>0</v>
      </c>
      <c r="BA246" s="46">
        <f>VLOOKUP(G$3,[2]Prisindeks!$A$1:$B$111,2,FALSE)/100*AD246</f>
        <v>0</v>
      </c>
      <c r="BB246" s="46">
        <f>VLOOKUP(H$3,[2]Prisindeks!$A$1:$B$111,2,FALSE)/100*AE246</f>
        <v>0</v>
      </c>
      <c r="BC246" s="46">
        <f>VLOOKUP(I$3,[2]Prisindeks!$A$1:$B$111,2,FALSE)/100*AF246</f>
        <v>0</v>
      </c>
      <c r="BD246" s="46">
        <f>VLOOKUP(J$3,[2]Prisindeks!$A$1:$B$111,2,FALSE)/100*AG246</f>
        <v>0</v>
      </c>
      <c r="BE246" s="46">
        <f>VLOOKUP(K$3,[2]Prisindeks!$A$1:$B$111,2,FALSE)/100*AH246</f>
        <v>0</v>
      </c>
      <c r="BF246" s="46">
        <f>VLOOKUP(L$3,[2]Prisindeks!$A$1:$B$111,2,FALSE)/100*AI246</f>
        <v>0</v>
      </c>
      <c r="BG246" s="46">
        <f>VLOOKUP(M$3,[2]Prisindeks!$A$1:$B$111,2,FALSE)/100*AJ246</f>
        <v>0</v>
      </c>
      <c r="BH246" s="46">
        <f>VLOOKUP(N$3,[2]Prisindeks!$A$1:$B$111,2,FALSE)/100*AK246</f>
        <v>0</v>
      </c>
      <c r="BI246" s="46">
        <f>VLOOKUP(O$3,[2]Prisindeks!$A$1:$B$111,2,FALSE)/100*AL246</f>
        <v>0</v>
      </c>
      <c r="BJ246" s="46">
        <f>VLOOKUP(P$3,[2]Prisindeks!$A$1:$B$111,2,FALSE)/100*AM246</f>
        <v>0</v>
      </c>
      <c r="BK246" s="46">
        <f>VLOOKUP(Q$3,[2]Prisindeks!$A$1:$B$111,2,FALSE)/100*AN246</f>
        <v>0</v>
      </c>
      <c r="BL246" s="46">
        <f>VLOOKUP(R$3,[2]Prisindeks!$A$1:$B$111,2,FALSE)/100*AO246</f>
        <v>0</v>
      </c>
      <c r="BM246" s="46">
        <f>VLOOKUP(S$3,[2]Prisindeks!$A$1:$B$111,2,FALSE)/100*AP246</f>
        <v>0</v>
      </c>
      <c r="BN246" s="46">
        <f>VLOOKUP(T$3,[2]Prisindeks!$A$1:$B$111,2,FALSE)/100*AQ246</f>
        <v>0</v>
      </c>
      <c r="BO246" s="46">
        <f>VLOOKUP(U$3,[2]Prisindeks!$A$1:$B$111,2,FALSE)/100*AR246</f>
        <v>0</v>
      </c>
      <c r="BP246" s="46">
        <f>VLOOKUP(V$3,[2]Prisindeks!$A$1:$B$111,2,FALSE)/100*AS246</f>
        <v>0</v>
      </c>
      <c r="BQ246" s="46">
        <f>VLOOKUP(W$3,[2]Prisindeks!$A$1:$B$111,2,FALSE)/100*AT246</f>
        <v>0</v>
      </c>
      <c r="BR246" s="46">
        <f>VLOOKUP(X$3,[2]Prisindeks!$A$1:$B$111,2,FALSE)/100*AU246</f>
        <v>0</v>
      </c>
      <c r="BS246" s="46">
        <f>VLOOKUP(Y$3,[2]Prisindeks!$A$1:$B$111,2,FALSE)/100*AV246</f>
        <v>0</v>
      </c>
      <c r="BT246" s="47">
        <f>+SUM(AX246:BS246)</f>
        <v>0</v>
      </c>
      <c r="BU246" s="48">
        <f t="shared" ref="BU246:CP246" si="178">(AX246+AA246)/2</f>
        <v>0</v>
      </c>
      <c r="BV246" s="48">
        <f t="shared" si="178"/>
        <v>0</v>
      </c>
      <c r="BW246" s="48">
        <f t="shared" si="178"/>
        <v>0</v>
      </c>
      <c r="BX246" s="48">
        <f t="shared" si="178"/>
        <v>0</v>
      </c>
      <c r="BY246" s="48">
        <f t="shared" si="178"/>
        <v>0</v>
      </c>
      <c r="BZ246" s="48">
        <f t="shared" si="178"/>
        <v>0</v>
      </c>
      <c r="CA246" s="48">
        <f t="shared" si="178"/>
        <v>0</v>
      </c>
      <c r="CB246" s="48">
        <f t="shared" si="178"/>
        <v>0</v>
      </c>
      <c r="CC246" s="48">
        <f t="shared" si="178"/>
        <v>0</v>
      </c>
      <c r="CD246" s="48">
        <f t="shared" si="178"/>
        <v>0</v>
      </c>
      <c r="CE246" s="48">
        <f t="shared" si="178"/>
        <v>0</v>
      </c>
      <c r="CF246" s="48">
        <f t="shared" si="178"/>
        <v>0</v>
      </c>
      <c r="CG246" s="48">
        <f t="shared" si="178"/>
        <v>0</v>
      </c>
      <c r="CH246" s="48">
        <f t="shared" si="178"/>
        <v>0</v>
      </c>
      <c r="CI246" s="48">
        <f t="shared" si="178"/>
        <v>0</v>
      </c>
      <c r="CJ246" s="48">
        <f t="shared" si="178"/>
        <v>0</v>
      </c>
      <c r="CK246" s="48">
        <f t="shared" si="178"/>
        <v>0</v>
      </c>
      <c r="CL246" s="48">
        <f t="shared" si="178"/>
        <v>0</v>
      </c>
      <c r="CM246" s="48">
        <f t="shared" si="178"/>
        <v>0</v>
      </c>
      <c r="CN246" s="48">
        <f t="shared" si="178"/>
        <v>0</v>
      </c>
      <c r="CO246" s="48">
        <f t="shared" si="178"/>
        <v>0</v>
      </c>
      <c r="CP246" s="48">
        <f t="shared" si="178"/>
        <v>0</v>
      </c>
      <c r="CQ246" s="49">
        <f>+AVERAGE(AW246,BT246)</f>
        <v>0</v>
      </c>
      <c r="CR246" s="48">
        <f>SUM(D246:Y246)</f>
        <v>0</v>
      </c>
    </row>
    <row r="247" spans="1:96" hidden="1" outlineLevel="1" x14ac:dyDescent="0.25">
      <c r="A247" s="60" t="s">
        <v>66</v>
      </c>
      <c r="B247" s="51" t="s">
        <v>67</v>
      </c>
      <c r="C247" s="61" t="s">
        <v>68</v>
      </c>
      <c r="D247" s="78">
        <v>0</v>
      </c>
      <c r="E247" s="78">
        <v>0</v>
      </c>
      <c r="F247" s="78">
        <v>0</v>
      </c>
      <c r="G247" s="78">
        <v>0</v>
      </c>
      <c r="H247" s="78">
        <v>0</v>
      </c>
      <c r="I247" s="78">
        <v>0</v>
      </c>
      <c r="J247" s="78">
        <v>0</v>
      </c>
      <c r="K247" s="78">
        <v>0</v>
      </c>
      <c r="L247" s="78">
        <v>0</v>
      </c>
      <c r="M247" s="78">
        <v>0</v>
      </c>
      <c r="N247" s="78">
        <v>0</v>
      </c>
      <c r="O247" s="78">
        <v>0</v>
      </c>
      <c r="P247" s="78">
        <v>0</v>
      </c>
      <c r="Q247" s="78">
        <v>0</v>
      </c>
      <c r="R247" s="78">
        <v>0</v>
      </c>
      <c r="S247" s="78">
        <v>0</v>
      </c>
      <c r="T247" s="78">
        <v>0</v>
      </c>
      <c r="U247" s="78">
        <v>0</v>
      </c>
      <c r="V247" s="78">
        <v>0</v>
      </c>
      <c r="W247" s="78">
        <v>0</v>
      </c>
      <c r="X247" s="78">
        <v>0</v>
      </c>
      <c r="Y247" s="110">
        <v>0</v>
      </c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  <c r="BC247" s="56"/>
      <c r="BD247" s="56"/>
      <c r="BE247" s="56"/>
      <c r="BF247" s="56"/>
      <c r="BG247" s="56"/>
      <c r="BH247" s="56"/>
      <c r="BI247" s="56"/>
      <c r="BJ247" s="56"/>
      <c r="BK247" s="56"/>
      <c r="BL247" s="56"/>
      <c r="BM247" s="56"/>
      <c r="BN247" s="56"/>
      <c r="BO247" s="56"/>
      <c r="BP247" s="56"/>
      <c r="BQ247" s="56"/>
      <c r="BR247" s="56"/>
      <c r="BS247" s="56"/>
      <c r="BT247" s="56"/>
      <c r="BU247" s="56"/>
      <c r="BV247" s="56"/>
      <c r="BW247" s="56"/>
      <c r="BX247" s="56"/>
      <c r="BY247" s="56"/>
      <c r="BZ247" s="56"/>
      <c r="CA247" s="56"/>
      <c r="CB247" s="56"/>
      <c r="CC247" s="56"/>
      <c r="CD247" s="56"/>
      <c r="CE247" s="56"/>
      <c r="CF247" s="56"/>
      <c r="CG247" s="56"/>
      <c r="CH247" s="56"/>
      <c r="CI247" s="56"/>
      <c r="CJ247" s="56"/>
      <c r="CK247" s="56"/>
      <c r="CL247" s="56"/>
      <c r="CM247" s="56"/>
      <c r="CN247" s="56"/>
      <c r="CO247" s="56"/>
      <c r="CP247" s="56"/>
      <c r="CQ247" s="49"/>
      <c r="CR247" s="48"/>
    </row>
    <row r="248" spans="1:96" hidden="1" outlineLevel="1" x14ac:dyDescent="0.25">
      <c r="A248" s="50" t="s">
        <v>86</v>
      </c>
      <c r="B248" s="51" t="s">
        <v>85</v>
      </c>
      <c r="C248" s="52">
        <f>+[2]Genanskaffelsespriser!$E$176</f>
        <v>25</v>
      </c>
      <c r="D248" s="78">
        <v>0</v>
      </c>
      <c r="E248" s="78">
        <v>0</v>
      </c>
      <c r="F248" s="78">
        <v>0</v>
      </c>
      <c r="G248" s="78">
        <v>0</v>
      </c>
      <c r="H248" s="78">
        <v>0</v>
      </c>
      <c r="I248" s="78">
        <v>0</v>
      </c>
      <c r="J248" s="78">
        <v>0</v>
      </c>
      <c r="K248" s="78">
        <v>0</v>
      </c>
      <c r="L248" s="78">
        <v>0</v>
      </c>
      <c r="M248" s="78">
        <v>0</v>
      </c>
      <c r="N248" s="78">
        <v>0</v>
      </c>
      <c r="O248" s="78">
        <v>0</v>
      </c>
      <c r="P248" s="78">
        <v>0</v>
      </c>
      <c r="Q248" s="78">
        <v>0</v>
      </c>
      <c r="R248" s="78">
        <v>0</v>
      </c>
      <c r="S248" s="78">
        <v>0</v>
      </c>
      <c r="T248" s="78">
        <v>0</v>
      </c>
      <c r="U248" s="78">
        <v>0</v>
      </c>
      <c r="V248" s="78">
        <v>0</v>
      </c>
      <c r="W248" s="78">
        <v>0</v>
      </c>
      <c r="X248" s="78">
        <v>0</v>
      </c>
      <c r="Y248" s="78">
        <v>0</v>
      </c>
      <c r="Z248" s="87">
        <f>IF(COUNTIF(D248:Y248,"&lt;&gt;0")&lt;=1,IF((SUM(D248:Y248))&gt;0,((+HLOOKUP((SUM(D248:Y248)),[2]Priser!$E$342:$H$344,2)+((SUM(D248:Y248))-HLOOKUP((SUM(D248:Y248)),[2]Priser!$E$342:$H$344,1))*HLOOKUP((SUM(D248:Y248)),[2]Priser!$E$342:$H$344,3))*[2]Priser!$Q$341)/(SUM(D248:Y248)),0)*(1+[2]Genanskaffelsespriser!$D$196),$A$400)</f>
        <v>0</v>
      </c>
      <c r="AA248" s="57">
        <f t="shared" ref="AA248:AP249" si="179">IF((D248*$Z248-(2009-D$3)/$C248*$Z248*D248)&lt;0,0,(D248*$Z248-(2009-D$3)/$C248*$Z248*D248))</f>
        <v>0</v>
      </c>
      <c r="AB248" s="58">
        <f t="shared" si="179"/>
        <v>0</v>
      </c>
      <c r="AC248" s="58">
        <f t="shared" si="179"/>
        <v>0</v>
      </c>
      <c r="AD248" s="58">
        <f t="shared" si="179"/>
        <v>0</v>
      </c>
      <c r="AE248" s="58">
        <f t="shared" si="179"/>
        <v>0</v>
      </c>
      <c r="AF248" s="58">
        <f t="shared" si="179"/>
        <v>0</v>
      </c>
      <c r="AG248" s="58">
        <f t="shared" si="179"/>
        <v>0</v>
      </c>
      <c r="AH248" s="58">
        <f t="shared" si="179"/>
        <v>0</v>
      </c>
      <c r="AI248" s="58">
        <f t="shared" si="179"/>
        <v>0</v>
      </c>
      <c r="AJ248" s="58">
        <f t="shared" si="179"/>
        <v>0</v>
      </c>
      <c r="AK248" s="58">
        <f t="shared" si="179"/>
        <v>0</v>
      </c>
      <c r="AL248" s="58">
        <f t="shared" si="179"/>
        <v>0</v>
      </c>
      <c r="AM248" s="58">
        <f t="shared" si="179"/>
        <v>0</v>
      </c>
      <c r="AN248" s="58">
        <f t="shared" si="179"/>
        <v>0</v>
      </c>
      <c r="AO248" s="58">
        <f t="shared" si="179"/>
        <v>0</v>
      </c>
      <c r="AP248" s="58">
        <f t="shared" si="179"/>
        <v>0</v>
      </c>
      <c r="AQ248" s="58">
        <f t="shared" ref="AK248:AT249" si="180">IF((T248*$Z248-(2009-T$3)/$C248*$Z248*T248)&lt;0,0,(T248*$Z248-(2009-T$3)/$C248*$Z248*T248))</f>
        <v>0</v>
      </c>
      <c r="AR248" s="58">
        <f t="shared" si="180"/>
        <v>0</v>
      </c>
      <c r="AS248" s="58">
        <f t="shared" si="180"/>
        <v>0</v>
      </c>
      <c r="AT248" s="58">
        <f t="shared" si="180"/>
        <v>0</v>
      </c>
      <c r="AU248" s="58">
        <f>IF((X248*$Z248-(2009-X$3)/$C248*$Z248*X248)&lt;0,0,(X248*$Z248-(2009-X$3)/$C248*$Z248*X248))</f>
        <v>0</v>
      </c>
      <c r="AV248" s="58">
        <f>IF((Y248*$Z248-(2009-Y$3)/$C248*$Z248*Y248)&lt;0,0,(Y248*$Z248-(2009-Y$3)/$C248*$Z248*Y248))</f>
        <v>0</v>
      </c>
      <c r="AW248" s="59">
        <f>+SUM(AA248:AV248)</f>
        <v>0</v>
      </c>
      <c r="AX248" s="58">
        <f>VLOOKUP(D$3,[2]Prisindeks!$A$1:$B$111,2,FALSE)/100*AA248</f>
        <v>0</v>
      </c>
      <c r="AY248" s="58">
        <f>VLOOKUP(E$3,[2]Prisindeks!$A$1:$B$111,2,FALSE)/100*AB248</f>
        <v>0</v>
      </c>
      <c r="AZ248" s="58">
        <f>VLOOKUP(F$3,[2]Prisindeks!$A$1:$B$111,2,FALSE)/100*AC248</f>
        <v>0</v>
      </c>
      <c r="BA248" s="58">
        <f>VLOOKUP(G$3,[2]Prisindeks!$A$1:$B$111,2,FALSE)/100*AD248</f>
        <v>0</v>
      </c>
      <c r="BB248" s="58">
        <f>VLOOKUP(H$3,[2]Prisindeks!$A$1:$B$111,2,FALSE)/100*AE248</f>
        <v>0</v>
      </c>
      <c r="BC248" s="58">
        <f>VLOOKUP(I$3,[2]Prisindeks!$A$1:$B$111,2,FALSE)/100*AF248</f>
        <v>0</v>
      </c>
      <c r="BD248" s="58">
        <f>VLOOKUP(J$3,[2]Prisindeks!$A$1:$B$111,2,FALSE)/100*AG248</f>
        <v>0</v>
      </c>
      <c r="BE248" s="58">
        <f>VLOOKUP(K$3,[2]Prisindeks!$A$1:$B$111,2,FALSE)/100*AH248</f>
        <v>0</v>
      </c>
      <c r="BF248" s="58">
        <f>VLOOKUP(L$3,[2]Prisindeks!$A$1:$B$111,2,FALSE)/100*AI248</f>
        <v>0</v>
      </c>
      <c r="BG248" s="58">
        <f>VLOOKUP(M$3,[2]Prisindeks!$A$1:$B$111,2,FALSE)/100*AJ248</f>
        <v>0</v>
      </c>
      <c r="BH248" s="58">
        <f>VLOOKUP(N$3,[2]Prisindeks!$A$1:$B$111,2,FALSE)/100*AK248</f>
        <v>0</v>
      </c>
      <c r="BI248" s="58">
        <f>VLOOKUP(O$3,[2]Prisindeks!$A$1:$B$111,2,FALSE)/100*AL248</f>
        <v>0</v>
      </c>
      <c r="BJ248" s="58">
        <f>VLOOKUP(P$3,[2]Prisindeks!$A$1:$B$111,2,FALSE)/100*AM248</f>
        <v>0</v>
      </c>
      <c r="BK248" s="58">
        <f>VLOOKUP(Q$3,[2]Prisindeks!$A$1:$B$111,2,FALSE)/100*AN248</f>
        <v>0</v>
      </c>
      <c r="BL248" s="58">
        <f>VLOOKUP(R$3,[2]Prisindeks!$A$1:$B$111,2,FALSE)/100*AO248</f>
        <v>0</v>
      </c>
      <c r="BM248" s="58">
        <f>VLOOKUP(S$3,[2]Prisindeks!$A$1:$B$111,2,FALSE)/100*AP248</f>
        <v>0</v>
      </c>
      <c r="BN248" s="58">
        <f>VLOOKUP(T$3,[2]Prisindeks!$A$1:$B$111,2,FALSE)/100*AQ248</f>
        <v>0</v>
      </c>
      <c r="BO248" s="58">
        <f>VLOOKUP(U$3,[2]Prisindeks!$A$1:$B$111,2,FALSE)/100*AR248</f>
        <v>0</v>
      </c>
      <c r="BP248" s="58">
        <f>VLOOKUP(V$3,[2]Prisindeks!$A$1:$B$111,2,FALSE)/100*AS248</f>
        <v>0</v>
      </c>
      <c r="BQ248" s="58">
        <f>VLOOKUP(W$3,[2]Prisindeks!$A$1:$B$111,2,FALSE)/100*AT248</f>
        <v>0</v>
      </c>
      <c r="BR248" s="58">
        <f>VLOOKUP(X$3,[2]Prisindeks!$A$1:$B$111,2,FALSE)/100*AU248</f>
        <v>0</v>
      </c>
      <c r="BS248" s="58">
        <f>VLOOKUP(Y$3,[2]Prisindeks!$A$1:$B$111,2,FALSE)/100*AV248</f>
        <v>0</v>
      </c>
      <c r="BT248" s="59">
        <f>+SUM(AX248:BS248)</f>
        <v>0</v>
      </c>
      <c r="BU248" s="48">
        <f t="shared" ref="BU248:CJ250" si="181">(AX248+AA248)/2</f>
        <v>0</v>
      </c>
      <c r="BV248" s="48">
        <f t="shared" si="181"/>
        <v>0</v>
      </c>
      <c r="BW248" s="48">
        <f t="shared" si="181"/>
        <v>0</v>
      </c>
      <c r="BX248" s="48">
        <f t="shared" si="181"/>
        <v>0</v>
      </c>
      <c r="BY248" s="48">
        <f t="shared" si="181"/>
        <v>0</v>
      </c>
      <c r="BZ248" s="48">
        <f t="shared" si="181"/>
        <v>0</v>
      </c>
      <c r="CA248" s="48">
        <f t="shared" si="181"/>
        <v>0</v>
      </c>
      <c r="CB248" s="48">
        <f t="shared" si="181"/>
        <v>0</v>
      </c>
      <c r="CC248" s="48">
        <f t="shared" si="181"/>
        <v>0</v>
      </c>
      <c r="CD248" s="48">
        <f t="shared" si="181"/>
        <v>0</v>
      </c>
      <c r="CE248" s="48">
        <f t="shared" si="181"/>
        <v>0</v>
      </c>
      <c r="CF248" s="48">
        <f t="shared" si="181"/>
        <v>0</v>
      </c>
      <c r="CG248" s="48">
        <f t="shared" si="181"/>
        <v>0</v>
      </c>
      <c r="CH248" s="48">
        <f t="shared" si="181"/>
        <v>0</v>
      </c>
      <c r="CI248" s="48">
        <f t="shared" si="181"/>
        <v>0</v>
      </c>
      <c r="CJ248" s="48">
        <f t="shared" si="181"/>
        <v>0</v>
      </c>
      <c r="CK248" s="48">
        <f t="shared" ref="CE248:CP250" si="182">(BN248+AQ248)/2</f>
        <v>0</v>
      </c>
      <c r="CL248" s="48">
        <f t="shared" si="182"/>
        <v>0</v>
      </c>
      <c r="CM248" s="48">
        <f t="shared" si="182"/>
        <v>0</v>
      </c>
      <c r="CN248" s="48">
        <f t="shared" si="182"/>
        <v>0</v>
      </c>
      <c r="CO248" s="48">
        <f t="shared" si="182"/>
        <v>0</v>
      </c>
      <c r="CP248" s="48">
        <f t="shared" si="182"/>
        <v>0</v>
      </c>
      <c r="CQ248" s="49">
        <f>+AVERAGE(AW248,BT248)</f>
        <v>0</v>
      </c>
      <c r="CR248" s="48">
        <f>SUM(D248:Y248)</f>
        <v>0</v>
      </c>
    </row>
    <row r="249" spans="1:96" hidden="1" outlineLevel="1" x14ac:dyDescent="0.25">
      <c r="A249" s="50" t="s">
        <v>87</v>
      </c>
      <c r="B249" s="51" t="s">
        <v>85</v>
      </c>
      <c r="C249" s="52">
        <f>+[2]Genanskaffelsespriser!$E$177</f>
        <v>10</v>
      </c>
      <c r="D249" s="78">
        <v>0</v>
      </c>
      <c r="E249" s="78">
        <v>0</v>
      </c>
      <c r="F249" s="78">
        <v>0</v>
      </c>
      <c r="G249" s="78">
        <v>0</v>
      </c>
      <c r="H249" s="78">
        <v>0</v>
      </c>
      <c r="I249" s="78">
        <v>0</v>
      </c>
      <c r="J249" s="78">
        <v>0</v>
      </c>
      <c r="K249" s="78">
        <v>0</v>
      </c>
      <c r="L249" s="78">
        <v>0</v>
      </c>
      <c r="M249" s="78">
        <v>0</v>
      </c>
      <c r="N249" s="78">
        <v>0</v>
      </c>
      <c r="O249" s="78">
        <v>0</v>
      </c>
      <c r="P249" s="78">
        <v>0</v>
      </c>
      <c r="Q249" s="78">
        <v>0</v>
      </c>
      <c r="R249" s="78">
        <v>0</v>
      </c>
      <c r="S249" s="78">
        <v>0</v>
      </c>
      <c r="T249" s="78">
        <v>0</v>
      </c>
      <c r="U249" s="78">
        <v>0</v>
      </c>
      <c r="V249" s="78">
        <v>0</v>
      </c>
      <c r="W249" s="78">
        <v>0</v>
      </c>
      <c r="X249" s="78">
        <v>0</v>
      </c>
      <c r="Y249" s="78">
        <v>0</v>
      </c>
      <c r="Z249" s="87">
        <f>IF(COUNTIF(D249:Y249,"&lt;&gt;0")&lt;=1,IF((SUM(D249:Y249))&gt;0,((+HLOOKUP((SUM(D249:Y249)),[2]Priser!$E$342:$H$344,2)+((SUM(D249:Y249))-HLOOKUP((SUM(D249:Y249)),[2]Priser!$E$342:$H$344,1))*HLOOKUP((SUM(D249:Y249)),[2]Priser!$E$342:$H$344,3))*[2]Priser!$R$341)/(SUM(D249:Y249)),0)*(1+[2]Genanskaffelsespriser!$D$196),$A$400)</f>
        <v>0</v>
      </c>
      <c r="AA249" s="57">
        <f t="shared" si="179"/>
        <v>0</v>
      </c>
      <c r="AB249" s="58">
        <f t="shared" si="179"/>
        <v>0</v>
      </c>
      <c r="AC249" s="58">
        <f t="shared" si="179"/>
        <v>0</v>
      </c>
      <c r="AD249" s="58">
        <f t="shared" si="179"/>
        <v>0</v>
      </c>
      <c r="AE249" s="58">
        <f t="shared" si="179"/>
        <v>0</v>
      </c>
      <c r="AF249" s="58">
        <f t="shared" si="179"/>
        <v>0</v>
      </c>
      <c r="AG249" s="58">
        <f t="shared" si="179"/>
        <v>0</v>
      </c>
      <c r="AH249" s="58">
        <f t="shared" si="179"/>
        <v>0</v>
      </c>
      <c r="AI249" s="58">
        <f t="shared" si="179"/>
        <v>0</v>
      </c>
      <c r="AJ249" s="58">
        <f t="shared" si="179"/>
        <v>0</v>
      </c>
      <c r="AK249" s="58">
        <f t="shared" si="180"/>
        <v>0</v>
      </c>
      <c r="AL249" s="58">
        <f t="shared" si="180"/>
        <v>0</v>
      </c>
      <c r="AM249" s="58">
        <f t="shared" si="180"/>
        <v>0</v>
      </c>
      <c r="AN249" s="58">
        <f t="shared" si="180"/>
        <v>0</v>
      </c>
      <c r="AO249" s="58">
        <f t="shared" si="180"/>
        <v>0</v>
      </c>
      <c r="AP249" s="58">
        <f t="shared" si="180"/>
        <v>0</v>
      </c>
      <c r="AQ249" s="58">
        <f t="shared" si="180"/>
        <v>0</v>
      </c>
      <c r="AR249" s="58">
        <f t="shared" si="180"/>
        <v>0</v>
      </c>
      <c r="AS249" s="58">
        <f t="shared" si="180"/>
        <v>0</v>
      </c>
      <c r="AT249" s="58">
        <f t="shared" si="180"/>
        <v>0</v>
      </c>
      <c r="AU249" s="58">
        <f>IF((X249*$Z249-(2009-X$3)/$C249*$Z249*X249)&lt;0,0,(X249*$Z249-(2009-X$3)/$C249*$Z249*X249))</f>
        <v>0</v>
      </c>
      <c r="AV249" s="58">
        <f>IF((Y249*$Z249-(2009-Y$3)/$C249*$Z249*Y249)&lt;0,0,(Y249*$Z249-(2009-Y$3)/$C249*$Z249*Y249))</f>
        <v>0</v>
      </c>
      <c r="AW249" s="59">
        <f>+SUM(AA249:AV249)</f>
        <v>0</v>
      </c>
      <c r="AX249" s="58">
        <f>VLOOKUP(D$3,[2]Prisindeks!$A$1:$B$111,2,FALSE)/100*AA249</f>
        <v>0</v>
      </c>
      <c r="AY249" s="58">
        <f>VLOOKUP(E$3,[2]Prisindeks!$A$1:$B$111,2,FALSE)/100*AB249</f>
        <v>0</v>
      </c>
      <c r="AZ249" s="58">
        <f>VLOOKUP(F$3,[2]Prisindeks!$A$1:$B$111,2,FALSE)/100*AC249</f>
        <v>0</v>
      </c>
      <c r="BA249" s="58">
        <f>VLOOKUP(G$3,[2]Prisindeks!$A$1:$B$111,2,FALSE)/100*AD249</f>
        <v>0</v>
      </c>
      <c r="BB249" s="58">
        <f>VLOOKUP(H$3,[2]Prisindeks!$A$1:$B$111,2,FALSE)/100*AE249</f>
        <v>0</v>
      </c>
      <c r="BC249" s="58">
        <f>VLOOKUP(I$3,[2]Prisindeks!$A$1:$B$111,2,FALSE)/100*AF249</f>
        <v>0</v>
      </c>
      <c r="BD249" s="58">
        <f>VLOOKUP(J$3,[2]Prisindeks!$A$1:$B$111,2,FALSE)/100*AG249</f>
        <v>0</v>
      </c>
      <c r="BE249" s="58">
        <f>VLOOKUP(K$3,[2]Prisindeks!$A$1:$B$111,2,FALSE)/100*AH249</f>
        <v>0</v>
      </c>
      <c r="BF249" s="58">
        <f>VLOOKUP(L$3,[2]Prisindeks!$A$1:$B$111,2,FALSE)/100*AI249</f>
        <v>0</v>
      </c>
      <c r="BG249" s="58">
        <f>VLOOKUP(M$3,[2]Prisindeks!$A$1:$B$111,2,FALSE)/100*AJ249</f>
        <v>0</v>
      </c>
      <c r="BH249" s="58">
        <f>VLOOKUP(N$3,[2]Prisindeks!$A$1:$B$111,2,FALSE)/100*AK249</f>
        <v>0</v>
      </c>
      <c r="BI249" s="58">
        <f>VLOOKUP(O$3,[2]Prisindeks!$A$1:$B$111,2,FALSE)/100*AL249</f>
        <v>0</v>
      </c>
      <c r="BJ249" s="58">
        <f>VLOOKUP(P$3,[2]Prisindeks!$A$1:$B$111,2,FALSE)/100*AM249</f>
        <v>0</v>
      </c>
      <c r="BK249" s="58">
        <f>VLOOKUP(Q$3,[2]Prisindeks!$A$1:$B$111,2,FALSE)/100*AN249</f>
        <v>0</v>
      </c>
      <c r="BL249" s="58">
        <f>VLOOKUP(R$3,[2]Prisindeks!$A$1:$B$111,2,FALSE)/100*AO249</f>
        <v>0</v>
      </c>
      <c r="BM249" s="58">
        <f>VLOOKUP(S$3,[2]Prisindeks!$A$1:$B$111,2,FALSE)/100*AP249</f>
        <v>0</v>
      </c>
      <c r="BN249" s="58">
        <f>VLOOKUP(T$3,[2]Prisindeks!$A$1:$B$111,2,FALSE)/100*AQ249</f>
        <v>0</v>
      </c>
      <c r="BO249" s="58">
        <f>VLOOKUP(U$3,[2]Prisindeks!$A$1:$B$111,2,FALSE)/100*AR249</f>
        <v>0</v>
      </c>
      <c r="BP249" s="58">
        <f>VLOOKUP(V$3,[2]Prisindeks!$A$1:$B$111,2,FALSE)/100*AS249</f>
        <v>0</v>
      </c>
      <c r="BQ249" s="58">
        <f>VLOOKUP(W$3,[2]Prisindeks!$A$1:$B$111,2,FALSE)/100*AT249</f>
        <v>0</v>
      </c>
      <c r="BR249" s="58">
        <f>VLOOKUP(X$3,[2]Prisindeks!$A$1:$B$111,2,FALSE)/100*AU249</f>
        <v>0</v>
      </c>
      <c r="BS249" s="58">
        <f>VLOOKUP(Y$3,[2]Prisindeks!$A$1:$B$111,2,FALSE)/100*AV249</f>
        <v>0</v>
      </c>
      <c r="BT249" s="59">
        <f>+SUM(AX249:BS249)</f>
        <v>0</v>
      </c>
      <c r="BU249" s="48">
        <f t="shared" si="181"/>
        <v>0</v>
      </c>
      <c r="BV249" s="48">
        <f t="shared" si="181"/>
        <v>0</v>
      </c>
      <c r="BW249" s="48">
        <f t="shared" si="181"/>
        <v>0</v>
      </c>
      <c r="BX249" s="48">
        <f t="shared" si="181"/>
        <v>0</v>
      </c>
      <c r="BY249" s="48">
        <f t="shared" si="181"/>
        <v>0</v>
      </c>
      <c r="BZ249" s="48">
        <f t="shared" si="181"/>
        <v>0</v>
      </c>
      <c r="CA249" s="48">
        <f t="shared" si="181"/>
        <v>0</v>
      </c>
      <c r="CB249" s="48">
        <f t="shared" si="181"/>
        <v>0</v>
      </c>
      <c r="CC249" s="48">
        <f t="shared" si="181"/>
        <v>0</v>
      </c>
      <c r="CD249" s="48">
        <f t="shared" si="181"/>
        <v>0</v>
      </c>
      <c r="CE249" s="48">
        <f t="shared" si="182"/>
        <v>0</v>
      </c>
      <c r="CF249" s="48">
        <f t="shared" si="182"/>
        <v>0</v>
      </c>
      <c r="CG249" s="48">
        <f t="shared" si="182"/>
        <v>0</v>
      </c>
      <c r="CH249" s="48">
        <f t="shared" si="182"/>
        <v>0</v>
      </c>
      <c r="CI249" s="48">
        <f t="shared" si="182"/>
        <v>0</v>
      </c>
      <c r="CJ249" s="48">
        <f t="shared" si="182"/>
        <v>0</v>
      </c>
      <c r="CK249" s="48">
        <f t="shared" si="182"/>
        <v>0</v>
      </c>
      <c r="CL249" s="48">
        <f t="shared" si="182"/>
        <v>0</v>
      </c>
      <c r="CM249" s="48">
        <f t="shared" si="182"/>
        <v>0</v>
      </c>
      <c r="CN249" s="48">
        <f t="shared" si="182"/>
        <v>0</v>
      </c>
      <c r="CO249" s="48">
        <f t="shared" si="182"/>
        <v>0</v>
      </c>
      <c r="CP249" s="48">
        <f t="shared" si="182"/>
        <v>0</v>
      </c>
      <c r="CQ249" s="49">
        <f>+AVERAGE(AW249,BT249)</f>
        <v>0</v>
      </c>
      <c r="CR249" s="48">
        <f>SUM(D249:Y249)</f>
        <v>0</v>
      </c>
    </row>
    <row r="250" spans="1:96" hidden="1" outlineLevel="1" x14ac:dyDescent="0.25">
      <c r="A250" s="50" t="s">
        <v>88</v>
      </c>
      <c r="B250" s="51" t="s">
        <v>89</v>
      </c>
      <c r="C250" s="52">
        <f>+[2]Genanskaffelsespriser!$E$178</f>
        <v>50</v>
      </c>
      <c r="D250" s="78">
        <v>0</v>
      </c>
      <c r="E250" s="78">
        <v>0</v>
      </c>
      <c r="F250" s="78">
        <v>0</v>
      </c>
      <c r="G250" s="78">
        <v>0</v>
      </c>
      <c r="H250" s="78">
        <v>0</v>
      </c>
      <c r="I250" s="78">
        <v>0</v>
      </c>
      <c r="J250" s="78">
        <v>0</v>
      </c>
      <c r="K250" s="78">
        <v>0</v>
      </c>
      <c r="L250" s="78">
        <v>0</v>
      </c>
      <c r="M250" s="78">
        <v>0</v>
      </c>
      <c r="N250" s="78">
        <v>0</v>
      </c>
      <c r="O250" s="78">
        <v>0</v>
      </c>
      <c r="P250" s="78">
        <v>0</v>
      </c>
      <c r="Q250" s="78">
        <v>0</v>
      </c>
      <c r="R250" s="78">
        <v>0</v>
      </c>
      <c r="S250" s="78">
        <v>0</v>
      </c>
      <c r="T250" s="78">
        <v>0</v>
      </c>
      <c r="U250" s="78">
        <v>0</v>
      </c>
      <c r="V250" s="78">
        <v>0</v>
      </c>
      <c r="W250" s="78">
        <v>0</v>
      </c>
      <c r="X250" s="78">
        <v>0</v>
      </c>
      <c r="Y250" s="78">
        <v>0</v>
      </c>
      <c r="Z250" s="87">
        <f>IF(COUNTIF(D250:Y250,"&lt;&gt;0")&lt;=1,IF((SUM(D250:Y250))&gt;0,(+HLOOKUP((SUM(D250:Y250)),[2]Priser!$E$168:$J$170,2)+((SUM(D250:Y250))-HLOOKUP((SUM(D250:Y250)),[2]Priser!$E$168:$J$170,1))*HLOOKUP((SUM(D250:Y250)),[2]Priser!$E$168:$J$170,3))/(SUM(D250:Y250)),0)*(1+[2]Genanskaffelsespriser!$D$196),$A$400)</f>
        <v>0</v>
      </c>
      <c r="AA250" s="57">
        <f t="shared" ref="AA250:AV250" si="183">IF((D250*$Z250-(2009-D$3)/($C250+D251)*$Z250*D250)&lt;0,0,(D250*$Z250-(2009-D$3)/($C250+D251)*$Z250*D250))</f>
        <v>0</v>
      </c>
      <c r="AB250" s="58">
        <f t="shared" si="183"/>
        <v>0</v>
      </c>
      <c r="AC250" s="58">
        <f t="shared" si="183"/>
        <v>0</v>
      </c>
      <c r="AD250" s="58">
        <f t="shared" si="183"/>
        <v>0</v>
      </c>
      <c r="AE250" s="58">
        <f t="shared" si="183"/>
        <v>0</v>
      </c>
      <c r="AF250" s="58">
        <f t="shared" si="183"/>
        <v>0</v>
      </c>
      <c r="AG250" s="58">
        <f t="shared" si="183"/>
        <v>0</v>
      </c>
      <c r="AH250" s="58">
        <f t="shared" si="183"/>
        <v>0</v>
      </c>
      <c r="AI250" s="58">
        <f t="shared" si="183"/>
        <v>0</v>
      </c>
      <c r="AJ250" s="58">
        <f t="shared" si="183"/>
        <v>0</v>
      </c>
      <c r="AK250" s="58">
        <f t="shared" si="183"/>
        <v>0</v>
      </c>
      <c r="AL250" s="58">
        <f t="shared" si="183"/>
        <v>0</v>
      </c>
      <c r="AM250" s="58">
        <f t="shared" si="183"/>
        <v>0</v>
      </c>
      <c r="AN250" s="58">
        <f t="shared" si="183"/>
        <v>0</v>
      </c>
      <c r="AO250" s="58">
        <f t="shared" si="183"/>
        <v>0</v>
      </c>
      <c r="AP250" s="58">
        <f t="shared" si="183"/>
        <v>0</v>
      </c>
      <c r="AQ250" s="58">
        <f t="shared" si="183"/>
        <v>0</v>
      </c>
      <c r="AR250" s="58">
        <f t="shared" si="183"/>
        <v>0</v>
      </c>
      <c r="AS250" s="58">
        <f t="shared" si="183"/>
        <v>0</v>
      </c>
      <c r="AT250" s="58">
        <f t="shared" si="183"/>
        <v>0</v>
      </c>
      <c r="AU250" s="58">
        <f t="shared" si="183"/>
        <v>0</v>
      </c>
      <c r="AV250" s="58">
        <f t="shared" si="183"/>
        <v>0</v>
      </c>
      <c r="AW250" s="59">
        <f>+SUM(AA250:AV250)</f>
        <v>0</v>
      </c>
      <c r="AX250" s="58">
        <f>VLOOKUP(D$3,[2]Prisindeks!$A$1:$B$111,2,FALSE)/100*AA250</f>
        <v>0</v>
      </c>
      <c r="AY250" s="58">
        <f>VLOOKUP(E$3,[2]Prisindeks!$A$1:$B$111,2,FALSE)/100*AB250</f>
        <v>0</v>
      </c>
      <c r="AZ250" s="58">
        <f>VLOOKUP(F$3,[2]Prisindeks!$A$1:$B$111,2,FALSE)/100*AC250</f>
        <v>0</v>
      </c>
      <c r="BA250" s="58">
        <f>VLOOKUP(G$3,[2]Prisindeks!$A$1:$B$111,2,FALSE)/100*AD250</f>
        <v>0</v>
      </c>
      <c r="BB250" s="58">
        <f>VLOOKUP(H$3,[2]Prisindeks!$A$1:$B$111,2,FALSE)/100*AE250</f>
        <v>0</v>
      </c>
      <c r="BC250" s="58">
        <f>VLOOKUP(I$3,[2]Prisindeks!$A$1:$B$111,2,FALSE)/100*AF250</f>
        <v>0</v>
      </c>
      <c r="BD250" s="58">
        <f>VLOOKUP(J$3,[2]Prisindeks!$A$1:$B$111,2,FALSE)/100*AG250</f>
        <v>0</v>
      </c>
      <c r="BE250" s="58">
        <f>VLOOKUP(K$3,[2]Prisindeks!$A$1:$B$111,2,FALSE)/100*AH250</f>
        <v>0</v>
      </c>
      <c r="BF250" s="58">
        <f>VLOOKUP(L$3,[2]Prisindeks!$A$1:$B$111,2,FALSE)/100*AI250</f>
        <v>0</v>
      </c>
      <c r="BG250" s="58">
        <f>VLOOKUP(M$3,[2]Prisindeks!$A$1:$B$111,2,FALSE)/100*AJ250</f>
        <v>0</v>
      </c>
      <c r="BH250" s="58">
        <f>VLOOKUP(N$3,[2]Prisindeks!$A$1:$B$111,2,FALSE)/100*AK250</f>
        <v>0</v>
      </c>
      <c r="BI250" s="58">
        <f>VLOOKUP(O$3,[2]Prisindeks!$A$1:$B$111,2,FALSE)/100*AL250</f>
        <v>0</v>
      </c>
      <c r="BJ250" s="58">
        <f>VLOOKUP(P$3,[2]Prisindeks!$A$1:$B$111,2,FALSE)/100*AM250</f>
        <v>0</v>
      </c>
      <c r="BK250" s="58">
        <f>VLOOKUP(Q$3,[2]Prisindeks!$A$1:$B$111,2,FALSE)/100*AN250</f>
        <v>0</v>
      </c>
      <c r="BL250" s="58">
        <f>VLOOKUP(R$3,[2]Prisindeks!$A$1:$B$111,2,FALSE)/100*AO250</f>
        <v>0</v>
      </c>
      <c r="BM250" s="58">
        <f>VLOOKUP(S$3,[2]Prisindeks!$A$1:$B$111,2,FALSE)/100*AP250</f>
        <v>0</v>
      </c>
      <c r="BN250" s="58">
        <f>VLOOKUP(T$3,[2]Prisindeks!$A$1:$B$111,2,FALSE)/100*AQ250</f>
        <v>0</v>
      </c>
      <c r="BO250" s="58">
        <f>VLOOKUP(U$3,[2]Prisindeks!$A$1:$B$111,2,FALSE)/100*AR250</f>
        <v>0</v>
      </c>
      <c r="BP250" s="58">
        <f>VLOOKUP(V$3,[2]Prisindeks!$A$1:$B$111,2,FALSE)/100*AS250</f>
        <v>0</v>
      </c>
      <c r="BQ250" s="58">
        <f>VLOOKUP(W$3,[2]Prisindeks!$A$1:$B$111,2,FALSE)/100*AT250</f>
        <v>0</v>
      </c>
      <c r="BR250" s="58">
        <f>VLOOKUP(X$3,[2]Prisindeks!$A$1:$B$111,2,FALSE)/100*AU250</f>
        <v>0</v>
      </c>
      <c r="BS250" s="58">
        <f>VLOOKUP(Y$3,[2]Prisindeks!$A$1:$B$111,2,FALSE)/100*AV250</f>
        <v>0</v>
      </c>
      <c r="BT250" s="59">
        <f>+SUM(AX250:BS250)</f>
        <v>0</v>
      </c>
      <c r="BU250" s="48">
        <f t="shared" si="181"/>
        <v>0</v>
      </c>
      <c r="BV250" s="48">
        <f t="shared" si="181"/>
        <v>0</v>
      </c>
      <c r="BW250" s="48">
        <f t="shared" si="181"/>
        <v>0</v>
      </c>
      <c r="BX250" s="48">
        <f t="shared" si="181"/>
        <v>0</v>
      </c>
      <c r="BY250" s="48">
        <f t="shared" si="181"/>
        <v>0</v>
      </c>
      <c r="BZ250" s="48">
        <f t="shared" si="181"/>
        <v>0</v>
      </c>
      <c r="CA250" s="48">
        <f t="shared" si="181"/>
        <v>0</v>
      </c>
      <c r="CB250" s="48">
        <f t="shared" si="181"/>
        <v>0</v>
      </c>
      <c r="CC250" s="48">
        <f t="shared" si="181"/>
        <v>0</v>
      </c>
      <c r="CD250" s="48">
        <f t="shared" si="181"/>
        <v>0</v>
      </c>
      <c r="CE250" s="48">
        <f t="shared" si="182"/>
        <v>0</v>
      </c>
      <c r="CF250" s="48">
        <f t="shared" si="182"/>
        <v>0</v>
      </c>
      <c r="CG250" s="48">
        <f t="shared" si="182"/>
        <v>0</v>
      </c>
      <c r="CH250" s="48">
        <f t="shared" si="182"/>
        <v>0</v>
      </c>
      <c r="CI250" s="48">
        <f t="shared" si="182"/>
        <v>0</v>
      </c>
      <c r="CJ250" s="48">
        <f t="shared" si="182"/>
        <v>0</v>
      </c>
      <c r="CK250" s="48">
        <f t="shared" si="182"/>
        <v>0</v>
      </c>
      <c r="CL250" s="48">
        <f t="shared" si="182"/>
        <v>0</v>
      </c>
      <c r="CM250" s="48">
        <f t="shared" si="182"/>
        <v>0</v>
      </c>
      <c r="CN250" s="48">
        <f t="shared" si="182"/>
        <v>0</v>
      </c>
      <c r="CO250" s="48">
        <f t="shared" si="182"/>
        <v>0</v>
      </c>
      <c r="CP250" s="48">
        <f t="shared" si="182"/>
        <v>0</v>
      </c>
      <c r="CQ250" s="49">
        <f>+AVERAGE(AW250,BT250)</f>
        <v>0</v>
      </c>
      <c r="CR250" s="48">
        <f>SUM(D250:Y250)</f>
        <v>0</v>
      </c>
    </row>
    <row r="251" spans="1:96" hidden="1" outlineLevel="1" x14ac:dyDescent="0.25">
      <c r="A251" s="60" t="s">
        <v>66</v>
      </c>
      <c r="B251" s="51" t="s">
        <v>67</v>
      </c>
      <c r="C251" s="61" t="s">
        <v>68</v>
      </c>
      <c r="D251" s="78">
        <v>0</v>
      </c>
      <c r="E251" s="78">
        <v>0</v>
      </c>
      <c r="F251" s="78">
        <v>0</v>
      </c>
      <c r="G251" s="78">
        <v>0</v>
      </c>
      <c r="H251" s="78">
        <v>0</v>
      </c>
      <c r="I251" s="78">
        <v>0</v>
      </c>
      <c r="J251" s="78">
        <v>0</v>
      </c>
      <c r="K251" s="78">
        <v>0</v>
      </c>
      <c r="L251" s="78">
        <v>0</v>
      </c>
      <c r="M251" s="78">
        <v>0</v>
      </c>
      <c r="N251" s="78">
        <v>0</v>
      </c>
      <c r="O251" s="78">
        <v>0</v>
      </c>
      <c r="P251" s="78">
        <v>0</v>
      </c>
      <c r="Q251" s="78">
        <v>0</v>
      </c>
      <c r="R251" s="78">
        <v>0</v>
      </c>
      <c r="S251" s="78">
        <v>0</v>
      </c>
      <c r="T251" s="78">
        <v>0</v>
      </c>
      <c r="U251" s="78">
        <v>0</v>
      </c>
      <c r="V251" s="78">
        <v>0</v>
      </c>
      <c r="W251" s="78">
        <v>0</v>
      </c>
      <c r="X251" s="78">
        <v>0</v>
      </c>
      <c r="Y251" s="110">
        <v>0</v>
      </c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  <c r="BC251" s="56"/>
      <c r="BD251" s="56"/>
      <c r="BE251" s="56"/>
      <c r="BF251" s="56"/>
      <c r="BG251" s="56"/>
      <c r="BH251" s="56"/>
      <c r="BI251" s="56"/>
      <c r="BJ251" s="56"/>
      <c r="BK251" s="56"/>
      <c r="BL251" s="56"/>
      <c r="BM251" s="56"/>
      <c r="BN251" s="56"/>
      <c r="BO251" s="56"/>
      <c r="BP251" s="56"/>
      <c r="BQ251" s="56"/>
      <c r="BR251" s="56"/>
      <c r="BS251" s="56"/>
      <c r="BT251" s="56"/>
      <c r="BU251" s="56"/>
      <c r="BV251" s="56"/>
      <c r="BW251" s="56"/>
      <c r="BX251" s="56"/>
      <c r="BY251" s="56"/>
      <c r="BZ251" s="56"/>
      <c r="CA251" s="56"/>
      <c r="CB251" s="56"/>
      <c r="CC251" s="56"/>
      <c r="CD251" s="56"/>
      <c r="CE251" s="56"/>
      <c r="CF251" s="56"/>
      <c r="CG251" s="56"/>
      <c r="CH251" s="56"/>
      <c r="CI251" s="56"/>
      <c r="CJ251" s="56"/>
      <c r="CK251" s="56"/>
      <c r="CL251" s="56"/>
      <c r="CM251" s="56"/>
      <c r="CN251" s="56"/>
      <c r="CO251" s="56"/>
      <c r="CP251" s="56"/>
      <c r="CQ251" s="49"/>
      <c r="CR251" s="48"/>
    </row>
    <row r="252" spans="1:96" hidden="1" outlineLevel="1" x14ac:dyDescent="0.25">
      <c r="A252" s="50" t="s">
        <v>90</v>
      </c>
      <c r="B252" s="51" t="s">
        <v>89</v>
      </c>
      <c r="C252" s="52">
        <f>+[2]Genanskaffelsespriser!$E$179</f>
        <v>50</v>
      </c>
      <c r="D252" s="78">
        <v>0</v>
      </c>
      <c r="E252" s="78">
        <v>0</v>
      </c>
      <c r="F252" s="78">
        <v>0</v>
      </c>
      <c r="G252" s="78">
        <v>0</v>
      </c>
      <c r="H252" s="78">
        <v>0</v>
      </c>
      <c r="I252" s="78">
        <v>0</v>
      </c>
      <c r="J252" s="78">
        <v>0</v>
      </c>
      <c r="K252" s="78">
        <v>0</v>
      </c>
      <c r="L252" s="78">
        <v>0</v>
      </c>
      <c r="M252" s="78">
        <v>0</v>
      </c>
      <c r="N252" s="78">
        <v>0</v>
      </c>
      <c r="O252" s="78">
        <v>0</v>
      </c>
      <c r="P252" s="78">
        <v>0</v>
      </c>
      <c r="Q252" s="78">
        <v>0</v>
      </c>
      <c r="R252" s="78">
        <v>0</v>
      </c>
      <c r="S252" s="78">
        <v>0</v>
      </c>
      <c r="T252" s="78">
        <v>0</v>
      </c>
      <c r="U252" s="78">
        <v>0</v>
      </c>
      <c r="V252" s="78">
        <v>0</v>
      </c>
      <c r="W252" s="78">
        <v>0</v>
      </c>
      <c r="X252" s="78">
        <v>0</v>
      </c>
      <c r="Y252" s="78">
        <v>0</v>
      </c>
      <c r="Z252" s="87">
        <f>IF(COUNTIF(D252:Y252,"&lt;&gt;0")&lt;=1,IF((SUM(D252:Y252))&gt;0,(+HLOOKUP((SUM(D252:Y252)),[2]Priser!$E$191:$J$193,2)+((SUM(D252:Y252))-HLOOKUP((SUM(D252:Y252)),[2]Priser!$E$191:$J$193,1))*HLOOKUP((SUM(D252:Y252)),[2]Priser!$E$191:$J$193,3))/(SUM(D252:Y252)),0)*(1+[2]Genanskaffelsespriser!$D$196),$A$400)</f>
        <v>0</v>
      </c>
      <c r="AA252" s="57">
        <f t="shared" ref="AA252:AV252" si="184">IF((D252*$Z252-(2009-D$3)/($C252+D253)*$Z252*D252)&lt;0,0,(D252*$Z252-(2009-D$3)/($C252+D253)*$Z252*D252))</f>
        <v>0</v>
      </c>
      <c r="AB252" s="58">
        <f t="shared" si="184"/>
        <v>0</v>
      </c>
      <c r="AC252" s="58">
        <f t="shared" si="184"/>
        <v>0</v>
      </c>
      <c r="AD252" s="58">
        <f t="shared" si="184"/>
        <v>0</v>
      </c>
      <c r="AE252" s="58">
        <f t="shared" si="184"/>
        <v>0</v>
      </c>
      <c r="AF252" s="58">
        <f t="shared" si="184"/>
        <v>0</v>
      </c>
      <c r="AG252" s="58">
        <f t="shared" si="184"/>
        <v>0</v>
      </c>
      <c r="AH252" s="58">
        <f t="shared" si="184"/>
        <v>0</v>
      </c>
      <c r="AI252" s="58">
        <f t="shared" si="184"/>
        <v>0</v>
      </c>
      <c r="AJ252" s="58">
        <f t="shared" si="184"/>
        <v>0</v>
      </c>
      <c r="AK252" s="58">
        <f t="shared" si="184"/>
        <v>0</v>
      </c>
      <c r="AL252" s="58">
        <f t="shared" si="184"/>
        <v>0</v>
      </c>
      <c r="AM252" s="58">
        <f t="shared" si="184"/>
        <v>0</v>
      </c>
      <c r="AN252" s="58">
        <f t="shared" si="184"/>
        <v>0</v>
      </c>
      <c r="AO252" s="58">
        <f t="shared" si="184"/>
        <v>0</v>
      </c>
      <c r="AP252" s="58">
        <f t="shared" si="184"/>
        <v>0</v>
      </c>
      <c r="AQ252" s="58">
        <f t="shared" si="184"/>
        <v>0</v>
      </c>
      <c r="AR252" s="58">
        <f t="shared" si="184"/>
        <v>0</v>
      </c>
      <c r="AS252" s="58">
        <f t="shared" si="184"/>
        <v>0</v>
      </c>
      <c r="AT252" s="58">
        <f t="shared" si="184"/>
        <v>0</v>
      </c>
      <c r="AU252" s="58">
        <f t="shared" si="184"/>
        <v>0</v>
      </c>
      <c r="AV252" s="58">
        <f t="shared" si="184"/>
        <v>0</v>
      </c>
      <c r="AW252" s="59">
        <f>+SUM(AA252:AV252)</f>
        <v>0</v>
      </c>
      <c r="AX252" s="58">
        <f>VLOOKUP(D$3,[2]Prisindeks!$A$1:$B$111,2,FALSE)/100*AA252</f>
        <v>0</v>
      </c>
      <c r="AY252" s="58">
        <f>VLOOKUP(E$3,[2]Prisindeks!$A$1:$B$111,2,FALSE)/100*AB252</f>
        <v>0</v>
      </c>
      <c r="AZ252" s="58">
        <f>VLOOKUP(F$3,[2]Prisindeks!$A$1:$B$111,2,FALSE)/100*AC252</f>
        <v>0</v>
      </c>
      <c r="BA252" s="58">
        <f>VLOOKUP(G$3,[2]Prisindeks!$A$1:$B$111,2,FALSE)/100*AD252</f>
        <v>0</v>
      </c>
      <c r="BB252" s="58">
        <f>VLOOKUP(H$3,[2]Prisindeks!$A$1:$B$111,2,FALSE)/100*AE252</f>
        <v>0</v>
      </c>
      <c r="BC252" s="58">
        <f>VLOOKUP(I$3,[2]Prisindeks!$A$1:$B$111,2,FALSE)/100*AF252</f>
        <v>0</v>
      </c>
      <c r="BD252" s="58">
        <f>VLOOKUP(J$3,[2]Prisindeks!$A$1:$B$111,2,FALSE)/100*AG252</f>
        <v>0</v>
      </c>
      <c r="BE252" s="58">
        <f>VLOOKUP(K$3,[2]Prisindeks!$A$1:$B$111,2,FALSE)/100*AH252</f>
        <v>0</v>
      </c>
      <c r="BF252" s="58">
        <f>VLOOKUP(L$3,[2]Prisindeks!$A$1:$B$111,2,FALSE)/100*AI252</f>
        <v>0</v>
      </c>
      <c r="BG252" s="58">
        <f>VLOOKUP(M$3,[2]Prisindeks!$A$1:$B$111,2,FALSE)/100*AJ252</f>
        <v>0</v>
      </c>
      <c r="BH252" s="58">
        <f>VLOOKUP(N$3,[2]Prisindeks!$A$1:$B$111,2,FALSE)/100*AK252</f>
        <v>0</v>
      </c>
      <c r="BI252" s="58">
        <f>VLOOKUP(O$3,[2]Prisindeks!$A$1:$B$111,2,FALSE)/100*AL252</f>
        <v>0</v>
      </c>
      <c r="BJ252" s="58">
        <f>VLOOKUP(P$3,[2]Prisindeks!$A$1:$B$111,2,FALSE)/100*AM252</f>
        <v>0</v>
      </c>
      <c r="BK252" s="58">
        <f>VLOOKUP(Q$3,[2]Prisindeks!$A$1:$B$111,2,FALSE)/100*AN252</f>
        <v>0</v>
      </c>
      <c r="BL252" s="58">
        <f>VLOOKUP(R$3,[2]Prisindeks!$A$1:$B$111,2,FALSE)/100*AO252</f>
        <v>0</v>
      </c>
      <c r="BM252" s="58">
        <f>VLOOKUP(S$3,[2]Prisindeks!$A$1:$B$111,2,FALSE)/100*AP252</f>
        <v>0</v>
      </c>
      <c r="BN252" s="58">
        <f>VLOOKUP(T$3,[2]Prisindeks!$A$1:$B$111,2,FALSE)/100*AQ252</f>
        <v>0</v>
      </c>
      <c r="BO252" s="58">
        <f>VLOOKUP(U$3,[2]Prisindeks!$A$1:$B$111,2,FALSE)/100*AR252</f>
        <v>0</v>
      </c>
      <c r="BP252" s="58">
        <f>VLOOKUP(V$3,[2]Prisindeks!$A$1:$B$111,2,FALSE)/100*AS252</f>
        <v>0</v>
      </c>
      <c r="BQ252" s="58">
        <f>VLOOKUP(W$3,[2]Prisindeks!$A$1:$B$111,2,FALSE)/100*AT252</f>
        <v>0</v>
      </c>
      <c r="BR252" s="58">
        <f>VLOOKUP(X$3,[2]Prisindeks!$A$1:$B$111,2,FALSE)/100*AU252</f>
        <v>0</v>
      </c>
      <c r="BS252" s="58">
        <f>VLOOKUP(Y$3,[2]Prisindeks!$A$1:$B$111,2,FALSE)/100*AV252</f>
        <v>0</v>
      </c>
      <c r="BT252" s="59">
        <f>+SUM(AX252:BS252)</f>
        <v>0</v>
      </c>
      <c r="BU252" s="48">
        <f t="shared" ref="BU252:CP252" si="185">(AX252+AA252)/2</f>
        <v>0</v>
      </c>
      <c r="BV252" s="48">
        <f t="shared" si="185"/>
        <v>0</v>
      </c>
      <c r="BW252" s="48">
        <f t="shared" si="185"/>
        <v>0</v>
      </c>
      <c r="BX252" s="48">
        <f t="shared" si="185"/>
        <v>0</v>
      </c>
      <c r="BY252" s="48">
        <f t="shared" si="185"/>
        <v>0</v>
      </c>
      <c r="BZ252" s="48">
        <f t="shared" si="185"/>
        <v>0</v>
      </c>
      <c r="CA252" s="48">
        <f t="shared" si="185"/>
        <v>0</v>
      </c>
      <c r="CB252" s="48">
        <f t="shared" si="185"/>
        <v>0</v>
      </c>
      <c r="CC252" s="48">
        <f t="shared" si="185"/>
        <v>0</v>
      </c>
      <c r="CD252" s="48">
        <f t="shared" si="185"/>
        <v>0</v>
      </c>
      <c r="CE252" s="48">
        <f t="shared" si="185"/>
        <v>0</v>
      </c>
      <c r="CF252" s="48">
        <f t="shared" si="185"/>
        <v>0</v>
      </c>
      <c r="CG252" s="48">
        <f t="shared" si="185"/>
        <v>0</v>
      </c>
      <c r="CH252" s="48">
        <f t="shared" si="185"/>
        <v>0</v>
      </c>
      <c r="CI252" s="48">
        <f t="shared" si="185"/>
        <v>0</v>
      </c>
      <c r="CJ252" s="48">
        <f t="shared" si="185"/>
        <v>0</v>
      </c>
      <c r="CK252" s="48">
        <f t="shared" si="185"/>
        <v>0</v>
      </c>
      <c r="CL252" s="48">
        <f t="shared" si="185"/>
        <v>0</v>
      </c>
      <c r="CM252" s="48">
        <f t="shared" si="185"/>
        <v>0</v>
      </c>
      <c r="CN252" s="48">
        <f t="shared" si="185"/>
        <v>0</v>
      </c>
      <c r="CO252" s="48">
        <f t="shared" si="185"/>
        <v>0</v>
      </c>
      <c r="CP252" s="48">
        <f t="shared" si="185"/>
        <v>0</v>
      </c>
      <c r="CQ252" s="49">
        <f>+AVERAGE(AW252,BT252)</f>
        <v>0</v>
      </c>
      <c r="CR252" s="48">
        <f>SUM(D252:Y252)</f>
        <v>0</v>
      </c>
    </row>
    <row r="253" spans="1:96" hidden="1" outlineLevel="1" x14ac:dyDescent="0.25">
      <c r="A253" s="60" t="s">
        <v>66</v>
      </c>
      <c r="B253" s="51" t="s">
        <v>67</v>
      </c>
      <c r="C253" s="61" t="s">
        <v>68</v>
      </c>
      <c r="D253" s="78">
        <v>0</v>
      </c>
      <c r="E253" s="78">
        <v>0</v>
      </c>
      <c r="F253" s="78">
        <v>0</v>
      </c>
      <c r="G253" s="78">
        <v>0</v>
      </c>
      <c r="H253" s="78">
        <v>0</v>
      </c>
      <c r="I253" s="78">
        <v>0</v>
      </c>
      <c r="J253" s="78">
        <v>0</v>
      </c>
      <c r="K253" s="78">
        <v>0</v>
      </c>
      <c r="L253" s="78">
        <v>0</v>
      </c>
      <c r="M253" s="78">
        <v>0</v>
      </c>
      <c r="N253" s="78">
        <v>0</v>
      </c>
      <c r="O253" s="78">
        <v>0</v>
      </c>
      <c r="P253" s="78">
        <v>0</v>
      </c>
      <c r="Q253" s="78">
        <v>0</v>
      </c>
      <c r="R253" s="78">
        <v>0</v>
      </c>
      <c r="S253" s="78">
        <v>0</v>
      </c>
      <c r="T253" s="78">
        <v>0</v>
      </c>
      <c r="U253" s="78">
        <v>0</v>
      </c>
      <c r="V253" s="78">
        <v>0</v>
      </c>
      <c r="W253" s="78">
        <v>0</v>
      </c>
      <c r="X253" s="78">
        <v>0</v>
      </c>
      <c r="Y253" s="110">
        <v>0</v>
      </c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  <c r="BC253" s="56"/>
      <c r="BD253" s="56"/>
      <c r="BE253" s="56"/>
      <c r="BF253" s="56"/>
      <c r="BG253" s="56"/>
      <c r="BH253" s="56"/>
      <c r="BI253" s="56"/>
      <c r="BJ253" s="56"/>
      <c r="BK253" s="56"/>
      <c r="BL253" s="56"/>
      <c r="BM253" s="56"/>
      <c r="BN253" s="56"/>
      <c r="BO253" s="56"/>
      <c r="BP253" s="56"/>
      <c r="BQ253" s="56"/>
      <c r="BR253" s="56"/>
      <c r="BS253" s="56"/>
      <c r="BT253" s="56"/>
      <c r="BU253" s="56"/>
      <c r="BV253" s="56"/>
      <c r="BW253" s="56"/>
      <c r="BX253" s="56"/>
      <c r="BY253" s="56"/>
      <c r="BZ253" s="56"/>
      <c r="CA253" s="56"/>
      <c r="CB253" s="56"/>
      <c r="CC253" s="56"/>
      <c r="CD253" s="56"/>
      <c r="CE253" s="56"/>
      <c r="CF253" s="56"/>
      <c r="CG253" s="56"/>
      <c r="CH253" s="56"/>
      <c r="CI253" s="56"/>
      <c r="CJ253" s="56"/>
      <c r="CK253" s="56"/>
      <c r="CL253" s="56"/>
      <c r="CM253" s="56"/>
      <c r="CN253" s="56"/>
      <c r="CO253" s="56"/>
      <c r="CP253" s="56"/>
      <c r="CQ253" s="49"/>
      <c r="CR253" s="48"/>
    </row>
    <row r="254" spans="1:96" collapsed="1" x14ac:dyDescent="0.25">
      <c r="A254" s="30" t="s">
        <v>106</v>
      </c>
      <c r="B254" s="31"/>
      <c r="C254" s="7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74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  <c r="AN254" s="75"/>
      <c r="AO254" s="75"/>
      <c r="AP254" s="75"/>
      <c r="AQ254" s="75"/>
      <c r="AR254" s="75"/>
      <c r="AS254" s="75"/>
      <c r="AT254" s="75"/>
      <c r="AU254" s="75"/>
      <c r="AV254" s="49"/>
      <c r="AW254" s="36">
        <f>SUM(AW255:AW262)</f>
        <v>0</v>
      </c>
      <c r="AX254" s="76"/>
      <c r="AY254" s="76"/>
      <c r="AZ254" s="76"/>
      <c r="BA254" s="76"/>
      <c r="BB254" s="76"/>
      <c r="BC254" s="76"/>
      <c r="BD254" s="76"/>
      <c r="BE254" s="76"/>
      <c r="BF254" s="76"/>
      <c r="BG254" s="76"/>
      <c r="BH254" s="76"/>
      <c r="BI254" s="76"/>
      <c r="BJ254" s="76"/>
      <c r="BK254" s="76"/>
      <c r="BL254" s="76"/>
      <c r="BM254" s="76"/>
      <c r="BN254" s="76"/>
      <c r="BO254" s="76"/>
      <c r="BP254" s="76"/>
      <c r="BQ254" s="76"/>
      <c r="BR254" s="76"/>
      <c r="BS254" s="76"/>
      <c r="BT254" s="36">
        <f>SUM(BT255:BT262)</f>
        <v>0</v>
      </c>
      <c r="BU254" s="76"/>
      <c r="BV254" s="76"/>
      <c r="BW254" s="76"/>
      <c r="BX254" s="76"/>
      <c r="BY254" s="76"/>
      <c r="BZ254" s="76"/>
      <c r="CA254" s="76"/>
      <c r="CB254" s="76"/>
      <c r="CC254" s="76"/>
      <c r="CD254" s="76"/>
      <c r="CE254" s="76"/>
      <c r="CF254" s="76"/>
      <c r="CG254" s="76"/>
      <c r="CH254" s="76"/>
      <c r="CI254" s="76"/>
      <c r="CJ254" s="76"/>
      <c r="CK254" s="76"/>
      <c r="CL254" s="76"/>
      <c r="CM254" s="76"/>
      <c r="CN254" s="76"/>
      <c r="CO254" s="76"/>
      <c r="CP254" s="76"/>
      <c r="CQ254" s="36">
        <f>SUM(CQ255:CQ262)</f>
        <v>0</v>
      </c>
      <c r="CR254" s="48">
        <f>SUM(D254:Y254)</f>
        <v>0</v>
      </c>
    </row>
    <row r="255" spans="1:96" hidden="1" outlineLevel="1" x14ac:dyDescent="0.25">
      <c r="A255" s="85" t="s">
        <v>84</v>
      </c>
      <c r="B255" s="39" t="s">
        <v>85</v>
      </c>
      <c r="C255" s="40">
        <f>+[2]Genanskaffelsespriser!$E$175</f>
        <v>50</v>
      </c>
      <c r="D255" s="77">
        <v>0</v>
      </c>
      <c r="E255" s="77">
        <v>0</v>
      </c>
      <c r="F255" s="77">
        <v>0</v>
      </c>
      <c r="G255" s="77">
        <v>0</v>
      </c>
      <c r="H255" s="77">
        <v>0</v>
      </c>
      <c r="I255" s="77">
        <v>0</v>
      </c>
      <c r="J255" s="77">
        <v>0</v>
      </c>
      <c r="K255" s="77">
        <v>0</v>
      </c>
      <c r="L255" s="77">
        <v>0</v>
      </c>
      <c r="M255" s="77">
        <v>0</v>
      </c>
      <c r="N255" s="77">
        <v>0</v>
      </c>
      <c r="O255" s="77">
        <v>0</v>
      </c>
      <c r="P255" s="77">
        <v>0</v>
      </c>
      <c r="Q255" s="77">
        <v>0</v>
      </c>
      <c r="R255" s="77">
        <v>0</v>
      </c>
      <c r="S255" s="77">
        <v>0</v>
      </c>
      <c r="T255" s="77">
        <v>0</v>
      </c>
      <c r="U255" s="77">
        <v>0</v>
      </c>
      <c r="V255" s="77">
        <v>0</v>
      </c>
      <c r="W255" s="77">
        <v>0</v>
      </c>
      <c r="X255" s="77">
        <v>0</v>
      </c>
      <c r="Y255" s="77">
        <v>0</v>
      </c>
      <c r="Z255" s="86">
        <f>IF(COUNTIF(D255:Y255,"&lt;&gt;0")&lt;=1,IF((SUM(D255:Y255))&gt;0,((+HLOOKUP((SUM(D255:Y255)),[2]Priser!$E$342:$H$344,2)+((SUM(D255:Y255))-HLOOKUP((SUM(D255:Y255)),[2]Priser!$E$342:$H$344,1))*HLOOKUP((SUM(D255:Y255)),[2]Priser!$E$342:$H$344,3))*[2]Priser!$P$341)/(SUM(D255:Y255)),0)*(1+[2]Genanskaffelsespriser!$D$196),$A$400)</f>
        <v>0</v>
      </c>
      <c r="AA255" s="45">
        <f t="shared" ref="AA255:AV255" si="186">IF((D255*$Z255-(2009-D$3)/($C255+D256)*$Z255*D255)&lt;0,0,(D255*$Z255-(2009-D$3)/($C255+D256)*$Z255*D255))</f>
        <v>0</v>
      </c>
      <c r="AB255" s="46">
        <f t="shared" si="186"/>
        <v>0</v>
      </c>
      <c r="AC255" s="46">
        <f t="shared" si="186"/>
        <v>0</v>
      </c>
      <c r="AD255" s="46">
        <f t="shared" si="186"/>
        <v>0</v>
      </c>
      <c r="AE255" s="46">
        <f t="shared" si="186"/>
        <v>0</v>
      </c>
      <c r="AF255" s="46">
        <f t="shared" si="186"/>
        <v>0</v>
      </c>
      <c r="AG255" s="46">
        <f t="shared" si="186"/>
        <v>0</v>
      </c>
      <c r="AH255" s="46">
        <f t="shared" si="186"/>
        <v>0</v>
      </c>
      <c r="AI255" s="46">
        <f t="shared" si="186"/>
        <v>0</v>
      </c>
      <c r="AJ255" s="46">
        <f t="shared" si="186"/>
        <v>0</v>
      </c>
      <c r="AK255" s="46">
        <f t="shared" si="186"/>
        <v>0</v>
      </c>
      <c r="AL255" s="46">
        <f t="shared" si="186"/>
        <v>0</v>
      </c>
      <c r="AM255" s="46">
        <f t="shared" si="186"/>
        <v>0</v>
      </c>
      <c r="AN255" s="46">
        <f t="shared" si="186"/>
        <v>0</v>
      </c>
      <c r="AO255" s="46">
        <f t="shared" si="186"/>
        <v>0</v>
      </c>
      <c r="AP255" s="46">
        <f t="shared" si="186"/>
        <v>0</v>
      </c>
      <c r="AQ255" s="46">
        <f t="shared" si="186"/>
        <v>0</v>
      </c>
      <c r="AR255" s="46">
        <f t="shared" si="186"/>
        <v>0</v>
      </c>
      <c r="AS255" s="46">
        <f t="shared" si="186"/>
        <v>0</v>
      </c>
      <c r="AT255" s="46">
        <f t="shared" si="186"/>
        <v>0</v>
      </c>
      <c r="AU255" s="46">
        <f t="shared" si="186"/>
        <v>0</v>
      </c>
      <c r="AV255" s="46">
        <f t="shared" si="186"/>
        <v>0</v>
      </c>
      <c r="AW255" s="47">
        <f>+SUM(AA255:AV255)</f>
        <v>0</v>
      </c>
      <c r="AX255" s="46">
        <f>VLOOKUP(D$3,[2]Prisindeks!$A$1:$B$111,2,FALSE)/100*AA255</f>
        <v>0</v>
      </c>
      <c r="AY255" s="46">
        <f>VLOOKUP(E$3,[2]Prisindeks!$A$1:$B$111,2,FALSE)/100*AB255</f>
        <v>0</v>
      </c>
      <c r="AZ255" s="46">
        <f>VLOOKUP(F$3,[2]Prisindeks!$A$1:$B$111,2,FALSE)/100*AC255</f>
        <v>0</v>
      </c>
      <c r="BA255" s="46">
        <f>VLOOKUP(G$3,[2]Prisindeks!$A$1:$B$111,2,FALSE)/100*AD255</f>
        <v>0</v>
      </c>
      <c r="BB255" s="46">
        <f>VLOOKUP(H$3,[2]Prisindeks!$A$1:$B$111,2,FALSE)/100*AE255</f>
        <v>0</v>
      </c>
      <c r="BC255" s="46">
        <f>VLOOKUP(I$3,[2]Prisindeks!$A$1:$B$111,2,FALSE)/100*AF255</f>
        <v>0</v>
      </c>
      <c r="BD255" s="46">
        <f>VLOOKUP(J$3,[2]Prisindeks!$A$1:$B$111,2,FALSE)/100*AG255</f>
        <v>0</v>
      </c>
      <c r="BE255" s="46">
        <f>VLOOKUP(K$3,[2]Prisindeks!$A$1:$B$111,2,FALSE)/100*AH255</f>
        <v>0</v>
      </c>
      <c r="BF255" s="46">
        <f>VLOOKUP(L$3,[2]Prisindeks!$A$1:$B$111,2,FALSE)/100*AI255</f>
        <v>0</v>
      </c>
      <c r="BG255" s="46">
        <f>VLOOKUP(M$3,[2]Prisindeks!$A$1:$B$111,2,FALSE)/100*AJ255</f>
        <v>0</v>
      </c>
      <c r="BH255" s="46">
        <f>VLOOKUP(N$3,[2]Prisindeks!$A$1:$B$111,2,FALSE)/100*AK255</f>
        <v>0</v>
      </c>
      <c r="BI255" s="46">
        <f>VLOOKUP(O$3,[2]Prisindeks!$A$1:$B$111,2,FALSE)/100*AL255</f>
        <v>0</v>
      </c>
      <c r="BJ255" s="46">
        <f>VLOOKUP(P$3,[2]Prisindeks!$A$1:$B$111,2,FALSE)/100*AM255</f>
        <v>0</v>
      </c>
      <c r="BK255" s="46">
        <f>VLOOKUP(Q$3,[2]Prisindeks!$A$1:$B$111,2,FALSE)/100*AN255</f>
        <v>0</v>
      </c>
      <c r="BL255" s="46">
        <f>VLOOKUP(R$3,[2]Prisindeks!$A$1:$B$111,2,FALSE)/100*AO255</f>
        <v>0</v>
      </c>
      <c r="BM255" s="46">
        <f>VLOOKUP(S$3,[2]Prisindeks!$A$1:$B$111,2,FALSE)/100*AP255</f>
        <v>0</v>
      </c>
      <c r="BN255" s="46">
        <f>VLOOKUP(T$3,[2]Prisindeks!$A$1:$B$111,2,FALSE)/100*AQ255</f>
        <v>0</v>
      </c>
      <c r="BO255" s="46">
        <f>VLOOKUP(U$3,[2]Prisindeks!$A$1:$B$111,2,FALSE)/100*AR255</f>
        <v>0</v>
      </c>
      <c r="BP255" s="46">
        <f>VLOOKUP(V$3,[2]Prisindeks!$A$1:$B$111,2,FALSE)/100*AS255</f>
        <v>0</v>
      </c>
      <c r="BQ255" s="46">
        <f>VLOOKUP(W$3,[2]Prisindeks!$A$1:$B$111,2,FALSE)/100*AT255</f>
        <v>0</v>
      </c>
      <c r="BR255" s="46">
        <f>VLOOKUP(X$3,[2]Prisindeks!$A$1:$B$111,2,FALSE)/100*AU255</f>
        <v>0</v>
      </c>
      <c r="BS255" s="46">
        <f>VLOOKUP(Y$3,[2]Prisindeks!$A$1:$B$111,2,FALSE)/100*AV255</f>
        <v>0</v>
      </c>
      <c r="BT255" s="47">
        <f>+SUM(AX255:BS255)</f>
        <v>0</v>
      </c>
      <c r="BU255" s="48">
        <f t="shared" ref="BU255:CP255" si="187">(AX255+AA255)/2</f>
        <v>0</v>
      </c>
      <c r="BV255" s="48">
        <f t="shared" si="187"/>
        <v>0</v>
      </c>
      <c r="BW255" s="48">
        <f t="shared" si="187"/>
        <v>0</v>
      </c>
      <c r="BX255" s="48">
        <f t="shared" si="187"/>
        <v>0</v>
      </c>
      <c r="BY255" s="48">
        <f t="shared" si="187"/>
        <v>0</v>
      </c>
      <c r="BZ255" s="48">
        <f t="shared" si="187"/>
        <v>0</v>
      </c>
      <c r="CA255" s="48">
        <f t="shared" si="187"/>
        <v>0</v>
      </c>
      <c r="CB255" s="48">
        <f t="shared" si="187"/>
        <v>0</v>
      </c>
      <c r="CC255" s="48">
        <f t="shared" si="187"/>
        <v>0</v>
      </c>
      <c r="CD255" s="48">
        <f t="shared" si="187"/>
        <v>0</v>
      </c>
      <c r="CE255" s="48">
        <f t="shared" si="187"/>
        <v>0</v>
      </c>
      <c r="CF255" s="48">
        <f t="shared" si="187"/>
        <v>0</v>
      </c>
      <c r="CG255" s="48">
        <f t="shared" si="187"/>
        <v>0</v>
      </c>
      <c r="CH255" s="48">
        <f t="shared" si="187"/>
        <v>0</v>
      </c>
      <c r="CI255" s="48">
        <f t="shared" si="187"/>
        <v>0</v>
      </c>
      <c r="CJ255" s="48">
        <f t="shared" si="187"/>
        <v>0</v>
      </c>
      <c r="CK255" s="48">
        <f t="shared" si="187"/>
        <v>0</v>
      </c>
      <c r="CL255" s="48">
        <f t="shared" si="187"/>
        <v>0</v>
      </c>
      <c r="CM255" s="48">
        <f t="shared" si="187"/>
        <v>0</v>
      </c>
      <c r="CN255" s="48">
        <f t="shared" si="187"/>
        <v>0</v>
      </c>
      <c r="CO255" s="48">
        <f t="shared" si="187"/>
        <v>0</v>
      </c>
      <c r="CP255" s="48">
        <f t="shared" si="187"/>
        <v>0</v>
      </c>
      <c r="CQ255" s="49">
        <f>+AVERAGE(AW255,BT255)</f>
        <v>0</v>
      </c>
      <c r="CR255" s="48">
        <f>SUM(D255:Y255)</f>
        <v>0</v>
      </c>
    </row>
    <row r="256" spans="1:96" hidden="1" outlineLevel="1" x14ac:dyDescent="0.25">
      <c r="A256" s="60" t="s">
        <v>66</v>
      </c>
      <c r="B256" s="51" t="s">
        <v>67</v>
      </c>
      <c r="C256" s="61" t="s">
        <v>68</v>
      </c>
      <c r="D256" s="78">
        <v>0</v>
      </c>
      <c r="E256" s="78">
        <v>0</v>
      </c>
      <c r="F256" s="78">
        <v>0</v>
      </c>
      <c r="G256" s="78">
        <v>0</v>
      </c>
      <c r="H256" s="78">
        <v>0</v>
      </c>
      <c r="I256" s="78">
        <v>0</v>
      </c>
      <c r="J256" s="78">
        <v>0</v>
      </c>
      <c r="K256" s="78">
        <v>0</v>
      </c>
      <c r="L256" s="78">
        <v>0</v>
      </c>
      <c r="M256" s="78">
        <v>0</v>
      </c>
      <c r="N256" s="78">
        <v>0</v>
      </c>
      <c r="O256" s="78">
        <v>0</v>
      </c>
      <c r="P256" s="78">
        <v>0</v>
      </c>
      <c r="Q256" s="78">
        <v>0</v>
      </c>
      <c r="R256" s="78">
        <v>0</v>
      </c>
      <c r="S256" s="78">
        <v>0</v>
      </c>
      <c r="T256" s="78">
        <v>0</v>
      </c>
      <c r="U256" s="78">
        <v>0</v>
      </c>
      <c r="V256" s="78">
        <v>0</v>
      </c>
      <c r="W256" s="78">
        <v>0</v>
      </c>
      <c r="X256" s="78">
        <v>0</v>
      </c>
      <c r="Y256" s="110">
        <v>0</v>
      </c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  <c r="BD256" s="56"/>
      <c r="BE256" s="56"/>
      <c r="BF256" s="56"/>
      <c r="BG256" s="56"/>
      <c r="BH256" s="56"/>
      <c r="BI256" s="56"/>
      <c r="BJ256" s="56"/>
      <c r="BK256" s="56"/>
      <c r="BL256" s="56"/>
      <c r="BM256" s="56"/>
      <c r="BN256" s="56"/>
      <c r="BO256" s="56"/>
      <c r="BP256" s="56"/>
      <c r="BQ256" s="56"/>
      <c r="BR256" s="56"/>
      <c r="BS256" s="56"/>
      <c r="BT256" s="56"/>
      <c r="BU256" s="56"/>
      <c r="BV256" s="56"/>
      <c r="BW256" s="56"/>
      <c r="BX256" s="56"/>
      <c r="BY256" s="56"/>
      <c r="BZ256" s="56"/>
      <c r="CA256" s="56"/>
      <c r="CB256" s="56"/>
      <c r="CC256" s="56"/>
      <c r="CD256" s="56"/>
      <c r="CE256" s="56"/>
      <c r="CF256" s="56"/>
      <c r="CG256" s="56"/>
      <c r="CH256" s="56"/>
      <c r="CI256" s="56"/>
      <c r="CJ256" s="56"/>
      <c r="CK256" s="56"/>
      <c r="CL256" s="56"/>
      <c r="CM256" s="56"/>
      <c r="CN256" s="56"/>
      <c r="CO256" s="56"/>
      <c r="CP256" s="56"/>
      <c r="CQ256" s="49"/>
      <c r="CR256" s="48"/>
    </row>
    <row r="257" spans="1:96" hidden="1" outlineLevel="1" x14ac:dyDescent="0.25">
      <c r="A257" s="50" t="s">
        <v>86</v>
      </c>
      <c r="B257" s="51" t="s">
        <v>85</v>
      </c>
      <c r="C257" s="52">
        <f>+[2]Genanskaffelsespriser!$E$176</f>
        <v>25</v>
      </c>
      <c r="D257" s="78">
        <v>0</v>
      </c>
      <c r="E257" s="78">
        <v>0</v>
      </c>
      <c r="F257" s="78">
        <v>0</v>
      </c>
      <c r="G257" s="78">
        <v>0</v>
      </c>
      <c r="H257" s="78">
        <v>0</v>
      </c>
      <c r="I257" s="78">
        <v>0</v>
      </c>
      <c r="J257" s="78">
        <v>0</v>
      </c>
      <c r="K257" s="78">
        <v>0</v>
      </c>
      <c r="L257" s="78">
        <v>0</v>
      </c>
      <c r="M257" s="78">
        <v>0</v>
      </c>
      <c r="N257" s="78">
        <v>0</v>
      </c>
      <c r="O257" s="78">
        <v>0</v>
      </c>
      <c r="P257" s="78">
        <v>0</v>
      </c>
      <c r="Q257" s="78">
        <v>0</v>
      </c>
      <c r="R257" s="78">
        <v>0</v>
      </c>
      <c r="S257" s="78">
        <v>0</v>
      </c>
      <c r="T257" s="78">
        <v>0</v>
      </c>
      <c r="U257" s="78">
        <v>0</v>
      </c>
      <c r="V257" s="78">
        <v>0</v>
      </c>
      <c r="W257" s="78">
        <v>0</v>
      </c>
      <c r="X257" s="78">
        <v>0</v>
      </c>
      <c r="Y257" s="78">
        <v>0</v>
      </c>
      <c r="Z257" s="87">
        <f>IF(COUNTIF(D257:Y257,"&lt;&gt;0")&lt;=1,IF((SUM(D257:Y257))&gt;0,((+HLOOKUP((SUM(D257:Y257)),[2]Priser!$E$342:$H$344,2)+((SUM(D257:Y257))-HLOOKUP((SUM(D257:Y257)),[2]Priser!$E$342:$H$344,1))*HLOOKUP((SUM(D257:Y257)),[2]Priser!$E$342:$H$344,3))*[2]Priser!$Q$341)/(SUM(D257:Y257)),0)*(1+[2]Genanskaffelsespriser!$D$196),$A$400)</f>
        <v>0</v>
      </c>
      <c r="AA257" s="57">
        <f t="shared" ref="AA257:AP258" si="188">IF((D257*$Z257-(2009-D$3)/$C257*$Z257*D257)&lt;0,0,(D257*$Z257-(2009-D$3)/$C257*$Z257*D257))</f>
        <v>0</v>
      </c>
      <c r="AB257" s="58">
        <f t="shared" si="188"/>
        <v>0</v>
      </c>
      <c r="AC257" s="58">
        <f t="shared" si="188"/>
        <v>0</v>
      </c>
      <c r="AD257" s="58">
        <f t="shared" si="188"/>
        <v>0</v>
      </c>
      <c r="AE257" s="58">
        <f t="shared" si="188"/>
        <v>0</v>
      </c>
      <c r="AF257" s="58">
        <f t="shared" si="188"/>
        <v>0</v>
      </c>
      <c r="AG257" s="58">
        <f t="shared" si="188"/>
        <v>0</v>
      </c>
      <c r="AH257" s="58">
        <f t="shared" si="188"/>
        <v>0</v>
      </c>
      <c r="AI257" s="58">
        <f t="shared" si="188"/>
        <v>0</v>
      </c>
      <c r="AJ257" s="58">
        <f t="shared" si="188"/>
        <v>0</v>
      </c>
      <c r="AK257" s="58">
        <f t="shared" si="188"/>
        <v>0</v>
      </c>
      <c r="AL257" s="58">
        <f t="shared" si="188"/>
        <v>0</v>
      </c>
      <c r="AM257" s="58">
        <f t="shared" si="188"/>
        <v>0</v>
      </c>
      <c r="AN257" s="58">
        <f t="shared" si="188"/>
        <v>0</v>
      </c>
      <c r="AO257" s="58">
        <f t="shared" si="188"/>
        <v>0</v>
      </c>
      <c r="AP257" s="58">
        <f t="shared" si="188"/>
        <v>0</v>
      </c>
      <c r="AQ257" s="58">
        <f t="shared" ref="AK257:AT258" si="189">IF((T257*$Z257-(2009-T$3)/$C257*$Z257*T257)&lt;0,0,(T257*$Z257-(2009-T$3)/$C257*$Z257*T257))</f>
        <v>0</v>
      </c>
      <c r="AR257" s="58">
        <f t="shared" si="189"/>
        <v>0</v>
      </c>
      <c r="AS257" s="58">
        <f t="shared" si="189"/>
        <v>0</v>
      </c>
      <c r="AT257" s="58">
        <f t="shared" si="189"/>
        <v>0</v>
      </c>
      <c r="AU257" s="58">
        <f>IF((X257*$Z257-(2009-X$3)/$C257*$Z257*X257)&lt;0,0,(X257*$Z257-(2009-X$3)/$C257*$Z257*X257))</f>
        <v>0</v>
      </c>
      <c r="AV257" s="58">
        <f>IF((Y257*$Z257-(2009-Y$3)/$C257*$Z257*Y257)&lt;0,0,(Y257*$Z257-(2009-Y$3)/$C257*$Z257*Y257))</f>
        <v>0</v>
      </c>
      <c r="AW257" s="59">
        <f>+SUM(AA257:AV257)</f>
        <v>0</v>
      </c>
      <c r="AX257" s="58">
        <f>VLOOKUP(D$3,[2]Prisindeks!$A$1:$B$111,2,FALSE)/100*AA257</f>
        <v>0</v>
      </c>
      <c r="AY257" s="58">
        <f>VLOOKUP(E$3,[2]Prisindeks!$A$1:$B$111,2,FALSE)/100*AB257</f>
        <v>0</v>
      </c>
      <c r="AZ257" s="58">
        <f>VLOOKUP(F$3,[2]Prisindeks!$A$1:$B$111,2,FALSE)/100*AC257</f>
        <v>0</v>
      </c>
      <c r="BA257" s="58">
        <f>VLOOKUP(G$3,[2]Prisindeks!$A$1:$B$111,2,FALSE)/100*AD257</f>
        <v>0</v>
      </c>
      <c r="BB257" s="58">
        <f>VLOOKUP(H$3,[2]Prisindeks!$A$1:$B$111,2,FALSE)/100*AE257</f>
        <v>0</v>
      </c>
      <c r="BC257" s="58">
        <f>VLOOKUP(I$3,[2]Prisindeks!$A$1:$B$111,2,FALSE)/100*AF257</f>
        <v>0</v>
      </c>
      <c r="BD257" s="58">
        <f>VLOOKUP(J$3,[2]Prisindeks!$A$1:$B$111,2,FALSE)/100*AG257</f>
        <v>0</v>
      </c>
      <c r="BE257" s="58">
        <f>VLOOKUP(K$3,[2]Prisindeks!$A$1:$B$111,2,FALSE)/100*AH257</f>
        <v>0</v>
      </c>
      <c r="BF257" s="58">
        <f>VLOOKUP(L$3,[2]Prisindeks!$A$1:$B$111,2,FALSE)/100*AI257</f>
        <v>0</v>
      </c>
      <c r="BG257" s="58">
        <f>VLOOKUP(M$3,[2]Prisindeks!$A$1:$B$111,2,FALSE)/100*AJ257</f>
        <v>0</v>
      </c>
      <c r="BH257" s="58">
        <f>VLOOKUP(N$3,[2]Prisindeks!$A$1:$B$111,2,FALSE)/100*AK257</f>
        <v>0</v>
      </c>
      <c r="BI257" s="58">
        <f>VLOOKUP(O$3,[2]Prisindeks!$A$1:$B$111,2,FALSE)/100*AL257</f>
        <v>0</v>
      </c>
      <c r="BJ257" s="58">
        <f>VLOOKUP(P$3,[2]Prisindeks!$A$1:$B$111,2,FALSE)/100*AM257</f>
        <v>0</v>
      </c>
      <c r="BK257" s="58">
        <f>VLOOKUP(Q$3,[2]Prisindeks!$A$1:$B$111,2,FALSE)/100*AN257</f>
        <v>0</v>
      </c>
      <c r="BL257" s="58">
        <f>VLOOKUP(R$3,[2]Prisindeks!$A$1:$B$111,2,FALSE)/100*AO257</f>
        <v>0</v>
      </c>
      <c r="BM257" s="58">
        <f>VLOOKUP(S$3,[2]Prisindeks!$A$1:$B$111,2,FALSE)/100*AP257</f>
        <v>0</v>
      </c>
      <c r="BN257" s="58">
        <f>VLOOKUP(T$3,[2]Prisindeks!$A$1:$B$111,2,FALSE)/100*AQ257</f>
        <v>0</v>
      </c>
      <c r="BO257" s="58">
        <f>VLOOKUP(U$3,[2]Prisindeks!$A$1:$B$111,2,FALSE)/100*AR257</f>
        <v>0</v>
      </c>
      <c r="BP257" s="58">
        <f>VLOOKUP(V$3,[2]Prisindeks!$A$1:$B$111,2,FALSE)/100*AS257</f>
        <v>0</v>
      </c>
      <c r="BQ257" s="58">
        <f>VLOOKUP(W$3,[2]Prisindeks!$A$1:$B$111,2,FALSE)/100*AT257</f>
        <v>0</v>
      </c>
      <c r="BR257" s="58">
        <f>VLOOKUP(X$3,[2]Prisindeks!$A$1:$B$111,2,FALSE)/100*AU257</f>
        <v>0</v>
      </c>
      <c r="BS257" s="58">
        <f>VLOOKUP(Y$3,[2]Prisindeks!$A$1:$B$111,2,FALSE)/100*AV257</f>
        <v>0</v>
      </c>
      <c r="BT257" s="59">
        <f>+SUM(AX257:BS257)</f>
        <v>0</v>
      </c>
      <c r="BU257" s="48">
        <f t="shared" ref="BU257:CJ259" si="190">(AX257+AA257)/2</f>
        <v>0</v>
      </c>
      <c r="BV257" s="48">
        <f t="shared" si="190"/>
        <v>0</v>
      </c>
      <c r="BW257" s="48">
        <f t="shared" si="190"/>
        <v>0</v>
      </c>
      <c r="BX257" s="48">
        <f t="shared" si="190"/>
        <v>0</v>
      </c>
      <c r="BY257" s="48">
        <f t="shared" si="190"/>
        <v>0</v>
      </c>
      <c r="BZ257" s="48">
        <f t="shared" si="190"/>
        <v>0</v>
      </c>
      <c r="CA257" s="48">
        <f t="shared" si="190"/>
        <v>0</v>
      </c>
      <c r="CB257" s="48">
        <f t="shared" si="190"/>
        <v>0</v>
      </c>
      <c r="CC257" s="48">
        <f t="shared" si="190"/>
        <v>0</v>
      </c>
      <c r="CD257" s="48">
        <f t="shared" si="190"/>
        <v>0</v>
      </c>
      <c r="CE257" s="48">
        <f t="shared" si="190"/>
        <v>0</v>
      </c>
      <c r="CF257" s="48">
        <f t="shared" si="190"/>
        <v>0</v>
      </c>
      <c r="CG257" s="48">
        <f t="shared" si="190"/>
        <v>0</v>
      </c>
      <c r="CH257" s="48">
        <f t="shared" si="190"/>
        <v>0</v>
      </c>
      <c r="CI257" s="48">
        <f t="shared" si="190"/>
        <v>0</v>
      </c>
      <c r="CJ257" s="48">
        <f t="shared" si="190"/>
        <v>0</v>
      </c>
      <c r="CK257" s="48">
        <f t="shared" ref="CE257:CP259" si="191">(BN257+AQ257)/2</f>
        <v>0</v>
      </c>
      <c r="CL257" s="48">
        <f t="shared" si="191"/>
        <v>0</v>
      </c>
      <c r="CM257" s="48">
        <f t="shared" si="191"/>
        <v>0</v>
      </c>
      <c r="CN257" s="48">
        <f t="shared" si="191"/>
        <v>0</v>
      </c>
      <c r="CO257" s="48">
        <f t="shared" si="191"/>
        <v>0</v>
      </c>
      <c r="CP257" s="48">
        <f t="shared" si="191"/>
        <v>0</v>
      </c>
      <c r="CQ257" s="49">
        <f>+AVERAGE(AW257,BT257)</f>
        <v>0</v>
      </c>
      <c r="CR257" s="48">
        <f>SUM(D257:Y257)</f>
        <v>0</v>
      </c>
    </row>
    <row r="258" spans="1:96" hidden="1" outlineLevel="1" x14ac:dyDescent="0.25">
      <c r="A258" s="50" t="s">
        <v>87</v>
      </c>
      <c r="B258" s="51" t="s">
        <v>85</v>
      </c>
      <c r="C258" s="52">
        <f>+[2]Genanskaffelsespriser!$E$177</f>
        <v>10</v>
      </c>
      <c r="D258" s="78">
        <v>0</v>
      </c>
      <c r="E258" s="78">
        <v>0</v>
      </c>
      <c r="F258" s="78">
        <v>0</v>
      </c>
      <c r="G258" s="78">
        <v>0</v>
      </c>
      <c r="H258" s="78">
        <v>0</v>
      </c>
      <c r="I258" s="78">
        <v>0</v>
      </c>
      <c r="J258" s="78">
        <v>0</v>
      </c>
      <c r="K258" s="78">
        <v>0</v>
      </c>
      <c r="L258" s="78">
        <v>0</v>
      </c>
      <c r="M258" s="78">
        <v>0</v>
      </c>
      <c r="N258" s="78">
        <v>0</v>
      </c>
      <c r="O258" s="78">
        <v>0</v>
      </c>
      <c r="P258" s="78">
        <v>0</v>
      </c>
      <c r="Q258" s="78">
        <v>0</v>
      </c>
      <c r="R258" s="78">
        <v>0</v>
      </c>
      <c r="S258" s="78">
        <v>0</v>
      </c>
      <c r="T258" s="78">
        <v>0</v>
      </c>
      <c r="U258" s="78">
        <v>0</v>
      </c>
      <c r="V258" s="78">
        <v>0</v>
      </c>
      <c r="W258" s="78">
        <v>0</v>
      </c>
      <c r="X258" s="78">
        <v>0</v>
      </c>
      <c r="Y258" s="78">
        <v>0</v>
      </c>
      <c r="Z258" s="87">
        <f>IF(COUNTIF(D258:Y258,"&lt;&gt;0")&lt;=1,IF((SUM(D258:Y258))&gt;0,((+HLOOKUP((SUM(D258:Y258)),[2]Priser!$E$342:$H$344,2)+((SUM(D258:Y258))-HLOOKUP((SUM(D258:Y258)),[2]Priser!$E$342:$H$344,1))*HLOOKUP((SUM(D258:Y258)),[2]Priser!$E$342:$H$344,3))*[2]Priser!$R$341)/(SUM(D258:Y258)),0)*(1+[2]Genanskaffelsespriser!$D$196),$A$400)</f>
        <v>0</v>
      </c>
      <c r="AA258" s="57">
        <f t="shared" si="188"/>
        <v>0</v>
      </c>
      <c r="AB258" s="58">
        <f t="shared" si="188"/>
        <v>0</v>
      </c>
      <c r="AC258" s="58">
        <f t="shared" si="188"/>
        <v>0</v>
      </c>
      <c r="AD258" s="58">
        <f t="shared" si="188"/>
        <v>0</v>
      </c>
      <c r="AE258" s="58">
        <f t="shared" si="188"/>
        <v>0</v>
      </c>
      <c r="AF258" s="58">
        <f t="shared" si="188"/>
        <v>0</v>
      </c>
      <c r="AG258" s="58">
        <f t="shared" si="188"/>
        <v>0</v>
      </c>
      <c r="AH258" s="58">
        <f t="shared" si="188"/>
        <v>0</v>
      </c>
      <c r="AI258" s="58">
        <f t="shared" si="188"/>
        <v>0</v>
      </c>
      <c r="AJ258" s="58">
        <f t="shared" si="188"/>
        <v>0</v>
      </c>
      <c r="AK258" s="58">
        <f t="shared" si="189"/>
        <v>0</v>
      </c>
      <c r="AL258" s="58">
        <f t="shared" si="189"/>
        <v>0</v>
      </c>
      <c r="AM258" s="58">
        <f t="shared" si="189"/>
        <v>0</v>
      </c>
      <c r="AN258" s="58">
        <f t="shared" si="189"/>
        <v>0</v>
      </c>
      <c r="AO258" s="58">
        <f t="shared" si="189"/>
        <v>0</v>
      </c>
      <c r="AP258" s="58">
        <f t="shared" si="189"/>
        <v>0</v>
      </c>
      <c r="AQ258" s="58">
        <f t="shared" si="189"/>
        <v>0</v>
      </c>
      <c r="AR258" s="58">
        <f t="shared" si="189"/>
        <v>0</v>
      </c>
      <c r="AS258" s="58">
        <f t="shared" si="189"/>
        <v>0</v>
      </c>
      <c r="AT258" s="58">
        <f t="shared" si="189"/>
        <v>0</v>
      </c>
      <c r="AU258" s="58">
        <f>IF((X258*$Z258-(2009-X$3)/$C258*$Z258*X258)&lt;0,0,(X258*$Z258-(2009-X$3)/$C258*$Z258*X258))</f>
        <v>0</v>
      </c>
      <c r="AV258" s="58">
        <f>IF((Y258*$Z258-(2009-Y$3)/$C258*$Z258*Y258)&lt;0,0,(Y258*$Z258-(2009-Y$3)/$C258*$Z258*Y258))</f>
        <v>0</v>
      </c>
      <c r="AW258" s="59">
        <f>+SUM(AA258:AV258)</f>
        <v>0</v>
      </c>
      <c r="AX258" s="58">
        <f>VLOOKUP(D$3,[2]Prisindeks!$A$1:$B$111,2,FALSE)/100*AA258</f>
        <v>0</v>
      </c>
      <c r="AY258" s="58">
        <f>VLOOKUP(E$3,[2]Prisindeks!$A$1:$B$111,2,FALSE)/100*AB258</f>
        <v>0</v>
      </c>
      <c r="AZ258" s="58">
        <f>VLOOKUP(F$3,[2]Prisindeks!$A$1:$B$111,2,FALSE)/100*AC258</f>
        <v>0</v>
      </c>
      <c r="BA258" s="58">
        <f>VLOOKUP(G$3,[2]Prisindeks!$A$1:$B$111,2,FALSE)/100*AD258</f>
        <v>0</v>
      </c>
      <c r="BB258" s="58">
        <f>VLOOKUP(H$3,[2]Prisindeks!$A$1:$B$111,2,FALSE)/100*AE258</f>
        <v>0</v>
      </c>
      <c r="BC258" s="58">
        <f>VLOOKUP(I$3,[2]Prisindeks!$A$1:$B$111,2,FALSE)/100*AF258</f>
        <v>0</v>
      </c>
      <c r="BD258" s="58">
        <f>VLOOKUP(J$3,[2]Prisindeks!$A$1:$B$111,2,FALSE)/100*AG258</f>
        <v>0</v>
      </c>
      <c r="BE258" s="58">
        <f>VLOOKUP(K$3,[2]Prisindeks!$A$1:$B$111,2,FALSE)/100*AH258</f>
        <v>0</v>
      </c>
      <c r="BF258" s="58">
        <f>VLOOKUP(L$3,[2]Prisindeks!$A$1:$B$111,2,FALSE)/100*AI258</f>
        <v>0</v>
      </c>
      <c r="BG258" s="58">
        <f>VLOOKUP(M$3,[2]Prisindeks!$A$1:$B$111,2,FALSE)/100*AJ258</f>
        <v>0</v>
      </c>
      <c r="BH258" s="58">
        <f>VLOOKUP(N$3,[2]Prisindeks!$A$1:$B$111,2,FALSE)/100*AK258</f>
        <v>0</v>
      </c>
      <c r="BI258" s="58">
        <f>VLOOKUP(O$3,[2]Prisindeks!$A$1:$B$111,2,FALSE)/100*AL258</f>
        <v>0</v>
      </c>
      <c r="BJ258" s="58">
        <f>VLOOKUP(P$3,[2]Prisindeks!$A$1:$B$111,2,FALSE)/100*AM258</f>
        <v>0</v>
      </c>
      <c r="BK258" s="58">
        <f>VLOOKUP(Q$3,[2]Prisindeks!$A$1:$B$111,2,FALSE)/100*AN258</f>
        <v>0</v>
      </c>
      <c r="BL258" s="58">
        <f>VLOOKUP(R$3,[2]Prisindeks!$A$1:$B$111,2,FALSE)/100*AO258</f>
        <v>0</v>
      </c>
      <c r="BM258" s="58">
        <f>VLOOKUP(S$3,[2]Prisindeks!$A$1:$B$111,2,FALSE)/100*AP258</f>
        <v>0</v>
      </c>
      <c r="BN258" s="58">
        <f>VLOOKUP(T$3,[2]Prisindeks!$A$1:$B$111,2,FALSE)/100*AQ258</f>
        <v>0</v>
      </c>
      <c r="BO258" s="58">
        <f>VLOOKUP(U$3,[2]Prisindeks!$A$1:$B$111,2,FALSE)/100*AR258</f>
        <v>0</v>
      </c>
      <c r="BP258" s="58">
        <f>VLOOKUP(V$3,[2]Prisindeks!$A$1:$B$111,2,FALSE)/100*AS258</f>
        <v>0</v>
      </c>
      <c r="BQ258" s="58">
        <f>VLOOKUP(W$3,[2]Prisindeks!$A$1:$B$111,2,FALSE)/100*AT258</f>
        <v>0</v>
      </c>
      <c r="BR258" s="58">
        <f>VLOOKUP(X$3,[2]Prisindeks!$A$1:$B$111,2,FALSE)/100*AU258</f>
        <v>0</v>
      </c>
      <c r="BS258" s="58">
        <f>VLOOKUP(Y$3,[2]Prisindeks!$A$1:$B$111,2,FALSE)/100*AV258</f>
        <v>0</v>
      </c>
      <c r="BT258" s="59">
        <f>+SUM(AX258:BS258)</f>
        <v>0</v>
      </c>
      <c r="BU258" s="48">
        <f t="shared" si="190"/>
        <v>0</v>
      </c>
      <c r="BV258" s="48">
        <f t="shared" si="190"/>
        <v>0</v>
      </c>
      <c r="BW258" s="48">
        <f t="shared" si="190"/>
        <v>0</v>
      </c>
      <c r="BX258" s="48">
        <f t="shared" si="190"/>
        <v>0</v>
      </c>
      <c r="BY258" s="48">
        <f t="shared" si="190"/>
        <v>0</v>
      </c>
      <c r="BZ258" s="48">
        <f t="shared" si="190"/>
        <v>0</v>
      </c>
      <c r="CA258" s="48">
        <f t="shared" si="190"/>
        <v>0</v>
      </c>
      <c r="CB258" s="48">
        <f t="shared" si="190"/>
        <v>0</v>
      </c>
      <c r="CC258" s="48">
        <f t="shared" si="190"/>
        <v>0</v>
      </c>
      <c r="CD258" s="48">
        <f t="shared" si="190"/>
        <v>0</v>
      </c>
      <c r="CE258" s="48">
        <f t="shared" si="191"/>
        <v>0</v>
      </c>
      <c r="CF258" s="48">
        <f t="shared" si="191"/>
        <v>0</v>
      </c>
      <c r="CG258" s="48">
        <f t="shared" si="191"/>
        <v>0</v>
      </c>
      <c r="CH258" s="48">
        <f t="shared" si="191"/>
        <v>0</v>
      </c>
      <c r="CI258" s="48">
        <f t="shared" si="191"/>
        <v>0</v>
      </c>
      <c r="CJ258" s="48">
        <f t="shared" si="191"/>
        <v>0</v>
      </c>
      <c r="CK258" s="48">
        <f t="shared" si="191"/>
        <v>0</v>
      </c>
      <c r="CL258" s="48">
        <f t="shared" si="191"/>
        <v>0</v>
      </c>
      <c r="CM258" s="48">
        <f t="shared" si="191"/>
        <v>0</v>
      </c>
      <c r="CN258" s="48">
        <f t="shared" si="191"/>
        <v>0</v>
      </c>
      <c r="CO258" s="48">
        <f t="shared" si="191"/>
        <v>0</v>
      </c>
      <c r="CP258" s="48">
        <f t="shared" si="191"/>
        <v>0</v>
      </c>
      <c r="CQ258" s="49">
        <f>+AVERAGE(AW258,BT258)</f>
        <v>0</v>
      </c>
      <c r="CR258" s="48">
        <f>SUM(D258:Y258)</f>
        <v>0</v>
      </c>
    </row>
    <row r="259" spans="1:96" hidden="1" outlineLevel="1" x14ac:dyDescent="0.25">
      <c r="A259" s="50" t="s">
        <v>88</v>
      </c>
      <c r="B259" s="51" t="s">
        <v>89</v>
      </c>
      <c r="C259" s="52">
        <f>+[2]Genanskaffelsespriser!$E$178</f>
        <v>50</v>
      </c>
      <c r="D259" s="78">
        <v>0</v>
      </c>
      <c r="E259" s="78">
        <v>0</v>
      </c>
      <c r="F259" s="78">
        <v>0</v>
      </c>
      <c r="G259" s="78">
        <v>0</v>
      </c>
      <c r="H259" s="78">
        <v>0</v>
      </c>
      <c r="I259" s="78">
        <v>0</v>
      </c>
      <c r="J259" s="78">
        <v>0</v>
      </c>
      <c r="K259" s="78">
        <v>0</v>
      </c>
      <c r="L259" s="78">
        <v>0</v>
      </c>
      <c r="M259" s="78">
        <v>0</v>
      </c>
      <c r="N259" s="78">
        <v>0</v>
      </c>
      <c r="O259" s="78">
        <v>0</v>
      </c>
      <c r="P259" s="78">
        <v>0</v>
      </c>
      <c r="Q259" s="78">
        <v>0</v>
      </c>
      <c r="R259" s="78">
        <v>0</v>
      </c>
      <c r="S259" s="78">
        <v>0</v>
      </c>
      <c r="T259" s="78">
        <v>0</v>
      </c>
      <c r="U259" s="78">
        <v>0</v>
      </c>
      <c r="V259" s="78">
        <v>0</v>
      </c>
      <c r="W259" s="78">
        <v>0</v>
      </c>
      <c r="X259" s="78">
        <v>0</v>
      </c>
      <c r="Y259" s="78">
        <v>0</v>
      </c>
      <c r="Z259" s="87">
        <f>IF(COUNTIF(D259:Y259,"&lt;&gt;0")&lt;=1,IF((SUM(D259:Y259))&gt;0,(+HLOOKUP((SUM(D259:Y259)),[2]Priser!$E$168:$J$170,2)+((SUM(D259:Y259))-HLOOKUP((SUM(D259:Y259)),[2]Priser!$E$168:$J$170,1))*HLOOKUP((SUM(D259:Y259)),[2]Priser!$E$168:$J$170,3))/(SUM(D259:Y259)),0)*(1+[2]Genanskaffelsespriser!$D$196),$A$400)</f>
        <v>0</v>
      </c>
      <c r="AA259" s="57">
        <f t="shared" ref="AA259:AV259" si="192">IF((D259*$Z259-(2009-D$3)/($C259+D260)*$Z259*D259)&lt;0,0,(D259*$Z259-(2009-D$3)/($C259+D260)*$Z259*D259))</f>
        <v>0</v>
      </c>
      <c r="AB259" s="58">
        <f t="shared" si="192"/>
        <v>0</v>
      </c>
      <c r="AC259" s="58">
        <f t="shared" si="192"/>
        <v>0</v>
      </c>
      <c r="AD259" s="58">
        <f t="shared" si="192"/>
        <v>0</v>
      </c>
      <c r="AE259" s="58">
        <f t="shared" si="192"/>
        <v>0</v>
      </c>
      <c r="AF259" s="58">
        <f t="shared" si="192"/>
        <v>0</v>
      </c>
      <c r="AG259" s="58">
        <f t="shared" si="192"/>
        <v>0</v>
      </c>
      <c r="AH259" s="58">
        <f t="shared" si="192"/>
        <v>0</v>
      </c>
      <c r="AI259" s="58">
        <f t="shared" si="192"/>
        <v>0</v>
      </c>
      <c r="AJ259" s="58">
        <f t="shared" si="192"/>
        <v>0</v>
      </c>
      <c r="AK259" s="58">
        <f t="shared" si="192"/>
        <v>0</v>
      </c>
      <c r="AL259" s="58">
        <f t="shared" si="192"/>
        <v>0</v>
      </c>
      <c r="AM259" s="58">
        <f t="shared" si="192"/>
        <v>0</v>
      </c>
      <c r="AN259" s="58">
        <f t="shared" si="192"/>
        <v>0</v>
      </c>
      <c r="AO259" s="58">
        <f t="shared" si="192"/>
        <v>0</v>
      </c>
      <c r="AP259" s="58">
        <f t="shared" si="192"/>
        <v>0</v>
      </c>
      <c r="AQ259" s="58">
        <f t="shared" si="192"/>
        <v>0</v>
      </c>
      <c r="AR259" s="58">
        <f t="shared" si="192"/>
        <v>0</v>
      </c>
      <c r="AS259" s="58">
        <f t="shared" si="192"/>
        <v>0</v>
      </c>
      <c r="AT259" s="58">
        <f t="shared" si="192"/>
        <v>0</v>
      </c>
      <c r="AU259" s="58">
        <f t="shared" si="192"/>
        <v>0</v>
      </c>
      <c r="AV259" s="58">
        <f t="shared" si="192"/>
        <v>0</v>
      </c>
      <c r="AW259" s="59">
        <f>+SUM(AA259:AV259)</f>
        <v>0</v>
      </c>
      <c r="AX259" s="58">
        <f>VLOOKUP(D$3,[2]Prisindeks!$A$1:$B$111,2,FALSE)/100*AA259</f>
        <v>0</v>
      </c>
      <c r="AY259" s="58">
        <f>VLOOKUP(E$3,[2]Prisindeks!$A$1:$B$111,2,FALSE)/100*AB259</f>
        <v>0</v>
      </c>
      <c r="AZ259" s="58">
        <f>VLOOKUP(F$3,[2]Prisindeks!$A$1:$B$111,2,FALSE)/100*AC259</f>
        <v>0</v>
      </c>
      <c r="BA259" s="58">
        <f>VLOOKUP(G$3,[2]Prisindeks!$A$1:$B$111,2,FALSE)/100*AD259</f>
        <v>0</v>
      </c>
      <c r="BB259" s="58">
        <f>VLOOKUP(H$3,[2]Prisindeks!$A$1:$B$111,2,FALSE)/100*AE259</f>
        <v>0</v>
      </c>
      <c r="BC259" s="58">
        <f>VLOOKUP(I$3,[2]Prisindeks!$A$1:$B$111,2,FALSE)/100*AF259</f>
        <v>0</v>
      </c>
      <c r="BD259" s="58">
        <f>VLOOKUP(J$3,[2]Prisindeks!$A$1:$B$111,2,FALSE)/100*AG259</f>
        <v>0</v>
      </c>
      <c r="BE259" s="58">
        <f>VLOOKUP(K$3,[2]Prisindeks!$A$1:$B$111,2,FALSE)/100*AH259</f>
        <v>0</v>
      </c>
      <c r="BF259" s="58">
        <f>VLOOKUP(L$3,[2]Prisindeks!$A$1:$B$111,2,FALSE)/100*AI259</f>
        <v>0</v>
      </c>
      <c r="BG259" s="58">
        <f>VLOOKUP(M$3,[2]Prisindeks!$A$1:$B$111,2,FALSE)/100*AJ259</f>
        <v>0</v>
      </c>
      <c r="BH259" s="58">
        <f>VLOOKUP(N$3,[2]Prisindeks!$A$1:$B$111,2,FALSE)/100*AK259</f>
        <v>0</v>
      </c>
      <c r="BI259" s="58">
        <f>VLOOKUP(O$3,[2]Prisindeks!$A$1:$B$111,2,FALSE)/100*AL259</f>
        <v>0</v>
      </c>
      <c r="BJ259" s="58">
        <f>VLOOKUP(P$3,[2]Prisindeks!$A$1:$B$111,2,FALSE)/100*AM259</f>
        <v>0</v>
      </c>
      <c r="BK259" s="58">
        <f>VLOOKUP(Q$3,[2]Prisindeks!$A$1:$B$111,2,FALSE)/100*AN259</f>
        <v>0</v>
      </c>
      <c r="BL259" s="58">
        <f>VLOOKUP(R$3,[2]Prisindeks!$A$1:$B$111,2,FALSE)/100*AO259</f>
        <v>0</v>
      </c>
      <c r="BM259" s="58">
        <f>VLOOKUP(S$3,[2]Prisindeks!$A$1:$B$111,2,FALSE)/100*AP259</f>
        <v>0</v>
      </c>
      <c r="BN259" s="58">
        <f>VLOOKUP(T$3,[2]Prisindeks!$A$1:$B$111,2,FALSE)/100*AQ259</f>
        <v>0</v>
      </c>
      <c r="BO259" s="58">
        <f>VLOOKUP(U$3,[2]Prisindeks!$A$1:$B$111,2,FALSE)/100*AR259</f>
        <v>0</v>
      </c>
      <c r="BP259" s="58">
        <f>VLOOKUP(V$3,[2]Prisindeks!$A$1:$B$111,2,FALSE)/100*AS259</f>
        <v>0</v>
      </c>
      <c r="BQ259" s="58">
        <f>VLOOKUP(W$3,[2]Prisindeks!$A$1:$B$111,2,FALSE)/100*AT259</f>
        <v>0</v>
      </c>
      <c r="BR259" s="58">
        <f>VLOOKUP(X$3,[2]Prisindeks!$A$1:$B$111,2,FALSE)/100*AU259</f>
        <v>0</v>
      </c>
      <c r="BS259" s="58">
        <f>VLOOKUP(Y$3,[2]Prisindeks!$A$1:$B$111,2,FALSE)/100*AV259</f>
        <v>0</v>
      </c>
      <c r="BT259" s="59">
        <f>+SUM(AX259:BS259)</f>
        <v>0</v>
      </c>
      <c r="BU259" s="48">
        <f t="shared" si="190"/>
        <v>0</v>
      </c>
      <c r="BV259" s="48">
        <f t="shared" si="190"/>
        <v>0</v>
      </c>
      <c r="BW259" s="48">
        <f t="shared" si="190"/>
        <v>0</v>
      </c>
      <c r="BX259" s="48">
        <f t="shared" si="190"/>
        <v>0</v>
      </c>
      <c r="BY259" s="48">
        <f t="shared" si="190"/>
        <v>0</v>
      </c>
      <c r="BZ259" s="48">
        <f t="shared" si="190"/>
        <v>0</v>
      </c>
      <c r="CA259" s="48">
        <f t="shared" si="190"/>
        <v>0</v>
      </c>
      <c r="CB259" s="48">
        <f t="shared" si="190"/>
        <v>0</v>
      </c>
      <c r="CC259" s="48">
        <f t="shared" si="190"/>
        <v>0</v>
      </c>
      <c r="CD259" s="48">
        <f t="shared" si="190"/>
        <v>0</v>
      </c>
      <c r="CE259" s="48">
        <f t="shared" si="191"/>
        <v>0</v>
      </c>
      <c r="CF259" s="48">
        <f t="shared" si="191"/>
        <v>0</v>
      </c>
      <c r="CG259" s="48">
        <f t="shared" si="191"/>
        <v>0</v>
      </c>
      <c r="CH259" s="48">
        <f t="shared" si="191"/>
        <v>0</v>
      </c>
      <c r="CI259" s="48">
        <f t="shared" si="191"/>
        <v>0</v>
      </c>
      <c r="CJ259" s="48">
        <f t="shared" si="191"/>
        <v>0</v>
      </c>
      <c r="CK259" s="48">
        <f t="shared" si="191"/>
        <v>0</v>
      </c>
      <c r="CL259" s="48">
        <f t="shared" si="191"/>
        <v>0</v>
      </c>
      <c r="CM259" s="48">
        <f t="shared" si="191"/>
        <v>0</v>
      </c>
      <c r="CN259" s="48">
        <f t="shared" si="191"/>
        <v>0</v>
      </c>
      <c r="CO259" s="48">
        <f t="shared" si="191"/>
        <v>0</v>
      </c>
      <c r="CP259" s="48">
        <f t="shared" si="191"/>
        <v>0</v>
      </c>
      <c r="CQ259" s="49">
        <f>+AVERAGE(AW259,BT259)</f>
        <v>0</v>
      </c>
      <c r="CR259" s="48">
        <f>SUM(D259:Y259)</f>
        <v>0</v>
      </c>
    </row>
    <row r="260" spans="1:96" hidden="1" outlineLevel="1" x14ac:dyDescent="0.25">
      <c r="A260" s="60" t="s">
        <v>66</v>
      </c>
      <c r="B260" s="51" t="s">
        <v>67</v>
      </c>
      <c r="C260" s="61" t="s">
        <v>68</v>
      </c>
      <c r="D260" s="78">
        <v>0</v>
      </c>
      <c r="E260" s="78">
        <v>0</v>
      </c>
      <c r="F260" s="78">
        <v>0</v>
      </c>
      <c r="G260" s="78">
        <v>0</v>
      </c>
      <c r="H260" s="78">
        <v>0</v>
      </c>
      <c r="I260" s="78">
        <v>0</v>
      </c>
      <c r="J260" s="78">
        <v>0</v>
      </c>
      <c r="K260" s="78">
        <v>0</v>
      </c>
      <c r="L260" s="78">
        <v>0</v>
      </c>
      <c r="M260" s="78">
        <v>0</v>
      </c>
      <c r="N260" s="78">
        <v>0</v>
      </c>
      <c r="O260" s="78">
        <v>0</v>
      </c>
      <c r="P260" s="78">
        <v>0</v>
      </c>
      <c r="Q260" s="78">
        <v>0</v>
      </c>
      <c r="R260" s="78">
        <v>0</v>
      </c>
      <c r="S260" s="78">
        <v>0</v>
      </c>
      <c r="T260" s="78">
        <v>0</v>
      </c>
      <c r="U260" s="78">
        <v>0</v>
      </c>
      <c r="V260" s="78">
        <v>0</v>
      </c>
      <c r="W260" s="78">
        <v>0</v>
      </c>
      <c r="X260" s="78">
        <v>0</v>
      </c>
      <c r="Y260" s="110">
        <v>0</v>
      </c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  <c r="BC260" s="56"/>
      <c r="BD260" s="56"/>
      <c r="BE260" s="56"/>
      <c r="BF260" s="56"/>
      <c r="BG260" s="56"/>
      <c r="BH260" s="56"/>
      <c r="BI260" s="56"/>
      <c r="BJ260" s="56"/>
      <c r="BK260" s="56"/>
      <c r="BL260" s="56"/>
      <c r="BM260" s="56"/>
      <c r="BN260" s="56"/>
      <c r="BO260" s="56"/>
      <c r="BP260" s="56"/>
      <c r="BQ260" s="56"/>
      <c r="BR260" s="56"/>
      <c r="BS260" s="56"/>
      <c r="BT260" s="56"/>
      <c r="BU260" s="56"/>
      <c r="BV260" s="56"/>
      <c r="BW260" s="56"/>
      <c r="BX260" s="56"/>
      <c r="BY260" s="56"/>
      <c r="BZ260" s="56"/>
      <c r="CA260" s="56"/>
      <c r="CB260" s="56"/>
      <c r="CC260" s="56"/>
      <c r="CD260" s="56"/>
      <c r="CE260" s="56"/>
      <c r="CF260" s="56"/>
      <c r="CG260" s="56"/>
      <c r="CH260" s="56"/>
      <c r="CI260" s="56"/>
      <c r="CJ260" s="56"/>
      <c r="CK260" s="56"/>
      <c r="CL260" s="56"/>
      <c r="CM260" s="56"/>
      <c r="CN260" s="56"/>
      <c r="CO260" s="56"/>
      <c r="CP260" s="56"/>
      <c r="CQ260" s="49"/>
      <c r="CR260" s="48"/>
    </row>
    <row r="261" spans="1:96" hidden="1" outlineLevel="1" x14ac:dyDescent="0.25">
      <c r="A261" s="50" t="s">
        <v>90</v>
      </c>
      <c r="B261" s="51" t="s">
        <v>89</v>
      </c>
      <c r="C261" s="52">
        <f>+[2]Genanskaffelsespriser!$E$179</f>
        <v>50</v>
      </c>
      <c r="D261" s="78">
        <v>0</v>
      </c>
      <c r="E261" s="78">
        <v>0</v>
      </c>
      <c r="F261" s="78">
        <v>0</v>
      </c>
      <c r="G261" s="78">
        <v>0</v>
      </c>
      <c r="H261" s="78">
        <v>0</v>
      </c>
      <c r="I261" s="78">
        <v>0</v>
      </c>
      <c r="J261" s="78">
        <v>0</v>
      </c>
      <c r="K261" s="78">
        <v>0</v>
      </c>
      <c r="L261" s="78">
        <v>0</v>
      </c>
      <c r="M261" s="78">
        <v>0</v>
      </c>
      <c r="N261" s="78">
        <v>0</v>
      </c>
      <c r="O261" s="78">
        <v>0</v>
      </c>
      <c r="P261" s="78">
        <v>0</v>
      </c>
      <c r="Q261" s="78">
        <v>0</v>
      </c>
      <c r="R261" s="78">
        <v>0</v>
      </c>
      <c r="S261" s="78">
        <v>0</v>
      </c>
      <c r="T261" s="78">
        <v>0</v>
      </c>
      <c r="U261" s="78">
        <v>0</v>
      </c>
      <c r="V261" s="78">
        <v>0</v>
      </c>
      <c r="W261" s="78">
        <v>0</v>
      </c>
      <c r="X261" s="78">
        <v>0</v>
      </c>
      <c r="Y261" s="78">
        <v>0</v>
      </c>
      <c r="Z261" s="87">
        <f>IF(COUNTIF(D261:Y261,"&lt;&gt;0")&lt;=1,IF((SUM(D261:Y261))&gt;0,(+HLOOKUP((SUM(D261:Y261)),[2]Priser!$E$191:$J$193,2)+((SUM(D261:Y261))-HLOOKUP((SUM(D261:Y261)),[2]Priser!$E$191:$J$193,1))*HLOOKUP((SUM(D261:Y261)),[2]Priser!$E$191:$J$193,3))/(SUM(D261:Y261)),0)*(1+[2]Genanskaffelsespriser!$D$196),$A$400)</f>
        <v>0</v>
      </c>
      <c r="AA261" s="57">
        <f t="shared" ref="AA261:AV261" si="193">IF((D261*$Z261-(2009-D$3)/($C261+D262)*$Z261*D261)&lt;0,0,(D261*$Z261-(2009-D$3)/($C261+D262)*$Z261*D261))</f>
        <v>0</v>
      </c>
      <c r="AB261" s="58">
        <f t="shared" si="193"/>
        <v>0</v>
      </c>
      <c r="AC261" s="58">
        <f t="shared" si="193"/>
        <v>0</v>
      </c>
      <c r="AD261" s="58">
        <f t="shared" si="193"/>
        <v>0</v>
      </c>
      <c r="AE261" s="58">
        <f t="shared" si="193"/>
        <v>0</v>
      </c>
      <c r="AF261" s="58">
        <f t="shared" si="193"/>
        <v>0</v>
      </c>
      <c r="AG261" s="58">
        <f t="shared" si="193"/>
        <v>0</v>
      </c>
      <c r="AH261" s="58">
        <f t="shared" si="193"/>
        <v>0</v>
      </c>
      <c r="AI261" s="58">
        <f t="shared" si="193"/>
        <v>0</v>
      </c>
      <c r="AJ261" s="58">
        <f t="shared" si="193"/>
        <v>0</v>
      </c>
      <c r="AK261" s="58">
        <f t="shared" si="193"/>
        <v>0</v>
      </c>
      <c r="AL261" s="58">
        <f t="shared" si="193"/>
        <v>0</v>
      </c>
      <c r="AM261" s="58">
        <f t="shared" si="193"/>
        <v>0</v>
      </c>
      <c r="AN261" s="58">
        <f t="shared" si="193"/>
        <v>0</v>
      </c>
      <c r="AO261" s="58">
        <f t="shared" si="193"/>
        <v>0</v>
      </c>
      <c r="AP261" s="58">
        <f t="shared" si="193"/>
        <v>0</v>
      </c>
      <c r="AQ261" s="58">
        <f t="shared" si="193"/>
        <v>0</v>
      </c>
      <c r="AR261" s="58">
        <f t="shared" si="193"/>
        <v>0</v>
      </c>
      <c r="AS261" s="58">
        <f t="shared" si="193"/>
        <v>0</v>
      </c>
      <c r="AT261" s="58">
        <f t="shared" si="193"/>
        <v>0</v>
      </c>
      <c r="AU261" s="58">
        <f t="shared" si="193"/>
        <v>0</v>
      </c>
      <c r="AV261" s="58">
        <f t="shared" si="193"/>
        <v>0</v>
      </c>
      <c r="AW261" s="59">
        <f>+SUM(AA261:AV261)</f>
        <v>0</v>
      </c>
      <c r="AX261" s="58">
        <f>VLOOKUP(D$3,[2]Prisindeks!$A$1:$B$111,2,FALSE)/100*AA261</f>
        <v>0</v>
      </c>
      <c r="AY261" s="58">
        <f>VLOOKUP(E$3,[2]Prisindeks!$A$1:$B$111,2,FALSE)/100*AB261</f>
        <v>0</v>
      </c>
      <c r="AZ261" s="58">
        <f>VLOOKUP(F$3,[2]Prisindeks!$A$1:$B$111,2,FALSE)/100*AC261</f>
        <v>0</v>
      </c>
      <c r="BA261" s="58">
        <f>VLOOKUP(G$3,[2]Prisindeks!$A$1:$B$111,2,FALSE)/100*AD261</f>
        <v>0</v>
      </c>
      <c r="BB261" s="58">
        <f>VLOOKUP(H$3,[2]Prisindeks!$A$1:$B$111,2,FALSE)/100*AE261</f>
        <v>0</v>
      </c>
      <c r="BC261" s="58">
        <f>VLOOKUP(I$3,[2]Prisindeks!$A$1:$B$111,2,FALSE)/100*AF261</f>
        <v>0</v>
      </c>
      <c r="BD261" s="58">
        <f>VLOOKUP(J$3,[2]Prisindeks!$A$1:$B$111,2,FALSE)/100*AG261</f>
        <v>0</v>
      </c>
      <c r="BE261" s="58">
        <f>VLOOKUP(K$3,[2]Prisindeks!$A$1:$B$111,2,FALSE)/100*AH261</f>
        <v>0</v>
      </c>
      <c r="BF261" s="58">
        <f>VLOOKUP(L$3,[2]Prisindeks!$A$1:$B$111,2,FALSE)/100*AI261</f>
        <v>0</v>
      </c>
      <c r="BG261" s="58">
        <f>VLOOKUP(M$3,[2]Prisindeks!$A$1:$B$111,2,FALSE)/100*AJ261</f>
        <v>0</v>
      </c>
      <c r="BH261" s="58">
        <f>VLOOKUP(N$3,[2]Prisindeks!$A$1:$B$111,2,FALSE)/100*AK261</f>
        <v>0</v>
      </c>
      <c r="BI261" s="58">
        <f>VLOOKUP(O$3,[2]Prisindeks!$A$1:$B$111,2,FALSE)/100*AL261</f>
        <v>0</v>
      </c>
      <c r="BJ261" s="58">
        <f>VLOOKUP(P$3,[2]Prisindeks!$A$1:$B$111,2,FALSE)/100*AM261</f>
        <v>0</v>
      </c>
      <c r="BK261" s="58">
        <f>VLOOKUP(Q$3,[2]Prisindeks!$A$1:$B$111,2,FALSE)/100*AN261</f>
        <v>0</v>
      </c>
      <c r="BL261" s="58">
        <f>VLOOKUP(R$3,[2]Prisindeks!$A$1:$B$111,2,FALSE)/100*AO261</f>
        <v>0</v>
      </c>
      <c r="BM261" s="58">
        <f>VLOOKUP(S$3,[2]Prisindeks!$A$1:$B$111,2,FALSE)/100*AP261</f>
        <v>0</v>
      </c>
      <c r="BN261" s="58">
        <f>VLOOKUP(T$3,[2]Prisindeks!$A$1:$B$111,2,FALSE)/100*AQ261</f>
        <v>0</v>
      </c>
      <c r="BO261" s="58">
        <f>VLOOKUP(U$3,[2]Prisindeks!$A$1:$B$111,2,FALSE)/100*AR261</f>
        <v>0</v>
      </c>
      <c r="BP261" s="58">
        <f>VLOOKUP(V$3,[2]Prisindeks!$A$1:$B$111,2,FALSE)/100*AS261</f>
        <v>0</v>
      </c>
      <c r="BQ261" s="58">
        <f>VLOOKUP(W$3,[2]Prisindeks!$A$1:$B$111,2,FALSE)/100*AT261</f>
        <v>0</v>
      </c>
      <c r="BR261" s="58">
        <f>VLOOKUP(X$3,[2]Prisindeks!$A$1:$B$111,2,FALSE)/100*AU261</f>
        <v>0</v>
      </c>
      <c r="BS261" s="58">
        <f>VLOOKUP(Y$3,[2]Prisindeks!$A$1:$B$111,2,FALSE)/100*AV261</f>
        <v>0</v>
      </c>
      <c r="BT261" s="59">
        <f>+SUM(AX261:BS261)</f>
        <v>0</v>
      </c>
      <c r="BU261" s="48">
        <f t="shared" ref="BU261:CP261" si="194">(AX261+AA261)/2</f>
        <v>0</v>
      </c>
      <c r="BV261" s="48">
        <f t="shared" si="194"/>
        <v>0</v>
      </c>
      <c r="BW261" s="48">
        <f t="shared" si="194"/>
        <v>0</v>
      </c>
      <c r="BX261" s="48">
        <f t="shared" si="194"/>
        <v>0</v>
      </c>
      <c r="BY261" s="48">
        <f t="shared" si="194"/>
        <v>0</v>
      </c>
      <c r="BZ261" s="48">
        <f t="shared" si="194"/>
        <v>0</v>
      </c>
      <c r="CA261" s="48">
        <f t="shared" si="194"/>
        <v>0</v>
      </c>
      <c r="CB261" s="48">
        <f t="shared" si="194"/>
        <v>0</v>
      </c>
      <c r="CC261" s="48">
        <f t="shared" si="194"/>
        <v>0</v>
      </c>
      <c r="CD261" s="48">
        <f t="shared" si="194"/>
        <v>0</v>
      </c>
      <c r="CE261" s="48">
        <f t="shared" si="194"/>
        <v>0</v>
      </c>
      <c r="CF261" s="48">
        <f t="shared" si="194"/>
        <v>0</v>
      </c>
      <c r="CG261" s="48">
        <f t="shared" si="194"/>
        <v>0</v>
      </c>
      <c r="CH261" s="48">
        <f t="shared" si="194"/>
        <v>0</v>
      </c>
      <c r="CI261" s="48">
        <f t="shared" si="194"/>
        <v>0</v>
      </c>
      <c r="CJ261" s="48">
        <f t="shared" si="194"/>
        <v>0</v>
      </c>
      <c r="CK261" s="48">
        <f t="shared" si="194"/>
        <v>0</v>
      </c>
      <c r="CL261" s="48">
        <f t="shared" si="194"/>
        <v>0</v>
      </c>
      <c r="CM261" s="48">
        <f t="shared" si="194"/>
        <v>0</v>
      </c>
      <c r="CN261" s="48">
        <f t="shared" si="194"/>
        <v>0</v>
      </c>
      <c r="CO261" s="48">
        <f t="shared" si="194"/>
        <v>0</v>
      </c>
      <c r="CP261" s="48">
        <f t="shared" si="194"/>
        <v>0</v>
      </c>
      <c r="CQ261" s="49">
        <f>+AVERAGE(AW261,BT261)</f>
        <v>0</v>
      </c>
      <c r="CR261" s="48">
        <f>SUM(D261:Y261)</f>
        <v>0</v>
      </c>
    </row>
    <row r="262" spans="1:96" hidden="1" outlineLevel="1" x14ac:dyDescent="0.25">
      <c r="A262" s="60" t="s">
        <v>66</v>
      </c>
      <c r="B262" s="51" t="s">
        <v>67</v>
      </c>
      <c r="C262" s="61" t="s">
        <v>68</v>
      </c>
      <c r="D262" s="78">
        <v>0</v>
      </c>
      <c r="E262" s="78">
        <v>0</v>
      </c>
      <c r="F262" s="78">
        <v>0</v>
      </c>
      <c r="G262" s="78">
        <v>0</v>
      </c>
      <c r="H262" s="78">
        <v>0</v>
      </c>
      <c r="I262" s="78">
        <v>0</v>
      </c>
      <c r="J262" s="78">
        <v>0</v>
      </c>
      <c r="K262" s="78">
        <v>0</v>
      </c>
      <c r="L262" s="78">
        <v>0</v>
      </c>
      <c r="M262" s="78">
        <v>0</v>
      </c>
      <c r="N262" s="78">
        <v>0</v>
      </c>
      <c r="O262" s="78">
        <v>0</v>
      </c>
      <c r="P262" s="78">
        <v>0</v>
      </c>
      <c r="Q262" s="78">
        <v>0</v>
      </c>
      <c r="R262" s="78">
        <v>0</v>
      </c>
      <c r="S262" s="78">
        <v>0</v>
      </c>
      <c r="T262" s="78">
        <v>0</v>
      </c>
      <c r="U262" s="78">
        <v>0</v>
      </c>
      <c r="V262" s="78">
        <v>0</v>
      </c>
      <c r="W262" s="78">
        <v>0</v>
      </c>
      <c r="X262" s="78">
        <v>0</v>
      </c>
      <c r="Y262" s="110">
        <v>0</v>
      </c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56"/>
      <c r="BG262" s="56"/>
      <c r="BH262" s="56"/>
      <c r="BI262" s="56"/>
      <c r="BJ262" s="56"/>
      <c r="BK262" s="56"/>
      <c r="BL262" s="56"/>
      <c r="BM262" s="56"/>
      <c r="BN262" s="56"/>
      <c r="BO262" s="56"/>
      <c r="BP262" s="56"/>
      <c r="BQ262" s="56"/>
      <c r="BR262" s="56"/>
      <c r="BS262" s="56"/>
      <c r="BT262" s="56"/>
      <c r="BU262" s="56"/>
      <c r="BV262" s="56"/>
      <c r="BW262" s="56"/>
      <c r="BX262" s="56"/>
      <c r="BY262" s="56"/>
      <c r="BZ262" s="56"/>
      <c r="CA262" s="56"/>
      <c r="CB262" s="56"/>
      <c r="CC262" s="56"/>
      <c r="CD262" s="56"/>
      <c r="CE262" s="56"/>
      <c r="CF262" s="56"/>
      <c r="CG262" s="56"/>
      <c r="CH262" s="56"/>
      <c r="CI262" s="56"/>
      <c r="CJ262" s="56"/>
      <c r="CK262" s="56"/>
      <c r="CL262" s="56"/>
      <c r="CM262" s="56"/>
      <c r="CN262" s="56"/>
      <c r="CO262" s="56"/>
      <c r="CP262" s="56"/>
      <c r="CQ262" s="49"/>
      <c r="CR262" s="48"/>
    </row>
    <row r="263" spans="1:96" collapsed="1" x14ac:dyDescent="0.25">
      <c r="A263" s="30" t="s">
        <v>107</v>
      </c>
      <c r="B263" s="31"/>
      <c r="C263" s="7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74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  <c r="AM263" s="75"/>
      <c r="AN263" s="75"/>
      <c r="AO263" s="75"/>
      <c r="AP263" s="75"/>
      <c r="AQ263" s="75"/>
      <c r="AR263" s="75"/>
      <c r="AS263" s="75"/>
      <c r="AT263" s="75"/>
      <c r="AU263" s="75"/>
      <c r="AV263" s="49"/>
      <c r="AW263" s="36">
        <f>SUM(AW264:AW271)</f>
        <v>0</v>
      </c>
      <c r="AX263" s="76"/>
      <c r="AY263" s="76"/>
      <c r="AZ263" s="76"/>
      <c r="BA263" s="76"/>
      <c r="BB263" s="76"/>
      <c r="BC263" s="76"/>
      <c r="BD263" s="76"/>
      <c r="BE263" s="76"/>
      <c r="BF263" s="76"/>
      <c r="BG263" s="76"/>
      <c r="BH263" s="76"/>
      <c r="BI263" s="76"/>
      <c r="BJ263" s="76"/>
      <c r="BK263" s="76"/>
      <c r="BL263" s="76"/>
      <c r="BM263" s="76"/>
      <c r="BN263" s="76"/>
      <c r="BO263" s="76"/>
      <c r="BP263" s="76"/>
      <c r="BQ263" s="76"/>
      <c r="BR263" s="76"/>
      <c r="BS263" s="76"/>
      <c r="BT263" s="36">
        <f>SUM(BT264:BT271)</f>
        <v>0</v>
      </c>
      <c r="BU263" s="76"/>
      <c r="BV263" s="76"/>
      <c r="BW263" s="76"/>
      <c r="BX263" s="76"/>
      <c r="BY263" s="76"/>
      <c r="BZ263" s="76"/>
      <c r="CA263" s="76"/>
      <c r="CB263" s="76"/>
      <c r="CC263" s="76"/>
      <c r="CD263" s="76"/>
      <c r="CE263" s="76"/>
      <c r="CF263" s="76"/>
      <c r="CG263" s="76"/>
      <c r="CH263" s="76"/>
      <c r="CI263" s="76"/>
      <c r="CJ263" s="76"/>
      <c r="CK263" s="76"/>
      <c r="CL263" s="76"/>
      <c r="CM263" s="76"/>
      <c r="CN263" s="76"/>
      <c r="CO263" s="76"/>
      <c r="CP263" s="76"/>
      <c r="CQ263" s="36">
        <f>SUM(CQ264:CQ271)</f>
        <v>0</v>
      </c>
      <c r="CR263" s="48">
        <f>SUM(D263:Y263)</f>
        <v>0</v>
      </c>
    </row>
    <row r="264" spans="1:96" hidden="1" outlineLevel="1" x14ac:dyDescent="0.25">
      <c r="A264" s="85" t="s">
        <v>84</v>
      </c>
      <c r="B264" s="39" t="s">
        <v>85</v>
      </c>
      <c r="C264" s="40">
        <f>+[2]Genanskaffelsespriser!$E$175</f>
        <v>50</v>
      </c>
      <c r="D264" s="77">
        <v>0</v>
      </c>
      <c r="E264" s="77">
        <v>0</v>
      </c>
      <c r="F264" s="77">
        <v>0</v>
      </c>
      <c r="G264" s="77">
        <v>0</v>
      </c>
      <c r="H264" s="77">
        <v>0</v>
      </c>
      <c r="I264" s="77">
        <v>0</v>
      </c>
      <c r="J264" s="77">
        <v>0</v>
      </c>
      <c r="K264" s="77">
        <v>0</v>
      </c>
      <c r="L264" s="77">
        <v>0</v>
      </c>
      <c r="M264" s="77">
        <v>0</v>
      </c>
      <c r="N264" s="77">
        <v>0</v>
      </c>
      <c r="O264" s="77">
        <v>0</v>
      </c>
      <c r="P264" s="77">
        <v>0</v>
      </c>
      <c r="Q264" s="77">
        <v>0</v>
      </c>
      <c r="R264" s="77">
        <v>0</v>
      </c>
      <c r="S264" s="77">
        <v>0</v>
      </c>
      <c r="T264" s="77">
        <v>0</v>
      </c>
      <c r="U264" s="77">
        <v>0</v>
      </c>
      <c r="V264" s="77">
        <v>0</v>
      </c>
      <c r="W264" s="77">
        <v>0</v>
      </c>
      <c r="X264" s="77">
        <v>0</v>
      </c>
      <c r="Y264" s="77">
        <v>0</v>
      </c>
      <c r="Z264" s="86">
        <f>IF(COUNTIF(D264:Y264,"&lt;&gt;0")&lt;=1,IF((SUM(D264:Y264))&gt;0,((+HLOOKUP((SUM(D264:Y264)),[2]Priser!$E$342:$H$344,2)+((SUM(D264:Y264))-HLOOKUP((SUM(D264:Y264)),[2]Priser!$E$342:$H$344,1))*HLOOKUP((SUM(D264:Y264)),[2]Priser!$E$342:$H$344,3))*[2]Priser!$P$341)/(SUM(D264:Y264)),0)*(1+[2]Genanskaffelsespriser!$D$196),$A$400)</f>
        <v>0</v>
      </c>
      <c r="AA264" s="45">
        <f t="shared" ref="AA264:AV264" si="195">IF((D264*$Z264-(2009-D$3)/($C264+D265)*$Z264*D264)&lt;0,0,(D264*$Z264-(2009-D$3)/($C264+D265)*$Z264*D264))</f>
        <v>0</v>
      </c>
      <c r="AB264" s="46">
        <f t="shared" si="195"/>
        <v>0</v>
      </c>
      <c r="AC264" s="46">
        <f t="shared" si="195"/>
        <v>0</v>
      </c>
      <c r="AD264" s="46">
        <f t="shared" si="195"/>
        <v>0</v>
      </c>
      <c r="AE264" s="46">
        <f t="shared" si="195"/>
        <v>0</v>
      </c>
      <c r="AF264" s="46">
        <f t="shared" si="195"/>
        <v>0</v>
      </c>
      <c r="AG264" s="46">
        <f t="shared" si="195"/>
        <v>0</v>
      </c>
      <c r="AH264" s="46">
        <f t="shared" si="195"/>
        <v>0</v>
      </c>
      <c r="AI264" s="46">
        <f t="shared" si="195"/>
        <v>0</v>
      </c>
      <c r="AJ264" s="46">
        <f t="shared" si="195"/>
        <v>0</v>
      </c>
      <c r="AK264" s="46">
        <f t="shared" si="195"/>
        <v>0</v>
      </c>
      <c r="AL264" s="46">
        <f t="shared" si="195"/>
        <v>0</v>
      </c>
      <c r="AM264" s="46">
        <f t="shared" si="195"/>
        <v>0</v>
      </c>
      <c r="AN264" s="46">
        <f t="shared" si="195"/>
        <v>0</v>
      </c>
      <c r="AO264" s="46">
        <f t="shared" si="195"/>
        <v>0</v>
      </c>
      <c r="AP264" s="46">
        <f t="shared" si="195"/>
        <v>0</v>
      </c>
      <c r="AQ264" s="46">
        <f t="shared" si="195"/>
        <v>0</v>
      </c>
      <c r="AR264" s="46">
        <f t="shared" si="195"/>
        <v>0</v>
      </c>
      <c r="AS264" s="46">
        <f t="shared" si="195"/>
        <v>0</v>
      </c>
      <c r="AT264" s="46">
        <f t="shared" si="195"/>
        <v>0</v>
      </c>
      <c r="AU264" s="46">
        <f t="shared" si="195"/>
        <v>0</v>
      </c>
      <c r="AV264" s="46">
        <f t="shared" si="195"/>
        <v>0</v>
      </c>
      <c r="AW264" s="47">
        <f>+SUM(AA264:AV264)</f>
        <v>0</v>
      </c>
      <c r="AX264" s="46">
        <f>VLOOKUP(D$3,[2]Prisindeks!$A$1:$B$111,2,FALSE)/100*AA264</f>
        <v>0</v>
      </c>
      <c r="AY264" s="46">
        <f>VLOOKUP(E$3,[2]Prisindeks!$A$1:$B$111,2,FALSE)/100*AB264</f>
        <v>0</v>
      </c>
      <c r="AZ264" s="46">
        <f>VLOOKUP(F$3,[2]Prisindeks!$A$1:$B$111,2,FALSE)/100*AC264</f>
        <v>0</v>
      </c>
      <c r="BA264" s="46">
        <f>VLOOKUP(G$3,[2]Prisindeks!$A$1:$B$111,2,FALSE)/100*AD264</f>
        <v>0</v>
      </c>
      <c r="BB264" s="46">
        <f>VLOOKUP(H$3,[2]Prisindeks!$A$1:$B$111,2,FALSE)/100*AE264</f>
        <v>0</v>
      </c>
      <c r="BC264" s="46">
        <f>VLOOKUP(I$3,[2]Prisindeks!$A$1:$B$111,2,FALSE)/100*AF264</f>
        <v>0</v>
      </c>
      <c r="BD264" s="46">
        <f>VLOOKUP(J$3,[2]Prisindeks!$A$1:$B$111,2,FALSE)/100*AG264</f>
        <v>0</v>
      </c>
      <c r="BE264" s="46">
        <f>VLOOKUP(K$3,[2]Prisindeks!$A$1:$B$111,2,FALSE)/100*AH264</f>
        <v>0</v>
      </c>
      <c r="BF264" s="46">
        <f>VLOOKUP(L$3,[2]Prisindeks!$A$1:$B$111,2,FALSE)/100*AI264</f>
        <v>0</v>
      </c>
      <c r="BG264" s="46">
        <f>VLOOKUP(M$3,[2]Prisindeks!$A$1:$B$111,2,FALSE)/100*AJ264</f>
        <v>0</v>
      </c>
      <c r="BH264" s="46">
        <f>VLOOKUP(N$3,[2]Prisindeks!$A$1:$B$111,2,FALSE)/100*AK264</f>
        <v>0</v>
      </c>
      <c r="BI264" s="46">
        <f>VLOOKUP(O$3,[2]Prisindeks!$A$1:$B$111,2,FALSE)/100*AL264</f>
        <v>0</v>
      </c>
      <c r="BJ264" s="46">
        <f>VLOOKUP(P$3,[2]Prisindeks!$A$1:$B$111,2,FALSE)/100*AM264</f>
        <v>0</v>
      </c>
      <c r="BK264" s="46">
        <f>VLOOKUP(Q$3,[2]Prisindeks!$A$1:$B$111,2,FALSE)/100*AN264</f>
        <v>0</v>
      </c>
      <c r="BL264" s="46">
        <f>VLOOKUP(R$3,[2]Prisindeks!$A$1:$B$111,2,FALSE)/100*AO264</f>
        <v>0</v>
      </c>
      <c r="BM264" s="46">
        <f>VLOOKUP(S$3,[2]Prisindeks!$A$1:$B$111,2,FALSE)/100*AP264</f>
        <v>0</v>
      </c>
      <c r="BN264" s="46">
        <f>VLOOKUP(T$3,[2]Prisindeks!$A$1:$B$111,2,FALSE)/100*AQ264</f>
        <v>0</v>
      </c>
      <c r="BO264" s="46">
        <f>VLOOKUP(U$3,[2]Prisindeks!$A$1:$B$111,2,FALSE)/100*AR264</f>
        <v>0</v>
      </c>
      <c r="BP264" s="46">
        <f>VLOOKUP(V$3,[2]Prisindeks!$A$1:$B$111,2,FALSE)/100*AS264</f>
        <v>0</v>
      </c>
      <c r="BQ264" s="46">
        <f>VLOOKUP(W$3,[2]Prisindeks!$A$1:$B$111,2,FALSE)/100*AT264</f>
        <v>0</v>
      </c>
      <c r="BR264" s="46">
        <f>VLOOKUP(X$3,[2]Prisindeks!$A$1:$B$111,2,FALSE)/100*AU264</f>
        <v>0</v>
      </c>
      <c r="BS264" s="46">
        <f>VLOOKUP(Y$3,[2]Prisindeks!$A$1:$B$111,2,FALSE)/100*AV264</f>
        <v>0</v>
      </c>
      <c r="BT264" s="47">
        <f>+SUM(AX264:BS264)</f>
        <v>0</v>
      </c>
      <c r="BU264" s="48">
        <f t="shared" ref="BU264:CP264" si="196">(AX264+AA264)/2</f>
        <v>0</v>
      </c>
      <c r="BV264" s="48">
        <f t="shared" si="196"/>
        <v>0</v>
      </c>
      <c r="BW264" s="48">
        <f t="shared" si="196"/>
        <v>0</v>
      </c>
      <c r="BX264" s="48">
        <f t="shared" si="196"/>
        <v>0</v>
      </c>
      <c r="BY264" s="48">
        <f t="shared" si="196"/>
        <v>0</v>
      </c>
      <c r="BZ264" s="48">
        <f t="shared" si="196"/>
        <v>0</v>
      </c>
      <c r="CA264" s="48">
        <f t="shared" si="196"/>
        <v>0</v>
      </c>
      <c r="CB264" s="48">
        <f t="shared" si="196"/>
        <v>0</v>
      </c>
      <c r="CC264" s="48">
        <f t="shared" si="196"/>
        <v>0</v>
      </c>
      <c r="CD264" s="48">
        <f t="shared" si="196"/>
        <v>0</v>
      </c>
      <c r="CE264" s="48">
        <f t="shared" si="196"/>
        <v>0</v>
      </c>
      <c r="CF264" s="48">
        <f t="shared" si="196"/>
        <v>0</v>
      </c>
      <c r="CG264" s="48">
        <f t="shared" si="196"/>
        <v>0</v>
      </c>
      <c r="CH264" s="48">
        <f t="shared" si="196"/>
        <v>0</v>
      </c>
      <c r="CI264" s="48">
        <f t="shared" si="196"/>
        <v>0</v>
      </c>
      <c r="CJ264" s="48">
        <f t="shared" si="196"/>
        <v>0</v>
      </c>
      <c r="CK264" s="48">
        <f t="shared" si="196"/>
        <v>0</v>
      </c>
      <c r="CL264" s="48">
        <f t="shared" si="196"/>
        <v>0</v>
      </c>
      <c r="CM264" s="48">
        <f t="shared" si="196"/>
        <v>0</v>
      </c>
      <c r="CN264" s="48">
        <f t="shared" si="196"/>
        <v>0</v>
      </c>
      <c r="CO264" s="48">
        <f t="shared" si="196"/>
        <v>0</v>
      </c>
      <c r="CP264" s="48">
        <f t="shared" si="196"/>
        <v>0</v>
      </c>
      <c r="CQ264" s="49">
        <f>+AVERAGE(AW264,BT264)</f>
        <v>0</v>
      </c>
      <c r="CR264" s="48">
        <f>SUM(D264:Y264)</f>
        <v>0</v>
      </c>
    </row>
    <row r="265" spans="1:96" hidden="1" outlineLevel="1" x14ac:dyDescent="0.25">
      <c r="A265" s="60" t="s">
        <v>66</v>
      </c>
      <c r="B265" s="51" t="s">
        <v>67</v>
      </c>
      <c r="C265" s="61" t="s">
        <v>68</v>
      </c>
      <c r="D265" s="78">
        <v>0</v>
      </c>
      <c r="E265" s="78">
        <v>0</v>
      </c>
      <c r="F265" s="78">
        <v>0</v>
      </c>
      <c r="G265" s="78">
        <v>0</v>
      </c>
      <c r="H265" s="78">
        <v>0</v>
      </c>
      <c r="I265" s="78">
        <v>0</v>
      </c>
      <c r="J265" s="78">
        <v>0</v>
      </c>
      <c r="K265" s="78">
        <v>0</v>
      </c>
      <c r="L265" s="78">
        <v>0</v>
      </c>
      <c r="M265" s="78">
        <v>0</v>
      </c>
      <c r="N265" s="78">
        <v>0</v>
      </c>
      <c r="O265" s="78">
        <v>0</v>
      </c>
      <c r="P265" s="78">
        <v>0</v>
      </c>
      <c r="Q265" s="78">
        <v>0</v>
      </c>
      <c r="R265" s="78">
        <v>0</v>
      </c>
      <c r="S265" s="78">
        <v>0</v>
      </c>
      <c r="T265" s="78">
        <v>0</v>
      </c>
      <c r="U265" s="78">
        <v>0</v>
      </c>
      <c r="V265" s="78">
        <v>0</v>
      </c>
      <c r="W265" s="78">
        <v>0</v>
      </c>
      <c r="X265" s="78">
        <v>0</v>
      </c>
      <c r="Y265" s="110">
        <v>0</v>
      </c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  <c r="BC265" s="56"/>
      <c r="BD265" s="56"/>
      <c r="BE265" s="56"/>
      <c r="BF265" s="56"/>
      <c r="BG265" s="56"/>
      <c r="BH265" s="56"/>
      <c r="BI265" s="56"/>
      <c r="BJ265" s="56"/>
      <c r="BK265" s="56"/>
      <c r="BL265" s="56"/>
      <c r="BM265" s="56"/>
      <c r="BN265" s="56"/>
      <c r="BO265" s="56"/>
      <c r="BP265" s="56"/>
      <c r="BQ265" s="56"/>
      <c r="BR265" s="56"/>
      <c r="BS265" s="56"/>
      <c r="BT265" s="56"/>
      <c r="BU265" s="56"/>
      <c r="BV265" s="56"/>
      <c r="BW265" s="56"/>
      <c r="BX265" s="56"/>
      <c r="BY265" s="56"/>
      <c r="BZ265" s="56"/>
      <c r="CA265" s="56"/>
      <c r="CB265" s="56"/>
      <c r="CC265" s="56"/>
      <c r="CD265" s="56"/>
      <c r="CE265" s="56"/>
      <c r="CF265" s="56"/>
      <c r="CG265" s="56"/>
      <c r="CH265" s="56"/>
      <c r="CI265" s="56"/>
      <c r="CJ265" s="56"/>
      <c r="CK265" s="56"/>
      <c r="CL265" s="56"/>
      <c r="CM265" s="56"/>
      <c r="CN265" s="56"/>
      <c r="CO265" s="56"/>
      <c r="CP265" s="56"/>
      <c r="CQ265" s="49"/>
      <c r="CR265" s="48"/>
    </row>
    <row r="266" spans="1:96" hidden="1" outlineLevel="1" x14ac:dyDescent="0.25">
      <c r="A266" s="50" t="s">
        <v>86</v>
      </c>
      <c r="B266" s="51" t="s">
        <v>85</v>
      </c>
      <c r="C266" s="52">
        <f>+[2]Genanskaffelsespriser!$E$176</f>
        <v>25</v>
      </c>
      <c r="D266" s="78">
        <v>0</v>
      </c>
      <c r="E266" s="78">
        <v>0</v>
      </c>
      <c r="F266" s="78">
        <v>0</v>
      </c>
      <c r="G266" s="78">
        <v>0</v>
      </c>
      <c r="H266" s="78">
        <v>0</v>
      </c>
      <c r="I266" s="78">
        <v>0</v>
      </c>
      <c r="J266" s="78">
        <v>0</v>
      </c>
      <c r="K266" s="78">
        <v>0</v>
      </c>
      <c r="L266" s="78">
        <v>0</v>
      </c>
      <c r="M266" s="78">
        <v>0</v>
      </c>
      <c r="N266" s="78">
        <v>0</v>
      </c>
      <c r="O266" s="78">
        <v>0</v>
      </c>
      <c r="P266" s="78">
        <v>0</v>
      </c>
      <c r="Q266" s="78">
        <v>0</v>
      </c>
      <c r="R266" s="78">
        <v>0</v>
      </c>
      <c r="S266" s="78">
        <v>0</v>
      </c>
      <c r="T266" s="78">
        <v>0</v>
      </c>
      <c r="U266" s="78">
        <v>0</v>
      </c>
      <c r="V266" s="78">
        <v>0</v>
      </c>
      <c r="W266" s="78">
        <v>0</v>
      </c>
      <c r="X266" s="78">
        <v>0</v>
      </c>
      <c r="Y266" s="78">
        <v>0</v>
      </c>
      <c r="Z266" s="87">
        <f>IF(COUNTIF(D266:Y266,"&lt;&gt;0")&lt;=1,IF((SUM(D266:Y266))&gt;0,((+HLOOKUP((SUM(D266:Y266)),[2]Priser!$E$342:$H$344,2)+((SUM(D266:Y266))-HLOOKUP((SUM(D266:Y266)),[2]Priser!$E$342:$H$344,1))*HLOOKUP((SUM(D266:Y266)),[2]Priser!$E$342:$H$344,3))*[2]Priser!$Q$341)/(SUM(D266:Y266)),0)*(1+[2]Genanskaffelsespriser!$D$196),$A$400)</f>
        <v>0</v>
      </c>
      <c r="AA266" s="57">
        <f t="shared" ref="AA266:AP267" si="197">IF((D266*$Z266-(2009-D$3)/$C266*$Z266*D266)&lt;0,0,(D266*$Z266-(2009-D$3)/$C266*$Z266*D266))</f>
        <v>0</v>
      </c>
      <c r="AB266" s="58">
        <f t="shared" si="197"/>
        <v>0</v>
      </c>
      <c r="AC266" s="58">
        <f t="shared" si="197"/>
        <v>0</v>
      </c>
      <c r="AD266" s="58">
        <f t="shared" si="197"/>
        <v>0</v>
      </c>
      <c r="AE266" s="58">
        <f t="shared" si="197"/>
        <v>0</v>
      </c>
      <c r="AF266" s="58">
        <f t="shared" si="197"/>
        <v>0</v>
      </c>
      <c r="AG266" s="58">
        <f t="shared" si="197"/>
        <v>0</v>
      </c>
      <c r="AH266" s="58">
        <f t="shared" si="197"/>
        <v>0</v>
      </c>
      <c r="AI266" s="58">
        <f t="shared" si="197"/>
        <v>0</v>
      </c>
      <c r="AJ266" s="58">
        <f t="shared" si="197"/>
        <v>0</v>
      </c>
      <c r="AK266" s="58">
        <f t="shared" si="197"/>
        <v>0</v>
      </c>
      <c r="AL266" s="58">
        <f t="shared" si="197"/>
        <v>0</v>
      </c>
      <c r="AM266" s="58">
        <f t="shared" si="197"/>
        <v>0</v>
      </c>
      <c r="AN266" s="58">
        <f t="shared" si="197"/>
        <v>0</v>
      </c>
      <c r="AO266" s="58">
        <f t="shared" si="197"/>
        <v>0</v>
      </c>
      <c r="AP266" s="58">
        <f t="shared" si="197"/>
        <v>0</v>
      </c>
      <c r="AQ266" s="58">
        <f t="shared" ref="AK266:AT267" si="198">IF((T266*$Z266-(2009-T$3)/$C266*$Z266*T266)&lt;0,0,(T266*$Z266-(2009-T$3)/$C266*$Z266*T266))</f>
        <v>0</v>
      </c>
      <c r="AR266" s="58">
        <f t="shared" si="198"/>
        <v>0</v>
      </c>
      <c r="AS266" s="58">
        <f t="shared" si="198"/>
        <v>0</v>
      </c>
      <c r="AT266" s="58">
        <f t="shared" si="198"/>
        <v>0</v>
      </c>
      <c r="AU266" s="58">
        <f>IF((X266*$Z266-(2009-X$3)/$C266*$Z266*X266)&lt;0,0,(X266*$Z266-(2009-X$3)/$C266*$Z266*X266))</f>
        <v>0</v>
      </c>
      <c r="AV266" s="58">
        <f>IF((Y266*$Z266-(2009-Y$3)/$C266*$Z266*Y266)&lt;0,0,(Y266*$Z266-(2009-Y$3)/$C266*$Z266*Y266))</f>
        <v>0</v>
      </c>
      <c r="AW266" s="59">
        <f>+SUM(AA266:AV266)</f>
        <v>0</v>
      </c>
      <c r="AX266" s="58">
        <f>VLOOKUP(D$3,[2]Prisindeks!$A$1:$B$111,2,FALSE)/100*AA266</f>
        <v>0</v>
      </c>
      <c r="AY266" s="58">
        <f>VLOOKUP(E$3,[2]Prisindeks!$A$1:$B$111,2,FALSE)/100*AB266</f>
        <v>0</v>
      </c>
      <c r="AZ266" s="58">
        <f>VLOOKUP(F$3,[2]Prisindeks!$A$1:$B$111,2,FALSE)/100*AC266</f>
        <v>0</v>
      </c>
      <c r="BA266" s="58">
        <f>VLOOKUP(G$3,[2]Prisindeks!$A$1:$B$111,2,FALSE)/100*AD266</f>
        <v>0</v>
      </c>
      <c r="BB266" s="58">
        <f>VLOOKUP(H$3,[2]Prisindeks!$A$1:$B$111,2,FALSE)/100*AE266</f>
        <v>0</v>
      </c>
      <c r="BC266" s="58">
        <f>VLOOKUP(I$3,[2]Prisindeks!$A$1:$B$111,2,FALSE)/100*AF266</f>
        <v>0</v>
      </c>
      <c r="BD266" s="58">
        <f>VLOOKUP(J$3,[2]Prisindeks!$A$1:$B$111,2,FALSE)/100*AG266</f>
        <v>0</v>
      </c>
      <c r="BE266" s="58">
        <f>VLOOKUP(K$3,[2]Prisindeks!$A$1:$B$111,2,FALSE)/100*AH266</f>
        <v>0</v>
      </c>
      <c r="BF266" s="58">
        <f>VLOOKUP(L$3,[2]Prisindeks!$A$1:$B$111,2,FALSE)/100*AI266</f>
        <v>0</v>
      </c>
      <c r="BG266" s="58">
        <f>VLOOKUP(M$3,[2]Prisindeks!$A$1:$B$111,2,FALSE)/100*AJ266</f>
        <v>0</v>
      </c>
      <c r="BH266" s="58">
        <f>VLOOKUP(N$3,[2]Prisindeks!$A$1:$B$111,2,FALSE)/100*AK266</f>
        <v>0</v>
      </c>
      <c r="BI266" s="58">
        <f>VLOOKUP(O$3,[2]Prisindeks!$A$1:$B$111,2,FALSE)/100*AL266</f>
        <v>0</v>
      </c>
      <c r="BJ266" s="58">
        <f>VLOOKUP(P$3,[2]Prisindeks!$A$1:$B$111,2,FALSE)/100*AM266</f>
        <v>0</v>
      </c>
      <c r="BK266" s="58">
        <f>VLOOKUP(Q$3,[2]Prisindeks!$A$1:$B$111,2,FALSE)/100*AN266</f>
        <v>0</v>
      </c>
      <c r="BL266" s="58">
        <f>VLOOKUP(R$3,[2]Prisindeks!$A$1:$B$111,2,FALSE)/100*AO266</f>
        <v>0</v>
      </c>
      <c r="BM266" s="58">
        <f>VLOOKUP(S$3,[2]Prisindeks!$A$1:$B$111,2,FALSE)/100*AP266</f>
        <v>0</v>
      </c>
      <c r="BN266" s="58">
        <f>VLOOKUP(T$3,[2]Prisindeks!$A$1:$B$111,2,FALSE)/100*AQ266</f>
        <v>0</v>
      </c>
      <c r="BO266" s="58">
        <f>VLOOKUP(U$3,[2]Prisindeks!$A$1:$B$111,2,FALSE)/100*AR266</f>
        <v>0</v>
      </c>
      <c r="BP266" s="58">
        <f>VLOOKUP(V$3,[2]Prisindeks!$A$1:$B$111,2,FALSE)/100*AS266</f>
        <v>0</v>
      </c>
      <c r="BQ266" s="58">
        <f>VLOOKUP(W$3,[2]Prisindeks!$A$1:$B$111,2,FALSE)/100*AT266</f>
        <v>0</v>
      </c>
      <c r="BR266" s="58">
        <f>VLOOKUP(X$3,[2]Prisindeks!$A$1:$B$111,2,FALSE)/100*AU266</f>
        <v>0</v>
      </c>
      <c r="BS266" s="58">
        <f>VLOOKUP(Y$3,[2]Prisindeks!$A$1:$B$111,2,FALSE)/100*AV266</f>
        <v>0</v>
      </c>
      <c r="BT266" s="59">
        <f>+SUM(AX266:BS266)</f>
        <v>0</v>
      </c>
      <c r="BU266" s="48">
        <f t="shared" ref="BU266:CJ268" si="199">(AX266+AA266)/2</f>
        <v>0</v>
      </c>
      <c r="BV266" s="48">
        <f t="shared" si="199"/>
        <v>0</v>
      </c>
      <c r="BW266" s="48">
        <f t="shared" si="199"/>
        <v>0</v>
      </c>
      <c r="BX266" s="48">
        <f t="shared" si="199"/>
        <v>0</v>
      </c>
      <c r="BY266" s="48">
        <f t="shared" si="199"/>
        <v>0</v>
      </c>
      <c r="BZ266" s="48">
        <f t="shared" si="199"/>
        <v>0</v>
      </c>
      <c r="CA266" s="48">
        <f t="shared" si="199"/>
        <v>0</v>
      </c>
      <c r="CB266" s="48">
        <f t="shared" si="199"/>
        <v>0</v>
      </c>
      <c r="CC266" s="48">
        <f t="shared" si="199"/>
        <v>0</v>
      </c>
      <c r="CD266" s="48">
        <f t="shared" si="199"/>
        <v>0</v>
      </c>
      <c r="CE266" s="48">
        <f t="shared" si="199"/>
        <v>0</v>
      </c>
      <c r="CF266" s="48">
        <f t="shared" si="199"/>
        <v>0</v>
      </c>
      <c r="CG266" s="48">
        <f t="shared" si="199"/>
        <v>0</v>
      </c>
      <c r="CH266" s="48">
        <f t="shared" si="199"/>
        <v>0</v>
      </c>
      <c r="CI266" s="48">
        <f t="shared" si="199"/>
        <v>0</v>
      </c>
      <c r="CJ266" s="48">
        <f t="shared" si="199"/>
        <v>0</v>
      </c>
      <c r="CK266" s="48">
        <f t="shared" ref="CE266:CP268" si="200">(BN266+AQ266)/2</f>
        <v>0</v>
      </c>
      <c r="CL266" s="48">
        <f t="shared" si="200"/>
        <v>0</v>
      </c>
      <c r="CM266" s="48">
        <f t="shared" si="200"/>
        <v>0</v>
      </c>
      <c r="CN266" s="48">
        <f t="shared" si="200"/>
        <v>0</v>
      </c>
      <c r="CO266" s="48">
        <f t="shared" si="200"/>
        <v>0</v>
      </c>
      <c r="CP266" s="48">
        <f t="shared" si="200"/>
        <v>0</v>
      </c>
      <c r="CQ266" s="49">
        <f>+AVERAGE(AW266,BT266)</f>
        <v>0</v>
      </c>
      <c r="CR266" s="48">
        <f>SUM(D266:Y266)</f>
        <v>0</v>
      </c>
    </row>
    <row r="267" spans="1:96" hidden="1" outlineLevel="1" x14ac:dyDescent="0.25">
      <c r="A267" s="50" t="s">
        <v>87</v>
      </c>
      <c r="B267" s="51" t="s">
        <v>85</v>
      </c>
      <c r="C267" s="52">
        <f>+[2]Genanskaffelsespriser!$E$177</f>
        <v>10</v>
      </c>
      <c r="D267" s="78">
        <v>0</v>
      </c>
      <c r="E267" s="78">
        <v>0</v>
      </c>
      <c r="F267" s="78">
        <v>0</v>
      </c>
      <c r="G267" s="78">
        <v>0</v>
      </c>
      <c r="H267" s="78">
        <v>0</v>
      </c>
      <c r="I267" s="78">
        <v>0</v>
      </c>
      <c r="J267" s="78">
        <v>0</v>
      </c>
      <c r="K267" s="78">
        <v>0</v>
      </c>
      <c r="L267" s="78">
        <v>0</v>
      </c>
      <c r="M267" s="78">
        <v>0</v>
      </c>
      <c r="N267" s="78">
        <v>0</v>
      </c>
      <c r="O267" s="78">
        <v>0</v>
      </c>
      <c r="P267" s="78">
        <v>0</v>
      </c>
      <c r="Q267" s="78">
        <v>0</v>
      </c>
      <c r="R267" s="78">
        <v>0</v>
      </c>
      <c r="S267" s="78">
        <v>0</v>
      </c>
      <c r="T267" s="78">
        <v>0</v>
      </c>
      <c r="U267" s="78">
        <v>0</v>
      </c>
      <c r="V267" s="78">
        <v>0</v>
      </c>
      <c r="W267" s="78">
        <v>0</v>
      </c>
      <c r="X267" s="78">
        <v>0</v>
      </c>
      <c r="Y267" s="78">
        <v>0</v>
      </c>
      <c r="Z267" s="87">
        <f>IF(COUNTIF(D267:Y267,"&lt;&gt;0")&lt;=1,IF((SUM(D267:Y267))&gt;0,((+HLOOKUP((SUM(D267:Y267)),[2]Priser!$E$342:$H$344,2)+((SUM(D267:Y267))-HLOOKUP((SUM(D267:Y267)),[2]Priser!$E$342:$H$344,1))*HLOOKUP((SUM(D267:Y267)),[2]Priser!$E$342:$H$344,3))*[2]Priser!$R$341)/(SUM(D267:Y267)),0)*(1+[2]Genanskaffelsespriser!$D$196),$A$400)</f>
        <v>0</v>
      </c>
      <c r="AA267" s="57">
        <f t="shared" si="197"/>
        <v>0</v>
      </c>
      <c r="AB267" s="58">
        <f t="shared" si="197"/>
        <v>0</v>
      </c>
      <c r="AC267" s="58">
        <f t="shared" si="197"/>
        <v>0</v>
      </c>
      <c r="AD267" s="58">
        <f t="shared" si="197"/>
        <v>0</v>
      </c>
      <c r="AE267" s="58">
        <f t="shared" si="197"/>
        <v>0</v>
      </c>
      <c r="AF267" s="58">
        <f t="shared" si="197"/>
        <v>0</v>
      </c>
      <c r="AG267" s="58">
        <f t="shared" si="197"/>
        <v>0</v>
      </c>
      <c r="AH267" s="58">
        <f t="shared" si="197"/>
        <v>0</v>
      </c>
      <c r="AI267" s="58">
        <f t="shared" si="197"/>
        <v>0</v>
      </c>
      <c r="AJ267" s="58">
        <f t="shared" si="197"/>
        <v>0</v>
      </c>
      <c r="AK267" s="58">
        <f t="shared" si="198"/>
        <v>0</v>
      </c>
      <c r="AL267" s="58">
        <f t="shared" si="198"/>
        <v>0</v>
      </c>
      <c r="AM267" s="58">
        <f t="shared" si="198"/>
        <v>0</v>
      </c>
      <c r="AN267" s="58">
        <f t="shared" si="198"/>
        <v>0</v>
      </c>
      <c r="AO267" s="58">
        <f t="shared" si="198"/>
        <v>0</v>
      </c>
      <c r="AP267" s="58">
        <f t="shared" si="198"/>
        <v>0</v>
      </c>
      <c r="AQ267" s="58">
        <f t="shared" si="198"/>
        <v>0</v>
      </c>
      <c r="AR267" s="58">
        <f t="shared" si="198"/>
        <v>0</v>
      </c>
      <c r="AS267" s="58">
        <f t="shared" si="198"/>
        <v>0</v>
      </c>
      <c r="AT267" s="58">
        <f t="shared" si="198"/>
        <v>0</v>
      </c>
      <c r="AU267" s="58">
        <f>IF((X267*$Z267-(2009-X$3)/$C267*$Z267*X267)&lt;0,0,(X267*$Z267-(2009-X$3)/$C267*$Z267*X267))</f>
        <v>0</v>
      </c>
      <c r="AV267" s="58">
        <f>IF((Y267*$Z267-(2009-Y$3)/$C267*$Z267*Y267)&lt;0,0,(Y267*$Z267-(2009-Y$3)/$C267*$Z267*Y267))</f>
        <v>0</v>
      </c>
      <c r="AW267" s="59">
        <f>+SUM(AA267:AV267)</f>
        <v>0</v>
      </c>
      <c r="AX267" s="58">
        <f>VLOOKUP(D$3,[2]Prisindeks!$A$1:$B$111,2,FALSE)/100*AA267</f>
        <v>0</v>
      </c>
      <c r="AY267" s="58">
        <f>VLOOKUP(E$3,[2]Prisindeks!$A$1:$B$111,2,FALSE)/100*AB267</f>
        <v>0</v>
      </c>
      <c r="AZ267" s="58">
        <f>VLOOKUP(F$3,[2]Prisindeks!$A$1:$B$111,2,FALSE)/100*AC267</f>
        <v>0</v>
      </c>
      <c r="BA267" s="58">
        <f>VLOOKUP(G$3,[2]Prisindeks!$A$1:$B$111,2,FALSE)/100*AD267</f>
        <v>0</v>
      </c>
      <c r="BB267" s="58">
        <f>VLOOKUP(H$3,[2]Prisindeks!$A$1:$B$111,2,FALSE)/100*AE267</f>
        <v>0</v>
      </c>
      <c r="BC267" s="58">
        <f>VLOOKUP(I$3,[2]Prisindeks!$A$1:$B$111,2,FALSE)/100*AF267</f>
        <v>0</v>
      </c>
      <c r="BD267" s="58">
        <f>VLOOKUP(J$3,[2]Prisindeks!$A$1:$B$111,2,FALSE)/100*AG267</f>
        <v>0</v>
      </c>
      <c r="BE267" s="58">
        <f>VLOOKUP(K$3,[2]Prisindeks!$A$1:$B$111,2,FALSE)/100*AH267</f>
        <v>0</v>
      </c>
      <c r="BF267" s="58">
        <f>VLOOKUP(L$3,[2]Prisindeks!$A$1:$B$111,2,FALSE)/100*AI267</f>
        <v>0</v>
      </c>
      <c r="BG267" s="58">
        <f>VLOOKUP(M$3,[2]Prisindeks!$A$1:$B$111,2,FALSE)/100*AJ267</f>
        <v>0</v>
      </c>
      <c r="BH267" s="58">
        <f>VLOOKUP(N$3,[2]Prisindeks!$A$1:$B$111,2,FALSE)/100*AK267</f>
        <v>0</v>
      </c>
      <c r="BI267" s="58">
        <f>VLOOKUP(O$3,[2]Prisindeks!$A$1:$B$111,2,FALSE)/100*AL267</f>
        <v>0</v>
      </c>
      <c r="BJ267" s="58">
        <f>VLOOKUP(P$3,[2]Prisindeks!$A$1:$B$111,2,FALSE)/100*AM267</f>
        <v>0</v>
      </c>
      <c r="BK267" s="58">
        <f>VLOOKUP(Q$3,[2]Prisindeks!$A$1:$B$111,2,FALSE)/100*AN267</f>
        <v>0</v>
      </c>
      <c r="BL267" s="58">
        <f>VLOOKUP(R$3,[2]Prisindeks!$A$1:$B$111,2,FALSE)/100*AO267</f>
        <v>0</v>
      </c>
      <c r="BM267" s="58">
        <f>VLOOKUP(S$3,[2]Prisindeks!$A$1:$B$111,2,FALSE)/100*AP267</f>
        <v>0</v>
      </c>
      <c r="BN267" s="58">
        <f>VLOOKUP(T$3,[2]Prisindeks!$A$1:$B$111,2,FALSE)/100*AQ267</f>
        <v>0</v>
      </c>
      <c r="BO267" s="58">
        <f>VLOOKUP(U$3,[2]Prisindeks!$A$1:$B$111,2,FALSE)/100*AR267</f>
        <v>0</v>
      </c>
      <c r="BP267" s="58">
        <f>VLOOKUP(V$3,[2]Prisindeks!$A$1:$B$111,2,FALSE)/100*AS267</f>
        <v>0</v>
      </c>
      <c r="BQ267" s="58">
        <f>VLOOKUP(W$3,[2]Prisindeks!$A$1:$B$111,2,FALSE)/100*AT267</f>
        <v>0</v>
      </c>
      <c r="BR267" s="58">
        <f>VLOOKUP(X$3,[2]Prisindeks!$A$1:$B$111,2,FALSE)/100*AU267</f>
        <v>0</v>
      </c>
      <c r="BS267" s="58">
        <f>VLOOKUP(Y$3,[2]Prisindeks!$A$1:$B$111,2,FALSE)/100*AV267</f>
        <v>0</v>
      </c>
      <c r="BT267" s="59">
        <f>+SUM(AX267:BS267)</f>
        <v>0</v>
      </c>
      <c r="BU267" s="48">
        <f t="shared" si="199"/>
        <v>0</v>
      </c>
      <c r="BV267" s="48">
        <f t="shared" si="199"/>
        <v>0</v>
      </c>
      <c r="BW267" s="48">
        <f t="shared" si="199"/>
        <v>0</v>
      </c>
      <c r="BX267" s="48">
        <f t="shared" si="199"/>
        <v>0</v>
      </c>
      <c r="BY267" s="48">
        <f t="shared" si="199"/>
        <v>0</v>
      </c>
      <c r="BZ267" s="48">
        <f t="shared" si="199"/>
        <v>0</v>
      </c>
      <c r="CA267" s="48">
        <f t="shared" si="199"/>
        <v>0</v>
      </c>
      <c r="CB267" s="48">
        <f t="shared" si="199"/>
        <v>0</v>
      </c>
      <c r="CC267" s="48">
        <f t="shared" si="199"/>
        <v>0</v>
      </c>
      <c r="CD267" s="48">
        <f t="shared" si="199"/>
        <v>0</v>
      </c>
      <c r="CE267" s="48">
        <f t="shared" si="200"/>
        <v>0</v>
      </c>
      <c r="CF267" s="48">
        <f t="shared" si="200"/>
        <v>0</v>
      </c>
      <c r="CG267" s="48">
        <f t="shared" si="200"/>
        <v>0</v>
      </c>
      <c r="CH267" s="48">
        <f t="shared" si="200"/>
        <v>0</v>
      </c>
      <c r="CI267" s="48">
        <f t="shared" si="200"/>
        <v>0</v>
      </c>
      <c r="CJ267" s="48">
        <f t="shared" si="200"/>
        <v>0</v>
      </c>
      <c r="CK267" s="48">
        <f t="shared" si="200"/>
        <v>0</v>
      </c>
      <c r="CL267" s="48">
        <f t="shared" si="200"/>
        <v>0</v>
      </c>
      <c r="CM267" s="48">
        <f t="shared" si="200"/>
        <v>0</v>
      </c>
      <c r="CN267" s="48">
        <f t="shared" si="200"/>
        <v>0</v>
      </c>
      <c r="CO267" s="48">
        <f t="shared" si="200"/>
        <v>0</v>
      </c>
      <c r="CP267" s="48">
        <f t="shared" si="200"/>
        <v>0</v>
      </c>
      <c r="CQ267" s="49">
        <f>+AVERAGE(AW267,BT267)</f>
        <v>0</v>
      </c>
      <c r="CR267" s="48">
        <f>SUM(D267:Y267)</f>
        <v>0</v>
      </c>
    </row>
    <row r="268" spans="1:96" hidden="1" outlineLevel="1" x14ac:dyDescent="0.25">
      <c r="A268" s="50" t="s">
        <v>88</v>
      </c>
      <c r="B268" s="51" t="s">
        <v>89</v>
      </c>
      <c r="C268" s="52">
        <f>+[2]Genanskaffelsespriser!$E$178</f>
        <v>50</v>
      </c>
      <c r="D268" s="78">
        <v>0</v>
      </c>
      <c r="E268" s="78">
        <v>0</v>
      </c>
      <c r="F268" s="78">
        <v>0</v>
      </c>
      <c r="G268" s="78">
        <v>0</v>
      </c>
      <c r="H268" s="78">
        <v>0</v>
      </c>
      <c r="I268" s="78">
        <v>0</v>
      </c>
      <c r="J268" s="78">
        <v>0</v>
      </c>
      <c r="K268" s="78">
        <v>0</v>
      </c>
      <c r="L268" s="78">
        <v>0</v>
      </c>
      <c r="M268" s="78">
        <v>0</v>
      </c>
      <c r="N268" s="78">
        <v>0</v>
      </c>
      <c r="O268" s="78">
        <v>0</v>
      </c>
      <c r="P268" s="78">
        <v>0</v>
      </c>
      <c r="Q268" s="78">
        <v>0</v>
      </c>
      <c r="R268" s="78">
        <v>0</v>
      </c>
      <c r="S268" s="78">
        <v>0</v>
      </c>
      <c r="T268" s="78">
        <v>0</v>
      </c>
      <c r="U268" s="78">
        <v>0</v>
      </c>
      <c r="V268" s="78">
        <v>0</v>
      </c>
      <c r="W268" s="78">
        <v>0</v>
      </c>
      <c r="X268" s="78">
        <v>0</v>
      </c>
      <c r="Y268" s="78">
        <v>0</v>
      </c>
      <c r="Z268" s="87">
        <f>IF(COUNTIF(D268:Y268,"&lt;&gt;0")&lt;=1,IF((SUM(D268:Y268))&gt;0,(+HLOOKUP((SUM(D268:Y268)),[2]Priser!$E$168:$J$170,2)+((SUM(D268:Y268))-HLOOKUP((SUM(D268:Y268)),[2]Priser!$E$168:$J$170,1))*HLOOKUP((SUM(D268:Y268)),[2]Priser!$E$168:$J$170,3))/(SUM(D268:Y268)),0)*(1+[2]Genanskaffelsespriser!$D$196),$A$400)</f>
        <v>0</v>
      </c>
      <c r="AA268" s="57">
        <f t="shared" ref="AA268:AV268" si="201">IF((D268*$Z268-(2009-D$3)/($C268+D269)*$Z268*D268)&lt;0,0,(D268*$Z268-(2009-D$3)/($C268+D269)*$Z268*D268))</f>
        <v>0</v>
      </c>
      <c r="AB268" s="58">
        <f t="shared" si="201"/>
        <v>0</v>
      </c>
      <c r="AC268" s="58">
        <f t="shared" si="201"/>
        <v>0</v>
      </c>
      <c r="AD268" s="58">
        <f t="shared" si="201"/>
        <v>0</v>
      </c>
      <c r="AE268" s="58">
        <f t="shared" si="201"/>
        <v>0</v>
      </c>
      <c r="AF268" s="58">
        <f t="shared" si="201"/>
        <v>0</v>
      </c>
      <c r="AG268" s="58">
        <f t="shared" si="201"/>
        <v>0</v>
      </c>
      <c r="AH268" s="58">
        <f t="shared" si="201"/>
        <v>0</v>
      </c>
      <c r="AI268" s="58">
        <f t="shared" si="201"/>
        <v>0</v>
      </c>
      <c r="AJ268" s="58">
        <f t="shared" si="201"/>
        <v>0</v>
      </c>
      <c r="AK268" s="58">
        <f t="shared" si="201"/>
        <v>0</v>
      </c>
      <c r="AL268" s="58">
        <f t="shared" si="201"/>
        <v>0</v>
      </c>
      <c r="AM268" s="58">
        <f t="shared" si="201"/>
        <v>0</v>
      </c>
      <c r="AN268" s="58">
        <f t="shared" si="201"/>
        <v>0</v>
      </c>
      <c r="AO268" s="58">
        <f t="shared" si="201"/>
        <v>0</v>
      </c>
      <c r="AP268" s="58">
        <f t="shared" si="201"/>
        <v>0</v>
      </c>
      <c r="AQ268" s="58">
        <f t="shared" si="201"/>
        <v>0</v>
      </c>
      <c r="AR268" s="58">
        <f t="shared" si="201"/>
        <v>0</v>
      </c>
      <c r="AS268" s="58">
        <f t="shared" si="201"/>
        <v>0</v>
      </c>
      <c r="AT268" s="58">
        <f t="shared" si="201"/>
        <v>0</v>
      </c>
      <c r="AU268" s="58">
        <f t="shared" si="201"/>
        <v>0</v>
      </c>
      <c r="AV268" s="58">
        <f t="shared" si="201"/>
        <v>0</v>
      </c>
      <c r="AW268" s="59">
        <f>+SUM(AA268:AV268)</f>
        <v>0</v>
      </c>
      <c r="AX268" s="58">
        <f>VLOOKUP(D$3,[2]Prisindeks!$A$1:$B$111,2,FALSE)/100*AA268</f>
        <v>0</v>
      </c>
      <c r="AY268" s="58">
        <f>VLOOKUP(E$3,[2]Prisindeks!$A$1:$B$111,2,FALSE)/100*AB268</f>
        <v>0</v>
      </c>
      <c r="AZ268" s="58">
        <f>VLOOKUP(F$3,[2]Prisindeks!$A$1:$B$111,2,FALSE)/100*AC268</f>
        <v>0</v>
      </c>
      <c r="BA268" s="58">
        <f>VLOOKUP(G$3,[2]Prisindeks!$A$1:$B$111,2,FALSE)/100*AD268</f>
        <v>0</v>
      </c>
      <c r="BB268" s="58">
        <f>VLOOKUP(H$3,[2]Prisindeks!$A$1:$B$111,2,FALSE)/100*AE268</f>
        <v>0</v>
      </c>
      <c r="BC268" s="58">
        <f>VLOOKUP(I$3,[2]Prisindeks!$A$1:$B$111,2,FALSE)/100*AF268</f>
        <v>0</v>
      </c>
      <c r="BD268" s="58">
        <f>VLOOKUP(J$3,[2]Prisindeks!$A$1:$B$111,2,FALSE)/100*AG268</f>
        <v>0</v>
      </c>
      <c r="BE268" s="58">
        <f>VLOOKUP(K$3,[2]Prisindeks!$A$1:$B$111,2,FALSE)/100*AH268</f>
        <v>0</v>
      </c>
      <c r="BF268" s="58">
        <f>VLOOKUP(L$3,[2]Prisindeks!$A$1:$B$111,2,FALSE)/100*AI268</f>
        <v>0</v>
      </c>
      <c r="BG268" s="58">
        <f>VLOOKUP(M$3,[2]Prisindeks!$A$1:$B$111,2,FALSE)/100*AJ268</f>
        <v>0</v>
      </c>
      <c r="BH268" s="58">
        <f>VLOOKUP(N$3,[2]Prisindeks!$A$1:$B$111,2,FALSE)/100*AK268</f>
        <v>0</v>
      </c>
      <c r="BI268" s="58">
        <f>VLOOKUP(O$3,[2]Prisindeks!$A$1:$B$111,2,FALSE)/100*AL268</f>
        <v>0</v>
      </c>
      <c r="BJ268" s="58">
        <f>VLOOKUP(P$3,[2]Prisindeks!$A$1:$B$111,2,FALSE)/100*AM268</f>
        <v>0</v>
      </c>
      <c r="BK268" s="58">
        <f>VLOOKUP(Q$3,[2]Prisindeks!$A$1:$B$111,2,FALSE)/100*AN268</f>
        <v>0</v>
      </c>
      <c r="BL268" s="58">
        <f>VLOOKUP(R$3,[2]Prisindeks!$A$1:$B$111,2,FALSE)/100*AO268</f>
        <v>0</v>
      </c>
      <c r="BM268" s="58">
        <f>VLOOKUP(S$3,[2]Prisindeks!$A$1:$B$111,2,FALSE)/100*AP268</f>
        <v>0</v>
      </c>
      <c r="BN268" s="58">
        <f>VLOOKUP(T$3,[2]Prisindeks!$A$1:$B$111,2,FALSE)/100*AQ268</f>
        <v>0</v>
      </c>
      <c r="BO268" s="58">
        <f>VLOOKUP(U$3,[2]Prisindeks!$A$1:$B$111,2,FALSE)/100*AR268</f>
        <v>0</v>
      </c>
      <c r="BP268" s="58">
        <f>VLOOKUP(V$3,[2]Prisindeks!$A$1:$B$111,2,FALSE)/100*AS268</f>
        <v>0</v>
      </c>
      <c r="BQ268" s="58">
        <f>VLOOKUP(W$3,[2]Prisindeks!$A$1:$B$111,2,FALSE)/100*AT268</f>
        <v>0</v>
      </c>
      <c r="BR268" s="58">
        <f>VLOOKUP(X$3,[2]Prisindeks!$A$1:$B$111,2,FALSE)/100*AU268</f>
        <v>0</v>
      </c>
      <c r="BS268" s="58">
        <f>VLOOKUP(Y$3,[2]Prisindeks!$A$1:$B$111,2,FALSE)/100*AV268</f>
        <v>0</v>
      </c>
      <c r="BT268" s="59">
        <f>+SUM(AX268:BS268)</f>
        <v>0</v>
      </c>
      <c r="BU268" s="48">
        <f t="shared" si="199"/>
        <v>0</v>
      </c>
      <c r="BV268" s="48">
        <f t="shared" si="199"/>
        <v>0</v>
      </c>
      <c r="BW268" s="48">
        <f t="shared" si="199"/>
        <v>0</v>
      </c>
      <c r="BX268" s="48">
        <f t="shared" si="199"/>
        <v>0</v>
      </c>
      <c r="BY268" s="48">
        <f t="shared" si="199"/>
        <v>0</v>
      </c>
      <c r="BZ268" s="48">
        <f t="shared" si="199"/>
        <v>0</v>
      </c>
      <c r="CA268" s="48">
        <f t="shared" si="199"/>
        <v>0</v>
      </c>
      <c r="CB268" s="48">
        <f t="shared" si="199"/>
        <v>0</v>
      </c>
      <c r="CC268" s="48">
        <f t="shared" si="199"/>
        <v>0</v>
      </c>
      <c r="CD268" s="48">
        <f t="shared" si="199"/>
        <v>0</v>
      </c>
      <c r="CE268" s="48">
        <f t="shared" si="200"/>
        <v>0</v>
      </c>
      <c r="CF268" s="48">
        <f t="shared" si="200"/>
        <v>0</v>
      </c>
      <c r="CG268" s="48">
        <f t="shared" si="200"/>
        <v>0</v>
      </c>
      <c r="CH268" s="48">
        <f t="shared" si="200"/>
        <v>0</v>
      </c>
      <c r="CI268" s="48">
        <f t="shared" si="200"/>
        <v>0</v>
      </c>
      <c r="CJ268" s="48">
        <f t="shared" si="200"/>
        <v>0</v>
      </c>
      <c r="CK268" s="48">
        <f t="shared" si="200"/>
        <v>0</v>
      </c>
      <c r="CL268" s="48">
        <f t="shared" si="200"/>
        <v>0</v>
      </c>
      <c r="CM268" s="48">
        <f t="shared" si="200"/>
        <v>0</v>
      </c>
      <c r="CN268" s="48">
        <f t="shared" si="200"/>
        <v>0</v>
      </c>
      <c r="CO268" s="48">
        <f t="shared" si="200"/>
        <v>0</v>
      </c>
      <c r="CP268" s="48">
        <f t="shared" si="200"/>
        <v>0</v>
      </c>
      <c r="CQ268" s="49">
        <f>+AVERAGE(AW268,BT268)</f>
        <v>0</v>
      </c>
      <c r="CR268" s="48">
        <f>SUM(D268:Y268)</f>
        <v>0</v>
      </c>
    </row>
    <row r="269" spans="1:96" hidden="1" outlineLevel="1" x14ac:dyDescent="0.25">
      <c r="A269" s="60" t="s">
        <v>66</v>
      </c>
      <c r="B269" s="51" t="s">
        <v>67</v>
      </c>
      <c r="C269" s="61" t="s">
        <v>68</v>
      </c>
      <c r="D269" s="78">
        <v>0</v>
      </c>
      <c r="E269" s="78">
        <v>0</v>
      </c>
      <c r="F269" s="78">
        <v>0</v>
      </c>
      <c r="G269" s="78">
        <v>0</v>
      </c>
      <c r="H269" s="78">
        <v>0</v>
      </c>
      <c r="I269" s="78">
        <v>0</v>
      </c>
      <c r="J269" s="78">
        <v>0</v>
      </c>
      <c r="K269" s="78">
        <v>0</v>
      </c>
      <c r="L269" s="78">
        <v>0</v>
      </c>
      <c r="M269" s="78">
        <v>0</v>
      </c>
      <c r="N269" s="78">
        <v>0</v>
      </c>
      <c r="O269" s="78">
        <v>0</v>
      </c>
      <c r="P269" s="78">
        <v>0</v>
      </c>
      <c r="Q269" s="78">
        <v>0</v>
      </c>
      <c r="R269" s="78">
        <v>0</v>
      </c>
      <c r="S269" s="78">
        <v>0</v>
      </c>
      <c r="T269" s="78">
        <v>0</v>
      </c>
      <c r="U269" s="78">
        <v>0</v>
      </c>
      <c r="V269" s="78">
        <v>0</v>
      </c>
      <c r="W269" s="78">
        <v>0</v>
      </c>
      <c r="X269" s="78">
        <v>0</v>
      </c>
      <c r="Y269" s="110">
        <v>0</v>
      </c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  <c r="BC269" s="56"/>
      <c r="BD269" s="56"/>
      <c r="BE269" s="56"/>
      <c r="BF269" s="56"/>
      <c r="BG269" s="56"/>
      <c r="BH269" s="56"/>
      <c r="BI269" s="56"/>
      <c r="BJ269" s="56"/>
      <c r="BK269" s="56"/>
      <c r="BL269" s="56"/>
      <c r="BM269" s="56"/>
      <c r="BN269" s="56"/>
      <c r="BO269" s="56"/>
      <c r="BP269" s="56"/>
      <c r="BQ269" s="56"/>
      <c r="BR269" s="56"/>
      <c r="BS269" s="56"/>
      <c r="BT269" s="56"/>
      <c r="BU269" s="56"/>
      <c r="BV269" s="56"/>
      <c r="BW269" s="56"/>
      <c r="BX269" s="56"/>
      <c r="BY269" s="56"/>
      <c r="BZ269" s="56"/>
      <c r="CA269" s="56"/>
      <c r="CB269" s="56"/>
      <c r="CC269" s="56"/>
      <c r="CD269" s="56"/>
      <c r="CE269" s="56"/>
      <c r="CF269" s="56"/>
      <c r="CG269" s="56"/>
      <c r="CH269" s="56"/>
      <c r="CI269" s="56"/>
      <c r="CJ269" s="56"/>
      <c r="CK269" s="56"/>
      <c r="CL269" s="56"/>
      <c r="CM269" s="56"/>
      <c r="CN269" s="56"/>
      <c r="CO269" s="56"/>
      <c r="CP269" s="56"/>
      <c r="CQ269" s="49"/>
      <c r="CR269" s="48"/>
    </row>
    <row r="270" spans="1:96" hidden="1" outlineLevel="1" x14ac:dyDescent="0.25">
      <c r="A270" s="50" t="s">
        <v>90</v>
      </c>
      <c r="B270" s="51" t="s">
        <v>89</v>
      </c>
      <c r="C270" s="52">
        <f>+[2]Genanskaffelsespriser!$E$179</f>
        <v>50</v>
      </c>
      <c r="D270" s="78">
        <v>0</v>
      </c>
      <c r="E270" s="78">
        <v>0</v>
      </c>
      <c r="F270" s="78">
        <v>0</v>
      </c>
      <c r="G270" s="78">
        <v>0</v>
      </c>
      <c r="H270" s="78">
        <v>0</v>
      </c>
      <c r="I270" s="78">
        <v>0</v>
      </c>
      <c r="J270" s="78">
        <v>0</v>
      </c>
      <c r="K270" s="78">
        <v>0</v>
      </c>
      <c r="L270" s="78">
        <v>0</v>
      </c>
      <c r="M270" s="78">
        <v>0</v>
      </c>
      <c r="N270" s="78">
        <v>0</v>
      </c>
      <c r="O270" s="78">
        <v>0</v>
      </c>
      <c r="P270" s="78">
        <v>0</v>
      </c>
      <c r="Q270" s="78">
        <v>0</v>
      </c>
      <c r="R270" s="78">
        <v>0</v>
      </c>
      <c r="S270" s="78">
        <v>0</v>
      </c>
      <c r="T270" s="78">
        <v>0</v>
      </c>
      <c r="U270" s="78">
        <v>0</v>
      </c>
      <c r="V270" s="78">
        <v>0</v>
      </c>
      <c r="W270" s="78">
        <v>0</v>
      </c>
      <c r="X270" s="78">
        <v>0</v>
      </c>
      <c r="Y270" s="78">
        <v>0</v>
      </c>
      <c r="Z270" s="87">
        <f>IF(COUNTIF(D270:Y270,"&lt;&gt;0")&lt;=1,IF((SUM(D270:Y270))&gt;0,(+HLOOKUP((SUM(D270:Y270)),[2]Priser!$E$191:$J$193,2)+((SUM(D270:Y270))-HLOOKUP((SUM(D270:Y270)),[2]Priser!$E$191:$J$193,1))*HLOOKUP((SUM(D270:Y270)),[2]Priser!$E$191:$J$193,3))/(SUM(D270:Y270)),0)*(1+[2]Genanskaffelsespriser!$D$196),$A$400)</f>
        <v>0</v>
      </c>
      <c r="AA270" s="57">
        <f t="shared" ref="AA270:AV270" si="202">IF((D270*$Z270-(2009-D$3)/($C270+D271)*$Z270*D270)&lt;0,0,(D270*$Z270-(2009-D$3)/($C270+D271)*$Z270*D270))</f>
        <v>0</v>
      </c>
      <c r="AB270" s="58">
        <f t="shared" si="202"/>
        <v>0</v>
      </c>
      <c r="AC270" s="58">
        <f t="shared" si="202"/>
        <v>0</v>
      </c>
      <c r="AD270" s="58">
        <f t="shared" si="202"/>
        <v>0</v>
      </c>
      <c r="AE270" s="58">
        <f t="shared" si="202"/>
        <v>0</v>
      </c>
      <c r="AF270" s="58">
        <f t="shared" si="202"/>
        <v>0</v>
      </c>
      <c r="AG270" s="58">
        <f t="shared" si="202"/>
        <v>0</v>
      </c>
      <c r="AH270" s="58">
        <f t="shared" si="202"/>
        <v>0</v>
      </c>
      <c r="AI270" s="58">
        <f t="shared" si="202"/>
        <v>0</v>
      </c>
      <c r="AJ270" s="58">
        <f t="shared" si="202"/>
        <v>0</v>
      </c>
      <c r="AK270" s="58">
        <f t="shared" si="202"/>
        <v>0</v>
      </c>
      <c r="AL270" s="58">
        <f t="shared" si="202"/>
        <v>0</v>
      </c>
      <c r="AM270" s="58">
        <f t="shared" si="202"/>
        <v>0</v>
      </c>
      <c r="AN270" s="58">
        <f t="shared" si="202"/>
        <v>0</v>
      </c>
      <c r="AO270" s="58">
        <f t="shared" si="202"/>
        <v>0</v>
      </c>
      <c r="AP270" s="58">
        <f t="shared" si="202"/>
        <v>0</v>
      </c>
      <c r="AQ270" s="58">
        <f t="shared" si="202"/>
        <v>0</v>
      </c>
      <c r="AR270" s="58">
        <f t="shared" si="202"/>
        <v>0</v>
      </c>
      <c r="AS270" s="58">
        <f t="shared" si="202"/>
        <v>0</v>
      </c>
      <c r="AT270" s="58">
        <f t="shared" si="202"/>
        <v>0</v>
      </c>
      <c r="AU270" s="58">
        <f t="shared" si="202"/>
        <v>0</v>
      </c>
      <c r="AV270" s="58">
        <f t="shared" si="202"/>
        <v>0</v>
      </c>
      <c r="AW270" s="59">
        <f>+SUM(AA270:AV270)</f>
        <v>0</v>
      </c>
      <c r="AX270" s="58">
        <f>VLOOKUP(D$3,[2]Prisindeks!$A$1:$B$111,2,FALSE)/100*AA270</f>
        <v>0</v>
      </c>
      <c r="AY270" s="58">
        <f>VLOOKUP(E$3,[2]Prisindeks!$A$1:$B$111,2,FALSE)/100*AB270</f>
        <v>0</v>
      </c>
      <c r="AZ270" s="58">
        <f>VLOOKUP(F$3,[2]Prisindeks!$A$1:$B$111,2,FALSE)/100*AC270</f>
        <v>0</v>
      </c>
      <c r="BA270" s="58">
        <f>VLOOKUP(G$3,[2]Prisindeks!$A$1:$B$111,2,FALSE)/100*AD270</f>
        <v>0</v>
      </c>
      <c r="BB270" s="58">
        <f>VLOOKUP(H$3,[2]Prisindeks!$A$1:$B$111,2,FALSE)/100*AE270</f>
        <v>0</v>
      </c>
      <c r="BC270" s="58">
        <f>VLOOKUP(I$3,[2]Prisindeks!$A$1:$B$111,2,FALSE)/100*AF270</f>
        <v>0</v>
      </c>
      <c r="BD270" s="58">
        <f>VLOOKUP(J$3,[2]Prisindeks!$A$1:$B$111,2,FALSE)/100*AG270</f>
        <v>0</v>
      </c>
      <c r="BE270" s="58">
        <f>VLOOKUP(K$3,[2]Prisindeks!$A$1:$B$111,2,FALSE)/100*AH270</f>
        <v>0</v>
      </c>
      <c r="BF270" s="58">
        <f>VLOOKUP(L$3,[2]Prisindeks!$A$1:$B$111,2,FALSE)/100*AI270</f>
        <v>0</v>
      </c>
      <c r="BG270" s="58">
        <f>VLOOKUP(M$3,[2]Prisindeks!$A$1:$B$111,2,FALSE)/100*AJ270</f>
        <v>0</v>
      </c>
      <c r="BH270" s="58">
        <f>VLOOKUP(N$3,[2]Prisindeks!$A$1:$B$111,2,FALSE)/100*AK270</f>
        <v>0</v>
      </c>
      <c r="BI270" s="58">
        <f>VLOOKUP(O$3,[2]Prisindeks!$A$1:$B$111,2,FALSE)/100*AL270</f>
        <v>0</v>
      </c>
      <c r="BJ270" s="58">
        <f>VLOOKUP(P$3,[2]Prisindeks!$A$1:$B$111,2,FALSE)/100*AM270</f>
        <v>0</v>
      </c>
      <c r="BK270" s="58">
        <f>VLOOKUP(Q$3,[2]Prisindeks!$A$1:$B$111,2,FALSE)/100*AN270</f>
        <v>0</v>
      </c>
      <c r="BL270" s="58">
        <f>VLOOKUP(R$3,[2]Prisindeks!$A$1:$B$111,2,FALSE)/100*AO270</f>
        <v>0</v>
      </c>
      <c r="BM270" s="58">
        <f>VLOOKUP(S$3,[2]Prisindeks!$A$1:$B$111,2,FALSE)/100*AP270</f>
        <v>0</v>
      </c>
      <c r="BN270" s="58">
        <f>VLOOKUP(T$3,[2]Prisindeks!$A$1:$B$111,2,FALSE)/100*AQ270</f>
        <v>0</v>
      </c>
      <c r="BO270" s="58">
        <f>VLOOKUP(U$3,[2]Prisindeks!$A$1:$B$111,2,FALSE)/100*AR270</f>
        <v>0</v>
      </c>
      <c r="BP270" s="58">
        <f>VLOOKUP(V$3,[2]Prisindeks!$A$1:$B$111,2,FALSE)/100*AS270</f>
        <v>0</v>
      </c>
      <c r="BQ270" s="58">
        <f>VLOOKUP(W$3,[2]Prisindeks!$A$1:$B$111,2,FALSE)/100*AT270</f>
        <v>0</v>
      </c>
      <c r="BR270" s="58">
        <f>VLOOKUP(X$3,[2]Prisindeks!$A$1:$B$111,2,FALSE)/100*AU270</f>
        <v>0</v>
      </c>
      <c r="BS270" s="58">
        <f>VLOOKUP(Y$3,[2]Prisindeks!$A$1:$B$111,2,FALSE)/100*AV270</f>
        <v>0</v>
      </c>
      <c r="BT270" s="59">
        <f>+SUM(AX270:BS270)</f>
        <v>0</v>
      </c>
      <c r="BU270" s="48">
        <f t="shared" ref="BU270:CP270" si="203">(AX270+AA270)/2</f>
        <v>0</v>
      </c>
      <c r="BV270" s="48">
        <f t="shared" si="203"/>
        <v>0</v>
      </c>
      <c r="BW270" s="48">
        <f t="shared" si="203"/>
        <v>0</v>
      </c>
      <c r="BX270" s="48">
        <f t="shared" si="203"/>
        <v>0</v>
      </c>
      <c r="BY270" s="48">
        <f t="shared" si="203"/>
        <v>0</v>
      </c>
      <c r="BZ270" s="48">
        <f t="shared" si="203"/>
        <v>0</v>
      </c>
      <c r="CA270" s="48">
        <f t="shared" si="203"/>
        <v>0</v>
      </c>
      <c r="CB270" s="48">
        <f t="shared" si="203"/>
        <v>0</v>
      </c>
      <c r="CC270" s="48">
        <f t="shared" si="203"/>
        <v>0</v>
      </c>
      <c r="CD270" s="48">
        <f t="shared" si="203"/>
        <v>0</v>
      </c>
      <c r="CE270" s="48">
        <f t="shared" si="203"/>
        <v>0</v>
      </c>
      <c r="CF270" s="48">
        <f t="shared" si="203"/>
        <v>0</v>
      </c>
      <c r="CG270" s="48">
        <f t="shared" si="203"/>
        <v>0</v>
      </c>
      <c r="CH270" s="48">
        <f t="shared" si="203"/>
        <v>0</v>
      </c>
      <c r="CI270" s="48">
        <f t="shared" si="203"/>
        <v>0</v>
      </c>
      <c r="CJ270" s="48">
        <f t="shared" si="203"/>
        <v>0</v>
      </c>
      <c r="CK270" s="48">
        <f t="shared" si="203"/>
        <v>0</v>
      </c>
      <c r="CL270" s="48">
        <f t="shared" si="203"/>
        <v>0</v>
      </c>
      <c r="CM270" s="48">
        <f t="shared" si="203"/>
        <v>0</v>
      </c>
      <c r="CN270" s="48">
        <f t="shared" si="203"/>
        <v>0</v>
      </c>
      <c r="CO270" s="48">
        <f t="shared" si="203"/>
        <v>0</v>
      </c>
      <c r="CP270" s="48">
        <f t="shared" si="203"/>
        <v>0</v>
      </c>
      <c r="CQ270" s="49">
        <f>+AVERAGE(AW270,BT270)</f>
        <v>0</v>
      </c>
      <c r="CR270" s="48">
        <f>SUM(D270:Y270)</f>
        <v>0</v>
      </c>
    </row>
    <row r="271" spans="1:96" hidden="1" outlineLevel="1" x14ac:dyDescent="0.25">
      <c r="A271" s="60" t="s">
        <v>66</v>
      </c>
      <c r="B271" s="51" t="s">
        <v>67</v>
      </c>
      <c r="C271" s="61" t="s">
        <v>68</v>
      </c>
      <c r="D271" s="78">
        <v>0</v>
      </c>
      <c r="E271" s="78">
        <v>0</v>
      </c>
      <c r="F271" s="78">
        <v>0</v>
      </c>
      <c r="G271" s="78">
        <v>0</v>
      </c>
      <c r="H271" s="78">
        <v>0</v>
      </c>
      <c r="I271" s="78">
        <v>0</v>
      </c>
      <c r="J271" s="78">
        <v>0</v>
      </c>
      <c r="K271" s="78">
        <v>0</v>
      </c>
      <c r="L271" s="78">
        <v>0</v>
      </c>
      <c r="M271" s="78">
        <v>0</v>
      </c>
      <c r="N271" s="78">
        <v>0</v>
      </c>
      <c r="O271" s="78">
        <v>0</v>
      </c>
      <c r="P271" s="78">
        <v>0</v>
      </c>
      <c r="Q271" s="78">
        <v>0</v>
      </c>
      <c r="R271" s="78">
        <v>0</v>
      </c>
      <c r="S271" s="78">
        <v>0</v>
      </c>
      <c r="T271" s="78">
        <v>0</v>
      </c>
      <c r="U271" s="78">
        <v>0</v>
      </c>
      <c r="V271" s="78">
        <v>0</v>
      </c>
      <c r="W271" s="78">
        <v>0</v>
      </c>
      <c r="X271" s="78">
        <v>0</v>
      </c>
      <c r="Y271" s="110">
        <v>0</v>
      </c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  <c r="BC271" s="56"/>
      <c r="BD271" s="56"/>
      <c r="BE271" s="56"/>
      <c r="BF271" s="56"/>
      <c r="BG271" s="56"/>
      <c r="BH271" s="56"/>
      <c r="BI271" s="56"/>
      <c r="BJ271" s="56"/>
      <c r="BK271" s="56"/>
      <c r="BL271" s="56"/>
      <c r="BM271" s="56"/>
      <c r="BN271" s="56"/>
      <c r="BO271" s="56"/>
      <c r="BP271" s="56"/>
      <c r="BQ271" s="56"/>
      <c r="BR271" s="56"/>
      <c r="BS271" s="56"/>
      <c r="BT271" s="56"/>
      <c r="BU271" s="56"/>
      <c r="BV271" s="56"/>
      <c r="BW271" s="56"/>
      <c r="BX271" s="56"/>
      <c r="BY271" s="56"/>
      <c r="BZ271" s="56"/>
      <c r="CA271" s="56"/>
      <c r="CB271" s="56"/>
      <c r="CC271" s="56"/>
      <c r="CD271" s="56"/>
      <c r="CE271" s="56"/>
      <c r="CF271" s="56"/>
      <c r="CG271" s="56"/>
      <c r="CH271" s="56"/>
      <c r="CI271" s="56"/>
      <c r="CJ271" s="56"/>
      <c r="CK271" s="56"/>
      <c r="CL271" s="56"/>
      <c r="CM271" s="56"/>
      <c r="CN271" s="56"/>
      <c r="CO271" s="56"/>
      <c r="CP271" s="56"/>
      <c r="CQ271" s="49"/>
      <c r="CR271" s="48"/>
    </row>
    <row r="272" spans="1:96" collapsed="1" x14ac:dyDescent="0.25">
      <c r="A272" s="30" t="s">
        <v>108</v>
      </c>
      <c r="B272" s="31"/>
      <c r="C272" s="7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74"/>
      <c r="AB272" s="75"/>
      <c r="AC272" s="75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  <c r="AN272" s="75"/>
      <c r="AO272" s="75"/>
      <c r="AP272" s="75"/>
      <c r="AQ272" s="75"/>
      <c r="AR272" s="75"/>
      <c r="AS272" s="75"/>
      <c r="AT272" s="75"/>
      <c r="AU272" s="75"/>
      <c r="AV272" s="49"/>
      <c r="AW272" s="36">
        <f>SUM(AW273:AW280)</f>
        <v>0</v>
      </c>
      <c r="AX272" s="76"/>
      <c r="AY272" s="76"/>
      <c r="AZ272" s="76"/>
      <c r="BA272" s="76"/>
      <c r="BB272" s="76"/>
      <c r="BC272" s="76"/>
      <c r="BD272" s="76"/>
      <c r="BE272" s="76"/>
      <c r="BF272" s="76"/>
      <c r="BG272" s="76"/>
      <c r="BH272" s="76"/>
      <c r="BI272" s="76"/>
      <c r="BJ272" s="76"/>
      <c r="BK272" s="76"/>
      <c r="BL272" s="76"/>
      <c r="BM272" s="76"/>
      <c r="BN272" s="76"/>
      <c r="BO272" s="76"/>
      <c r="BP272" s="76"/>
      <c r="BQ272" s="76"/>
      <c r="BR272" s="76"/>
      <c r="BS272" s="76"/>
      <c r="BT272" s="36">
        <f>SUM(BT273:BT280)</f>
        <v>0</v>
      </c>
      <c r="BU272" s="76"/>
      <c r="BV272" s="76"/>
      <c r="BW272" s="76"/>
      <c r="BX272" s="76"/>
      <c r="BY272" s="76"/>
      <c r="BZ272" s="76"/>
      <c r="CA272" s="76"/>
      <c r="CB272" s="76"/>
      <c r="CC272" s="76"/>
      <c r="CD272" s="76"/>
      <c r="CE272" s="76"/>
      <c r="CF272" s="76"/>
      <c r="CG272" s="76"/>
      <c r="CH272" s="76"/>
      <c r="CI272" s="76"/>
      <c r="CJ272" s="76"/>
      <c r="CK272" s="76"/>
      <c r="CL272" s="76"/>
      <c r="CM272" s="76"/>
      <c r="CN272" s="76"/>
      <c r="CO272" s="76"/>
      <c r="CP272" s="76"/>
      <c r="CQ272" s="36">
        <f>SUM(CQ273:CQ280)</f>
        <v>0</v>
      </c>
      <c r="CR272" s="48">
        <f>SUM(D272:Y272)</f>
        <v>0</v>
      </c>
    </row>
    <row r="273" spans="1:96" hidden="1" outlineLevel="1" x14ac:dyDescent="0.25">
      <c r="A273" s="85" t="s">
        <v>84</v>
      </c>
      <c r="B273" s="39" t="s">
        <v>85</v>
      </c>
      <c r="C273" s="40">
        <f>+[2]Genanskaffelsespriser!$E$175</f>
        <v>50</v>
      </c>
      <c r="D273" s="77">
        <v>0</v>
      </c>
      <c r="E273" s="77">
        <v>0</v>
      </c>
      <c r="F273" s="77">
        <v>0</v>
      </c>
      <c r="G273" s="77">
        <v>0</v>
      </c>
      <c r="H273" s="77">
        <v>0</v>
      </c>
      <c r="I273" s="77">
        <v>0</v>
      </c>
      <c r="J273" s="77">
        <v>0</v>
      </c>
      <c r="K273" s="77">
        <v>0</v>
      </c>
      <c r="L273" s="77">
        <v>0</v>
      </c>
      <c r="M273" s="77">
        <v>0</v>
      </c>
      <c r="N273" s="77">
        <v>0</v>
      </c>
      <c r="O273" s="77">
        <v>0</v>
      </c>
      <c r="P273" s="77">
        <v>0</v>
      </c>
      <c r="Q273" s="77">
        <v>0</v>
      </c>
      <c r="R273" s="77">
        <v>0</v>
      </c>
      <c r="S273" s="77">
        <v>0</v>
      </c>
      <c r="T273" s="77">
        <v>0</v>
      </c>
      <c r="U273" s="77">
        <v>0</v>
      </c>
      <c r="V273" s="77">
        <v>0</v>
      </c>
      <c r="W273" s="77">
        <v>0</v>
      </c>
      <c r="X273" s="77">
        <v>0</v>
      </c>
      <c r="Y273" s="77">
        <v>0</v>
      </c>
      <c r="Z273" s="86">
        <f>IF(COUNTIF(D273:Y273,"&lt;&gt;0")&lt;=1,IF((SUM(D273:Y273))&gt;0,((+HLOOKUP((SUM(D273:Y273)),[2]Priser!$E$342:$H$344,2)+((SUM(D273:Y273))-HLOOKUP((SUM(D273:Y273)),[2]Priser!$E$342:$H$344,1))*HLOOKUP((SUM(D273:Y273)),[2]Priser!$E$342:$H$344,3))*[2]Priser!$P$341)/(SUM(D273:Y273)),0)*(1+[2]Genanskaffelsespriser!$D$196),$A$400)</f>
        <v>0</v>
      </c>
      <c r="AA273" s="45">
        <f t="shared" ref="AA273:AV273" si="204">IF((D273*$Z273-(2009-D$3)/($C273+D274)*$Z273*D273)&lt;0,0,(D273*$Z273-(2009-D$3)/($C273+D274)*$Z273*D273))</f>
        <v>0</v>
      </c>
      <c r="AB273" s="46">
        <f t="shared" si="204"/>
        <v>0</v>
      </c>
      <c r="AC273" s="46">
        <f t="shared" si="204"/>
        <v>0</v>
      </c>
      <c r="AD273" s="46">
        <f t="shared" si="204"/>
        <v>0</v>
      </c>
      <c r="AE273" s="46">
        <f t="shared" si="204"/>
        <v>0</v>
      </c>
      <c r="AF273" s="46">
        <f t="shared" si="204"/>
        <v>0</v>
      </c>
      <c r="AG273" s="46">
        <f t="shared" si="204"/>
        <v>0</v>
      </c>
      <c r="AH273" s="46">
        <f t="shared" si="204"/>
        <v>0</v>
      </c>
      <c r="AI273" s="46">
        <f t="shared" si="204"/>
        <v>0</v>
      </c>
      <c r="AJ273" s="46">
        <f t="shared" si="204"/>
        <v>0</v>
      </c>
      <c r="AK273" s="46">
        <f t="shared" si="204"/>
        <v>0</v>
      </c>
      <c r="AL273" s="46">
        <f t="shared" si="204"/>
        <v>0</v>
      </c>
      <c r="AM273" s="46">
        <f t="shared" si="204"/>
        <v>0</v>
      </c>
      <c r="AN273" s="46">
        <f t="shared" si="204"/>
        <v>0</v>
      </c>
      <c r="AO273" s="46">
        <f t="shared" si="204"/>
        <v>0</v>
      </c>
      <c r="AP273" s="46">
        <f t="shared" si="204"/>
        <v>0</v>
      </c>
      <c r="AQ273" s="46">
        <f t="shared" si="204"/>
        <v>0</v>
      </c>
      <c r="AR273" s="46">
        <f t="shared" si="204"/>
        <v>0</v>
      </c>
      <c r="AS273" s="46">
        <f t="shared" si="204"/>
        <v>0</v>
      </c>
      <c r="AT273" s="46">
        <f t="shared" si="204"/>
        <v>0</v>
      </c>
      <c r="AU273" s="46">
        <f t="shared" si="204"/>
        <v>0</v>
      </c>
      <c r="AV273" s="46">
        <f t="shared" si="204"/>
        <v>0</v>
      </c>
      <c r="AW273" s="47">
        <f>+SUM(AA273:AV273)</f>
        <v>0</v>
      </c>
      <c r="AX273" s="46">
        <f>VLOOKUP(D$3,[2]Prisindeks!$A$1:$B$111,2,FALSE)/100*AA273</f>
        <v>0</v>
      </c>
      <c r="AY273" s="46">
        <f>VLOOKUP(E$3,[2]Prisindeks!$A$1:$B$111,2,FALSE)/100*AB273</f>
        <v>0</v>
      </c>
      <c r="AZ273" s="46">
        <f>VLOOKUP(F$3,[2]Prisindeks!$A$1:$B$111,2,FALSE)/100*AC273</f>
        <v>0</v>
      </c>
      <c r="BA273" s="46">
        <f>VLOOKUP(G$3,[2]Prisindeks!$A$1:$B$111,2,FALSE)/100*AD273</f>
        <v>0</v>
      </c>
      <c r="BB273" s="46">
        <f>VLOOKUP(H$3,[2]Prisindeks!$A$1:$B$111,2,FALSE)/100*AE273</f>
        <v>0</v>
      </c>
      <c r="BC273" s="46">
        <f>VLOOKUP(I$3,[2]Prisindeks!$A$1:$B$111,2,FALSE)/100*AF273</f>
        <v>0</v>
      </c>
      <c r="BD273" s="46">
        <f>VLOOKUP(J$3,[2]Prisindeks!$A$1:$B$111,2,FALSE)/100*AG273</f>
        <v>0</v>
      </c>
      <c r="BE273" s="46">
        <f>VLOOKUP(K$3,[2]Prisindeks!$A$1:$B$111,2,FALSE)/100*AH273</f>
        <v>0</v>
      </c>
      <c r="BF273" s="46">
        <f>VLOOKUP(L$3,[2]Prisindeks!$A$1:$B$111,2,FALSE)/100*AI273</f>
        <v>0</v>
      </c>
      <c r="BG273" s="46">
        <f>VLOOKUP(M$3,[2]Prisindeks!$A$1:$B$111,2,FALSE)/100*AJ273</f>
        <v>0</v>
      </c>
      <c r="BH273" s="46">
        <f>VLOOKUP(N$3,[2]Prisindeks!$A$1:$B$111,2,FALSE)/100*AK273</f>
        <v>0</v>
      </c>
      <c r="BI273" s="46">
        <f>VLOOKUP(O$3,[2]Prisindeks!$A$1:$B$111,2,FALSE)/100*AL273</f>
        <v>0</v>
      </c>
      <c r="BJ273" s="46">
        <f>VLOOKUP(P$3,[2]Prisindeks!$A$1:$B$111,2,FALSE)/100*AM273</f>
        <v>0</v>
      </c>
      <c r="BK273" s="46">
        <f>VLOOKUP(Q$3,[2]Prisindeks!$A$1:$B$111,2,FALSE)/100*AN273</f>
        <v>0</v>
      </c>
      <c r="BL273" s="46">
        <f>VLOOKUP(R$3,[2]Prisindeks!$A$1:$B$111,2,FALSE)/100*AO273</f>
        <v>0</v>
      </c>
      <c r="BM273" s="46">
        <f>VLOOKUP(S$3,[2]Prisindeks!$A$1:$B$111,2,FALSE)/100*AP273</f>
        <v>0</v>
      </c>
      <c r="BN273" s="46">
        <f>VLOOKUP(T$3,[2]Prisindeks!$A$1:$B$111,2,FALSE)/100*AQ273</f>
        <v>0</v>
      </c>
      <c r="BO273" s="46">
        <f>VLOOKUP(U$3,[2]Prisindeks!$A$1:$B$111,2,FALSE)/100*AR273</f>
        <v>0</v>
      </c>
      <c r="BP273" s="46">
        <f>VLOOKUP(V$3,[2]Prisindeks!$A$1:$B$111,2,FALSE)/100*AS273</f>
        <v>0</v>
      </c>
      <c r="BQ273" s="46">
        <f>VLOOKUP(W$3,[2]Prisindeks!$A$1:$B$111,2,FALSE)/100*AT273</f>
        <v>0</v>
      </c>
      <c r="BR273" s="46">
        <f>VLOOKUP(X$3,[2]Prisindeks!$A$1:$B$111,2,FALSE)/100*AU273</f>
        <v>0</v>
      </c>
      <c r="BS273" s="46">
        <f>VLOOKUP(Y$3,[2]Prisindeks!$A$1:$B$111,2,FALSE)/100*AV273</f>
        <v>0</v>
      </c>
      <c r="BT273" s="47">
        <f>+SUM(AX273:BS273)</f>
        <v>0</v>
      </c>
      <c r="BU273" s="48">
        <f t="shared" ref="BU273:CP273" si="205">(AX273+AA273)/2</f>
        <v>0</v>
      </c>
      <c r="BV273" s="48">
        <f t="shared" si="205"/>
        <v>0</v>
      </c>
      <c r="BW273" s="48">
        <f t="shared" si="205"/>
        <v>0</v>
      </c>
      <c r="BX273" s="48">
        <f t="shared" si="205"/>
        <v>0</v>
      </c>
      <c r="BY273" s="48">
        <f t="shared" si="205"/>
        <v>0</v>
      </c>
      <c r="BZ273" s="48">
        <f t="shared" si="205"/>
        <v>0</v>
      </c>
      <c r="CA273" s="48">
        <f t="shared" si="205"/>
        <v>0</v>
      </c>
      <c r="CB273" s="48">
        <f t="shared" si="205"/>
        <v>0</v>
      </c>
      <c r="CC273" s="48">
        <f t="shared" si="205"/>
        <v>0</v>
      </c>
      <c r="CD273" s="48">
        <f t="shared" si="205"/>
        <v>0</v>
      </c>
      <c r="CE273" s="48">
        <f t="shared" si="205"/>
        <v>0</v>
      </c>
      <c r="CF273" s="48">
        <f t="shared" si="205"/>
        <v>0</v>
      </c>
      <c r="CG273" s="48">
        <f t="shared" si="205"/>
        <v>0</v>
      </c>
      <c r="CH273" s="48">
        <f t="shared" si="205"/>
        <v>0</v>
      </c>
      <c r="CI273" s="48">
        <f t="shared" si="205"/>
        <v>0</v>
      </c>
      <c r="CJ273" s="48">
        <f t="shared" si="205"/>
        <v>0</v>
      </c>
      <c r="CK273" s="48">
        <f t="shared" si="205"/>
        <v>0</v>
      </c>
      <c r="CL273" s="48">
        <f t="shared" si="205"/>
        <v>0</v>
      </c>
      <c r="CM273" s="48">
        <f t="shared" si="205"/>
        <v>0</v>
      </c>
      <c r="CN273" s="48">
        <f t="shared" si="205"/>
        <v>0</v>
      </c>
      <c r="CO273" s="48">
        <f t="shared" si="205"/>
        <v>0</v>
      </c>
      <c r="CP273" s="48">
        <f t="shared" si="205"/>
        <v>0</v>
      </c>
      <c r="CQ273" s="49">
        <f>+AVERAGE(AW273,BT273)</f>
        <v>0</v>
      </c>
      <c r="CR273" s="48">
        <f>SUM(D273:Y273)</f>
        <v>0</v>
      </c>
    </row>
    <row r="274" spans="1:96" hidden="1" outlineLevel="1" x14ac:dyDescent="0.25">
      <c r="A274" s="60" t="s">
        <v>66</v>
      </c>
      <c r="B274" s="51" t="s">
        <v>67</v>
      </c>
      <c r="C274" s="61" t="s">
        <v>68</v>
      </c>
      <c r="D274" s="78">
        <v>0</v>
      </c>
      <c r="E274" s="78">
        <v>0</v>
      </c>
      <c r="F274" s="78">
        <v>0</v>
      </c>
      <c r="G274" s="78">
        <v>0</v>
      </c>
      <c r="H274" s="78">
        <v>0</v>
      </c>
      <c r="I274" s="78">
        <v>0</v>
      </c>
      <c r="J274" s="78">
        <v>0</v>
      </c>
      <c r="K274" s="78">
        <v>0</v>
      </c>
      <c r="L274" s="78">
        <v>0</v>
      </c>
      <c r="M274" s="78">
        <v>0</v>
      </c>
      <c r="N274" s="78">
        <v>0</v>
      </c>
      <c r="O274" s="78">
        <v>0</v>
      </c>
      <c r="P274" s="78">
        <v>0</v>
      </c>
      <c r="Q274" s="78">
        <v>0</v>
      </c>
      <c r="R274" s="78">
        <v>0</v>
      </c>
      <c r="S274" s="78">
        <v>0</v>
      </c>
      <c r="T274" s="78">
        <v>0</v>
      </c>
      <c r="U274" s="78">
        <v>0</v>
      </c>
      <c r="V274" s="78">
        <v>0</v>
      </c>
      <c r="W274" s="78">
        <v>0</v>
      </c>
      <c r="X274" s="78">
        <v>0</v>
      </c>
      <c r="Y274" s="110">
        <v>0</v>
      </c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  <c r="BA274" s="56"/>
      <c r="BB274" s="56"/>
      <c r="BC274" s="56"/>
      <c r="BD274" s="56"/>
      <c r="BE274" s="56"/>
      <c r="BF274" s="56"/>
      <c r="BG274" s="56"/>
      <c r="BH274" s="56"/>
      <c r="BI274" s="56"/>
      <c r="BJ274" s="56"/>
      <c r="BK274" s="56"/>
      <c r="BL274" s="56"/>
      <c r="BM274" s="56"/>
      <c r="BN274" s="56"/>
      <c r="BO274" s="56"/>
      <c r="BP274" s="56"/>
      <c r="BQ274" s="56"/>
      <c r="BR274" s="56"/>
      <c r="BS274" s="56"/>
      <c r="BT274" s="56"/>
      <c r="BU274" s="56"/>
      <c r="BV274" s="56"/>
      <c r="BW274" s="56"/>
      <c r="BX274" s="56"/>
      <c r="BY274" s="56"/>
      <c r="BZ274" s="56"/>
      <c r="CA274" s="56"/>
      <c r="CB274" s="56"/>
      <c r="CC274" s="56"/>
      <c r="CD274" s="56"/>
      <c r="CE274" s="56"/>
      <c r="CF274" s="56"/>
      <c r="CG274" s="56"/>
      <c r="CH274" s="56"/>
      <c r="CI274" s="56"/>
      <c r="CJ274" s="56"/>
      <c r="CK274" s="56"/>
      <c r="CL274" s="56"/>
      <c r="CM274" s="56"/>
      <c r="CN274" s="56"/>
      <c r="CO274" s="56"/>
      <c r="CP274" s="56"/>
      <c r="CQ274" s="49"/>
      <c r="CR274" s="48"/>
    </row>
    <row r="275" spans="1:96" hidden="1" outlineLevel="1" x14ac:dyDescent="0.25">
      <c r="A275" s="50" t="s">
        <v>86</v>
      </c>
      <c r="B275" s="51" t="s">
        <v>85</v>
      </c>
      <c r="C275" s="52">
        <f>+[2]Genanskaffelsespriser!$E$176</f>
        <v>25</v>
      </c>
      <c r="D275" s="78">
        <v>0</v>
      </c>
      <c r="E275" s="78">
        <v>0</v>
      </c>
      <c r="F275" s="78">
        <v>0</v>
      </c>
      <c r="G275" s="78">
        <v>0</v>
      </c>
      <c r="H275" s="78">
        <v>0</v>
      </c>
      <c r="I275" s="78">
        <v>0</v>
      </c>
      <c r="J275" s="78">
        <v>0</v>
      </c>
      <c r="K275" s="78">
        <v>0</v>
      </c>
      <c r="L275" s="78">
        <v>0</v>
      </c>
      <c r="M275" s="78">
        <v>0</v>
      </c>
      <c r="N275" s="78">
        <v>0</v>
      </c>
      <c r="O275" s="78">
        <v>0</v>
      </c>
      <c r="P275" s="78">
        <v>0</v>
      </c>
      <c r="Q275" s="78">
        <v>0</v>
      </c>
      <c r="R275" s="78">
        <v>0</v>
      </c>
      <c r="S275" s="78">
        <v>0</v>
      </c>
      <c r="T275" s="78">
        <v>0</v>
      </c>
      <c r="U275" s="78">
        <v>0</v>
      </c>
      <c r="V275" s="78">
        <v>0</v>
      </c>
      <c r="W275" s="78">
        <v>0</v>
      </c>
      <c r="X275" s="78">
        <v>0</v>
      </c>
      <c r="Y275" s="78">
        <v>0</v>
      </c>
      <c r="Z275" s="87">
        <f>IF(COUNTIF(D275:Y275,"&lt;&gt;0")&lt;=1,IF((SUM(D275:Y275))&gt;0,((+HLOOKUP((SUM(D275:Y275)),[2]Priser!$E$342:$H$344,2)+((SUM(D275:Y275))-HLOOKUP((SUM(D275:Y275)),[2]Priser!$E$342:$H$344,1))*HLOOKUP((SUM(D275:Y275)),[2]Priser!$E$342:$H$344,3))*[2]Priser!$Q$341)/(SUM(D275:Y275)),0)*(1+[2]Genanskaffelsespriser!$D$196),$A$400)</f>
        <v>0</v>
      </c>
      <c r="AA275" s="57">
        <f t="shared" ref="AA275:AP276" si="206">IF((D275*$Z275-(2009-D$3)/$C275*$Z275*D275)&lt;0,0,(D275*$Z275-(2009-D$3)/$C275*$Z275*D275))</f>
        <v>0</v>
      </c>
      <c r="AB275" s="58">
        <f t="shared" si="206"/>
        <v>0</v>
      </c>
      <c r="AC275" s="58">
        <f t="shared" si="206"/>
        <v>0</v>
      </c>
      <c r="AD275" s="58">
        <f t="shared" si="206"/>
        <v>0</v>
      </c>
      <c r="AE275" s="58">
        <f t="shared" si="206"/>
        <v>0</v>
      </c>
      <c r="AF275" s="58">
        <f t="shared" si="206"/>
        <v>0</v>
      </c>
      <c r="AG275" s="58">
        <f t="shared" si="206"/>
        <v>0</v>
      </c>
      <c r="AH275" s="58">
        <f t="shared" si="206"/>
        <v>0</v>
      </c>
      <c r="AI275" s="58">
        <f t="shared" si="206"/>
        <v>0</v>
      </c>
      <c r="AJ275" s="58">
        <f t="shared" si="206"/>
        <v>0</v>
      </c>
      <c r="AK275" s="58">
        <f t="shared" si="206"/>
        <v>0</v>
      </c>
      <c r="AL275" s="58">
        <f t="shared" si="206"/>
        <v>0</v>
      </c>
      <c r="AM275" s="58">
        <f t="shared" si="206"/>
        <v>0</v>
      </c>
      <c r="AN275" s="58">
        <f t="shared" si="206"/>
        <v>0</v>
      </c>
      <c r="AO275" s="58">
        <f t="shared" si="206"/>
        <v>0</v>
      </c>
      <c r="AP275" s="58">
        <f t="shared" si="206"/>
        <v>0</v>
      </c>
      <c r="AQ275" s="58">
        <f t="shared" ref="AK275:AT276" si="207">IF((T275*$Z275-(2009-T$3)/$C275*$Z275*T275)&lt;0,0,(T275*$Z275-(2009-T$3)/$C275*$Z275*T275))</f>
        <v>0</v>
      </c>
      <c r="AR275" s="58">
        <f t="shared" si="207"/>
        <v>0</v>
      </c>
      <c r="AS275" s="58">
        <f t="shared" si="207"/>
        <v>0</v>
      </c>
      <c r="AT275" s="58">
        <f t="shared" si="207"/>
        <v>0</v>
      </c>
      <c r="AU275" s="58">
        <f>IF((X275*$Z275-(2009-X$3)/$C275*$Z275*X275)&lt;0,0,(X275*$Z275-(2009-X$3)/$C275*$Z275*X275))</f>
        <v>0</v>
      </c>
      <c r="AV275" s="58">
        <f>IF((Y275*$Z275-(2009-Y$3)/$C275*$Z275*Y275)&lt;0,0,(Y275*$Z275-(2009-Y$3)/$C275*$Z275*Y275))</f>
        <v>0</v>
      </c>
      <c r="AW275" s="59">
        <f>+SUM(AA275:AV275)</f>
        <v>0</v>
      </c>
      <c r="AX275" s="58">
        <f>VLOOKUP(D$3,[2]Prisindeks!$A$1:$B$111,2,FALSE)/100*AA275</f>
        <v>0</v>
      </c>
      <c r="AY275" s="58">
        <f>VLOOKUP(E$3,[2]Prisindeks!$A$1:$B$111,2,FALSE)/100*AB275</f>
        <v>0</v>
      </c>
      <c r="AZ275" s="58">
        <f>VLOOKUP(F$3,[2]Prisindeks!$A$1:$B$111,2,FALSE)/100*AC275</f>
        <v>0</v>
      </c>
      <c r="BA275" s="58">
        <f>VLOOKUP(G$3,[2]Prisindeks!$A$1:$B$111,2,FALSE)/100*AD275</f>
        <v>0</v>
      </c>
      <c r="BB275" s="58">
        <f>VLOOKUP(H$3,[2]Prisindeks!$A$1:$B$111,2,FALSE)/100*AE275</f>
        <v>0</v>
      </c>
      <c r="BC275" s="58">
        <f>VLOOKUP(I$3,[2]Prisindeks!$A$1:$B$111,2,FALSE)/100*AF275</f>
        <v>0</v>
      </c>
      <c r="BD275" s="58">
        <f>VLOOKUP(J$3,[2]Prisindeks!$A$1:$B$111,2,FALSE)/100*AG275</f>
        <v>0</v>
      </c>
      <c r="BE275" s="58">
        <f>VLOOKUP(K$3,[2]Prisindeks!$A$1:$B$111,2,FALSE)/100*AH275</f>
        <v>0</v>
      </c>
      <c r="BF275" s="58">
        <f>VLOOKUP(L$3,[2]Prisindeks!$A$1:$B$111,2,FALSE)/100*AI275</f>
        <v>0</v>
      </c>
      <c r="BG275" s="58">
        <f>VLOOKUP(M$3,[2]Prisindeks!$A$1:$B$111,2,FALSE)/100*AJ275</f>
        <v>0</v>
      </c>
      <c r="BH275" s="58">
        <f>VLOOKUP(N$3,[2]Prisindeks!$A$1:$B$111,2,FALSE)/100*AK275</f>
        <v>0</v>
      </c>
      <c r="BI275" s="58">
        <f>VLOOKUP(O$3,[2]Prisindeks!$A$1:$B$111,2,FALSE)/100*AL275</f>
        <v>0</v>
      </c>
      <c r="BJ275" s="58">
        <f>VLOOKUP(P$3,[2]Prisindeks!$A$1:$B$111,2,FALSE)/100*AM275</f>
        <v>0</v>
      </c>
      <c r="BK275" s="58">
        <f>VLOOKUP(Q$3,[2]Prisindeks!$A$1:$B$111,2,FALSE)/100*AN275</f>
        <v>0</v>
      </c>
      <c r="BL275" s="58">
        <f>VLOOKUP(R$3,[2]Prisindeks!$A$1:$B$111,2,FALSE)/100*AO275</f>
        <v>0</v>
      </c>
      <c r="BM275" s="58">
        <f>VLOOKUP(S$3,[2]Prisindeks!$A$1:$B$111,2,FALSE)/100*AP275</f>
        <v>0</v>
      </c>
      <c r="BN275" s="58">
        <f>VLOOKUP(T$3,[2]Prisindeks!$A$1:$B$111,2,FALSE)/100*AQ275</f>
        <v>0</v>
      </c>
      <c r="BO275" s="58">
        <f>VLOOKUP(U$3,[2]Prisindeks!$A$1:$B$111,2,FALSE)/100*AR275</f>
        <v>0</v>
      </c>
      <c r="BP275" s="58">
        <f>VLOOKUP(V$3,[2]Prisindeks!$A$1:$B$111,2,FALSE)/100*AS275</f>
        <v>0</v>
      </c>
      <c r="BQ275" s="58">
        <f>VLOOKUP(W$3,[2]Prisindeks!$A$1:$B$111,2,FALSE)/100*AT275</f>
        <v>0</v>
      </c>
      <c r="BR275" s="58">
        <f>VLOOKUP(X$3,[2]Prisindeks!$A$1:$B$111,2,FALSE)/100*AU275</f>
        <v>0</v>
      </c>
      <c r="BS275" s="58">
        <f>VLOOKUP(Y$3,[2]Prisindeks!$A$1:$B$111,2,FALSE)/100*AV275</f>
        <v>0</v>
      </c>
      <c r="BT275" s="59">
        <f>+SUM(AX275:BS275)</f>
        <v>0</v>
      </c>
      <c r="BU275" s="48">
        <f t="shared" ref="BU275:CJ277" si="208">(AX275+AA275)/2</f>
        <v>0</v>
      </c>
      <c r="BV275" s="48">
        <f t="shared" si="208"/>
        <v>0</v>
      </c>
      <c r="BW275" s="48">
        <f t="shared" si="208"/>
        <v>0</v>
      </c>
      <c r="BX275" s="48">
        <f t="shared" si="208"/>
        <v>0</v>
      </c>
      <c r="BY275" s="48">
        <f t="shared" si="208"/>
        <v>0</v>
      </c>
      <c r="BZ275" s="48">
        <f t="shared" si="208"/>
        <v>0</v>
      </c>
      <c r="CA275" s="48">
        <f t="shared" si="208"/>
        <v>0</v>
      </c>
      <c r="CB275" s="48">
        <f t="shared" si="208"/>
        <v>0</v>
      </c>
      <c r="CC275" s="48">
        <f t="shared" si="208"/>
        <v>0</v>
      </c>
      <c r="CD275" s="48">
        <f t="shared" si="208"/>
        <v>0</v>
      </c>
      <c r="CE275" s="48">
        <f t="shared" si="208"/>
        <v>0</v>
      </c>
      <c r="CF275" s="48">
        <f t="shared" si="208"/>
        <v>0</v>
      </c>
      <c r="CG275" s="48">
        <f t="shared" si="208"/>
        <v>0</v>
      </c>
      <c r="CH275" s="48">
        <f t="shared" si="208"/>
        <v>0</v>
      </c>
      <c r="CI275" s="48">
        <f t="shared" si="208"/>
        <v>0</v>
      </c>
      <c r="CJ275" s="48">
        <f t="shared" si="208"/>
        <v>0</v>
      </c>
      <c r="CK275" s="48">
        <f t="shared" ref="CE275:CP277" si="209">(BN275+AQ275)/2</f>
        <v>0</v>
      </c>
      <c r="CL275" s="48">
        <f t="shared" si="209"/>
        <v>0</v>
      </c>
      <c r="CM275" s="48">
        <f t="shared" si="209"/>
        <v>0</v>
      </c>
      <c r="CN275" s="48">
        <f t="shared" si="209"/>
        <v>0</v>
      </c>
      <c r="CO275" s="48">
        <f t="shared" si="209"/>
        <v>0</v>
      </c>
      <c r="CP275" s="48">
        <f t="shared" si="209"/>
        <v>0</v>
      </c>
      <c r="CQ275" s="49">
        <f>+AVERAGE(AW275,BT275)</f>
        <v>0</v>
      </c>
      <c r="CR275" s="48">
        <f>SUM(D275:Y275)</f>
        <v>0</v>
      </c>
    </row>
    <row r="276" spans="1:96" hidden="1" outlineLevel="1" x14ac:dyDescent="0.25">
      <c r="A276" s="50" t="s">
        <v>87</v>
      </c>
      <c r="B276" s="51" t="s">
        <v>85</v>
      </c>
      <c r="C276" s="52">
        <f>+[2]Genanskaffelsespriser!$E$177</f>
        <v>10</v>
      </c>
      <c r="D276" s="78">
        <v>0</v>
      </c>
      <c r="E276" s="78">
        <v>0</v>
      </c>
      <c r="F276" s="78">
        <v>0</v>
      </c>
      <c r="G276" s="78">
        <v>0</v>
      </c>
      <c r="H276" s="78">
        <v>0</v>
      </c>
      <c r="I276" s="78">
        <v>0</v>
      </c>
      <c r="J276" s="78">
        <v>0</v>
      </c>
      <c r="K276" s="78">
        <v>0</v>
      </c>
      <c r="L276" s="78">
        <v>0</v>
      </c>
      <c r="M276" s="78">
        <v>0</v>
      </c>
      <c r="N276" s="78">
        <v>0</v>
      </c>
      <c r="O276" s="78">
        <v>0</v>
      </c>
      <c r="P276" s="78">
        <v>0</v>
      </c>
      <c r="Q276" s="78">
        <v>0</v>
      </c>
      <c r="R276" s="78">
        <v>0</v>
      </c>
      <c r="S276" s="78">
        <v>0</v>
      </c>
      <c r="T276" s="78">
        <v>0</v>
      </c>
      <c r="U276" s="78">
        <v>0</v>
      </c>
      <c r="V276" s="78">
        <v>0</v>
      </c>
      <c r="W276" s="78">
        <v>0</v>
      </c>
      <c r="X276" s="78">
        <v>0</v>
      </c>
      <c r="Y276" s="78">
        <v>0</v>
      </c>
      <c r="Z276" s="87">
        <f>IF(COUNTIF(D276:Y276,"&lt;&gt;0")&lt;=1,IF((SUM(D276:Y276))&gt;0,((+HLOOKUP((SUM(D276:Y276)),[2]Priser!$E$342:$H$344,2)+((SUM(D276:Y276))-HLOOKUP((SUM(D276:Y276)),[2]Priser!$E$342:$H$344,1))*HLOOKUP((SUM(D276:Y276)),[2]Priser!$E$342:$H$344,3))*[2]Priser!$R$341)/(SUM(D276:Y276)),0)*(1+[2]Genanskaffelsespriser!$D$196),$A$400)</f>
        <v>0</v>
      </c>
      <c r="AA276" s="57">
        <f t="shared" si="206"/>
        <v>0</v>
      </c>
      <c r="AB276" s="58">
        <f t="shared" si="206"/>
        <v>0</v>
      </c>
      <c r="AC276" s="58">
        <f t="shared" si="206"/>
        <v>0</v>
      </c>
      <c r="AD276" s="58">
        <f t="shared" si="206"/>
        <v>0</v>
      </c>
      <c r="AE276" s="58">
        <f t="shared" si="206"/>
        <v>0</v>
      </c>
      <c r="AF276" s="58">
        <f t="shared" si="206"/>
        <v>0</v>
      </c>
      <c r="AG276" s="58">
        <f t="shared" si="206"/>
        <v>0</v>
      </c>
      <c r="AH276" s="58">
        <f t="shared" si="206"/>
        <v>0</v>
      </c>
      <c r="AI276" s="58">
        <f t="shared" si="206"/>
        <v>0</v>
      </c>
      <c r="AJ276" s="58">
        <f t="shared" si="206"/>
        <v>0</v>
      </c>
      <c r="AK276" s="58">
        <f t="shared" si="207"/>
        <v>0</v>
      </c>
      <c r="AL276" s="58">
        <f t="shared" si="207"/>
        <v>0</v>
      </c>
      <c r="AM276" s="58">
        <f t="shared" si="207"/>
        <v>0</v>
      </c>
      <c r="AN276" s="58">
        <f t="shared" si="207"/>
        <v>0</v>
      </c>
      <c r="AO276" s="58">
        <f t="shared" si="207"/>
        <v>0</v>
      </c>
      <c r="AP276" s="58">
        <f t="shared" si="207"/>
        <v>0</v>
      </c>
      <c r="AQ276" s="58">
        <f t="shared" si="207"/>
        <v>0</v>
      </c>
      <c r="AR276" s="58">
        <f t="shared" si="207"/>
        <v>0</v>
      </c>
      <c r="AS276" s="58">
        <f t="shared" si="207"/>
        <v>0</v>
      </c>
      <c r="AT276" s="58">
        <f t="shared" si="207"/>
        <v>0</v>
      </c>
      <c r="AU276" s="58">
        <f>IF((X276*$Z276-(2009-X$3)/$C276*$Z276*X276)&lt;0,0,(X276*$Z276-(2009-X$3)/$C276*$Z276*X276))</f>
        <v>0</v>
      </c>
      <c r="AV276" s="58">
        <f>IF((Y276*$Z276-(2009-Y$3)/$C276*$Z276*Y276)&lt;0,0,(Y276*$Z276-(2009-Y$3)/$C276*$Z276*Y276))</f>
        <v>0</v>
      </c>
      <c r="AW276" s="59">
        <f>+SUM(AA276:AV276)</f>
        <v>0</v>
      </c>
      <c r="AX276" s="58">
        <f>VLOOKUP(D$3,[2]Prisindeks!$A$1:$B$111,2,FALSE)/100*AA276</f>
        <v>0</v>
      </c>
      <c r="AY276" s="58">
        <f>VLOOKUP(E$3,[2]Prisindeks!$A$1:$B$111,2,FALSE)/100*AB276</f>
        <v>0</v>
      </c>
      <c r="AZ276" s="58">
        <f>VLOOKUP(F$3,[2]Prisindeks!$A$1:$B$111,2,FALSE)/100*AC276</f>
        <v>0</v>
      </c>
      <c r="BA276" s="58">
        <f>VLOOKUP(G$3,[2]Prisindeks!$A$1:$B$111,2,FALSE)/100*AD276</f>
        <v>0</v>
      </c>
      <c r="BB276" s="58">
        <f>VLOOKUP(H$3,[2]Prisindeks!$A$1:$B$111,2,FALSE)/100*AE276</f>
        <v>0</v>
      </c>
      <c r="BC276" s="58">
        <f>VLOOKUP(I$3,[2]Prisindeks!$A$1:$B$111,2,FALSE)/100*AF276</f>
        <v>0</v>
      </c>
      <c r="BD276" s="58">
        <f>VLOOKUP(J$3,[2]Prisindeks!$A$1:$B$111,2,FALSE)/100*AG276</f>
        <v>0</v>
      </c>
      <c r="BE276" s="58">
        <f>VLOOKUP(K$3,[2]Prisindeks!$A$1:$B$111,2,FALSE)/100*AH276</f>
        <v>0</v>
      </c>
      <c r="BF276" s="58">
        <f>VLOOKUP(L$3,[2]Prisindeks!$A$1:$B$111,2,FALSE)/100*AI276</f>
        <v>0</v>
      </c>
      <c r="BG276" s="58">
        <f>VLOOKUP(M$3,[2]Prisindeks!$A$1:$B$111,2,FALSE)/100*AJ276</f>
        <v>0</v>
      </c>
      <c r="BH276" s="58">
        <f>VLOOKUP(N$3,[2]Prisindeks!$A$1:$B$111,2,FALSE)/100*AK276</f>
        <v>0</v>
      </c>
      <c r="BI276" s="58">
        <f>VLOOKUP(O$3,[2]Prisindeks!$A$1:$B$111,2,FALSE)/100*AL276</f>
        <v>0</v>
      </c>
      <c r="BJ276" s="58">
        <f>VLOOKUP(P$3,[2]Prisindeks!$A$1:$B$111,2,FALSE)/100*AM276</f>
        <v>0</v>
      </c>
      <c r="BK276" s="58">
        <f>VLOOKUP(Q$3,[2]Prisindeks!$A$1:$B$111,2,FALSE)/100*AN276</f>
        <v>0</v>
      </c>
      <c r="BL276" s="58">
        <f>VLOOKUP(R$3,[2]Prisindeks!$A$1:$B$111,2,FALSE)/100*AO276</f>
        <v>0</v>
      </c>
      <c r="BM276" s="58">
        <f>VLOOKUP(S$3,[2]Prisindeks!$A$1:$B$111,2,FALSE)/100*AP276</f>
        <v>0</v>
      </c>
      <c r="BN276" s="58">
        <f>VLOOKUP(T$3,[2]Prisindeks!$A$1:$B$111,2,FALSE)/100*AQ276</f>
        <v>0</v>
      </c>
      <c r="BO276" s="58">
        <f>VLOOKUP(U$3,[2]Prisindeks!$A$1:$B$111,2,FALSE)/100*AR276</f>
        <v>0</v>
      </c>
      <c r="BP276" s="58">
        <f>VLOOKUP(V$3,[2]Prisindeks!$A$1:$B$111,2,FALSE)/100*AS276</f>
        <v>0</v>
      </c>
      <c r="BQ276" s="58">
        <f>VLOOKUP(W$3,[2]Prisindeks!$A$1:$B$111,2,FALSE)/100*AT276</f>
        <v>0</v>
      </c>
      <c r="BR276" s="58">
        <f>VLOOKUP(X$3,[2]Prisindeks!$A$1:$B$111,2,FALSE)/100*AU276</f>
        <v>0</v>
      </c>
      <c r="BS276" s="58">
        <f>VLOOKUP(Y$3,[2]Prisindeks!$A$1:$B$111,2,FALSE)/100*AV276</f>
        <v>0</v>
      </c>
      <c r="BT276" s="59">
        <f>+SUM(AX276:BS276)</f>
        <v>0</v>
      </c>
      <c r="BU276" s="48">
        <f t="shared" si="208"/>
        <v>0</v>
      </c>
      <c r="BV276" s="48">
        <f t="shared" si="208"/>
        <v>0</v>
      </c>
      <c r="BW276" s="48">
        <f t="shared" si="208"/>
        <v>0</v>
      </c>
      <c r="BX276" s="48">
        <f t="shared" si="208"/>
        <v>0</v>
      </c>
      <c r="BY276" s="48">
        <f t="shared" si="208"/>
        <v>0</v>
      </c>
      <c r="BZ276" s="48">
        <f t="shared" si="208"/>
        <v>0</v>
      </c>
      <c r="CA276" s="48">
        <f t="shared" si="208"/>
        <v>0</v>
      </c>
      <c r="CB276" s="48">
        <f t="shared" si="208"/>
        <v>0</v>
      </c>
      <c r="CC276" s="48">
        <f t="shared" si="208"/>
        <v>0</v>
      </c>
      <c r="CD276" s="48">
        <f t="shared" si="208"/>
        <v>0</v>
      </c>
      <c r="CE276" s="48">
        <f t="shared" si="209"/>
        <v>0</v>
      </c>
      <c r="CF276" s="48">
        <f t="shared" si="209"/>
        <v>0</v>
      </c>
      <c r="CG276" s="48">
        <f t="shared" si="209"/>
        <v>0</v>
      </c>
      <c r="CH276" s="48">
        <f t="shared" si="209"/>
        <v>0</v>
      </c>
      <c r="CI276" s="48">
        <f t="shared" si="209"/>
        <v>0</v>
      </c>
      <c r="CJ276" s="48">
        <f t="shared" si="209"/>
        <v>0</v>
      </c>
      <c r="CK276" s="48">
        <f t="shared" si="209"/>
        <v>0</v>
      </c>
      <c r="CL276" s="48">
        <f t="shared" si="209"/>
        <v>0</v>
      </c>
      <c r="CM276" s="48">
        <f t="shared" si="209"/>
        <v>0</v>
      </c>
      <c r="CN276" s="48">
        <f t="shared" si="209"/>
        <v>0</v>
      </c>
      <c r="CO276" s="48">
        <f t="shared" si="209"/>
        <v>0</v>
      </c>
      <c r="CP276" s="48">
        <f t="shared" si="209"/>
        <v>0</v>
      </c>
      <c r="CQ276" s="49">
        <f>+AVERAGE(AW276,BT276)</f>
        <v>0</v>
      </c>
      <c r="CR276" s="48">
        <f>SUM(D276:Y276)</f>
        <v>0</v>
      </c>
    </row>
    <row r="277" spans="1:96" hidden="1" outlineLevel="1" x14ac:dyDescent="0.25">
      <c r="A277" s="50" t="s">
        <v>88</v>
      </c>
      <c r="B277" s="51" t="s">
        <v>89</v>
      </c>
      <c r="C277" s="52">
        <f>+[2]Genanskaffelsespriser!$E$178</f>
        <v>50</v>
      </c>
      <c r="D277" s="78">
        <v>0</v>
      </c>
      <c r="E277" s="78">
        <v>0</v>
      </c>
      <c r="F277" s="78">
        <v>0</v>
      </c>
      <c r="G277" s="78">
        <v>0</v>
      </c>
      <c r="H277" s="78">
        <v>0</v>
      </c>
      <c r="I277" s="78">
        <v>0</v>
      </c>
      <c r="J277" s="78">
        <v>0</v>
      </c>
      <c r="K277" s="78">
        <v>0</v>
      </c>
      <c r="L277" s="78">
        <v>0</v>
      </c>
      <c r="M277" s="78">
        <v>0</v>
      </c>
      <c r="N277" s="78">
        <v>0</v>
      </c>
      <c r="O277" s="78">
        <v>0</v>
      </c>
      <c r="P277" s="78">
        <v>0</v>
      </c>
      <c r="Q277" s="78">
        <v>0</v>
      </c>
      <c r="R277" s="78">
        <v>0</v>
      </c>
      <c r="S277" s="78">
        <v>0</v>
      </c>
      <c r="T277" s="78">
        <v>0</v>
      </c>
      <c r="U277" s="78">
        <v>0</v>
      </c>
      <c r="V277" s="78">
        <v>0</v>
      </c>
      <c r="W277" s="78">
        <v>0</v>
      </c>
      <c r="X277" s="78">
        <v>0</v>
      </c>
      <c r="Y277" s="78">
        <v>0</v>
      </c>
      <c r="Z277" s="87">
        <f>IF(COUNTIF(D277:Y277,"&lt;&gt;0")&lt;=1,IF((SUM(D277:Y277))&gt;0,(+HLOOKUP((SUM(D277:Y277)),[2]Priser!$E$168:$J$170,2)+((SUM(D277:Y277))-HLOOKUP((SUM(D277:Y277)),[2]Priser!$E$168:$J$170,1))*HLOOKUP((SUM(D277:Y277)),[2]Priser!$E$168:$J$170,3))/(SUM(D277:Y277)),0)*(1+[2]Genanskaffelsespriser!$D$196),$A$400)</f>
        <v>0</v>
      </c>
      <c r="AA277" s="57">
        <f t="shared" ref="AA277:AV277" si="210">IF((D277*$Z277-(2009-D$3)/($C277+D278)*$Z277*D277)&lt;0,0,(D277*$Z277-(2009-D$3)/($C277+D278)*$Z277*D277))</f>
        <v>0</v>
      </c>
      <c r="AB277" s="58">
        <f t="shared" si="210"/>
        <v>0</v>
      </c>
      <c r="AC277" s="58">
        <f t="shared" si="210"/>
        <v>0</v>
      </c>
      <c r="AD277" s="58">
        <f t="shared" si="210"/>
        <v>0</v>
      </c>
      <c r="AE277" s="58">
        <f t="shared" si="210"/>
        <v>0</v>
      </c>
      <c r="AF277" s="58">
        <f t="shared" si="210"/>
        <v>0</v>
      </c>
      <c r="AG277" s="58">
        <f t="shared" si="210"/>
        <v>0</v>
      </c>
      <c r="AH277" s="58">
        <f t="shared" si="210"/>
        <v>0</v>
      </c>
      <c r="AI277" s="58">
        <f t="shared" si="210"/>
        <v>0</v>
      </c>
      <c r="AJ277" s="58">
        <f t="shared" si="210"/>
        <v>0</v>
      </c>
      <c r="AK277" s="58">
        <f t="shared" si="210"/>
        <v>0</v>
      </c>
      <c r="AL277" s="58">
        <f t="shared" si="210"/>
        <v>0</v>
      </c>
      <c r="AM277" s="58">
        <f t="shared" si="210"/>
        <v>0</v>
      </c>
      <c r="AN277" s="58">
        <f t="shared" si="210"/>
        <v>0</v>
      </c>
      <c r="AO277" s="58">
        <f t="shared" si="210"/>
        <v>0</v>
      </c>
      <c r="AP277" s="58">
        <f t="shared" si="210"/>
        <v>0</v>
      </c>
      <c r="AQ277" s="58">
        <f t="shared" si="210"/>
        <v>0</v>
      </c>
      <c r="AR277" s="58">
        <f t="shared" si="210"/>
        <v>0</v>
      </c>
      <c r="AS277" s="58">
        <f t="shared" si="210"/>
        <v>0</v>
      </c>
      <c r="AT277" s="58">
        <f t="shared" si="210"/>
        <v>0</v>
      </c>
      <c r="AU277" s="58">
        <f t="shared" si="210"/>
        <v>0</v>
      </c>
      <c r="AV277" s="58">
        <f t="shared" si="210"/>
        <v>0</v>
      </c>
      <c r="AW277" s="59">
        <f>+SUM(AA277:AV277)</f>
        <v>0</v>
      </c>
      <c r="AX277" s="58">
        <f>VLOOKUP(D$3,[2]Prisindeks!$A$1:$B$111,2,FALSE)/100*AA277</f>
        <v>0</v>
      </c>
      <c r="AY277" s="58">
        <f>VLOOKUP(E$3,[2]Prisindeks!$A$1:$B$111,2,FALSE)/100*AB277</f>
        <v>0</v>
      </c>
      <c r="AZ277" s="58">
        <f>VLOOKUP(F$3,[2]Prisindeks!$A$1:$B$111,2,FALSE)/100*AC277</f>
        <v>0</v>
      </c>
      <c r="BA277" s="58">
        <f>VLOOKUP(G$3,[2]Prisindeks!$A$1:$B$111,2,FALSE)/100*AD277</f>
        <v>0</v>
      </c>
      <c r="BB277" s="58">
        <f>VLOOKUP(H$3,[2]Prisindeks!$A$1:$B$111,2,FALSE)/100*AE277</f>
        <v>0</v>
      </c>
      <c r="BC277" s="58">
        <f>VLOOKUP(I$3,[2]Prisindeks!$A$1:$B$111,2,FALSE)/100*AF277</f>
        <v>0</v>
      </c>
      <c r="BD277" s="58">
        <f>VLOOKUP(J$3,[2]Prisindeks!$A$1:$B$111,2,FALSE)/100*AG277</f>
        <v>0</v>
      </c>
      <c r="BE277" s="58">
        <f>VLOOKUP(K$3,[2]Prisindeks!$A$1:$B$111,2,FALSE)/100*AH277</f>
        <v>0</v>
      </c>
      <c r="BF277" s="58">
        <f>VLOOKUP(L$3,[2]Prisindeks!$A$1:$B$111,2,FALSE)/100*AI277</f>
        <v>0</v>
      </c>
      <c r="BG277" s="58">
        <f>VLOOKUP(M$3,[2]Prisindeks!$A$1:$B$111,2,FALSE)/100*AJ277</f>
        <v>0</v>
      </c>
      <c r="BH277" s="58">
        <f>VLOOKUP(N$3,[2]Prisindeks!$A$1:$B$111,2,FALSE)/100*AK277</f>
        <v>0</v>
      </c>
      <c r="BI277" s="58">
        <f>VLOOKUP(O$3,[2]Prisindeks!$A$1:$B$111,2,FALSE)/100*AL277</f>
        <v>0</v>
      </c>
      <c r="BJ277" s="58">
        <f>VLOOKUP(P$3,[2]Prisindeks!$A$1:$B$111,2,FALSE)/100*AM277</f>
        <v>0</v>
      </c>
      <c r="BK277" s="58">
        <f>VLOOKUP(Q$3,[2]Prisindeks!$A$1:$B$111,2,FALSE)/100*AN277</f>
        <v>0</v>
      </c>
      <c r="BL277" s="58">
        <f>VLOOKUP(R$3,[2]Prisindeks!$A$1:$B$111,2,FALSE)/100*AO277</f>
        <v>0</v>
      </c>
      <c r="BM277" s="58">
        <f>VLOOKUP(S$3,[2]Prisindeks!$A$1:$B$111,2,FALSE)/100*AP277</f>
        <v>0</v>
      </c>
      <c r="BN277" s="58">
        <f>VLOOKUP(T$3,[2]Prisindeks!$A$1:$B$111,2,FALSE)/100*AQ277</f>
        <v>0</v>
      </c>
      <c r="BO277" s="58">
        <f>VLOOKUP(U$3,[2]Prisindeks!$A$1:$B$111,2,FALSE)/100*AR277</f>
        <v>0</v>
      </c>
      <c r="BP277" s="58">
        <f>VLOOKUP(V$3,[2]Prisindeks!$A$1:$B$111,2,FALSE)/100*AS277</f>
        <v>0</v>
      </c>
      <c r="BQ277" s="58">
        <f>VLOOKUP(W$3,[2]Prisindeks!$A$1:$B$111,2,FALSE)/100*AT277</f>
        <v>0</v>
      </c>
      <c r="BR277" s="58">
        <f>VLOOKUP(X$3,[2]Prisindeks!$A$1:$B$111,2,FALSE)/100*AU277</f>
        <v>0</v>
      </c>
      <c r="BS277" s="58">
        <f>VLOOKUP(Y$3,[2]Prisindeks!$A$1:$B$111,2,FALSE)/100*AV277</f>
        <v>0</v>
      </c>
      <c r="BT277" s="59">
        <f>+SUM(AX277:BS277)</f>
        <v>0</v>
      </c>
      <c r="BU277" s="48">
        <f t="shared" si="208"/>
        <v>0</v>
      </c>
      <c r="BV277" s="48">
        <f t="shared" si="208"/>
        <v>0</v>
      </c>
      <c r="BW277" s="48">
        <f t="shared" si="208"/>
        <v>0</v>
      </c>
      <c r="BX277" s="48">
        <f t="shared" si="208"/>
        <v>0</v>
      </c>
      <c r="BY277" s="48">
        <f t="shared" si="208"/>
        <v>0</v>
      </c>
      <c r="BZ277" s="48">
        <f t="shared" si="208"/>
        <v>0</v>
      </c>
      <c r="CA277" s="48">
        <f t="shared" si="208"/>
        <v>0</v>
      </c>
      <c r="CB277" s="48">
        <f t="shared" si="208"/>
        <v>0</v>
      </c>
      <c r="CC277" s="48">
        <f t="shared" si="208"/>
        <v>0</v>
      </c>
      <c r="CD277" s="48">
        <f t="shared" si="208"/>
        <v>0</v>
      </c>
      <c r="CE277" s="48">
        <f t="shared" si="209"/>
        <v>0</v>
      </c>
      <c r="CF277" s="48">
        <f t="shared" si="209"/>
        <v>0</v>
      </c>
      <c r="CG277" s="48">
        <f t="shared" si="209"/>
        <v>0</v>
      </c>
      <c r="CH277" s="48">
        <f t="shared" si="209"/>
        <v>0</v>
      </c>
      <c r="CI277" s="48">
        <f t="shared" si="209"/>
        <v>0</v>
      </c>
      <c r="CJ277" s="48">
        <f t="shared" si="209"/>
        <v>0</v>
      </c>
      <c r="CK277" s="48">
        <f t="shared" si="209"/>
        <v>0</v>
      </c>
      <c r="CL277" s="48">
        <f t="shared" si="209"/>
        <v>0</v>
      </c>
      <c r="CM277" s="48">
        <f t="shared" si="209"/>
        <v>0</v>
      </c>
      <c r="CN277" s="48">
        <f t="shared" si="209"/>
        <v>0</v>
      </c>
      <c r="CO277" s="48">
        <f t="shared" si="209"/>
        <v>0</v>
      </c>
      <c r="CP277" s="48">
        <f t="shared" si="209"/>
        <v>0</v>
      </c>
      <c r="CQ277" s="49">
        <f>+AVERAGE(AW277,BT277)</f>
        <v>0</v>
      </c>
      <c r="CR277" s="48">
        <f>SUM(D277:Y277)</f>
        <v>0</v>
      </c>
    </row>
    <row r="278" spans="1:96" hidden="1" outlineLevel="1" x14ac:dyDescent="0.25">
      <c r="A278" s="60" t="s">
        <v>66</v>
      </c>
      <c r="B278" s="51" t="s">
        <v>67</v>
      </c>
      <c r="C278" s="61" t="s">
        <v>68</v>
      </c>
      <c r="D278" s="78">
        <v>0</v>
      </c>
      <c r="E278" s="78">
        <v>0</v>
      </c>
      <c r="F278" s="78">
        <v>0</v>
      </c>
      <c r="G278" s="78">
        <v>0</v>
      </c>
      <c r="H278" s="78">
        <v>0</v>
      </c>
      <c r="I278" s="78">
        <v>0</v>
      </c>
      <c r="J278" s="78">
        <v>0</v>
      </c>
      <c r="K278" s="78">
        <v>0</v>
      </c>
      <c r="L278" s="78">
        <v>0</v>
      </c>
      <c r="M278" s="78">
        <v>0</v>
      </c>
      <c r="N278" s="78">
        <v>0</v>
      </c>
      <c r="O278" s="78">
        <v>0</v>
      </c>
      <c r="P278" s="78">
        <v>0</v>
      </c>
      <c r="Q278" s="78">
        <v>0</v>
      </c>
      <c r="R278" s="78">
        <v>0</v>
      </c>
      <c r="S278" s="78">
        <v>0</v>
      </c>
      <c r="T278" s="78">
        <v>0</v>
      </c>
      <c r="U278" s="78">
        <v>0</v>
      </c>
      <c r="V278" s="78">
        <v>0</v>
      </c>
      <c r="W278" s="78">
        <v>0</v>
      </c>
      <c r="X278" s="78">
        <v>0</v>
      </c>
      <c r="Y278" s="110">
        <v>0</v>
      </c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  <c r="BC278" s="56"/>
      <c r="BD278" s="56"/>
      <c r="BE278" s="56"/>
      <c r="BF278" s="56"/>
      <c r="BG278" s="56"/>
      <c r="BH278" s="56"/>
      <c r="BI278" s="56"/>
      <c r="BJ278" s="56"/>
      <c r="BK278" s="56"/>
      <c r="BL278" s="56"/>
      <c r="BM278" s="56"/>
      <c r="BN278" s="56"/>
      <c r="BO278" s="56"/>
      <c r="BP278" s="56"/>
      <c r="BQ278" s="56"/>
      <c r="BR278" s="56"/>
      <c r="BS278" s="56"/>
      <c r="BT278" s="56"/>
      <c r="BU278" s="56"/>
      <c r="BV278" s="56"/>
      <c r="BW278" s="56"/>
      <c r="BX278" s="56"/>
      <c r="BY278" s="56"/>
      <c r="BZ278" s="56"/>
      <c r="CA278" s="56"/>
      <c r="CB278" s="56"/>
      <c r="CC278" s="56"/>
      <c r="CD278" s="56"/>
      <c r="CE278" s="56"/>
      <c r="CF278" s="56"/>
      <c r="CG278" s="56"/>
      <c r="CH278" s="56"/>
      <c r="CI278" s="56"/>
      <c r="CJ278" s="56"/>
      <c r="CK278" s="56"/>
      <c r="CL278" s="56"/>
      <c r="CM278" s="56"/>
      <c r="CN278" s="56"/>
      <c r="CO278" s="56"/>
      <c r="CP278" s="56"/>
      <c r="CQ278" s="49"/>
      <c r="CR278" s="48"/>
    </row>
    <row r="279" spans="1:96" hidden="1" outlineLevel="1" x14ac:dyDescent="0.25">
      <c r="A279" s="50" t="s">
        <v>90</v>
      </c>
      <c r="B279" s="51" t="s">
        <v>89</v>
      </c>
      <c r="C279" s="52">
        <f>+[2]Genanskaffelsespriser!$E$179</f>
        <v>50</v>
      </c>
      <c r="D279" s="78">
        <v>0</v>
      </c>
      <c r="E279" s="78">
        <v>0</v>
      </c>
      <c r="F279" s="78">
        <v>0</v>
      </c>
      <c r="G279" s="78">
        <v>0</v>
      </c>
      <c r="H279" s="78">
        <v>0</v>
      </c>
      <c r="I279" s="78">
        <v>0</v>
      </c>
      <c r="J279" s="78">
        <v>0</v>
      </c>
      <c r="K279" s="78">
        <v>0</v>
      </c>
      <c r="L279" s="78">
        <v>0</v>
      </c>
      <c r="M279" s="78">
        <v>0</v>
      </c>
      <c r="N279" s="78">
        <v>0</v>
      </c>
      <c r="O279" s="78">
        <v>0</v>
      </c>
      <c r="P279" s="78">
        <v>0</v>
      </c>
      <c r="Q279" s="78">
        <v>0</v>
      </c>
      <c r="R279" s="78">
        <v>0</v>
      </c>
      <c r="S279" s="78">
        <v>0</v>
      </c>
      <c r="T279" s="78">
        <v>0</v>
      </c>
      <c r="U279" s="78">
        <v>0</v>
      </c>
      <c r="V279" s="78">
        <v>0</v>
      </c>
      <c r="W279" s="78">
        <v>0</v>
      </c>
      <c r="X279" s="78">
        <v>0</v>
      </c>
      <c r="Y279" s="78">
        <v>0</v>
      </c>
      <c r="Z279" s="87">
        <f>IF(COUNTIF(D279:Y279,"&lt;&gt;0")&lt;=1,IF((SUM(D279:Y279))&gt;0,(+HLOOKUP((SUM(D279:Y279)),[2]Priser!$E$191:$J$193,2)+((SUM(D279:Y279))-HLOOKUP((SUM(D279:Y279)),[2]Priser!$E$191:$J$193,1))*HLOOKUP((SUM(D279:Y279)),[2]Priser!$E$191:$J$193,3))/(SUM(D279:Y279)),0)*(1+[2]Genanskaffelsespriser!$D$196),$A$400)</f>
        <v>0</v>
      </c>
      <c r="AA279" s="57">
        <f t="shared" ref="AA279:AV279" si="211">IF((D279*$Z279-(2009-D$3)/($C279+D280)*$Z279*D279)&lt;0,0,(D279*$Z279-(2009-D$3)/($C279+D280)*$Z279*D279))</f>
        <v>0</v>
      </c>
      <c r="AB279" s="58">
        <f t="shared" si="211"/>
        <v>0</v>
      </c>
      <c r="AC279" s="58">
        <f t="shared" si="211"/>
        <v>0</v>
      </c>
      <c r="AD279" s="58">
        <f t="shared" si="211"/>
        <v>0</v>
      </c>
      <c r="AE279" s="58">
        <f t="shared" si="211"/>
        <v>0</v>
      </c>
      <c r="AF279" s="58">
        <f t="shared" si="211"/>
        <v>0</v>
      </c>
      <c r="AG279" s="58">
        <f t="shared" si="211"/>
        <v>0</v>
      </c>
      <c r="AH279" s="58">
        <f t="shared" si="211"/>
        <v>0</v>
      </c>
      <c r="AI279" s="58">
        <f t="shared" si="211"/>
        <v>0</v>
      </c>
      <c r="AJ279" s="58">
        <f t="shared" si="211"/>
        <v>0</v>
      </c>
      <c r="AK279" s="58">
        <f t="shared" si="211"/>
        <v>0</v>
      </c>
      <c r="AL279" s="58">
        <f t="shared" si="211"/>
        <v>0</v>
      </c>
      <c r="AM279" s="58">
        <f t="shared" si="211"/>
        <v>0</v>
      </c>
      <c r="AN279" s="58">
        <f t="shared" si="211"/>
        <v>0</v>
      </c>
      <c r="AO279" s="58">
        <f t="shared" si="211"/>
        <v>0</v>
      </c>
      <c r="AP279" s="58">
        <f t="shared" si="211"/>
        <v>0</v>
      </c>
      <c r="AQ279" s="58">
        <f t="shared" si="211"/>
        <v>0</v>
      </c>
      <c r="AR279" s="58">
        <f t="shared" si="211"/>
        <v>0</v>
      </c>
      <c r="AS279" s="58">
        <f t="shared" si="211"/>
        <v>0</v>
      </c>
      <c r="AT279" s="58">
        <f t="shared" si="211"/>
        <v>0</v>
      </c>
      <c r="AU279" s="58">
        <f t="shared" si="211"/>
        <v>0</v>
      </c>
      <c r="AV279" s="58">
        <f t="shared" si="211"/>
        <v>0</v>
      </c>
      <c r="AW279" s="59">
        <f>+SUM(AA279:AV279)</f>
        <v>0</v>
      </c>
      <c r="AX279" s="58">
        <f>VLOOKUP(D$3,[2]Prisindeks!$A$1:$B$111,2,FALSE)/100*AA279</f>
        <v>0</v>
      </c>
      <c r="AY279" s="58">
        <f>VLOOKUP(E$3,[2]Prisindeks!$A$1:$B$111,2,FALSE)/100*AB279</f>
        <v>0</v>
      </c>
      <c r="AZ279" s="58">
        <f>VLOOKUP(F$3,[2]Prisindeks!$A$1:$B$111,2,FALSE)/100*AC279</f>
        <v>0</v>
      </c>
      <c r="BA279" s="58">
        <f>VLOOKUP(G$3,[2]Prisindeks!$A$1:$B$111,2,FALSE)/100*AD279</f>
        <v>0</v>
      </c>
      <c r="BB279" s="58">
        <f>VLOOKUP(H$3,[2]Prisindeks!$A$1:$B$111,2,FALSE)/100*AE279</f>
        <v>0</v>
      </c>
      <c r="BC279" s="58">
        <f>VLOOKUP(I$3,[2]Prisindeks!$A$1:$B$111,2,FALSE)/100*AF279</f>
        <v>0</v>
      </c>
      <c r="BD279" s="58">
        <f>VLOOKUP(J$3,[2]Prisindeks!$A$1:$B$111,2,FALSE)/100*AG279</f>
        <v>0</v>
      </c>
      <c r="BE279" s="58">
        <f>VLOOKUP(K$3,[2]Prisindeks!$A$1:$B$111,2,FALSE)/100*AH279</f>
        <v>0</v>
      </c>
      <c r="BF279" s="58">
        <f>VLOOKUP(L$3,[2]Prisindeks!$A$1:$B$111,2,FALSE)/100*AI279</f>
        <v>0</v>
      </c>
      <c r="BG279" s="58">
        <f>VLOOKUP(M$3,[2]Prisindeks!$A$1:$B$111,2,FALSE)/100*AJ279</f>
        <v>0</v>
      </c>
      <c r="BH279" s="58">
        <f>VLOOKUP(N$3,[2]Prisindeks!$A$1:$B$111,2,FALSE)/100*AK279</f>
        <v>0</v>
      </c>
      <c r="BI279" s="58">
        <f>VLOOKUP(O$3,[2]Prisindeks!$A$1:$B$111,2,FALSE)/100*AL279</f>
        <v>0</v>
      </c>
      <c r="BJ279" s="58">
        <f>VLOOKUP(P$3,[2]Prisindeks!$A$1:$B$111,2,FALSE)/100*AM279</f>
        <v>0</v>
      </c>
      <c r="BK279" s="58">
        <f>VLOOKUP(Q$3,[2]Prisindeks!$A$1:$B$111,2,FALSE)/100*AN279</f>
        <v>0</v>
      </c>
      <c r="BL279" s="58">
        <f>VLOOKUP(R$3,[2]Prisindeks!$A$1:$B$111,2,FALSE)/100*AO279</f>
        <v>0</v>
      </c>
      <c r="BM279" s="58">
        <f>VLOOKUP(S$3,[2]Prisindeks!$A$1:$B$111,2,FALSE)/100*AP279</f>
        <v>0</v>
      </c>
      <c r="BN279" s="58">
        <f>VLOOKUP(T$3,[2]Prisindeks!$A$1:$B$111,2,FALSE)/100*AQ279</f>
        <v>0</v>
      </c>
      <c r="BO279" s="58">
        <f>VLOOKUP(U$3,[2]Prisindeks!$A$1:$B$111,2,FALSE)/100*AR279</f>
        <v>0</v>
      </c>
      <c r="BP279" s="58">
        <f>VLOOKUP(V$3,[2]Prisindeks!$A$1:$B$111,2,FALSE)/100*AS279</f>
        <v>0</v>
      </c>
      <c r="BQ279" s="58">
        <f>VLOOKUP(W$3,[2]Prisindeks!$A$1:$B$111,2,FALSE)/100*AT279</f>
        <v>0</v>
      </c>
      <c r="BR279" s="58">
        <f>VLOOKUP(X$3,[2]Prisindeks!$A$1:$B$111,2,FALSE)/100*AU279</f>
        <v>0</v>
      </c>
      <c r="BS279" s="58">
        <f>VLOOKUP(Y$3,[2]Prisindeks!$A$1:$B$111,2,FALSE)/100*AV279</f>
        <v>0</v>
      </c>
      <c r="BT279" s="59">
        <f>+SUM(AX279:BS279)</f>
        <v>0</v>
      </c>
      <c r="BU279" s="48">
        <f t="shared" ref="BU279:CP279" si="212">(AX279+AA279)/2</f>
        <v>0</v>
      </c>
      <c r="BV279" s="48">
        <f t="shared" si="212"/>
        <v>0</v>
      </c>
      <c r="BW279" s="48">
        <f t="shared" si="212"/>
        <v>0</v>
      </c>
      <c r="BX279" s="48">
        <f t="shared" si="212"/>
        <v>0</v>
      </c>
      <c r="BY279" s="48">
        <f t="shared" si="212"/>
        <v>0</v>
      </c>
      <c r="BZ279" s="48">
        <f t="shared" si="212"/>
        <v>0</v>
      </c>
      <c r="CA279" s="48">
        <f t="shared" si="212"/>
        <v>0</v>
      </c>
      <c r="CB279" s="48">
        <f t="shared" si="212"/>
        <v>0</v>
      </c>
      <c r="CC279" s="48">
        <f t="shared" si="212"/>
        <v>0</v>
      </c>
      <c r="CD279" s="48">
        <f t="shared" si="212"/>
        <v>0</v>
      </c>
      <c r="CE279" s="48">
        <f t="shared" si="212"/>
        <v>0</v>
      </c>
      <c r="CF279" s="48">
        <f t="shared" si="212"/>
        <v>0</v>
      </c>
      <c r="CG279" s="48">
        <f t="shared" si="212"/>
        <v>0</v>
      </c>
      <c r="CH279" s="48">
        <f t="shared" si="212"/>
        <v>0</v>
      </c>
      <c r="CI279" s="48">
        <f t="shared" si="212"/>
        <v>0</v>
      </c>
      <c r="CJ279" s="48">
        <f t="shared" si="212"/>
        <v>0</v>
      </c>
      <c r="CK279" s="48">
        <f t="shared" si="212"/>
        <v>0</v>
      </c>
      <c r="CL279" s="48">
        <f t="shared" si="212"/>
        <v>0</v>
      </c>
      <c r="CM279" s="48">
        <f t="shared" si="212"/>
        <v>0</v>
      </c>
      <c r="CN279" s="48">
        <f t="shared" si="212"/>
        <v>0</v>
      </c>
      <c r="CO279" s="48">
        <f t="shared" si="212"/>
        <v>0</v>
      </c>
      <c r="CP279" s="48">
        <f t="shared" si="212"/>
        <v>0</v>
      </c>
      <c r="CQ279" s="49">
        <f>+AVERAGE(AW279,BT279)</f>
        <v>0</v>
      </c>
      <c r="CR279" s="48">
        <f>SUM(D279:Y279)</f>
        <v>0</v>
      </c>
    </row>
    <row r="280" spans="1:96" hidden="1" outlineLevel="1" x14ac:dyDescent="0.25">
      <c r="A280" s="60" t="s">
        <v>66</v>
      </c>
      <c r="B280" s="51" t="s">
        <v>67</v>
      </c>
      <c r="C280" s="61" t="s">
        <v>68</v>
      </c>
      <c r="D280" s="78">
        <v>0</v>
      </c>
      <c r="E280" s="78">
        <v>0</v>
      </c>
      <c r="F280" s="78">
        <v>0</v>
      </c>
      <c r="G280" s="78">
        <v>0</v>
      </c>
      <c r="H280" s="78">
        <v>0</v>
      </c>
      <c r="I280" s="78">
        <v>0</v>
      </c>
      <c r="J280" s="78">
        <v>0</v>
      </c>
      <c r="K280" s="78">
        <v>0</v>
      </c>
      <c r="L280" s="78">
        <v>0</v>
      </c>
      <c r="M280" s="78">
        <v>0</v>
      </c>
      <c r="N280" s="78">
        <v>0</v>
      </c>
      <c r="O280" s="78">
        <v>0</v>
      </c>
      <c r="P280" s="78">
        <v>0</v>
      </c>
      <c r="Q280" s="78">
        <v>0</v>
      </c>
      <c r="R280" s="78">
        <v>0</v>
      </c>
      <c r="S280" s="78">
        <v>0</v>
      </c>
      <c r="T280" s="78">
        <v>0</v>
      </c>
      <c r="U280" s="78">
        <v>0</v>
      </c>
      <c r="V280" s="78">
        <v>0</v>
      </c>
      <c r="W280" s="78">
        <v>0</v>
      </c>
      <c r="X280" s="78">
        <v>0</v>
      </c>
      <c r="Y280" s="110">
        <v>0</v>
      </c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6"/>
      <c r="BB280" s="56"/>
      <c r="BC280" s="56"/>
      <c r="BD280" s="56"/>
      <c r="BE280" s="56"/>
      <c r="BF280" s="56"/>
      <c r="BG280" s="56"/>
      <c r="BH280" s="56"/>
      <c r="BI280" s="56"/>
      <c r="BJ280" s="56"/>
      <c r="BK280" s="56"/>
      <c r="BL280" s="56"/>
      <c r="BM280" s="56"/>
      <c r="BN280" s="56"/>
      <c r="BO280" s="56"/>
      <c r="BP280" s="56"/>
      <c r="BQ280" s="56"/>
      <c r="BR280" s="56"/>
      <c r="BS280" s="56"/>
      <c r="BT280" s="56"/>
      <c r="BU280" s="56"/>
      <c r="BV280" s="56"/>
      <c r="BW280" s="56"/>
      <c r="BX280" s="56"/>
      <c r="BY280" s="56"/>
      <c r="BZ280" s="56"/>
      <c r="CA280" s="56"/>
      <c r="CB280" s="56"/>
      <c r="CC280" s="56"/>
      <c r="CD280" s="56"/>
      <c r="CE280" s="56"/>
      <c r="CF280" s="56"/>
      <c r="CG280" s="56"/>
      <c r="CH280" s="56"/>
      <c r="CI280" s="56"/>
      <c r="CJ280" s="56"/>
      <c r="CK280" s="56"/>
      <c r="CL280" s="56"/>
      <c r="CM280" s="56"/>
      <c r="CN280" s="56"/>
      <c r="CO280" s="56"/>
      <c r="CP280" s="56"/>
      <c r="CQ280" s="49"/>
      <c r="CR280" s="48"/>
    </row>
    <row r="281" spans="1:96" collapsed="1" x14ac:dyDescent="0.25">
      <c r="A281" s="30" t="s">
        <v>109</v>
      </c>
      <c r="B281" s="31"/>
      <c r="C281" s="7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74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  <c r="AN281" s="75"/>
      <c r="AO281" s="75"/>
      <c r="AP281" s="75"/>
      <c r="AQ281" s="75"/>
      <c r="AR281" s="75"/>
      <c r="AS281" s="75"/>
      <c r="AT281" s="75"/>
      <c r="AU281" s="75"/>
      <c r="AV281" s="49"/>
      <c r="AW281" s="36">
        <f>SUM(AW282:AW289)</f>
        <v>0</v>
      </c>
      <c r="AX281" s="76"/>
      <c r="AY281" s="76"/>
      <c r="AZ281" s="76"/>
      <c r="BA281" s="76"/>
      <c r="BB281" s="76"/>
      <c r="BC281" s="76"/>
      <c r="BD281" s="76"/>
      <c r="BE281" s="76"/>
      <c r="BF281" s="76"/>
      <c r="BG281" s="76"/>
      <c r="BH281" s="76"/>
      <c r="BI281" s="76"/>
      <c r="BJ281" s="76"/>
      <c r="BK281" s="76"/>
      <c r="BL281" s="76"/>
      <c r="BM281" s="76"/>
      <c r="BN281" s="76"/>
      <c r="BO281" s="76"/>
      <c r="BP281" s="76"/>
      <c r="BQ281" s="76"/>
      <c r="BR281" s="76"/>
      <c r="BS281" s="76"/>
      <c r="BT281" s="36">
        <f>SUM(BT282:BT289)</f>
        <v>0</v>
      </c>
      <c r="BU281" s="76"/>
      <c r="BV281" s="76"/>
      <c r="BW281" s="76"/>
      <c r="BX281" s="76"/>
      <c r="BY281" s="76"/>
      <c r="BZ281" s="76"/>
      <c r="CA281" s="76"/>
      <c r="CB281" s="76"/>
      <c r="CC281" s="76"/>
      <c r="CD281" s="76"/>
      <c r="CE281" s="76"/>
      <c r="CF281" s="76"/>
      <c r="CG281" s="76"/>
      <c r="CH281" s="76"/>
      <c r="CI281" s="76"/>
      <c r="CJ281" s="76"/>
      <c r="CK281" s="76"/>
      <c r="CL281" s="76"/>
      <c r="CM281" s="76"/>
      <c r="CN281" s="76"/>
      <c r="CO281" s="76"/>
      <c r="CP281" s="76"/>
      <c r="CQ281" s="36">
        <f>SUM(CQ282:CQ289)</f>
        <v>0</v>
      </c>
      <c r="CR281" s="48">
        <f>SUM(D281:Y281)</f>
        <v>0</v>
      </c>
    </row>
    <row r="282" spans="1:96" hidden="1" outlineLevel="1" x14ac:dyDescent="0.25">
      <c r="A282" s="85" t="s">
        <v>84</v>
      </c>
      <c r="B282" s="39" t="s">
        <v>85</v>
      </c>
      <c r="C282" s="40">
        <f>+[2]Genanskaffelsespriser!$E$175</f>
        <v>50</v>
      </c>
      <c r="D282" s="77">
        <v>0</v>
      </c>
      <c r="E282" s="77">
        <v>0</v>
      </c>
      <c r="F282" s="77">
        <v>0</v>
      </c>
      <c r="G282" s="77">
        <v>0</v>
      </c>
      <c r="H282" s="77">
        <v>0</v>
      </c>
      <c r="I282" s="77">
        <v>0</v>
      </c>
      <c r="J282" s="77">
        <v>0</v>
      </c>
      <c r="K282" s="77">
        <v>0</v>
      </c>
      <c r="L282" s="77">
        <v>0</v>
      </c>
      <c r="M282" s="77">
        <v>0</v>
      </c>
      <c r="N282" s="77">
        <v>0</v>
      </c>
      <c r="O282" s="77">
        <v>0</v>
      </c>
      <c r="P282" s="77">
        <v>0</v>
      </c>
      <c r="Q282" s="77">
        <v>0</v>
      </c>
      <c r="R282" s="77">
        <v>0</v>
      </c>
      <c r="S282" s="77">
        <v>0</v>
      </c>
      <c r="T282" s="77">
        <v>0</v>
      </c>
      <c r="U282" s="77">
        <v>0</v>
      </c>
      <c r="V282" s="77">
        <v>0</v>
      </c>
      <c r="W282" s="77">
        <v>0</v>
      </c>
      <c r="X282" s="77">
        <v>0</v>
      </c>
      <c r="Y282" s="77">
        <v>0</v>
      </c>
      <c r="Z282" s="86">
        <f>IF(COUNTIF(D282:Y282,"&lt;&gt;0")&lt;=1,IF((SUM(D282:Y282))&gt;0,((+HLOOKUP((SUM(D282:Y282)),[2]Priser!$E$342:$H$344,2)+((SUM(D282:Y282))-HLOOKUP((SUM(D282:Y282)),[2]Priser!$E$342:$H$344,1))*HLOOKUP((SUM(D282:Y282)),[2]Priser!$E$342:$H$344,3))*[2]Priser!$P$341)/(SUM(D282:Y282)),0)*(1+[2]Genanskaffelsespriser!$D$196),$A$400)</f>
        <v>0</v>
      </c>
      <c r="AA282" s="45">
        <f t="shared" ref="AA282:AV282" si="213">IF((D282*$Z282-(2009-D$3)/($C282+D283)*$Z282*D282)&lt;0,0,(D282*$Z282-(2009-D$3)/($C282+D283)*$Z282*D282))</f>
        <v>0</v>
      </c>
      <c r="AB282" s="46">
        <f t="shared" si="213"/>
        <v>0</v>
      </c>
      <c r="AC282" s="46">
        <f t="shared" si="213"/>
        <v>0</v>
      </c>
      <c r="AD282" s="46">
        <f t="shared" si="213"/>
        <v>0</v>
      </c>
      <c r="AE282" s="46">
        <f t="shared" si="213"/>
        <v>0</v>
      </c>
      <c r="AF282" s="46">
        <f t="shared" si="213"/>
        <v>0</v>
      </c>
      <c r="AG282" s="46">
        <f t="shared" si="213"/>
        <v>0</v>
      </c>
      <c r="AH282" s="46">
        <f t="shared" si="213"/>
        <v>0</v>
      </c>
      <c r="AI282" s="46">
        <f t="shared" si="213"/>
        <v>0</v>
      </c>
      <c r="AJ282" s="46">
        <f t="shared" si="213"/>
        <v>0</v>
      </c>
      <c r="AK282" s="46">
        <f t="shared" si="213"/>
        <v>0</v>
      </c>
      <c r="AL282" s="46">
        <f t="shared" si="213"/>
        <v>0</v>
      </c>
      <c r="AM282" s="46">
        <f t="shared" si="213"/>
        <v>0</v>
      </c>
      <c r="AN282" s="46">
        <f t="shared" si="213"/>
        <v>0</v>
      </c>
      <c r="AO282" s="46">
        <f t="shared" si="213"/>
        <v>0</v>
      </c>
      <c r="AP282" s="46">
        <f t="shared" si="213"/>
        <v>0</v>
      </c>
      <c r="AQ282" s="46">
        <f t="shared" si="213"/>
        <v>0</v>
      </c>
      <c r="AR282" s="46">
        <f t="shared" si="213"/>
        <v>0</v>
      </c>
      <c r="AS282" s="46">
        <f t="shared" si="213"/>
        <v>0</v>
      </c>
      <c r="AT282" s="46">
        <f t="shared" si="213"/>
        <v>0</v>
      </c>
      <c r="AU282" s="46">
        <f t="shared" si="213"/>
        <v>0</v>
      </c>
      <c r="AV282" s="46">
        <f t="shared" si="213"/>
        <v>0</v>
      </c>
      <c r="AW282" s="47">
        <f>+SUM(AA282:AV282)</f>
        <v>0</v>
      </c>
      <c r="AX282" s="46">
        <f>VLOOKUP(D$3,[2]Prisindeks!$A$1:$B$111,2,FALSE)/100*AA282</f>
        <v>0</v>
      </c>
      <c r="AY282" s="46">
        <f>VLOOKUP(E$3,[2]Prisindeks!$A$1:$B$111,2,FALSE)/100*AB282</f>
        <v>0</v>
      </c>
      <c r="AZ282" s="46">
        <f>VLOOKUP(F$3,[2]Prisindeks!$A$1:$B$111,2,FALSE)/100*AC282</f>
        <v>0</v>
      </c>
      <c r="BA282" s="46">
        <f>VLOOKUP(G$3,[2]Prisindeks!$A$1:$B$111,2,FALSE)/100*AD282</f>
        <v>0</v>
      </c>
      <c r="BB282" s="46">
        <f>VLOOKUP(H$3,[2]Prisindeks!$A$1:$B$111,2,FALSE)/100*AE282</f>
        <v>0</v>
      </c>
      <c r="BC282" s="46">
        <f>VLOOKUP(I$3,[2]Prisindeks!$A$1:$B$111,2,FALSE)/100*AF282</f>
        <v>0</v>
      </c>
      <c r="BD282" s="46">
        <f>VLOOKUP(J$3,[2]Prisindeks!$A$1:$B$111,2,FALSE)/100*AG282</f>
        <v>0</v>
      </c>
      <c r="BE282" s="46">
        <f>VLOOKUP(K$3,[2]Prisindeks!$A$1:$B$111,2,FALSE)/100*AH282</f>
        <v>0</v>
      </c>
      <c r="BF282" s="46">
        <f>VLOOKUP(L$3,[2]Prisindeks!$A$1:$B$111,2,FALSE)/100*AI282</f>
        <v>0</v>
      </c>
      <c r="BG282" s="46">
        <f>VLOOKUP(M$3,[2]Prisindeks!$A$1:$B$111,2,FALSE)/100*AJ282</f>
        <v>0</v>
      </c>
      <c r="BH282" s="46">
        <f>VLOOKUP(N$3,[2]Prisindeks!$A$1:$B$111,2,FALSE)/100*AK282</f>
        <v>0</v>
      </c>
      <c r="BI282" s="46">
        <f>VLOOKUP(O$3,[2]Prisindeks!$A$1:$B$111,2,FALSE)/100*AL282</f>
        <v>0</v>
      </c>
      <c r="BJ282" s="46">
        <f>VLOOKUP(P$3,[2]Prisindeks!$A$1:$B$111,2,FALSE)/100*AM282</f>
        <v>0</v>
      </c>
      <c r="BK282" s="46">
        <f>VLOOKUP(Q$3,[2]Prisindeks!$A$1:$B$111,2,FALSE)/100*AN282</f>
        <v>0</v>
      </c>
      <c r="BL282" s="46">
        <f>VLOOKUP(R$3,[2]Prisindeks!$A$1:$B$111,2,FALSE)/100*AO282</f>
        <v>0</v>
      </c>
      <c r="BM282" s="46">
        <f>VLOOKUP(S$3,[2]Prisindeks!$A$1:$B$111,2,FALSE)/100*AP282</f>
        <v>0</v>
      </c>
      <c r="BN282" s="46">
        <f>VLOOKUP(T$3,[2]Prisindeks!$A$1:$B$111,2,FALSE)/100*AQ282</f>
        <v>0</v>
      </c>
      <c r="BO282" s="46">
        <f>VLOOKUP(U$3,[2]Prisindeks!$A$1:$B$111,2,FALSE)/100*AR282</f>
        <v>0</v>
      </c>
      <c r="BP282" s="46">
        <f>VLOOKUP(V$3,[2]Prisindeks!$A$1:$B$111,2,FALSE)/100*AS282</f>
        <v>0</v>
      </c>
      <c r="BQ282" s="46">
        <f>VLOOKUP(W$3,[2]Prisindeks!$A$1:$B$111,2,FALSE)/100*AT282</f>
        <v>0</v>
      </c>
      <c r="BR282" s="46">
        <f>VLOOKUP(X$3,[2]Prisindeks!$A$1:$B$111,2,FALSE)/100*AU282</f>
        <v>0</v>
      </c>
      <c r="BS282" s="46">
        <f>VLOOKUP(Y$3,[2]Prisindeks!$A$1:$B$111,2,FALSE)/100*AV282</f>
        <v>0</v>
      </c>
      <c r="BT282" s="47">
        <f>+SUM(AX282:BS282)</f>
        <v>0</v>
      </c>
      <c r="BU282" s="48">
        <f t="shared" ref="BU282:CP282" si="214">(AX282+AA282)/2</f>
        <v>0</v>
      </c>
      <c r="BV282" s="48">
        <f t="shared" si="214"/>
        <v>0</v>
      </c>
      <c r="BW282" s="48">
        <f t="shared" si="214"/>
        <v>0</v>
      </c>
      <c r="BX282" s="48">
        <f t="shared" si="214"/>
        <v>0</v>
      </c>
      <c r="BY282" s="48">
        <f t="shared" si="214"/>
        <v>0</v>
      </c>
      <c r="BZ282" s="48">
        <f t="shared" si="214"/>
        <v>0</v>
      </c>
      <c r="CA282" s="48">
        <f t="shared" si="214"/>
        <v>0</v>
      </c>
      <c r="CB282" s="48">
        <f t="shared" si="214"/>
        <v>0</v>
      </c>
      <c r="CC282" s="48">
        <f t="shared" si="214"/>
        <v>0</v>
      </c>
      <c r="CD282" s="48">
        <f t="shared" si="214"/>
        <v>0</v>
      </c>
      <c r="CE282" s="48">
        <f t="shared" si="214"/>
        <v>0</v>
      </c>
      <c r="CF282" s="48">
        <f t="shared" si="214"/>
        <v>0</v>
      </c>
      <c r="CG282" s="48">
        <f t="shared" si="214"/>
        <v>0</v>
      </c>
      <c r="CH282" s="48">
        <f t="shared" si="214"/>
        <v>0</v>
      </c>
      <c r="CI282" s="48">
        <f t="shared" si="214"/>
        <v>0</v>
      </c>
      <c r="CJ282" s="48">
        <f t="shared" si="214"/>
        <v>0</v>
      </c>
      <c r="CK282" s="48">
        <f t="shared" si="214"/>
        <v>0</v>
      </c>
      <c r="CL282" s="48">
        <f t="shared" si="214"/>
        <v>0</v>
      </c>
      <c r="CM282" s="48">
        <f t="shared" si="214"/>
        <v>0</v>
      </c>
      <c r="CN282" s="48">
        <f t="shared" si="214"/>
        <v>0</v>
      </c>
      <c r="CO282" s="48">
        <f t="shared" si="214"/>
        <v>0</v>
      </c>
      <c r="CP282" s="48">
        <f t="shared" si="214"/>
        <v>0</v>
      </c>
      <c r="CQ282" s="49">
        <f>+AVERAGE(AW282,BT282)</f>
        <v>0</v>
      </c>
      <c r="CR282" s="48">
        <f>SUM(D282:Y282)</f>
        <v>0</v>
      </c>
    </row>
    <row r="283" spans="1:96" hidden="1" outlineLevel="1" x14ac:dyDescent="0.25">
      <c r="A283" s="60" t="s">
        <v>66</v>
      </c>
      <c r="B283" s="51" t="s">
        <v>67</v>
      </c>
      <c r="C283" s="61" t="s">
        <v>68</v>
      </c>
      <c r="D283" s="78">
        <v>0</v>
      </c>
      <c r="E283" s="78">
        <v>0</v>
      </c>
      <c r="F283" s="78">
        <v>0</v>
      </c>
      <c r="G283" s="78">
        <v>0</v>
      </c>
      <c r="H283" s="78">
        <v>0</v>
      </c>
      <c r="I283" s="78">
        <v>0</v>
      </c>
      <c r="J283" s="78">
        <v>0</v>
      </c>
      <c r="K283" s="78">
        <v>0</v>
      </c>
      <c r="L283" s="78">
        <v>0</v>
      </c>
      <c r="M283" s="78">
        <v>0</v>
      </c>
      <c r="N283" s="78">
        <v>0</v>
      </c>
      <c r="O283" s="78">
        <v>0</v>
      </c>
      <c r="P283" s="78">
        <v>0</v>
      </c>
      <c r="Q283" s="78">
        <v>0</v>
      </c>
      <c r="R283" s="78">
        <v>0</v>
      </c>
      <c r="S283" s="78">
        <v>0</v>
      </c>
      <c r="T283" s="78">
        <v>0</v>
      </c>
      <c r="U283" s="78">
        <v>0</v>
      </c>
      <c r="V283" s="78">
        <v>0</v>
      </c>
      <c r="W283" s="78">
        <v>0</v>
      </c>
      <c r="X283" s="78">
        <v>0</v>
      </c>
      <c r="Y283" s="110">
        <v>0</v>
      </c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  <c r="BC283" s="56"/>
      <c r="BD283" s="56"/>
      <c r="BE283" s="56"/>
      <c r="BF283" s="56"/>
      <c r="BG283" s="56"/>
      <c r="BH283" s="56"/>
      <c r="BI283" s="56"/>
      <c r="BJ283" s="56"/>
      <c r="BK283" s="56"/>
      <c r="BL283" s="56"/>
      <c r="BM283" s="56"/>
      <c r="BN283" s="56"/>
      <c r="BO283" s="56"/>
      <c r="BP283" s="56"/>
      <c r="BQ283" s="56"/>
      <c r="BR283" s="56"/>
      <c r="BS283" s="56"/>
      <c r="BT283" s="56"/>
      <c r="BU283" s="56"/>
      <c r="BV283" s="56"/>
      <c r="BW283" s="56"/>
      <c r="BX283" s="56"/>
      <c r="BY283" s="56"/>
      <c r="BZ283" s="56"/>
      <c r="CA283" s="56"/>
      <c r="CB283" s="56"/>
      <c r="CC283" s="56"/>
      <c r="CD283" s="56"/>
      <c r="CE283" s="56"/>
      <c r="CF283" s="56"/>
      <c r="CG283" s="56"/>
      <c r="CH283" s="56"/>
      <c r="CI283" s="56"/>
      <c r="CJ283" s="56"/>
      <c r="CK283" s="56"/>
      <c r="CL283" s="56"/>
      <c r="CM283" s="56"/>
      <c r="CN283" s="56"/>
      <c r="CO283" s="56"/>
      <c r="CP283" s="56"/>
      <c r="CQ283" s="49"/>
      <c r="CR283" s="48"/>
    </row>
    <row r="284" spans="1:96" hidden="1" outlineLevel="1" x14ac:dyDescent="0.25">
      <c r="A284" s="50" t="s">
        <v>86</v>
      </c>
      <c r="B284" s="51" t="s">
        <v>85</v>
      </c>
      <c r="C284" s="52">
        <f>+[2]Genanskaffelsespriser!$E$176</f>
        <v>25</v>
      </c>
      <c r="D284" s="78">
        <v>0</v>
      </c>
      <c r="E284" s="78">
        <v>0</v>
      </c>
      <c r="F284" s="78">
        <v>0</v>
      </c>
      <c r="G284" s="78">
        <v>0</v>
      </c>
      <c r="H284" s="78">
        <v>0</v>
      </c>
      <c r="I284" s="78">
        <v>0</v>
      </c>
      <c r="J284" s="78">
        <v>0</v>
      </c>
      <c r="K284" s="78">
        <v>0</v>
      </c>
      <c r="L284" s="78">
        <v>0</v>
      </c>
      <c r="M284" s="78">
        <v>0</v>
      </c>
      <c r="N284" s="78">
        <v>0</v>
      </c>
      <c r="O284" s="78">
        <v>0</v>
      </c>
      <c r="P284" s="78">
        <v>0</v>
      </c>
      <c r="Q284" s="78">
        <v>0</v>
      </c>
      <c r="R284" s="78">
        <v>0</v>
      </c>
      <c r="S284" s="78">
        <v>0</v>
      </c>
      <c r="T284" s="78">
        <v>0</v>
      </c>
      <c r="U284" s="78">
        <v>0</v>
      </c>
      <c r="V284" s="78">
        <v>0</v>
      </c>
      <c r="W284" s="78">
        <v>0</v>
      </c>
      <c r="X284" s="78">
        <v>0</v>
      </c>
      <c r="Y284" s="78">
        <v>0</v>
      </c>
      <c r="Z284" s="87">
        <f>IF(COUNTIF(D284:Y284,"&lt;&gt;0")&lt;=1,IF((SUM(D284:Y284))&gt;0,((+HLOOKUP((SUM(D284:Y284)),[2]Priser!$E$342:$H$344,2)+((SUM(D284:Y284))-HLOOKUP((SUM(D284:Y284)),[2]Priser!$E$342:$H$344,1))*HLOOKUP((SUM(D284:Y284)),[2]Priser!$E$342:$H$344,3))*[2]Priser!$Q$341)/(SUM(D284:Y284)),0)*(1+[2]Genanskaffelsespriser!$D$196),$A$400)</f>
        <v>0</v>
      </c>
      <c r="AA284" s="57">
        <f t="shared" ref="AA284:AP285" si="215">IF((D284*$Z284-(2009-D$3)/$C284*$Z284*D284)&lt;0,0,(D284*$Z284-(2009-D$3)/$C284*$Z284*D284))</f>
        <v>0</v>
      </c>
      <c r="AB284" s="58">
        <f t="shared" si="215"/>
        <v>0</v>
      </c>
      <c r="AC284" s="58">
        <f t="shared" si="215"/>
        <v>0</v>
      </c>
      <c r="AD284" s="58">
        <f t="shared" si="215"/>
        <v>0</v>
      </c>
      <c r="AE284" s="58">
        <f t="shared" si="215"/>
        <v>0</v>
      </c>
      <c r="AF284" s="58">
        <f t="shared" si="215"/>
        <v>0</v>
      </c>
      <c r="AG284" s="58">
        <f t="shared" si="215"/>
        <v>0</v>
      </c>
      <c r="AH284" s="58">
        <f t="shared" si="215"/>
        <v>0</v>
      </c>
      <c r="AI284" s="58">
        <f t="shared" si="215"/>
        <v>0</v>
      </c>
      <c r="AJ284" s="58">
        <f t="shared" si="215"/>
        <v>0</v>
      </c>
      <c r="AK284" s="58">
        <f t="shared" si="215"/>
        <v>0</v>
      </c>
      <c r="AL284" s="58">
        <f t="shared" si="215"/>
        <v>0</v>
      </c>
      <c r="AM284" s="58">
        <f t="shared" si="215"/>
        <v>0</v>
      </c>
      <c r="AN284" s="58">
        <f t="shared" si="215"/>
        <v>0</v>
      </c>
      <c r="AO284" s="58">
        <f t="shared" si="215"/>
        <v>0</v>
      </c>
      <c r="AP284" s="58">
        <f t="shared" si="215"/>
        <v>0</v>
      </c>
      <c r="AQ284" s="58">
        <f t="shared" ref="AK284:AT285" si="216">IF((T284*$Z284-(2009-T$3)/$C284*$Z284*T284)&lt;0,0,(T284*$Z284-(2009-T$3)/$C284*$Z284*T284))</f>
        <v>0</v>
      </c>
      <c r="AR284" s="58">
        <f t="shared" si="216"/>
        <v>0</v>
      </c>
      <c r="AS284" s="58">
        <f t="shared" si="216"/>
        <v>0</v>
      </c>
      <c r="AT284" s="58">
        <f t="shared" si="216"/>
        <v>0</v>
      </c>
      <c r="AU284" s="58">
        <f>IF((X284*$Z284-(2009-X$3)/$C284*$Z284*X284)&lt;0,0,(X284*$Z284-(2009-X$3)/$C284*$Z284*X284))</f>
        <v>0</v>
      </c>
      <c r="AV284" s="58">
        <f>IF((Y284*$Z284-(2009-Y$3)/$C284*$Z284*Y284)&lt;0,0,(Y284*$Z284-(2009-Y$3)/$C284*$Z284*Y284))</f>
        <v>0</v>
      </c>
      <c r="AW284" s="59">
        <f>+SUM(AA284:AV284)</f>
        <v>0</v>
      </c>
      <c r="AX284" s="58">
        <f>VLOOKUP(D$3,[2]Prisindeks!$A$1:$B$111,2,FALSE)/100*AA284</f>
        <v>0</v>
      </c>
      <c r="AY284" s="58">
        <f>VLOOKUP(E$3,[2]Prisindeks!$A$1:$B$111,2,FALSE)/100*AB284</f>
        <v>0</v>
      </c>
      <c r="AZ284" s="58">
        <f>VLOOKUP(F$3,[2]Prisindeks!$A$1:$B$111,2,FALSE)/100*AC284</f>
        <v>0</v>
      </c>
      <c r="BA284" s="58">
        <f>VLOOKUP(G$3,[2]Prisindeks!$A$1:$B$111,2,FALSE)/100*AD284</f>
        <v>0</v>
      </c>
      <c r="BB284" s="58">
        <f>VLOOKUP(H$3,[2]Prisindeks!$A$1:$B$111,2,FALSE)/100*AE284</f>
        <v>0</v>
      </c>
      <c r="BC284" s="58">
        <f>VLOOKUP(I$3,[2]Prisindeks!$A$1:$B$111,2,FALSE)/100*AF284</f>
        <v>0</v>
      </c>
      <c r="BD284" s="58">
        <f>VLOOKUP(J$3,[2]Prisindeks!$A$1:$B$111,2,FALSE)/100*AG284</f>
        <v>0</v>
      </c>
      <c r="BE284" s="58">
        <f>VLOOKUP(K$3,[2]Prisindeks!$A$1:$B$111,2,FALSE)/100*AH284</f>
        <v>0</v>
      </c>
      <c r="BF284" s="58">
        <f>VLOOKUP(L$3,[2]Prisindeks!$A$1:$B$111,2,FALSE)/100*AI284</f>
        <v>0</v>
      </c>
      <c r="BG284" s="58">
        <f>VLOOKUP(M$3,[2]Prisindeks!$A$1:$B$111,2,FALSE)/100*AJ284</f>
        <v>0</v>
      </c>
      <c r="BH284" s="58">
        <f>VLOOKUP(N$3,[2]Prisindeks!$A$1:$B$111,2,FALSE)/100*AK284</f>
        <v>0</v>
      </c>
      <c r="BI284" s="58">
        <f>VLOOKUP(O$3,[2]Prisindeks!$A$1:$B$111,2,FALSE)/100*AL284</f>
        <v>0</v>
      </c>
      <c r="BJ284" s="58">
        <f>VLOOKUP(P$3,[2]Prisindeks!$A$1:$B$111,2,FALSE)/100*AM284</f>
        <v>0</v>
      </c>
      <c r="BK284" s="58">
        <f>VLOOKUP(Q$3,[2]Prisindeks!$A$1:$B$111,2,FALSE)/100*AN284</f>
        <v>0</v>
      </c>
      <c r="BL284" s="58">
        <f>VLOOKUP(R$3,[2]Prisindeks!$A$1:$B$111,2,FALSE)/100*AO284</f>
        <v>0</v>
      </c>
      <c r="BM284" s="58">
        <f>VLOOKUP(S$3,[2]Prisindeks!$A$1:$B$111,2,FALSE)/100*AP284</f>
        <v>0</v>
      </c>
      <c r="BN284" s="58">
        <f>VLOOKUP(T$3,[2]Prisindeks!$A$1:$B$111,2,FALSE)/100*AQ284</f>
        <v>0</v>
      </c>
      <c r="BO284" s="58">
        <f>VLOOKUP(U$3,[2]Prisindeks!$A$1:$B$111,2,FALSE)/100*AR284</f>
        <v>0</v>
      </c>
      <c r="BP284" s="58">
        <f>VLOOKUP(V$3,[2]Prisindeks!$A$1:$B$111,2,FALSE)/100*AS284</f>
        <v>0</v>
      </c>
      <c r="BQ284" s="58">
        <f>VLOOKUP(W$3,[2]Prisindeks!$A$1:$B$111,2,FALSE)/100*AT284</f>
        <v>0</v>
      </c>
      <c r="BR284" s="58">
        <f>VLOOKUP(X$3,[2]Prisindeks!$A$1:$B$111,2,FALSE)/100*AU284</f>
        <v>0</v>
      </c>
      <c r="BS284" s="58">
        <f>VLOOKUP(Y$3,[2]Prisindeks!$A$1:$B$111,2,FALSE)/100*AV284</f>
        <v>0</v>
      </c>
      <c r="BT284" s="59">
        <f>+SUM(AX284:BS284)</f>
        <v>0</v>
      </c>
      <c r="BU284" s="48">
        <f t="shared" ref="BU284:CJ286" si="217">(AX284+AA284)/2</f>
        <v>0</v>
      </c>
      <c r="BV284" s="48">
        <f t="shared" si="217"/>
        <v>0</v>
      </c>
      <c r="BW284" s="48">
        <f t="shared" si="217"/>
        <v>0</v>
      </c>
      <c r="BX284" s="48">
        <f t="shared" si="217"/>
        <v>0</v>
      </c>
      <c r="BY284" s="48">
        <f t="shared" si="217"/>
        <v>0</v>
      </c>
      <c r="BZ284" s="48">
        <f t="shared" si="217"/>
        <v>0</v>
      </c>
      <c r="CA284" s="48">
        <f t="shared" si="217"/>
        <v>0</v>
      </c>
      <c r="CB284" s="48">
        <f t="shared" si="217"/>
        <v>0</v>
      </c>
      <c r="CC284" s="48">
        <f t="shared" si="217"/>
        <v>0</v>
      </c>
      <c r="CD284" s="48">
        <f t="shared" si="217"/>
        <v>0</v>
      </c>
      <c r="CE284" s="48">
        <f t="shared" si="217"/>
        <v>0</v>
      </c>
      <c r="CF284" s="48">
        <f t="shared" si="217"/>
        <v>0</v>
      </c>
      <c r="CG284" s="48">
        <f t="shared" si="217"/>
        <v>0</v>
      </c>
      <c r="CH284" s="48">
        <f t="shared" si="217"/>
        <v>0</v>
      </c>
      <c r="CI284" s="48">
        <f t="shared" si="217"/>
        <v>0</v>
      </c>
      <c r="CJ284" s="48">
        <f t="shared" si="217"/>
        <v>0</v>
      </c>
      <c r="CK284" s="48">
        <f t="shared" ref="CE284:CP286" si="218">(BN284+AQ284)/2</f>
        <v>0</v>
      </c>
      <c r="CL284" s="48">
        <f t="shared" si="218"/>
        <v>0</v>
      </c>
      <c r="CM284" s="48">
        <f t="shared" si="218"/>
        <v>0</v>
      </c>
      <c r="CN284" s="48">
        <f t="shared" si="218"/>
        <v>0</v>
      </c>
      <c r="CO284" s="48">
        <f t="shared" si="218"/>
        <v>0</v>
      </c>
      <c r="CP284" s="48">
        <f t="shared" si="218"/>
        <v>0</v>
      </c>
      <c r="CQ284" s="49">
        <f>+AVERAGE(AW284,BT284)</f>
        <v>0</v>
      </c>
      <c r="CR284" s="48">
        <f>SUM(D284:Y284)</f>
        <v>0</v>
      </c>
    </row>
    <row r="285" spans="1:96" hidden="1" outlineLevel="1" x14ac:dyDescent="0.25">
      <c r="A285" s="50" t="s">
        <v>87</v>
      </c>
      <c r="B285" s="51" t="s">
        <v>85</v>
      </c>
      <c r="C285" s="52">
        <f>+[2]Genanskaffelsespriser!$E$177</f>
        <v>10</v>
      </c>
      <c r="D285" s="78">
        <v>0</v>
      </c>
      <c r="E285" s="78">
        <v>0</v>
      </c>
      <c r="F285" s="78">
        <v>0</v>
      </c>
      <c r="G285" s="78">
        <v>0</v>
      </c>
      <c r="H285" s="78">
        <v>0</v>
      </c>
      <c r="I285" s="78">
        <v>0</v>
      </c>
      <c r="J285" s="78">
        <v>0</v>
      </c>
      <c r="K285" s="78">
        <v>0</v>
      </c>
      <c r="L285" s="78">
        <v>0</v>
      </c>
      <c r="M285" s="78">
        <v>0</v>
      </c>
      <c r="N285" s="78">
        <v>0</v>
      </c>
      <c r="O285" s="78">
        <v>0</v>
      </c>
      <c r="P285" s="78">
        <v>0</v>
      </c>
      <c r="Q285" s="78">
        <v>0</v>
      </c>
      <c r="R285" s="78">
        <v>0</v>
      </c>
      <c r="S285" s="78">
        <v>0</v>
      </c>
      <c r="T285" s="78">
        <v>0</v>
      </c>
      <c r="U285" s="78">
        <v>0</v>
      </c>
      <c r="V285" s="78">
        <v>0</v>
      </c>
      <c r="W285" s="78">
        <v>0</v>
      </c>
      <c r="X285" s="78">
        <v>0</v>
      </c>
      <c r="Y285" s="78">
        <v>0</v>
      </c>
      <c r="Z285" s="87">
        <f>IF(COUNTIF(D285:Y285,"&lt;&gt;0")&lt;=1,IF((SUM(D285:Y285))&gt;0,((+HLOOKUP((SUM(D285:Y285)),[2]Priser!$E$342:$H$344,2)+((SUM(D285:Y285))-HLOOKUP((SUM(D285:Y285)),[2]Priser!$E$342:$H$344,1))*HLOOKUP((SUM(D285:Y285)),[2]Priser!$E$342:$H$344,3))*[2]Priser!$R$341)/(SUM(D285:Y285)),0)*(1+[2]Genanskaffelsespriser!$D$196),$A$400)</f>
        <v>0</v>
      </c>
      <c r="AA285" s="57">
        <f t="shared" si="215"/>
        <v>0</v>
      </c>
      <c r="AB285" s="58">
        <f t="shared" si="215"/>
        <v>0</v>
      </c>
      <c r="AC285" s="58">
        <f t="shared" si="215"/>
        <v>0</v>
      </c>
      <c r="AD285" s="58">
        <f t="shared" si="215"/>
        <v>0</v>
      </c>
      <c r="AE285" s="58">
        <f t="shared" si="215"/>
        <v>0</v>
      </c>
      <c r="AF285" s="58">
        <f t="shared" si="215"/>
        <v>0</v>
      </c>
      <c r="AG285" s="58">
        <f t="shared" si="215"/>
        <v>0</v>
      </c>
      <c r="AH285" s="58">
        <f t="shared" si="215"/>
        <v>0</v>
      </c>
      <c r="AI285" s="58">
        <f t="shared" si="215"/>
        <v>0</v>
      </c>
      <c r="AJ285" s="58">
        <f t="shared" si="215"/>
        <v>0</v>
      </c>
      <c r="AK285" s="58">
        <f t="shared" si="216"/>
        <v>0</v>
      </c>
      <c r="AL285" s="58">
        <f t="shared" si="216"/>
        <v>0</v>
      </c>
      <c r="AM285" s="58">
        <f t="shared" si="216"/>
        <v>0</v>
      </c>
      <c r="AN285" s="58">
        <f t="shared" si="216"/>
        <v>0</v>
      </c>
      <c r="AO285" s="58">
        <f t="shared" si="216"/>
        <v>0</v>
      </c>
      <c r="AP285" s="58">
        <f t="shared" si="216"/>
        <v>0</v>
      </c>
      <c r="AQ285" s="58">
        <f t="shared" si="216"/>
        <v>0</v>
      </c>
      <c r="AR285" s="58">
        <f t="shared" si="216"/>
        <v>0</v>
      </c>
      <c r="AS285" s="58">
        <f t="shared" si="216"/>
        <v>0</v>
      </c>
      <c r="AT285" s="58">
        <f t="shared" si="216"/>
        <v>0</v>
      </c>
      <c r="AU285" s="58">
        <f>IF((X285*$Z285-(2009-X$3)/$C285*$Z285*X285)&lt;0,0,(X285*$Z285-(2009-X$3)/$C285*$Z285*X285))</f>
        <v>0</v>
      </c>
      <c r="AV285" s="58">
        <f>IF((Y285*$Z285-(2009-Y$3)/$C285*$Z285*Y285)&lt;0,0,(Y285*$Z285-(2009-Y$3)/$C285*$Z285*Y285))</f>
        <v>0</v>
      </c>
      <c r="AW285" s="59">
        <f>+SUM(AA285:AV285)</f>
        <v>0</v>
      </c>
      <c r="AX285" s="58">
        <f>VLOOKUP(D$3,[2]Prisindeks!$A$1:$B$111,2,FALSE)/100*AA285</f>
        <v>0</v>
      </c>
      <c r="AY285" s="58">
        <f>VLOOKUP(E$3,[2]Prisindeks!$A$1:$B$111,2,FALSE)/100*AB285</f>
        <v>0</v>
      </c>
      <c r="AZ285" s="58">
        <f>VLOOKUP(F$3,[2]Prisindeks!$A$1:$B$111,2,FALSE)/100*AC285</f>
        <v>0</v>
      </c>
      <c r="BA285" s="58">
        <f>VLOOKUP(G$3,[2]Prisindeks!$A$1:$B$111,2,FALSE)/100*AD285</f>
        <v>0</v>
      </c>
      <c r="BB285" s="58">
        <f>VLOOKUP(H$3,[2]Prisindeks!$A$1:$B$111,2,FALSE)/100*AE285</f>
        <v>0</v>
      </c>
      <c r="BC285" s="58">
        <f>VLOOKUP(I$3,[2]Prisindeks!$A$1:$B$111,2,FALSE)/100*AF285</f>
        <v>0</v>
      </c>
      <c r="BD285" s="58">
        <f>VLOOKUP(J$3,[2]Prisindeks!$A$1:$B$111,2,FALSE)/100*AG285</f>
        <v>0</v>
      </c>
      <c r="BE285" s="58">
        <f>VLOOKUP(K$3,[2]Prisindeks!$A$1:$B$111,2,FALSE)/100*AH285</f>
        <v>0</v>
      </c>
      <c r="BF285" s="58">
        <f>VLOOKUP(L$3,[2]Prisindeks!$A$1:$B$111,2,FALSE)/100*AI285</f>
        <v>0</v>
      </c>
      <c r="BG285" s="58">
        <f>VLOOKUP(M$3,[2]Prisindeks!$A$1:$B$111,2,FALSE)/100*AJ285</f>
        <v>0</v>
      </c>
      <c r="BH285" s="58">
        <f>VLOOKUP(N$3,[2]Prisindeks!$A$1:$B$111,2,FALSE)/100*AK285</f>
        <v>0</v>
      </c>
      <c r="BI285" s="58">
        <f>VLOOKUP(O$3,[2]Prisindeks!$A$1:$B$111,2,FALSE)/100*AL285</f>
        <v>0</v>
      </c>
      <c r="BJ285" s="58">
        <f>VLOOKUP(P$3,[2]Prisindeks!$A$1:$B$111,2,FALSE)/100*AM285</f>
        <v>0</v>
      </c>
      <c r="BK285" s="58">
        <f>VLOOKUP(Q$3,[2]Prisindeks!$A$1:$B$111,2,FALSE)/100*AN285</f>
        <v>0</v>
      </c>
      <c r="BL285" s="58">
        <f>VLOOKUP(R$3,[2]Prisindeks!$A$1:$B$111,2,FALSE)/100*AO285</f>
        <v>0</v>
      </c>
      <c r="BM285" s="58">
        <f>VLOOKUP(S$3,[2]Prisindeks!$A$1:$B$111,2,FALSE)/100*AP285</f>
        <v>0</v>
      </c>
      <c r="BN285" s="58">
        <f>VLOOKUP(T$3,[2]Prisindeks!$A$1:$B$111,2,FALSE)/100*AQ285</f>
        <v>0</v>
      </c>
      <c r="BO285" s="58">
        <f>VLOOKUP(U$3,[2]Prisindeks!$A$1:$B$111,2,FALSE)/100*AR285</f>
        <v>0</v>
      </c>
      <c r="BP285" s="58">
        <f>VLOOKUP(V$3,[2]Prisindeks!$A$1:$B$111,2,FALSE)/100*AS285</f>
        <v>0</v>
      </c>
      <c r="BQ285" s="58">
        <f>VLOOKUP(W$3,[2]Prisindeks!$A$1:$B$111,2,FALSE)/100*AT285</f>
        <v>0</v>
      </c>
      <c r="BR285" s="58">
        <f>VLOOKUP(X$3,[2]Prisindeks!$A$1:$B$111,2,FALSE)/100*AU285</f>
        <v>0</v>
      </c>
      <c r="BS285" s="58">
        <f>VLOOKUP(Y$3,[2]Prisindeks!$A$1:$B$111,2,FALSE)/100*AV285</f>
        <v>0</v>
      </c>
      <c r="BT285" s="59">
        <f>+SUM(AX285:BS285)</f>
        <v>0</v>
      </c>
      <c r="BU285" s="48">
        <f t="shared" si="217"/>
        <v>0</v>
      </c>
      <c r="BV285" s="48">
        <f t="shared" si="217"/>
        <v>0</v>
      </c>
      <c r="BW285" s="48">
        <f t="shared" si="217"/>
        <v>0</v>
      </c>
      <c r="BX285" s="48">
        <f t="shared" si="217"/>
        <v>0</v>
      </c>
      <c r="BY285" s="48">
        <f t="shared" si="217"/>
        <v>0</v>
      </c>
      <c r="BZ285" s="48">
        <f t="shared" si="217"/>
        <v>0</v>
      </c>
      <c r="CA285" s="48">
        <f t="shared" si="217"/>
        <v>0</v>
      </c>
      <c r="CB285" s="48">
        <f t="shared" si="217"/>
        <v>0</v>
      </c>
      <c r="CC285" s="48">
        <f t="shared" si="217"/>
        <v>0</v>
      </c>
      <c r="CD285" s="48">
        <f t="shared" si="217"/>
        <v>0</v>
      </c>
      <c r="CE285" s="48">
        <f t="shared" si="218"/>
        <v>0</v>
      </c>
      <c r="CF285" s="48">
        <f t="shared" si="218"/>
        <v>0</v>
      </c>
      <c r="CG285" s="48">
        <f t="shared" si="218"/>
        <v>0</v>
      </c>
      <c r="CH285" s="48">
        <f t="shared" si="218"/>
        <v>0</v>
      </c>
      <c r="CI285" s="48">
        <f t="shared" si="218"/>
        <v>0</v>
      </c>
      <c r="CJ285" s="48">
        <f t="shared" si="218"/>
        <v>0</v>
      </c>
      <c r="CK285" s="48">
        <f t="shared" si="218"/>
        <v>0</v>
      </c>
      <c r="CL285" s="48">
        <f t="shared" si="218"/>
        <v>0</v>
      </c>
      <c r="CM285" s="48">
        <f t="shared" si="218"/>
        <v>0</v>
      </c>
      <c r="CN285" s="48">
        <f t="shared" si="218"/>
        <v>0</v>
      </c>
      <c r="CO285" s="48">
        <f t="shared" si="218"/>
        <v>0</v>
      </c>
      <c r="CP285" s="48">
        <f t="shared" si="218"/>
        <v>0</v>
      </c>
      <c r="CQ285" s="49">
        <f>+AVERAGE(AW285,BT285)</f>
        <v>0</v>
      </c>
      <c r="CR285" s="48">
        <f>SUM(D285:Y285)</f>
        <v>0</v>
      </c>
    </row>
    <row r="286" spans="1:96" hidden="1" outlineLevel="1" x14ac:dyDescent="0.25">
      <c r="A286" s="50" t="s">
        <v>88</v>
      </c>
      <c r="B286" s="51" t="s">
        <v>89</v>
      </c>
      <c r="C286" s="52">
        <f>+[2]Genanskaffelsespriser!$E$178</f>
        <v>50</v>
      </c>
      <c r="D286" s="78">
        <v>0</v>
      </c>
      <c r="E286" s="78">
        <v>0</v>
      </c>
      <c r="F286" s="78">
        <v>0</v>
      </c>
      <c r="G286" s="78">
        <v>0</v>
      </c>
      <c r="H286" s="78">
        <v>0</v>
      </c>
      <c r="I286" s="78">
        <v>0</v>
      </c>
      <c r="J286" s="78">
        <v>0</v>
      </c>
      <c r="K286" s="78">
        <v>0</v>
      </c>
      <c r="L286" s="78">
        <v>0</v>
      </c>
      <c r="M286" s="78">
        <v>0</v>
      </c>
      <c r="N286" s="78">
        <v>0</v>
      </c>
      <c r="O286" s="78">
        <v>0</v>
      </c>
      <c r="P286" s="78">
        <v>0</v>
      </c>
      <c r="Q286" s="78">
        <v>0</v>
      </c>
      <c r="R286" s="78">
        <v>0</v>
      </c>
      <c r="S286" s="78">
        <v>0</v>
      </c>
      <c r="T286" s="78">
        <v>0</v>
      </c>
      <c r="U286" s="78">
        <v>0</v>
      </c>
      <c r="V286" s="78">
        <v>0</v>
      </c>
      <c r="W286" s="78">
        <v>0</v>
      </c>
      <c r="X286" s="78">
        <v>0</v>
      </c>
      <c r="Y286" s="78">
        <v>0</v>
      </c>
      <c r="Z286" s="87">
        <f>IF(COUNTIF(D286:Y286,"&lt;&gt;0")&lt;=1,IF((SUM(D286:Y286))&gt;0,(+HLOOKUP((SUM(D286:Y286)),[2]Priser!$E$168:$J$170,2)+((SUM(D286:Y286))-HLOOKUP((SUM(D286:Y286)),[2]Priser!$E$168:$J$170,1))*HLOOKUP((SUM(D286:Y286)),[2]Priser!$E$168:$J$170,3))/(SUM(D286:Y286)),0)*(1+[2]Genanskaffelsespriser!$D$196),$A$400)</f>
        <v>0</v>
      </c>
      <c r="AA286" s="57">
        <f t="shared" ref="AA286:AV286" si="219">IF((D286*$Z286-(2009-D$3)/($C286+D287)*$Z286*D286)&lt;0,0,(D286*$Z286-(2009-D$3)/($C286+D287)*$Z286*D286))</f>
        <v>0</v>
      </c>
      <c r="AB286" s="58">
        <f t="shared" si="219"/>
        <v>0</v>
      </c>
      <c r="AC286" s="58">
        <f t="shared" si="219"/>
        <v>0</v>
      </c>
      <c r="AD286" s="58">
        <f t="shared" si="219"/>
        <v>0</v>
      </c>
      <c r="AE286" s="58">
        <f t="shared" si="219"/>
        <v>0</v>
      </c>
      <c r="AF286" s="58">
        <f t="shared" si="219"/>
        <v>0</v>
      </c>
      <c r="AG286" s="58">
        <f t="shared" si="219"/>
        <v>0</v>
      </c>
      <c r="AH286" s="58">
        <f t="shared" si="219"/>
        <v>0</v>
      </c>
      <c r="AI286" s="58">
        <f t="shared" si="219"/>
        <v>0</v>
      </c>
      <c r="AJ286" s="58">
        <f t="shared" si="219"/>
        <v>0</v>
      </c>
      <c r="AK286" s="58">
        <f t="shared" si="219"/>
        <v>0</v>
      </c>
      <c r="AL286" s="58">
        <f t="shared" si="219"/>
        <v>0</v>
      </c>
      <c r="AM286" s="58">
        <f t="shared" si="219"/>
        <v>0</v>
      </c>
      <c r="AN286" s="58">
        <f t="shared" si="219"/>
        <v>0</v>
      </c>
      <c r="AO286" s="58">
        <f t="shared" si="219"/>
        <v>0</v>
      </c>
      <c r="AP286" s="58">
        <f t="shared" si="219"/>
        <v>0</v>
      </c>
      <c r="AQ286" s="58">
        <f t="shared" si="219"/>
        <v>0</v>
      </c>
      <c r="AR286" s="58">
        <f t="shared" si="219"/>
        <v>0</v>
      </c>
      <c r="AS286" s="58">
        <f t="shared" si="219"/>
        <v>0</v>
      </c>
      <c r="AT286" s="58">
        <f t="shared" si="219"/>
        <v>0</v>
      </c>
      <c r="AU286" s="58">
        <f t="shared" si="219"/>
        <v>0</v>
      </c>
      <c r="AV286" s="58">
        <f t="shared" si="219"/>
        <v>0</v>
      </c>
      <c r="AW286" s="59">
        <f>+SUM(AA286:AV286)</f>
        <v>0</v>
      </c>
      <c r="AX286" s="58">
        <f>VLOOKUP(D$3,[2]Prisindeks!$A$1:$B$111,2,FALSE)/100*AA286</f>
        <v>0</v>
      </c>
      <c r="AY286" s="58">
        <f>VLOOKUP(E$3,[2]Prisindeks!$A$1:$B$111,2,FALSE)/100*AB286</f>
        <v>0</v>
      </c>
      <c r="AZ286" s="58">
        <f>VLOOKUP(F$3,[2]Prisindeks!$A$1:$B$111,2,FALSE)/100*AC286</f>
        <v>0</v>
      </c>
      <c r="BA286" s="58">
        <f>VLOOKUP(G$3,[2]Prisindeks!$A$1:$B$111,2,FALSE)/100*AD286</f>
        <v>0</v>
      </c>
      <c r="BB286" s="58">
        <f>VLOOKUP(H$3,[2]Prisindeks!$A$1:$B$111,2,FALSE)/100*AE286</f>
        <v>0</v>
      </c>
      <c r="BC286" s="58">
        <f>VLOOKUP(I$3,[2]Prisindeks!$A$1:$B$111,2,FALSE)/100*AF286</f>
        <v>0</v>
      </c>
      <c r="BD286" s="58">
        <f>VLOOKUP(J$3,[2]Prisindeks!$A$1:$B$111,2,FALSE)/100*AG286</f>
        <v>0</v>
      </c>
      <c r="BE286" s="58">
        <f>VLOOKUP(K$3,[2]Prisindeks!$A$1:$B$111,2,FALSE)/100*AH286</f>
        <v>0</v>
      </c>
      <c r="BF286" s="58">
        <f>VLOOKUP(L$3,[2]Prisindeks!$A$1:$B$111,2,FALSE)/100*AI286</f>
        <v>0</v>
      </c>
      <c r="BG286" s="58">
        <f>VLOOKUP(M$3,[2]Prisindeks!$A$1:$B$111,2,FALSE)/100*AJ286</f>
        <v>0</v>
      </c>
      <c r="BH286" s="58">
        <f>VLOOKUP(N$3,[2]Prisindeks!$A$1:$B$111,2,FALSE)/100*AK286</f>
        <v>0</v>
      </c>
      <c r="BI286" s="58">
        <f>VLOOKUP(O$3,[2]Prisindeks!$A$1:$B$111,2,FALSE)/100*AL286</f>
        <v>0</v>
      </c>
      <c r="BJ286" s="58">
        <f>VLOOKUP(P$3,[2]Prisindeks!$A$1:$B$111,2,FALSE)/100*AM286</f>
        <v>0</v>
      </c>
      <c r="BK286" s="58">
        <f>VLOOKUP(Q$3,[2]Prisindeks!$A$1:$B$111,2,FALSE)/100*AN286</f>
        <v>0</v>
      </c>
      <c r="BL286" s="58">
        <f>VLOOKUP(R$3,[2]Prisindeks!$A$1:$B$111,2,FALSE)/100*AO286</f>
        <v>0</v>
      </c>
      <c r="BM286" s="58">
        <f>VLOOKUP(S$3,[2]Prisindeks!$A$1:$B$111,2,FALSE)/100*AP286</f>
        <v>0</v>
      </c>
      <c r="BN286" s="58">
        <f>VLOOKUP(T$3,[2]Prisindeks!$A$1:$B$111,2,FALSE)/100*AQ286</f>
        <v>0</v>
      </c>
      <c r="BO286" s="58">
        <f>VLOOKUP(U$3,[2]Prisindeks!$A$1:$B$111,2,FALSE)/100*AR286</f>
        <v>0</v>
      </c>
      <c r="BP286" s="58">
        <f>VLOOKUP(V$3,[2]Prisindeks!$A$1:$B$111,2,FALSE)/100*AS286</f>
        <v>0</v>
      </c>
      <c r="BQ286" s="58">
        <f>VLOOKUP(W$3,[2]Prisindeks!$A$1:$B$111,2,FALSE)/100*AT286</f>
        <v>0</v>
      </c>
      <c r="BR286" s="58">
        <f>VLOOKUP(X$3,[2]Prisindeks!$A$1:$B$111,2,FALSE)/100*AU286</f>
        <v>0</v>
      </c>
      <c r="BS286" s="58">
        <f>VLOOKUP(Y$3,[2]Prisindeks!$A$1:$B$111,2,FALSE)/100*AV286</f>
        <v>0</v>
      </c>
      <c r="BT286" s="59">
        <f>+SUM(AX286:BS286)</f>
        <v>0</v>
      </c>
      <c r="BU286" s="48">
        <f t="shared" si="217"/>
        <v>0</v>
      </c>
      <c r="BV286" s="48">
        <f t="shared" si="217"/>
        <v>0</v>
      </c>
      <c r="BW286" s="48">
        <f t="shared" si="217"/>
        <v>0</v>
      </c>
      <c r="BX286" s="48">
        <f t="shared" si="217"/>
        <v>0</v>
      </c>
      <c r="BY286" s="48">
        <f t="shared" si="217"/>
        <v>0</v>
      </c>
      <c r="BZ286" s="48">
        <f t="shared" si="217"/>
        <v>0</v>
      </c>
      <c r="CA286" s="48">
        <f t="shared" si="217"/>
        <v>0</v>
      </c>
      <c r="CB286" s="48">
        <f t="shared" si="217"/>
        <v>0</v>
      </c>
      <c r="CC286" s="48">
        <f t="shared" si="217"/>
        <v>0</v>
      </c>
      <c r="CD286" s="48">
        <f t="shared" si="217"/>
        <v>0</v>
      </c>
      <c r="CE286" s="48">
        <f t="shared" si="218"/>
        <v>0</v>
      </c>
      <c r="CF286" s="48">
        <f t="shared" si="218"/>
        <v>0</v>
      </c>
      <c r="CG286" s="48">
        <f t="shared" si="218"/>
        <v>0</v>
      </c>
      <c r="CH286" s="48">
        <f t="shared" si="218"/>
        <v>0</v>
      </c>
      <c r="CI286" s="48">
        <f t="shared" si="218"/>
        <v>0</v>
      </c>
      <c r="CJ286" s="48">
        <f t="shared" si="218"/>
        <v>0</v>
      </c>
      <c r="CK286" s="48">
        <f t="shared" si="218"/>
        <v>0</v>
      </c>
      <c r="CL286" s="48">
        <f t="shared" si="218"/>
        <v>0</v>
      </c>
      <c r="CM286" s="48">
        <f t="shared" si="218"/>
        <v>0</v>
      </c>
      <c r="CN286" s="48">
        <f t="shared" si="218"/>
        <v>0</v>
      </c>
      <c r="CO286" s="48">
        <f t="shared" si="218"/>
        <v>0</v>
      </c>
      <c r="CP286" s="48">
        <f t="shared" si="218"/>
        <v>0</v>
      </c>
      <c r="CQ286" s="49">
        <f>+AVERAGE(AW286,BT286)</f>
        <v>0</v>
      </c>
      <c r="CR286" s="48">
        <f>SUM(D286:Y286)</f>
        <v>0</v>
      </c>
    </row>
    <row r="287" spans="1:96" hidden="1" outlineLevel="1" x14ac:dyDescent="0.25">
      <c r="A287" s="60" t="s">
        <v>66</v>
      </c>
      <c r="B287" s="51" t="s">
        <v>67</v>
      </c>
      <c r="C287" s="61" t="s">
        <v>68</v>
      </c>
      <c r="D287" s="78">
        <v>0</v>
      </c>
      <c r="E287" s="78">
        <v>0</v>
      </c>
      <c r="F287" s="78">
        <v>0</v>
      </c>
      <c r="G287" s="78">
        <v>0</v>
      </c>
      <c r="H287" s="78">
        <v>0</v>
      </c>
      <c r="I287" s="78">
        <v>0</v>
      </c>
      <c r="J287" s="78">
        <v>0</v>
      </c>
      <c r="K287" s="78">
        <v>0</v>
      </c>
      <c r="L287" s="78">
        <v>0</v>
      </c>
      <c r="M287" s="78">
        <v>0</v>
      </c>
      <c r="N287" s="78">
        <v>0</v>
      </c>
      <c r="O287" s="78">
        <v>0</v>
      </c>
      <c r="P287" s="78">
        <v>0</v>
      </c>
      <c r="Q287" s="78">
        <v>0</v>
      </c>
      <c r="R287" s="78">
        <v>0</v>
      </c>
      <c r="S287" s="78">
        <v>0</v>
      </c>
      <c r="T287" s="78">
        <v>0</v>
      </c>
      <c r="U287" s="78">
        <v>0</v>
      </c>
      <c r="V287" s="78">
        <v>0</v>
      </c>
      <c r="W287" s="78">
        <v>0</v>
      </c>
      <c r="X287" s="78">
        <v>0</v>
      </c>
      <c r="Y287" s="110">
        <v>0</v>
      </c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  <c r="BC287" s="56"/>
      <c r="BD287" s="56"/>
      <c r="BE287" s="56"/>
      <c r="BF287" s="56"/>
      <c r="BG287" s="56"/>
      <c r="BH287" s="56"/>
      <c r="BI287" s="56"/>
      <c r="BJ287" s="56"/>
      <c r="BK287" s="56"/>
      <c r="BL287" s="56"/>
      <c r="BM287" s="56"/>
      <c r="BN287" s="56"/>
      <c r="BO287" s="56"/>
      <c r="BP287" s="56"/>
      <c r="BQ287" s="56"/>
      <c r="BR287" s="56"/>
      <c r="BS287" s="56"/>
      <c r="BT287" s="56"/>
      <c r="BU287" s="56"/>
      <c r="BV287" s="56"/>
      <c r="BW287" s="56"/>
      <c r="BX287" s="56"/>
      <c r="BY287" s="56"/>
      <c r="BZ287" s="56"/>
      <c r="CA287" s="56"/>
      <c r="CB287" s="56"/>
      <c r="CC287" s="56"/>
      <c r="CD287" s="56"/>
      <c r="CE287" s="56"/>
      <c r="CF287" s="56"/>
      <c r="CG287" s="56"/>
      <c r="CH287" s="56"/>
      <c r="CI287" s="56"/>
      <c r="CJ287" s="56"/>
      <c r="CK287" s="56"/>
      <c r="CL287" s="56"/>
      <c r="CM287" s="56"/>
      <c r="CN287" s="56"/>
      <c r="CO287" s="56"/>
      <c r="CP287" s="56"/>
      <c r="CQ287" s="49"/>
      <c r="CR287" s="48"/>
    </row>
    <row r="288" spans="1:96" hidden="1" outlineLevel="1" x14ac:dyDescent="0.25">
      <c r="A288" s="50" t="s">
        <v>90</v>
      </c>
      <c r="B288" s="51" t="s">
        <v>89</v>
      </c>
      <c r="C288" s="52">
        <f>+[2]Genanskaffelsespriser!$E$179</f>
        <v>50</v>
      </c>
      <c r="D288" s="78">
        <v>0</v>
      </c>
      <c r="E288" s="78">
        <v>0</v>
      </c>
      <c r="F288" s="78">
        <v>0</v>
      </c>
      <c r="G288" s="78">
        <v>0</v>
      </c>
      <c r="H288" s="78">
        <v>0</v>
      </c>
      <c r="I288" s="78">
        <v>0</v>
      </c>
      <c r="J288" s="78">
        <v>0</v>
      </c>
      <c r="K288" s="78">
        <v>0</v>
      </c>
      <c r="L288" s="78">
        <v>0</v>
      </c>
      <c r="M288" s="78">
        <v>0</v>
      </c>
      <c r="N288" s="78">
        <v>0</v>
      </c>
      <c r="O288" s="78">
        <v>0</v>
      </c>
      <c r="P288" s="78">
        <v>0</v>
      </c>
      <c r="Q288" s="78">
        <v>0</v>
      </c>
      <c r="R288" s="78">
        <v>0</v>
      </c>
      <c r="S288" s="78">
        <v>0</v>
      </c>
      <c r="T288" s="78">
        <v>0</v>
      </c>
      <c r="U288" s="78">
        <v>0</v>
      </c>
      <c r="V288" s="78">
        <v>0</v>
      </c>
      <c r="W288" s="78">
        <v>0</v>
      </c>
      <c r="X288" s="78">
        <v>0</v>
      </c>
      <c r="Y288" s="78">
        <v>0</v>
      </c>
      <c r="Z288" s="87">
        <f>IF(COUNTIF(D288:Y288,"&lt;&gt;0")&lt;=1,IF((SUM(D288:Y288))&gt;0,(+HLOOKUP((SUM(D288:Y288)),[2]Priser!$E$191:$J$193,2)+((SUM(D288:Y288))-HLOOKUP((SUM(D288:Y288)),[2]Priser!$E$191:$J$193,1))*HLOOKUP((SUM(D288:Y288)),[2]Priser!$E$191:$J$193,3))/(SUM(D288:Y288)),0)*(1+[2]Genanskaffelsespriser!$D$196),$A$400)</f>
        <v>0</v>
      </c>
      <c r="AA288" s="57">
        <f t="shared" ref="AA288:AV288" si="220">IF((D288*$Z288-(2009-D$3)/($C288+D289)*$Z288*D288)&lt;0,0,(D288*$Z288-(2009-D$3)/($C288+D289)*$Z288*D288))</f>
        <v>0</v>
      </c>
      <c r="AB288" s="58">
        <f t="shared" si="220"/>
        <v>0</v>
      </c>
      <c r="AC288" s="58">
        <f t="shared" si="220"/>
        <v>0</v>
      </c>
      <c r="AD288" s="58">
        <f t="shared" si="220"/>
        <v>0</v>
      </c>
      <c r="AE288" s="58">
        <f t="shared" si="220"/>
        <v>0</v>
      </c>
      <c r="AF288" s="58">
        <f t="shared" si="220"/>
        <v>0</v>
      </c>
      <c r="AG288" s="58">
        <f t="shared" si="220"/>
        <v>0</v>
      </c>
      <c r="AH288" s="58">
        <f t="shared" si="220"/>
        <v>0</v>
      </c>
      <c r="AI288" s="58">
        <f t="shared" si="220"/>
        <v>0</v>
      </c>
      <c r="AJ288" s="58">
        <f t="shared" si="220"/>
        <v>0</v>
      </c>
      <c r="AK288" s="58">
        <f t="shared" si="220"/>
        <v>0</v>
      </c>
      <c r="AL288" s="58">
        <f t="shared" si="220"/>
        <v>0</v>
      </c>
      <c r="AM288" s="58">
        <f t="shared" si="220"/>
        <v>0</v>
      </c>
      <c r="AN288" s="58">
        <f t="shared" si="220"/>
        <v>0</v>
      </c>
      <c r="AO288" s="58">
        <f t="shared" si="220"/>
        <v>0</v>
      </c>
      <c r="AP288" s="58">
        <f t="shared" si="220"/>
        <v>0</v>
      </c>
      <c r="AQ288" s="58">
        <f t="shared" si="220"/>
        <v>0</v>
      </c>
      <c r="AR288" s="58">
        <f t="shared" si="220"/>
        <v>0</v>
      </c>
      <c r="AS288" s="58">
        <f t="shared" si="220"/>
        <v>0</v>
      </c>
      <c r="AT288" s="58">
        <f t="shared" si="220"/>
        <v>0</v>
      </c>
      <c r="AU288" s="58">
        <f t="shared" si="220"/>
        <v>0</v>
      </c>
      <c r="AV288" s="58">
        <f t="shared" si="220"/>
        <v>0</v>
      </c>
      <c r="AW288" s="59">
        <f>+SUM(AA288:AV288)</f>
        <v>0</v>
      </c>
      <c r="AX288" s="58">
        <f>VLOOKUP(D$3,[2]Prisindeks!$A$1:$B$111,2,FALSE)/100*AA288</f>
        <v>0</v>
      </c>
      <c r="AY288" s="58">
        <f>VLOOKUP(E$3,[2]Prisindeks!$A$1:$B$111,2,FALSE)/100*AB288</f>
        <v>0</v>
      </c>
      <c r="AZ288" s="58">
        <f>VLOOKUP(F$3,[2]Prisindeks!$A$1:$B$111,2,FALSE)/100*AC288</f>
        <v>0</v>
      </c>
      <c r="BA288" s="58">
        <f>VLOOKUP(G$3,[2]Prisindeks!$A$1:$B$111,2,FALSE)/100*AD288</f>
        <v>0</v>
      </c>
      <c r="BB288" s="58">
        <f>VLOOKUP(H$3,[2]Prisindeks!$A$1:$B$111,2,FALSE)/100*AE288</f>
        <v>0</v>
      </c>
      <c r="BC288" s="58">
        <f>VLOOKUP(I$3,[2]Prisindeks!$A$1:$B$111,2,FALSE)/100*AF288</f>
        <v>0</v>
      </c>
      <c r="BD288" s="58">
        <f>VLOOKUP(J$3,[2]Prisindeks!$A$1:$B$111,2,FALSE)/100*AG288</f>
        <v>0</v>
      </c>
      <c r="BE288" s="58">
        <f>VLOOKUP(K$3,[2]Prisindeks!$A$1:$B$111,2,FALSE)/100*AH288</f>
        <v>0</v>
      </c>
      <c r="BF288" s="58">
        <f>VLOOKUP(L$3,[2]Prisindeks!$A$1:$B$111,2,FALSE)/100*AI288</f>
        <v>0</v>
      </c>
      <c r="BG288" s="58">
        <f>VLOOKUP(M$3,[2]Prisindeks!$A$1:$B$111,2,FALSE)/100*AJ288</f>
        <v>0</v>
      </c>
      <c r="BH288" s="58">
        <f>VLOOKUP(N$3,[2]Prisindeks!$A$1:$B$111,2,FALSE)/100*AK288</f>
        <v>0</v>
      </c>
      <c r="BI288" s="58">
        <f>VLOOKUP(O$3,[2]Prisindeks!$A$1:$B$111,2,FALSE)/100*AL288</f>
        <v>0</v>
      </c>
      <c r="BJ288" s="58">
        <f>VLOOKUP(P$3,[2]Prisindeks!$A$1:$B$111,2,FALSE)/100*AM288</f>
        <v>0</v>
      </c>
      <c r="BK288" s="58">
        <f>VLOOKUP(Q$3,[2]Prisindeks!$A$1:$B$111,2,FALSE)/100*AN288</f>
        <v>0</v>
      </c>
      <c r="BL288" s="58">
        <f>VLOOKUP(R$3,[2]Prisindeks!$A$1:$B$111,2,FALSE)/100*AO288</f>
        <v>0</v>
      </c>
      <c r="BM288" s="58">
        <f>VLOOKUP(S$3,[2]Prisindeks!$A$1:$B$111,2,FALSE)/100*AP288</f>
        <v>0</v>
      </c>
      <c r="BN288" s="58">
        <f>VLOOKUP(T$3,[2]Prisindeks!$A$1:$B$111,2,FALSE)/100*AQ288</f>
        <v>0</v>
      </c>
      <c r="BO288" s="58">
        <f>VLOOKUP(U$3,[2]Prisindeks!$A$1:$B$111,2,FALSE)/100*AR288</f>
        <v>0</v>
      </c>
      <c r="BP288" s="58">
        <f>VLOOKUP(V$3,[2]Prisindeks!$A$1:$B$111,2,FALSE)/100*AS288</f>
        <v>0</v>
      </c>
      <c r="BQ288" s="58">
        <f>VLOOKUP(W$3,[2]Prisindeks!$A$1:$B$111,2,FALSE)/100*AT288</f>
        <v>0</v>
      </c>
      <c r="BR288" s="58">
        <f>VLOOKUP(X$3,[2]Prisindeks!$A$1:$B$111,2,FALSE)/100*AU288</f>
        <v>0</v>
      </c>
      <c r="BS288" s="58">
        <f>VLOOKUP(Y$3,[2]Prisindeks!$A$1:$B$111,2,FALSE)/100*AV288</f>
        <v>0</v>
      </c>
      <c r="BT288" s="59">
        <f>+SUM(AX288:BS288)</f>
        <v>0</v>
      </c>
      <c r="BU288" s="48">
        <f t="shared" ref="BU288:CP288" si="221">(AX288+AA288)/2</f>
        <v>0</v>
      </c>
      <c r="BV288" s="48">
        <f t="shared" si="221"/>
        <v>0</v>
      </c>
      <c r="BW288" s="48">
        <f t="shared" si="221"/>
        <v>0</v>
      </c>
      <c r="BX288" s="48">
        <f t="shared" si="221"/>
        <v>0</v>
      </c>
      <c r="BY288" s="48">
        <f t="shared" si="221"/>
        <v>0</v>
      </c>
      <c r="BZ288" s="48">
        <f t="shared" si="221"/>
        <v>0</v>
      </c>
      <c r="CA288" s="48">
        <f t="shared" si="221"/>
        <v>0</v>
      </c>
      <c r="CB288" s="48">
        <f t="shared" si="221"/>
        <v>0</v>
      </c>
      <c r="CC288" s="48">
        <f t="shared" si="221"/>
        <v>0</v>
      </c>
      <c r="CD288" s="48">
        <f t="shared" si="221"/>
        <v>0</v>
      </c>
      <c r="CE288" s="48">
        <f t="shared" si="221"/>
        <v>0</v>
      </c>
      <c r="CF288" s="48">
        <f t="shared" si="221"/>
        <v>0</v>
      </c>
      <c r="CG288" s="48">
        <f t="shared" si="221"/>
        <v>0</v>
      </c>
      <c r="CH288" s="48">
        <f t="shared" si="221"/>
        <v>0</v>
      </c>
      <c r="CI288" s="48">
        <f t="shared" si="221"/>
        <v>0</v>
      </c>
      <c r="CJ288" s="48">
        <f t="shared" si="221"/>
        <v>0</v>
      </c>
      <c r="CK288" s="48">
        <f t="shared" si="221"/>
        <v>0</v>
      </c>
      <c r="CL288" s="48">
        <f t="shared" si="221"/>
        <v>0</v>
      </c>
      <c r="CM288" s="48">
        <f t="shared" si="221"/>
        <v>0</v>
      </c>
      <c r="CN288" s="48">
        <f t="shared" si="221"/>
        <v>0</v>
      </c>
      <c r="CO288" s="48">
        <f t="shared" si="221"/>
        <v>0</v>
      </c>
      <c r="CP288" s="48">
        <f t="shared" si="221"/>
        <v>0</v>
      </c>
      <c r="CQ288" s="49">
        <f>+AVERAGE(AW288,BT288)</f>
        <v>0</v>
      </c>
      <c r="CR288" s="48">
        <f>SUM(D288:Y288)</f>
        <v>0</v>
      </c>
    </row>
    <row r="289" spans="1:96" hidden="1" outlineLevel="1" x14ac:dyDescent="0.25">
      <c r="A289" s="60" t="s">
        <v>66</v>
      </c>
      <c r="B289" s="51" t="s">
        <v>67</v>
      </c>
      <c r="C289" s="61" t="s">
        <v>68</v>
      </c>
      <c r="D289" s="78">
        <v>0</v>
      </c>
      <c r="E289" s="78">
        <v>0</v>
      </c>
      <c r="F289" s="78">
        <v>0</v>
      </c>
      <c r="G289" s="78">
        <v>0</v>
      </c>
      <c r="H289" s="78">
        <v>0</v>
      </c>
      <c r="I289" s="78">
        <v>0</v>
      </c>
      <c r="J289" s="78">
        <v>0</v>
      </c>
      <c r="K289" s="78">
        <v>0</v>
      </c>
      <c r="L289" s="78">
        <v>0</v>
      </c>
      <c r="M289" s="78">
        <v>0</v>
      </c>
      <c r="N289" s="78">
        <v>0</v>
      </c>
      <c r="O289" s="78">
        <v>0</v>
      </c>
      <c r="P289" s="78">
        <v>0</v>
      </c>
      <c r="Q289" s="78">
        <v>0</v>
      </c>
      <c r="R289" s="78">
        <v>0</v>
      </c>
      <c r="S289" s="78">
        <v>0</v>
      </c>
      <c r="T289" s="78">
        <v>0</v>
      </c>
      <c r="U289" s="78">
        <v>0</v>
      </c>
      <c r="V289" s="78">
        <v>0</v>
      </c>
      <c r="W289" s="78">
        <v>0</v>
      </c>
      <c r="X289" s="78">
        <v>0</v>
      </c>
      <c r="Y289" s="110">
        <v>0</v>
      </c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  <c r="BA289" s="56"/>
      <c r="BB289" s="56"/>
      <c r="BC289" s="56"/>
      <c r="BD289" s="56"/>
      <c r="BE289" s="56"/>
      <c r="BF289" s="56"/>
      <c r="BG289" s="56"/>
      <c r="BH289" s="56"/>
      <c r="BI289" s="56"/>
      <c r="BJ289" s="56"/>
      <c r="BK289" s="56"/>
      <c r="BL289" s="56"/>
      <c r="BM289" s="56"/>
      <c r="BN289" s="56"/>
      <c r="BO289" s="56"/>
      <c r="BP289" s="56"/>
      <c r="BQ289" s="56"/>
      <c r="BR289" s="56"/>
      <c r="BS289" s="56"/>
      <c r="BT289" s="56"/>
      <c r="BU289" s="56"/>
      <c r="BV289" s="56"/>
      <c r="BW289" s="56"/>
      <c r="BX289" s="56"/>
      <c r="BY289" s="56"/>
      <c r="BZ289" s="56"/>
      <c r="CA289" s="56"/>
      <c r="CB289" s="56"/>
      <c r="CC289" s="56"/>
      <c r="CD289" s="56"/>
      <c r="CE289" s="56"/>
      <c r="CF289" s="56"/>
      <c r="CG289" s="56"/>
      <c r="CH289" s="56"/>
      <c r="CI289" s="56"/>
      <c r="CJ289" s="56"/>
      <c r="CK289" s="56"/>
      <c r="CL289" s="56"/>
      <c r="CM289" s="56"/>
      <c r="CN289" s="56"/>
      <c r="CO289" s="56"/>
      <c r="CP289" s="56"/>
      <c r="CQ289" s="49"/>
      <c r="CR289" s="48"/>
    </row>
    <row r="290" spans="1:96" collapsed="1" x14ac:dyDescent="0.25">
      <c r="A290" s="30" t="s">
        <v>110</v>
      </c>
      <c r="B290" s="31"/>
      <c r="C290" s="7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74"/>
      <c r="AB290" s="75"/>
      <c r="AC290" s="75"/>
      <c r="AD290" s="75"/>
      <c r="AE290" s="75"/>
      <c r="AF290" s="75"/>
      <c r="AG290" s="75"/>
      <c r="AH290" s="75"/>
      <c r="AI290" s="75"/>
      <c r="AJ290" s="75"/>
      <c r="AK290" s="75"/>
      <c r="AL290" s="75"/>
      <c r="AM290" s="75"/>
      <c r="AN290" s="75"/>
      <c r="AO290" s="75"/>
      <c r="AP290" s="75"/>
      <c r="AQ290" s="75"/>
      <c r="AR290" s="75"/>
      <c r="AS290" s="75"/>
      <c r="AT290" s="75"/>
      <c r="AU290" s="75"/>
      <c r="AV290" s="49"/>
      <c r="AW290" s="36">
        <f>SUM(AW291:AW298)</f>
        <v>0</v>
      </c>
      <c r="AX290" s="76"/>
      <c r="AY290" s="76"/>
      <c r="AZ290" s="76"/>
      <c r="BA290" s="76"/>
      <c r="BB290" s="76"/>
      <c r="BC290" s="76"/>
      <c r="BD290" s="76"/>
      <c r="BE290" s="76"/>
      <c r="BF290" s="76"/>
      <c r="BG290" s="76"/>
      <c r="BH290" s="76"/>
      <c r="BI290" s="76"/>
      <c r="BJ290" s="76"/>
      <c r="BK290" s="76"/>
      <c r="BL290" s="76"/>
      <c r="BM290" s="76"/>
      <c r="BN290" s="76"/>
      <c r="BO290" s="76"/>
      <c r="BP290" s="76"/>
      <c r="BQ290" s="76"/>
      <c r="BR290" s="76"/>
      <c r="BS290" s="76"/>
      <c r="BT290" s="36">
        <f>SUM(BT291:BT298)</f>
        <v>0</v>
      </c>
      <c r="BU290" s="76"/>
      <c r="BV290" s="76"/>
      <c r="BW290" s="76"/>
      <c r="BX290" s="76"/>
      <c r="BY290" s="76"/>
      <c r="BZ290" s="76"/>
      <c r="CA290" s="76"/>
      <c r="CB290" s="76"/>
      <c r="CC290" s="76"/>
      <c r="CD290" s="76"/>
      <c r="CE290" s="76"/>
      <c r="CF290" s="76"/>
      <c r="CG290" s="76"/>
      <c r="CH290" s="76"/>
      <c r="CI290" s="76"/>
      <c r="CJ290" s="76"/>
      <c r="CK290" s="76"/>
      <c r="CL290" s="76"/>
      <c r="CM290" s="76"/>
      <c r="CN290" s="76"/>
      <c r="CO290" s="76"/>
      <c r="CP290" s="76"/>
      <c r="CQ290" s="36">
        <f>SUM(CQ291:CQ298)</f>
        <v>0</v>
      </c>
      <c r="CR290" s="48">
        <f>SUM(D290:Y290)</f>
        <v>0</v>
      </c>
    </row>
    <row r="291" spans="1:96" hidden="1" outlineLevel="1" x14ac:dyDescent="0.25">
      <c r="A291" s="85" t="s">
        <v>84</v>
      </c>
      <c r="B291" s="39" t="s">
        <v>85</v>
      </c>
      <c r="C291" s="40">
        <f>+[2]Genanskaffelsespriser!$E$175</f>
        <v>50</v>
      </c>
      <c r="D291" s="77">
        <v>0</v>
      </c>
      <c r="E291" s="77">
        <v>0</v>
      </c>
      <c r="F291" s="77">
        <v>0</v>
      </c>
      <c r="G291" s="77">
        <v>0</v>
      </c>
      <c r="H291" s="77">
        <v>0</v>
      </c>
      <c r="I291" s="77">
        <v>0</v>
      </c>
      <c r="J291" s="77">
        <v>0</v>
      </c>
      <c r="K291" s="77">
        <v>0</v>
      </c>
      <c r="L291" s="77">
        <v>0</v>
      </c>
      <c r="M291" s="77">
        <v>0</v>
      </c>
      <c r="N291" s="77">
        <v>0</v>
      </c>
      <c r="O291" s="77">
        <v>0</v>
      </c>
      <c r="P291" s="77">
        <v>0</v>
      </c>
      <c r="Q291" s="77">
        <v>0</v>
      </c>
      <c r="R291" s="77">
        <v>0</v>
      </c>
      <c r="S291" s="77">
        <v>0</v>
      </c>
      <c r="T291" s="77">
        <v>0</v>
      </c>
      <c r="U291" s="77">
        <v>0</v>
      </c>
      <c r="V291" s="77">
        <v>0</v>
      </c>
      <c r="W291" s="77">
        <v>0</v>
      </c>
      <c r="X291" s="77">
        <v>0</v>
      </c>
      <c r="Y291" s="77">
        <v>0</v>
      </c>
      <c r="Z291" s="86">
        <f>IF(COUNTIF(D291:Y291,"&lt;&gt;0")&lt;=1,IF((SUM(D291:Y291))&gt;0,((+HLOOKUP((SUM(D291:Y291)),[2]Priser!$E$342:$H$344,2)+((SUM(D291:Y291))-HLOOKUP((SUM(D291:Y291)),[2]Priser!$E$342:$H$344,1))*HLOOKUP((SUM(D291:Y291)),[2]Priser!$E$342:$H$344,3))*[2]Priser!$P$341)/(SUM(D291:Y291)),0)*(1+[2]Genanskaffelsespriser!$D$196),$A$400)</f>
        <v>0</v>
      </c>
      <c r="AA291" s="45">
        <f t="shared" ref="AA291:AV291" si="222">IF((D291*$Z291-(2009-D$3)/($C291+D292)*$Z291*D291)&lt;0,0,(D291*$Z291-(2009-D$3)/($C291+D292)*$Z291*D291))</f>
        <v>0</v>
      </c>
      <c r="AB291" s="46">
        <f t="shared" si="222"/>
        <v>0</v>
      </c>
      <c r="AC291" s="46">
        <f t="shared" si="222"/>
        <v>0</v>
      </c>
      <c r="AD291" s="46">
        <f t="shared" si="222"/>
        <v>0</v>
      </c>
      <c r="AE291" s="46">
        <f t="shared" si="222"/>
        <v>0</v>
      </c>
      <c r="AF291" s="46">
        <f t="shared" si="222"/>
        <v>0</v>
      </c>
      <c r="AG291" s="46">
        <f t="shared" si="222"/>
        <v>0</v>
      </c>
      <c r="AH291" s="46">
        <f t="shared" si="222"/>
        <v>0</v>
      </c>
      <c r="AI291" s="46">
        <f t="shared" si="222"/>
        <v>0</v>
      </c>
      <c r="AJ291" s="46">
        <f t="shared" si="222"/>
        <v>0</v>
      </c>
      <c r="AK291" s="46">
        <f t="shared" si="222"/>
        <v>0</v>
      </c>
      <c r="AL291" s="46">
        <f t="shared" si="222"/>
        <v>0</v>
      </c>
      <c r="AM291" s="46">
        <f t="shared" si="222"/>
        <v>0</v>
      </c>
      <c r="AN291" s="46">
        <f t="shared" si="222"/>
        <v>0</v>
      </c>
      <c r="AO291" s="46">
        <f t="shared" si="222"/>
        <v>0</v>
      </c>
      <c r="AP291" s="46">
        <f t="shared" si="222"/>
        <v>0</v>
      </c>
      <c r="AQ291" s="46">
        <f t="shared" si="222"/>
        <v>0</v>
      </c>
      <c r="AR291" s="46">
        <f t="shared" si="222"/>
        <v>0</v>
      </c>
      <c r="AS291" s="46">
        <f t="shared" si="222"/>
        <v>0</v>
      </c>
      <c r="AT291" s="46">
        <f t="shared" si="222"/>
        <v>0</v>
      </c>
      <c r="AU291" s="46">
        <f t="shared" si="222"/>
        <v>0</v>
      </c>
      <c r="AV291" s="46">
        <f t="shared" si="222"/>
        <v>0</v>
      </c>
      <c r="AW291" s="47">
        <f>+SUM(AA291:AV291)</f>
        <v>0</v>
      </c>
      <c r="AX291" s="46">
        <f>VLOOKUP(D$3,[2]Prisindeks!$A$1:$B$111,2,FALSE)/100*AA291</f>
        <v>0</v>
      </c>
      <c r="AY291" s="46">
        <f>VLOOKUP(E$3,[2]Prisindeks!$A$1:$B$111,2,FALSE)/100*AB291</f>
        <v>0</v>
      </c>
      <c r="AZ291" s="46">
        <f>VLOOKUP(F$3,[2]Prisindeks!$A$1:$B$111,2,FALSE)/100*AC291</f>
        <v>0</v>
      </c>
      <c r="BA291" s="46">
        <f>VLOOKUP(G$3,[2]Prisindeks!$A$1:$B$111,2,FALSE)/100*AD291</f>
        <v>0</v>
      </c>
      <c r="BB291" s="46">
        <f>VLOOKUP(H$3,[2]Prisindeks!$A$1:$B$111,2,FALSE)/100*AE291</f>
        <v>0</v>
      </c>
      <c r="BC291" s="46">
        <f>VLOOKUP(I$3,[2]Prisindeks!$A$1:$B$111,2,FALSE)/100*AF291</f>
        <v>0</v>
      </c>
      <c r="BD291" s="46">
        <f>VLOOKUP(J$3,[2]Prisindeks!$A$1:$B$111,2,FALSE)/100*AG291</f>
        <v>0</v>
      </c>
      <c r="BE291" s="46">
        <f>VLOOKUP(K$3,[2]Prisindeks!$A$1:$B$111,2,FALSE)/100*AH291</f>
        <v>0</v>
      </c>
      <c r="BF291" s="46">
        <f>VLOOKUP(L$3,[2]Prisindeks!$A$1:$B$111,2,FALSE)/100*AI291</f>
        <v>0</v>
      </c>
      <c r="BG291" s="46">
        <f>VLOOKUP(M$3,[2]Prisindeks!$A$1:$B$111,2,FALSE)/100*AJ291</f>
        <v>0</v>
      </c>
      <c r="BH291" s="46">
        <f>VLOOKUP(N$3,[2]Prisindeks!$A$1:$B$111,2,FALSE)/100*AK291</f>
        <v>0</v>
      </c>
      <c r="BI291" s="46">
        <f>VLOOKUP(O$3,[2]Prisindeks!$A$1:$B$111,2,FALSE)/100*AL291</f>
        <v>0</v>
      </c>
      <c r="BJ291" s="46">
        <f>VLOOKUP(P$3,[2]Prisindeks!$A$1:$B$111,2,FALSE)/100*AM291</f>
        <v>0</v>
      </c>
      <c r="BK291" s="46">
        <f>VLOOKUP(Q$3,[2]Prisindeks!$A$1:$B$111,2,FALSE)/100*AN291</f>
        <v>0</v>
      </c>
      <c r="BL291" s="46">
        <f>VLOOKUP(R$3,[2]Prisindeks!$A$1:$B$111,2,FALSE)/100*AO291</f>
        <v>0</v>
      </c>
      <c r="BM291" s="46">
        <f>VLOOKUP(S$3,[2]Prisindeks!$A$1:$B$111,2,FALSE)/100*AP291</f>
        <v>0</v>
      </c>
      <c r="BN291" s="46">
        <f>VLOOKUP(T$3,[2]Prisindeks!$A$1:$B$111,2,FALSE)/100*AQ291</f>
        <v>0</v>
      </c>
      <c r="BO291" s="46">
        <f>VLOOKUP(U$3,[2]Prisindeks!$A$1:$B$111,2,FALSE)/100*AR291</f>
        <v>0</v>
      </c>
      <c r="BP291" s="46">
        <f>VLOOKUP(V$3,[2]Prisindeks!$A$1:$B$111,2,FALSE)/100*AS291</f>
        <v>0</v>
      </c>
      <c r="BQ291" s="46">
        <f>VLOOKUP(W$3,[2]Prisindeks!$A$1:$B$111,2,FALSE)/100*AT291</f>
        <v>0</v>
      </c>
      <c r="BR291" s="46">
        <f>VLOOKUP(X$3,[2]Prisindeks!$A$1:$B$111,2,FALSE)/100*AU291</f>
        <v>0</v>
      </c>
      <c r="BS291" s="46">
        <f>VLOOKUP(Y$3,[2]Prisindeks!$A$1:$B$111,2,FALSE)/100*AV291</f>
        <v>0</v>
      </c>
      <c r="BT291" s="47">
        <f>+SUM(AX291:BS291)</f>
        <v>0</v>
      </c>
      <c r="BU291" s="48">
        <f t="shared" ref="BU291:CP291" si="223">(AX291+AA291)/2</f>
        <v>0</v>
      </c>
      <c r="BV291" s="48">
        <f t="shared" si="223"/>
        <v>0</v>
      </c>
      <c r="BW291" s="48">
        <f t="shared" si="223"/>
        <v>0</v>
      </c>
      <c r="BX291" s="48">
        <f t="shared" si="223"/>
        <v>0</v>
      </c>
      <c r="BY291" s="48">
        <f t="shared" si="223"/>
        <v>0</v>
      </c>
      <c r="BZ291" s="48">
        <f t="shared" si="223"/>
        <v>0</v>
      </c>
      <c r="CA291" s="48">
        <f t="shared" si="223"/>
        <v>0</v>
      </c>
      <c r="CB291" s="48">
        <f t="shared" si="223"/>
        <v>0</v>
      </c>
      <c r="CC291" s="48">
        <f t="shared" si="223"/>
        <v>0</v>
      </c>
      <c r="CD291" s="48">
        <f t="shared" si="223"/>
        <v>0</v>
      </c>
      <c r="CE291" s="48">
        <f t="shared" si="223"/>
        <v>0</v>
      </c>
      <c r="CF291" s="48">
        <f t="shared" si="223"/>
        <v>0</v>
      </c>
      <c r="CG291" s="48">
        <f t="shared" si="223"/>
        <v>0</v>
      </c>
      <c r="CH291" s="48">
        <f t="shared" si="223"/>
        <v>0</v>
      </c>
      <c r="CI291" s="48">
        <f t="shared" si="223"/>
        <v>0</v>
      </c>
      <c r="CJ291" s="48">
        <f t="shared" si="223"/>
        <v>0</v>
      </c>
      <c r="CK291" s="48">
        <f t="shared" si="223"/>
        <v>0</v>
      </c>
      <c r="CL291" s="48">
        <f t="shared" si="223"/>
        <v>0</v>
      </c>
      <c r="CM291" s="48">
        <f t="shared" si="223"/>
        <v>0</v>
      </c>
      <c r="CN291" s="48">
        <f t="shared" si="223"/>
        <v>0</v>
      </c>
      <c r="CO291" s="48">
        <f t="shared" si="223"/>
        <v>0</v>
      </c>
      <c r="CP291" s="48">
        <f t="shared" si="223"/>
        <v>0</v>
      </c>
      <c r="CQ291" s="49">
        <f>+AVERAGE(AW291,BT291)</f>
        <v>0</v>
      </c>
      <c r="CR291" s="48">
        <f>SUM(D291:Y291)</f>
        <v>0</v>
      </c>
    </row>
    <row r="292" spans="1:96" hidden="1" outlineLevel="1" x14ac:dyDescent="0.25">
      <c r="A292" s="60" t="s">
        <v>66</v>
      </c>
      <c r="B292" s="51" t="s">
        <v>67</v>
      </c>
      <c r="C292" s="61" t="s">
        <v>68</v>
      </c>
      <c r="D292" s="78">
        <v>0</v>
      </c>
      <c r="E292" s="78">
        <v>0</v>
      </c>
      <c r="F292" s="78">
        <v>0</v>
      </c>
      <c r="G292" s="78">
        <v>0</v>
      </c>
      <c r="H292" s="78">
        <v>0</v>
      </c>
      <c r="I292" s="78">
        <v>0</v>
      </c>
      <c r="J292" s="78">
        <v>0</v>
      </c>
      <c r="K292" s="78">
        <v>0</v>
      </c>
      <c r="L292" s="78">
        <v>0</v>
      </c>
      <c r="M292" s="78">
        <v>0</v>
      </c>
      <c r="N292" s="78">
        <v>0</v>
      </c>
      <c r="O292" s="78">
        <v>0</v>
      </c>
      <c r="P292" s="78">
        <v>0</v>
      </c>
      <c r="Q292" s="78">
        <v>0</v>
      </c>
      <c r="R292" s="78">
        <v>0</v>
      </c>
      <c r="S292" s="78">
        <v>0</v>
      </c>
      <c r="T292" s="78">
        <v>0</v>
      </c>
      <c r="U292" s="78">
        <v>0</v>
      </c>
      <c r="V292" s="78">
        <v>0</v>
      </c>
      <c r="W292" s="78">
        <v>0</v>
      </c>
      <c r="X292" s="78">
        <v>0</v>
      </c>
      <c r="Y292" s="110">
        <v>0</v>
      </c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56"/>
      <c r="BB292" s="56"/>
      <c r="BC292" s="56"/>
      <c r="BD292" s="56"/>
      <c r="BE292" s="56"/>
      <c r="BF292" s="56"/>
      <c r="BG292" s="56"/>
      <c r="BH292" s="56"/>
      <c r="BI292" s="56"/>
      <c r="BJ292" s="56"/>
      <c r="BK292" s="56"/>
      <c r="BL292" s="56"/>
      <c r="BM292" s="56"/>
      <c r="BN292" s="56"/>
      <c r="BO292" s="56"/>
      <c r="BP292" s="56"/>
      <c r="BQ292" s="56"/>
      <c r="BR292" s="56"/>
      <c r="BS292" s="56"/>
      <c r="BT292" s="56"/>
      <c r="BU292" s="56"/>
      <c r="BV292" s="56"/>
      <c r="BW292" s="56"/>
      <c r="BX292" s="56"/>
      <c r="BY292" s="56"/>
      <c r="BZ292" s="56"/>
      <c r="CA292" s="56"/>
      <c r="CB292" s="56"/>
      <c r="CC292" s="56"/>
      <c r="CD292" s="56"/>
      <c r="CE292" s="56"/>
      <c r="CF292" s="56"/>
      <c r="CG292" s="56"/>
      <c r="CH292" s="56"/>
      <c r="CI292" s="56"/>
      <c r="CJ292" s="56"/>
      <c r="CK292" s="56"/>
      <c r="CL292" s="56"/>
      <c r="CM292" s="56"/>
      <c r="CN292" s="56"/>
      <c r="CO292" s="56"/>
      <c r="CP292" s="56"/>
      <c r="CQ292" s="49"/>
      <c r="CR292" s="48"/>
    </row>
    <row r="293" spans="1:96" hidden="1" outlineLevel="1" x14ac:dyDescent="0.25">
      <c r="A293" s="50" t="s">
        <v>86</v>
      </c>
      <c r="B293" s="51" t="s">
        <v>85</v>
      </c>
      <c r="C293" s="52">
        <f>+[2]Genanskaffelsespriser!$E$176</f>
        <v>25</v>
      </c>
      <c r="D293" s="78">
        <v>0</v>
      </c>
      <c r="E293" s="78">
        <v>0</v>
      </c>
      <c r="F293" s="78">
        <v>0</v>
      </c>
      <c r="G293" s="78">
        <v>0</v>
      </c>
      <c r="H293" s="78">
        <v>0</v>
      </c>
      <c r="I293" s="78">
        <v>0</v>
      </c>
      <c r="J293" s="78">
        <v>0</v>
      </c>
      <c r="K293" s="78">
        <v>0</v>
      </c>
      <c r="L293" s="78">
        <v>0</v>
      </c>
      <c r="M293" s="78">
        <v>0</v>
      </c>
      <c r="N293" s="78">
        <v>0</v>
      </c>
      <c r="O293" s="78">
        <v>0</v>
      </c>
      <c r="P293" s="78">
        <v>0</v>
      </c>
      <c r="Q293" s="78">
        <v>0</v>
      </c>
      <c r="R293" s="78">
        <v>0</v>
      </c>
      <c r="S293" s="78">
        <v>0</v>
      </c>
      <c r="T293" s="78">
        <v>0</v>
      </c>
      <c r="U293" s="78">
        <v>0</v>
      </c>
      <c r="V293" s="78">
        <v>0</v>
      </c>
      <c r="W293" s="78">
        <v>0</v>
      </c>
      <c r="X293" s="78">
        <v>0</v>
      </c>
      <c r="Y293" s="78">
        <v>0</v>
      </c>
      <c r="Z293" s="87">
        <f>IF(COUNTIF(D293:Y293,"&lt;&gt;0")&lt;=1,IF((SUM(D293:Y293))&gt;0,((+HLOOKUP((SUM(D293:Y293)),[2]Priser!$E$342:$H$344,2)+((SUM(D293:Y293))-HLOOKUP((SUM(D293:Y293)),[2]Priser!$E$342:$H$344,1))*HLOOKUP((SUM(D293:Y293)),[2]Priser!$E$342:$H$344,3))*[2]Priser!$Q$341)/(SUM(D293:Y293)),0)*(1+[2]Genanskaffelsespriser!$D$196),$A$400)</f>
        <v>0</v>
      </c>
      <c r="AA293" s="57">
        <f t="shared" ref="AA293:AP294" si="224">IF((D293*$Z293-(2009-D$3)/$C293*$Z293*D293)&lt;0,0,(D293*$Z293-(2009-D$3)/$C293*$Z293*D293))</f>
        <v>0</v>
      </c>
      <c r="AB293" s="58">
        <f t="shared" si="224"/>
        <v>0</v>
      </c>
      <c r="AC293" s="58">
        <f t="shared" si="224"/>
        <v>0</v>
      </c>
      <c r="AD293" s="58">
        <f t="shared" si="224"/>
        <v>0</v>
      </c>
      <c r="AE293" s="58">
        <f t="shared" si="224"/>
        <v>0</v>
      </c>
      <c r="AF293" s="58">
        <f t="shared" si="224"/>
        <v>0</v>
      </c>
      <c r="AG293" s="58">
        <f t="shared" si="224"/>
        <v>0</v>
      </c>
      <c r="AH293" s="58">
        <f t="shared" si="224"/>
        <v>0</v>
      </c>
      <c r="AI293" s="58">
        <f t="shared" si="224"/>
        <v>0</v>
      </c>
      <c r="AJ293" s="58">
        <f t="shared" si="224"/>
        <v>0</v>
      </c>
      <c r="AK293" s="58">
        <f t="shared" si="224"/>
        <v>0</v>
      </c>
      <c r="AL293" s="58">
        <f t="shared" si="224"/>
        <v>0</v>
      </c>
      <c r="AM293" s="58">
        <f t="shared" si="224"/>
        <v>0</v>
      </c>
      <c r="AN293" s="58">
        <f t="shared" si="224"/>
        <v>0</v>
      </c>
      <c r="AO293" s="58">
        <f t="shared" si="224"/>
        <v>0</v>
      </c>
      <c r="AP293" s="58">
        <f t="shared" si="224"/>
        <v>0</v>
      </c>
      <c r="AQ293" s="58">
        <f t="shared" ref="AK293:AT294" si="225">IF((T293*$Z293-(2009-T$3)/$C293*$Z293*T293)&lt;0,0,(T293*$Z293-(2009-T$3)/$C293*$Z293*T293))</f>
        <v>0</v>
      </c>
      <c r="AR293" s="58">
        <f t="shared" si="225"/>
        <v>0</v>
      </c>
      <c r="AS293" s="58">
        <f t="shared" si="225"/>
        <v>0</v>
      </c>
      <c r="AT293" s="58">
        <f t="shared" si="225"/>
        <v>0</v>
      </c>
      <c r="AU293" s="58">
        <f>IF((X293*$Z293-(2009-X$3)/$C293*$Z293*X293)&lt;0,0,(X293*$Z293-(2009-X$3)/$C293*$Z293*X293))</f>
        <v>0</v>
      </c>
      <c r="AV293" s="58">
        <f>IF((Y293*$Z293-(2009-Y$3)/$C293*$Z293*Y293)&lt;0,0,(Y293*$Z293-(2009-Y$3)/$C293*$Z293*Y293))</f>
        <v>0</v>
      </c>
      <c r="AW293" s="59">
        <f>+SUM(AA293:AV293)</f>
        <v>0</v>
      </c>
      <c r="AX293" s="58">
        <f>VLOOKUP(D$3,[2]Prisindeks!$A$1:$B$111,2,FALSE)/100*AA293</f>
        <v>0</v>
      </c>
      <c r="AY293" s="58">
        <f>VLOOKUP(E$3,[2]Prisindeks!$A$1:$B$111,2,FALSE)/100*AB293</f>
        <v>0</v>
      </c>
      <c r="AZ293" s="58">
        <f>VLOOKUP(F$3,[2]Prisindeks!$A$1:$B$111,2,FALSE)/100*AC293</f>
        <v>0</v>
      </c>
      <c r="BA293" s="58">
        <f>VLOOKUP(G$3,[2]Prisindeks!$A$1:$B$111,2,FALSE)/100*AD293</f>
        <v>0</v>
      </c>
      <c r="BB293" s="58">
        <f>VLOOKUP(H$3,[2]Prisindeks!$A$1:$B$111,2,FALSE)/100*AE293</f>
        <v>0</v>
      </c>
      <c r="BC293" s="58">
        <f>VLOOKUP(I$3,[2]Prisindeks!$A$1:$B$111,2,FALSE)/100*AF293</f>
        <v>0</v>
      </c>
      <c r="BD293" s="58">
        <f>VLOOKUP(J$3,[2]Prisindeks!$A$1:$B$111,2,FALSE)/100*AG293</f>
        <v>0</v>
      </c>
      <c r="BE293" s="58">
        <f>VLOOKUP(K$3,[2]Prisindeks!$A$1:$B$111,2,FALSE)/100*AH293</f>
        <v>0</v>
      </c>
      <c r="BF293" s="58">
        <f>VLOOKUP(L$3,[2]Prisindeks!$A$1:$B$111,2,FALSE)/100*AI293</f>
        <v>0</v>
      </c>
      <c r="BG293" s="58">
        <f>VLOOKUP(M$3,[2]Prisindeks!$A$1:$B$111,2,FALSE)/100*AJ293</f>
        <v>0</v>
      </c>
      <c r="BH293" s="58">
        <f>VLOOKUP(N$3,[2]Prisindeks!$A$1:$B$111,2,FALSE)/100*AK293</f>
        <v>0</v>
      </c>
      <c r="BI293" s="58">
        <f>VLOOKUP(O$3,[2]Prisindeks!$A$1:$B$111,2,FALSE)/100*AL293</f>
        <v>0</v>
      </c>
      <c r="BJ293" s="58">
        <f>VLOOKUP(P$3,[2]Prisindeks!$A$1:$B$111,2,FALSE)/100*AM293</f>
        <v>0</v>
      </c>
      <c r="BK293" s="58">
        <f>VLOOKUP(Q$3,[2]Prisindeks!$A$1:$B$111,2,FALSE)/100*AN293</f>
        <v>0</v>
      </c>
      <c r="BL293" s="58">
        <f>VLOOKUP(R$3,[2]Prisindeks!$A$1:$B$111,2,FALSE)/100*AO293</f>
        <v>0</v>
      </c>
      <c r="BM293" s="58">
        <f>VLOOKUP(S$3,[2]Prisindeks!$A$1:$B$111,2,FALSE)/100*AP293</f>
        <v>0</v>
      </c>
      <c r="BN293" s="58">
        <f>VLOOKUP(T$3,[2]Prisindeks!$A$1:$B$111,2,FALSE)/100*AQ293</f>
        <v>0</v>
      </c>
      <c r="BO293" s="58">
        <f>VLOOKUP(U$3,[2]Prisindeks!$A$1:$B$111,2,FALSE)/100*AR293</f>
        <v>0</v>
      </c>
      <c r="BP293" s="58">
        <f>VLOOKUP(V$3,[2]Prisindeks!$A$1:$B$111,2,FALSE)/100*AS293</f>
        <v>0</v>
      </c>
      <c r="BQ293" s="58">
        <f>VLOOKUP(W$3,[2]Prisindeks!$A$1:$B$111,2,FALSE)/100*AT293</f>
        <v>0</v>
      </c>
      <c r="BR293" s="58">
        <f>VLOOKUP(X$3,[2]Prisindeks!$A$1:$B$111,2,FALSE)/100*AU293</f>
        <v>0</v>
      </c>
      <c r="BS293" s="58">
        <f>VLOOKUP(Y$3,[2]Prisindeks!$A$1:$B$111,2,FALSE)/100*AV293</f>
        <v>0</v>
      </c>
      <c r="BT293" s="59">
        <f>+SUM(AX293:BS293)</f>
        <v>0</v>
      </c>
      <c r="BU293" s="48">
        <f t="shared" ref="BU293:CJ295" si="226">(AX293+AA293)/2</f>
        <v>0</v>
      </c>
      <c r="BV293" s="48">
        <f t="shared" si="226"/>
        <v>0</v>
      </c>
      <c r="BW293" s="48">
        <f t="shared" si="226"/>
        <v>0</v>
      </c>
      <c r="BX293" s="48">
        <f t="shared" si="226"/>
        <v>0</v>
      </c>
      <c r="BY293" s="48">
        <f t="shared" si="226"/>
        <v>0</v>
      </c>
      <c r="BZ293" s="48">
        <f t="shared" si="226"/>
        <v>0</v>
      </c>
      <c r="CA293" s="48">
        <f t="shared" si="226"/>
        <v>0</v>
      </c>
      <c r="CB293" s="48">
        <f t="shared" si="226"/>
        <v>0</v>
      </c>
      <c r="CC293" s="48">
        <f t="shared" si="226"/>
        <v>0</v>
      </c>
      <c r="CD293" s="48">
        <f t="shared" si="226"/>
        <v>0</v>
      </c>
      <c r="CE293" s="48">
        <f t="shared" si="226"/>
        <v>0</v>
      </c>
      <c r="CF293" s="48">
        <f t="shared" si="226"/>
        <v>0</v>
      </c>
      <c r="CG293" s="48">
        <f t="shared" si="226"/>
        <v>0</v>
      </c>
      <c r="CH293" s="48">
        <f t="shared" si="226"/>
        <v>0</v>
      </c>
      <c r="CI293" s="48">
        <f t="shared" si="226"/>
        <v>0</v>
      </c>
      <c r="CJ293" s="48">
        <f t="shared" si="226"/>
        <v>0</v>
      </c>
      <c r="CK293" s="48">
        <f t="shared" ref="CE293:CP295" si="227">(BN293+AQ293)/2</f>
        <v>0</v>
      </c>
      <c r="CL293" s="48">
        <f t="shared" si="227"/>
        <v>0</v>
      </c>
      <c r="CM293" s="48">
        <f t="shared" si="227"/>
        <v>0</v>
      </c>
      <c r="CN293" s="48">
        <f t="shared" si="227"/>
        <v>0</v>
      </c>
      <c r="CO293" s="48">
        <f t="shared" si="227"/>
        <v>0</v>
      </c>
      <c r="CP293" s="48">
        <f t="shared" si="227"/>
        <v>0</v>
      </c>
      <c r="CQ293" s="49">
        <f>+AVERAGE(AW293,BT293)</f>
        <v>0</v>
      </c>
      <c r="CR293" s="48">
        <f>SUM(D293:Y293)</f>
        <v>0</v>
      </c>
    </row>
    <row r="294" spans="1:96" hidden="1" outlineLevel="1" x14ac:dyDescent="0.25">
      <c r="A294" s="50" t="s">
        <v>87</v>
      </c>
      <c r="B294" s="51" t="s">
        <v>85</v>
      </c>
      <c r="C294" s="52">
        <f>+[2]Genanskaffelsespriser!$E$177</f>
        <v>10</v>
      </c>
      <c r="D294" s="78">
        <v>0</v>
      </c>
      <c r="E294" s="78">
        <v>0</v>
      </c>
      <c r="F294" s="78">
        <v>0</v>
      </c>
      <c r="G294" s="78">
        <v>0</v>
      </c>
      <c r="H294" s="78">
        <v>0</v>
      </c>
      <c r="I294" s="78">
        <v>0</v>
      </c>
      <c r="J294" s="78">
        <v>0</v>
      </c>
      <c r="K294" s="78">
        <v>0</v>
      </c>
      <c r="L294" s="78">
        <v>0</v>
      </c>
      <c r="M294" s="78">
        <v>0</v>
      </c>
      <c r="N294" s="78">
        <v>0</v>
      </c>
      <c r="O294" s="78">
        <v>0</v>
      </c>
      <c r="P294" s="78">
        <v>0</v>
      </c>
      <c r="Q294" s="78">
        <v>0</v>
      </c>
      <c r="R294" s="78">
        <v>0</v>
      </c>
      <c r="S294" s="78">
        <v>0</v>
      </c>
      <c r="T294" s="78">
        <v>0</v>
      </c>
      <c r="U294" s="78">
        <v>0</v>
      </c>
      <c r="V294" s="78">
        <v>0</v>
      </c>
      <c r="W294" s="78">
        <v>0</v>
      </c>
      <c r="X294" s="78">
        <v>0</v>
      </c>
      <c r="Y294" s="78">
        <v>0</v>
      </c>
      <c r="Z294" s="87">
        <f>IF(COUNTIF(D294:Y294,"&lt;&gt;0")&lt;=1,IF((SUM(D294:Y294))&gt;0,((+HLOOKUP((SUM(D294:Y294)),[2]Priser!$E$342:$H$344,2)+((SUM(D294:Y294))-HLOOKUP((SUM(D294:Y294)),[2]Priser!$E$342:$H$344,1))*HLOOKUP((SUM(D294:Y294)),[2]Priser!$E$342:$H$344,3))*[2]Priser!$R$341)/(SUM(D294:Y294)),0)*(1+[2]Genanskaffelsespriser!$D$196),$A$400)</f>
        <v>0</v>
      </c>
      <c r="AA294" s="57">
        <f t="shared" si="224"/>
        <v>0</v>
      </c>
      <c r="AB294" s="58">
        <f t="shared" si="224"/>
        <v>0</v>
      </c>
      <c r="AC294" s="58">
        <f t="shared" si="224"/>
        <v>0</v>
      </c>
      <c r="AD294" s="58">
        <f t="shared" si="224"/>
        <v>0</v>
      </c>
      <c r="AE294" s="58">
        <f t="shared" si="224"/>
        <v>0</v>
      </c>
      <c r="AF294" s="58">
        <f t="shared" si="224"/>
        <v>0</v>
      </c>
      <c r="AG294" s="58">
        <f t="shared" si="224"/>
        <v>0</v>
      </c>
      <c r="AH294" s="58">
        <f t="shared" si="224"/>
        <v>0</v>
      </c>
      <c r="AI294" s="58">
        <f t="shared" si="224"/>
        <v>0</v>
      </c>
      <c r="AJ294" s="58">
        <f t="shared" si="224"/>
        <v>0</v>
      </c>
      <c r="AK294" s="58">
        <f t="shared" si="225"/>
        <v>0</v>
      </c>
      <c r="AL294" s="58">
        <f t="shared" si="225"/>
        <v>0</v>
      </c>
      <c r="AM294" s="58">
        <f t="shared" si="225"/>
        <v>0</v>
      </c>
      <c r="AN294" s="58">
        <f t="shared" si="225"/>
        <v>0</v>
      </c>
      <c r="AO294" s="58">
        <f t="shared" si="225"/>
        <v>0</v>
      </c>
      <c r="AP294" s="58">
        <f t="shared" si="225"/>
        <v>0</v>
      </c>
      <c r="AQ294" s="58">
        <f t="shared" si="225"/>
        <v>0</v>
      </c>
      <c r="AR294" s="58">
        <f t="shared" si="225"/>
        <v>0</v>
      </c>
      <c r="AS294" s="58">
        <f t="shared" si="225"/>
        <v>0</v>
      </c>
      <c r="AT294" s="58">
        <f t="shared" si="225"/>
        <v>0</v>
      </c>
      <c r="AU294" s="58">
        <f>IF((X294*$Z294-(2009-X$3)/$C294*$Z294*X294)&lt;0,0,(X294*$Z294-(2009-X$3)/$C294*$Z294*X294))</f>
        <v>0</v>
      </c>
      <c r="AV294" s="58">
        <f>IF((Y294*$Z294-(2009-Y$3)/$C294*$Z294*Y294)&lt;0,0,(Y294*$Z294-(2009-Y$3)/$C294*$Z294*Y294))</f>
        <v>0</v>
      </c>
      <c r="AW294" s="59">
        <f>+SUM(AA294:AV294)</f>
        <v>0</v>
      </c>
      <c r="AX294" s="58">
        <f>VLOOKUP(D$3,[2]Prisindeks!$A$1:$B$111,2,FALSE)/100*AA294</f>
        <v>0</v>
      </c>
      <c r="AY294" s="58">
        <f>VLOOKUP(E$3,[2]Prisindeks!$A$1:$B$111,2,FALSE)/100*AB294</f>
        <v>0</v>
      </c>
      <c r="AZ294" s="58">
        <f>VLOOKUP(F$3,[2]Prisindeks!$A$1:$B$111,2,FALSE)/100*AC294</f>
        <v>0</v>
      </c>
      <c r="BA294" s="58">
        <f>VLOOKUP(G$3,[2]Prisindeks!$A$1:$B$111,2,FALSE)/100*AD294</f>
        <v>0</v>
      </c>
      <c r="BB294" s="58">
        <f>VLOOKUP(H$3,[2]Prisindeks!$A$1:$B$111,2,FALSE)/100*AE294</f>
        <v>0</v>
      </c>
      <c r="BC294" s="58">
        <f>VLOOKUP(I$3,[2]Prisindeks!$A$1:$B$111,2,FALSE)/100*AF294</f>
        <v>0</v>
      </c>
      <c r="BD294" s="58">
        <f>VLOOKUP(J$3,[2]Prisindeks!$A$1:$B$111,2,FALSE)/100*AG294</f>
        <v>0</v>
      </c>
      <c r="BE294" s="58">
        <f>VLOOKUP(K$3,[2]Prisindeks!$A$1:$B$111,2,FALSE)/100*AH294</f>
        <v>0</v>
      </c>
      <c r="BF294" s="58">
        <f>VLOOKUP(L$3,[2]Prisindeks!$A$1:$B$111,2,FALSE)/100*AI294</f>
        <v>0</v>
      </c>
      <c r="BG294" s="58">
        <f>VLOOKUP(M$3,[2]Prisindeks!$A$1:$B$111,2,FALSE)/100*AJ294</f>
        <v>0</v>
      </c>
      <c r="BH294" s="58">
        <f>VLOOKUP(N$3,[2]Prisindeks!$A$1:$B$111,2,FALSE)/100*AK294</f>
        <v>0</v>
      </c>
      <c r="BI294" s="58">
        <f>VLOOKUP(O$3,[2]Prisindeks!$A$1:$B$111,2,FALSE)/100*AL294</f>
        <v>0</v>
      </c>
      <c r="BJ294" s="58">
        <f>VLOOKUP(P$3,[2]Prisindeks!$A$1:$B$111,2,FALSE)/100*AM294</f>
        <v>0</v>
      </c>
      <c r="BK294" s="58">
        <f>VLOOKUP(Q$3,[2]Prisindeks!$A$1:$B$111,2,FALSE)/100*AN294</f>
        <v>0</v>
      </c>
      <c r="BL294" s="58">
        <f>VLOOKUP(R$3,[2]Prisindeks!$A$1:$B$111,2,FALSE)/100*AO294</f>
        <v>0</v>
      </c>
      <c r="BM294" s="58">
        <f>VLOOKUP(S$3,[2]Prisindeks!$A$1:$B$111,2,FALSE)/100*AP294</f>
        <v>0</v>
      </c>
      <c r="BN294" s="58">
        <f>VLOOKUP(T$3,[2]Prisindeks!$A$1:$B$111,2,FALSE)/100*AQ294</f>
        <v>0</v>
      </c>
      <c r="BO294" s="58">
        <f>VLOOKUP(U$3,[2]Prisindeks!$A$1:$B$111,2,FALSE)/100*AR294</f>
        <v>0</v>
      </c>
      <c r="BP294" s="58">
        <f>VLOOKUP(V$3,[2]Prisindeks!$A$1:$B$111,2,FALSE)/100*AS294</f>
        <v>0</v>
      </c>
      <c r="BQ294" s="58">
        <f>VLOOKUP(W$3,[2]Prisindeks!$A$1:$B$111,2,FALSE)/100*AT294</f>
        <v>0</v>
      </c>
      <c r="BR294" s="58">
        <f>VLOOKUP(X$3,[2]Prisindeks!$A$1:$B$111,2,FALSE)/100*AU294</f>
        <v>0</v>
      </c>
      <c r="BS294" s="58">
        <f>VLOOKUP(Y$3,[2]Prisindeks!$A$1:$B$111,2,FALSE)/100*AV294</f>
        <v>0</v>
      </c>
      <c r="BT294" s="59">
        <f>+SUM(AX294:BS294)</f>
        <v>0</v>
      </c>
      <c r="BU294" s="48">
        <f t="shared" si="226"/>
        <v>0</v>
      </c>
      <c r="BV294" s="48">
        <f t="shared" si="226"/>
        <v>0</v>
      </c>
      <c r="BW294" s="48">
        <f t="shared" si="226"/>
        <v>0</v>
      </c>
      <c r="BX294" s="48">
        <f t="shared" si="226"/>
        <v>0</v>
      </c>
      <c r="BY294" s="48">
        <f t="shared" si="226"/>
        <v>0</v>
      </c>
      <c r="BZ294" s="48">
        <f t="shared" si="226"/>
        <v>0</v>
      </c>
      <c r="CA294" s="48">
        <f t="shared" si="226"/>
        <v>0</v>
      </c>
      <c r="CB294" s="48">
        <f t="shared" si="226"/>
        <v>0</v>
      </c>
      <c r="CC294" s="48">
        <f t="shared" si="226"/>
        <v>0</v>
      </c>
      <c r="CD294" s="48">
        <f t="shared" si="226"/>
        <v>0</v>
      </c>
      <c r="CE294" s="48">
        <f t="shared" si="227"/>
        <v>0</v>
      </c>
      <c r="CF294" s="48">
        <f t="shared" si="227"/>
        <v>0</v>
      </c>
      <c r="CG294" s="48">
        <f t="shared" si="227"/>
        <v>0</v>
      </c>
      <c r="CH294" s="48">
        <f t="shared" si="227"/>
        <v>0</v>
      </c>
      <c r="CI294" s="48">
        <f t="shared" si="227"/>
        <v>0</v>
      </c>
      <c r="CJ294" s="48">
        <f t="shared" si="227"/>
        <v>0</v>
      </c>
      <c r="CK294" s="48">
        <f t="shared" si="227"/>
        <v>0</v>
      </c>
      <c r="CL294" s="48">
        <f t="shared" si="227"/>
        <v>0</v>
      </c>
      <c r="CM294" s="48">
        <f t="shared" si="227"/>
        <v>0</v>
      </c>
      <c r="CN294" s="48">
        <f t="shared" si="227"/>
        <v>0</v>
      </c>
      <c r="CO294" s="48">
        <f t="shared" si="227"/>
        <v>0</v>
      </c>
      <c r="CP294" s="48">
        <f t="shared" si="227"/>
        <v>0</v>
      </c>
      <c r="CQ294" s="49">
        <f>+AVERAGE(AW294,BT294)</f>
        <v>0</v>
      </c>
      <c r="CR294" s="48">
        <f>SUM(D294:Y294)</f>
        <v>0</v>
      </c>
    </row>
    <row r="295" spans="1:96" hidden="1" outlineLevel="1" x14ac:dyDescent="0.25">
      <c r="A295" s="50" t="s">
        <v>88</v>
      </c>
      <c r="B295" s="51" t="s">
        <v>89</v>
      </c>
      <c r="C295" s="52">
        <f>+[2]Genanskaffelsespriser!$E$178</f>
        <v>50</v>
      </c>
      <c r="D295" s="78">
        <v>0</v>
      </c>
      <c r="E295" s="78">
        <v>0</v>
      </c>
      <c r="F295" s="78">
        <v>0</v>
      </c>
      <c r="G295" s="78">
        <v>0</v>
      </c>
      <c r="H295" s="78">
        <v>0</v>
      </c>
      <c r="I295" s="78">
        <v>0</v>
      </c>
      <c r="J295" s="78">
        <v>0</v>
      </c>
      <c r="K295" s="78">
        <v>0</v>
      </c>
      <c r="L295" s="78">
        <v>0</v>
      </c>
      <c r="M295" s="78">
        <v>0</v>
      </c>
      <c r="N295" s="78">
        <v>0</v>
      </c>
      <c r="O295" s="78">
        <v>0</v>
      </c>
      <c r="P295" s="78">
        <v>0</v>
      </c>
      <c r="Q295" s="78">
        <v>0</v>
      </c>
      <c r="R295" s="78">
        <v>0</v>
      </c>
      <c r="S295" s="78">
        <v>0</v>
      </c>
      <c r="T295" s="78">
        <v>0</v>
      </c>
      <c r="U295" s="78">
        <v>0</v>
      </c>
      <c r="V295" s="78">
        <v>0</v>
      </c>
      <c r="W295" s="78">
        <v>0</v>
      </c>
      <c r="X295" s="78">
        <v>0</v>
      </c>
      <c r="Y295" s="78">
        <v>0</v>
      </c>
      <c r="Z295" s="87">
        <f>IF(COUNTIF(D295:Y295,"&lt;&gt;0")&lt;=1,IF((SUM(D295:Y295))&gt;0,(+HLOOKUP((SUM(D295:Y295)),[2]Priser!$E$168:$J$170,2)+((SUM(D295:Y295))-HLOOKUP((SUM(D295:Y295)),[2]Priser!$E$168:$J$170,1))*HLOOKUP((SUM(D295:Y295)),[2]Priser!$E$168:$J$170,3))/(SUM(D295:Y295)),0)*(1+[2]Genanskaffelsespriser!$D$196),$A$400)</f>
        <v>0</v>
      </c>
      <c r="AA295" s="57">
        <f t="shared" ref="AA295:AV295" si="228">IF((D295*$Z295-(2009-D$3)/($C295+D296)*$Z295*D295)&lt;0,0,(D295*$Z295-(2009-D$3)/($C295+D296)*$Z295*D295))</f>
        <v>0</v>
      </c>
      <c r="AB295" s="58">
        <f t="shared" si="228"/>
        <v>0</v>
      </c>
      <c r="AC295" s="58">
        <f t="shared" si="228"/>
        <v>0</v>
      </c>
      <c r="AD295" s="58">
        <f t="shared" si="228"/>
        <v>0</v>
      </c>
      <c r="AE295" s="58">
        <f t="shared" si="228"/>
        <v>0</v>
      </c>
      <c r="AF295" s="58">
        <f t="shared" si="228"/>
        <v>0</v>
      </c>
      <c r="AG295" s="58">
        <f t="shared" si="228"/>
        <v>0</v>
      </c>
      <c r="AH295" s="58">
        <f t="shared" si="228"/>
        <v>0</v>
      </c>
      <c r="AI295" s="58">
        <f t="shared" si="228"/>
        <v>0</v>
      </c>
      <c r="AJ295" s="58">
        <f t="shared" si="228"/>
        <v>0</v>
      </c>
      <c r="AK295" s="58">
        <f t="shared" si="228"/>
        <v>0</v>
      </c>
      <c r="AL295" s="58">
        <f t="shared" si="228"/>
        <v>0</v>
      </c>
      <c r="AM295" s="58">
        <f t="shared" si="228"/>
        <v>0</v>
      </c>
      <c r="AN295" s="58">
        <f t="shared" si="228"/>
        <v>0</v>
      </c>
      <c r="AO295" s="58">
        <f t="shared" si="228"/>
        <v>0</v>
      </c>
      <c r="AP295" s="58">
        <f t="shared" si="228"/>
        <v>0</v>
      </c>
      <c r="AQ295" s="58">
        <f t="shared" si="228"/>
        <v>0</v>
      </c>
      <c r="AR295" s="58">
        <f t="shared" si="228"/>
        <v>0</v>
      </c>
      <c r="AS295" s="58">
        <f t="shared" si="228"/>
        <v>0</v>
      </c>
      <c r="AT295" s="58">
        <f t="shared" si="228"/>
        <v>0</v>
      </c>
      <c r="AU295" s="58">
        <f t="shared" si="228"/>
        <v>0</v>
      </c>
      <c r="AV295" s="58">
        <f t="shared" si="228"/>
        <v>0</v>
      </c>
      <c r="AW295" s="59">
        <f>+SUM(AA295:AV295)</f>
        <v>0</v>
      </c>
      <c r="AX295" s="58">
        <f>VLOOKUP(D$3,[2]Prisindeks!$A$1:$B$111,2,FALSE)/100*AA295</f>
        <v>0</v>
      </c>
      <c r="AY295" s="58">
        <f>VLOOKUP(E$3,[2]Prisindeks!$A$1:$B$111,2,FALSE)/100*AB295</f>
        <v>0</v>
      </c>
      <c r="AZ295" s="58">
        <f>VLOOKUP(F$3,[2]Prisindeks!$A$1:$B$111,2,FALSE)/100*AC295</f>
        <v>0</v>
      </c>
      <c r="BA295" s="58">
        <f>VLOOKUP(G$3,[2]Prisindeks!$A$1:$B$111,2,FALSE)/100*AD295</f>
        <v>0</v>
      </c>
      <c r="BB295" s="58">
        <f>VLOOKUP(H$3,[2]Prisindeks!$A$1:$B$111,2,FALSE)/100*AE295</f>
        <v>0</v>
      </c>
      <c r="BC295" s="58">
        <f>VLOOKUP(I$3,[2]Prisindeks!$A$1:$B$111,2,FALSE)/100*AF295</f>
        <v>0</v>
      </c>
      <c r="BD295" s="58">
        <f>VLOOKUP(J$3,[2]Prisindeks!$A$1:$B$111,2,FALSE)/100*AG295</f>
        <v>0</v>
      </c>
      <c r="BE295" s="58">
        <f>VLOOKUP(K$3,[2]Prisindeks!$A$1:$B$111,2,FALSE)/100*AH295</f>
        <v>0</v>
      </c>
      <c r="BF295" s="58">
        <f>VLOOKUP(L$3,[2]Prisindeks!$A$1:$B$111,2,FALSE)/100*AI295</f>
        <v>0</v>
      </c>
      <c r="BG295" s="58">
        <f>VLOOKUP(M$3,[2]Prisindeks!$A$1:$B$111,2,FALSE)/100*AJ295</f>
        <v>0</v>
      </c>
      <c r="BH295" s="58">
        <f>VLOOKUP(N$3,[2]Prisindeks!$A$1:$B$111,2,FALSE)/100*AK295</f>
        <v>0</v>
      </c>
      <c r="BI295" s="58">
        <f>VLOOKUP(O$3,[2]Prisindeks!$A$1:$B$111,2,FALSE)/100*AL295</f>
        <v>0</v>
      </c>
      <c r="BJ295" s="58">
        <f>VLOOKUP(P$3,[2]Prisindeks!$A$1:$B$111,2,FALSE)/100*AM295</f>
        <v>0</v>
      </c>
      <c r="BK295" s="58">
        <f>VLOOKUP(Q$3,[2]Prisindeks!$A$1:$B$111,2,FALSE)/100*AN295</f>
        <v>0</v>
      </c>
      <c r="BL295" s="58">
        <f>VLOOKUP(R$3,[2]Prisindeks!$A$1:$B$111,2,FALSE)/100*AO295</f>
        <v>0</v>
      </c>
      <c r="BM295" s="58">
        <f>VLOOKUP(S$3,[2]Prisindeks!$A$1:$B$111,2,FALSE)/100*AP295</f>
        <v>0</v>
      </c>
      <c r="BN295" s="58">
        <f>VLOOKUP(T$3,[2]Prisindeks!$A$1:$B$111,2,FALSE)/100*AQ295</f>
        <v>0</v>
      </c>
      <c r="BO295" s="58">
        <f>VLOOKUP(U$3,[2]Prisindeks!$A$1:$B$111,2,FALSE)/100*AR295</f>
        <v>0</v>
      </c>
      <c r="BP295" s="58">
        <f>VLOOKUP(V$3,[2]Prisindeks!$A$1:$B$111,2,FALSE)/100*AS295</f>
        <v>0</v>
      </c>
      <c r="BQ295" s="58">
        <f>VLOOKUP(W$3,[2]Prisindeks!$A$1:$B$111,2,FALSE)/100*AT295</f>
        <v>0</v>
      </c>
      <c r="BR295" s="58">
        <f>VLOOKUP(X$3,[2]Prisindeks!$A$1:$B$111,2,FALSE)/100*AU295</f>
        <v>0</v>
      </c>
      <c r="BS295" s="58">
        <f>VLOOKUP(Y$3,[2]Prisindeks!$A$1:$B$111,2,FALSE)/100*AV295</f>
        <v>0</v>
      </c>
      <c r="BT295" s="59">
        <f>+SUM(AX295:BS295)</f>
        <v>0</v>
      </c>
      <c r="BU295" s="48">
        <f t="shared" si="226"/>
        <v>0</v>
      </c>
      <c r="BV295" s="48">
        <f t="shared" si="226"/>
        <v>0</v>
      </c>
      <c r="BW295" s="48">
        <f t="shared" si="226"/>
        <v>0</v>
      </c>
      <c r="BX295" s="48">
        <f t="shared" si="226"/>
        <v>0</v>
      </c>
      <c r="BY295" s="48">
        <f t="shared" si="226"/>
        <v>0</v>
      </c>
      <c r="BZ295" s="48">
        <f t="shared" si="226"/>
        <v>0</v>
      </c>
      <c r="CA295" s="48">
        <f t="shared" si="226"/>
        <v>0</v>
      </c>
      <c r="CB295" s="48">
        <f t="shared" si="226"/>
        <v>0</v>
      </c>
      <c r="CC295" s="48">
        <f t="shared" si="226"/>
        <v>0</v>
      </c>
      <c r="CD295" s="48">
        <f t="shared" si="226"/>
        <v>0</v>
      </c>
      <c r="CE295" s="48">
        <f t="shared" si="227"/>
        <v>0</v>
      </c>
      <c r="CF295" s="48">
        <f t="shared" si="227"/>
        <v>0</v>
      </c>
      <c r="CG295" s="48">
        <f t="shared" si="227"/>
        <v>0</v>
      </c>
      <c r="CH295" s="48">
        <f t="shared" si="227"/>
        <v>0</v>
      </c>
      <c r="CI295" s="48">
        <f t="shared" si="227"/>
        <v>0</v>
      </c>
      <c r="CJ295" s="48">
        <f t="shared" si="227"/>
        <v>0</v>
      </c>
      <c r="CK295" s="48">
        <f t="shared" si="227"/>
        <v>0</v>
      </c>
      <c r="CL295" s="48">
        <f t="shared" si="227"/>
        <v>0</v>
      </c>
      <c r="CM295" s="48">
        <f t="shared" si="227"/>
        <v>0</v>
      </c>
      <c r="CN295" s="48">
        <f t="shared" si="227"/>
        <v>0</v>
      </c>
      <c r="CO295" s="48">
        <f t="shared" si="227"/>
        <v>0</v>
      </c>
      <c r="CP295" s="48">
        <f t="shared" si="227"/>
        <v>0</v>
      </c>
      <c r="CQ295" s="49">
        <f>+AVERAGE(AW295,BT295)</f>
        <v>0</v>
      </c>
      <c r="CR295" s="48">
        <f>SUM(D295:Y295)</f>
        <v>0</v>
      </c>
    </row>
    <row r="296" spans="1:96" hidden="1" outlineLevel="1" x14ac:dyDescent="0.25">
      <c r="A296" s="60" t="s">
        <v>66</v>
      </c>
      <c r="B296" s="51" t="s">
        <v>67</v>
      </c>
      <c r="C296" s="61" t="s">
        <v>68</v>
      </c>
      <c r="D296" s="78">
        <v>0</v>
      </c>
      <c r="E296" s="78">
        <v>0</v>
      </c>
      <c r="F296" s="78">
        <v>0</v>
      </c>
      <c r="G296" s="78">
        <v>0</v>
      </c>
      <c r="H296" s="78">
        <v>0</v>
      </c>
      <c r="I296" s="78">
        <v>0</v>
      </c>
      <c r="J296" s="78">
        <v>0</v>
      </c>
      <c r="K296" s="78">
        <v>0</v>
      </c>
      <c r="L296" s="78">
        <v>0</v>
      </c>
      <c r="M296" s="78">
        <v>0</v>
      </c>
      <c r="N296" s="78">
        <v>0</v>
      </c>
      <c r="O296" s="78">
        <v>0</v>
      </c>
      <c r="P296" s="78">
        <v>0</v>
      </c>
      <c r="Q296" s="78">
        <v>0</v>
      </c>
      <c r="R296" s="78">
        <v>0</v>
      </c>
      <c r="S296" s="78">
        <v>0</v>
      </c>
      <c r="T296" s="78">
        <v>0</v>
      </c>
      <c r="U296" s="78">
        <v>0</v>
      </c>
      <c r="V296" s="78">
        <v>0</v>
      </c>
      <c r="W296" s="78">
        <v>0</v>
      </c>
      <c r="X296" s="78">
        <v>0</v>
      </c>
      <c r="Y296" s="110">
        <v>0</v>
      </c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  <c r="BA296" s="56"/>
      <c r="BB296" s="56"/>
      <c r="BC296" s="56"/>
      <c r="BD296" s="56"/>
      <c r="BE296" s="56"/>
      <c r="BF296" s="56"/>
      <c r="BG296" s="56"/>
      <c r="BH296" s="56"/>
      <c r="BI296" s="56"/>
      <c r="BJ296" s="56"/>
      <c r="BK296" s="56"/>
      <c r="BL296" s="56"/>
      <c r="BM296" s="56"/>
      <c r="BN296" s="56"/>
      <c r="BO296" s="56"/>
      <c r="BP296" s="56"/>
      <c r="BQ296" s="56"/>
      <c r="BR296" s="56"/>
      <c r="BS296" s="56"/>
      <c r="BT296" s="56"/>
      <c r="BU296" s="56"/>
      <c r="BV296" s="56"/>
      <c r="BW296" s="56"/>
      <c r="BX296" s="56"/>
      <c r="BY296" s="56"/>
      <c r="BZ296" s="56"/>
      <c r="CA296" s="56"/>
      <c r="CB296" s="56"/>
      <c r="CC296" s="56"/>
      <c r="CD296" s="56"/>
      <c r="CE296" s="56"/>
      <c r="CF296" s="56"/>
      <c r="CG296" s="56"/>
      <c r="CH296" s="56"/>
      <c r="CI296" s="56"/>
      <c r="CJ296" s="56"/>
      <c r="CK296" s="56"/>
      <c r="CL296" s="56"/>
      <c r="CM296" s="56"/>
      <c r="CN296" s="56"/>
      <c r="CO296" s="56"/>
      <c r="CP296" s="56"/>
      <c r="CQ296" s="49"/>
      <c r="CR296" s="48"/>
    </row>
    <row r="297" spans="1:96" hidden="1" outlineLevel="1" x14ac:dyDescent="0.25">
      <c r="A297" s="50" t="s">
        <v>90</v>
      </c>
      <c r="B297" s="51" t="s">
        <v>89</v>
      </c>
      <c r="C297" s="52">
        <f>+[2]Genanskaffelsespriser!$E$179</f>
        <v>50</v>
      </c>
      <c r="D297" s="78">
        <v>0</v>
      </c>
      <c r="E297" s="78">
        <v>0</v>
      </c>
      <c r="F297" s="78">
        <v>0</v>
      </c>
      <c r="G297" s="78">
        <v>0</v>
      </c>
      <c r="H297" s="78">
        <v>0</v>
      </c>
      <c r="I297" s="78">
        <v>0</v>
      </c>
      <c r="J297" s="78">
        <v>0</v>
      </c>
      <c r="K297" s="78">
        <v>0</v>
      </c>
      <c r="L297" s="78">
        <v>0</v>
      </c>
      <c r="M297" s="78">
        <v>0</v>
      </c>
      <c r="N297" s="78">
        <v>0</v>
      </c>
      <c r="O297" s="78">
        <v>0</v>
      </c>
      <c r="P297" s="78">
        <v>0</v>
      </c>
      <c r="Q297" s="78">
        <v>0</v>
      </c>
      <c r="R297" s="78">
        <v>0</v>
      </c>
      <c r="S297" s="78">
        <v>0</v>
      </c>
      <c r="T297" s="78">
        <v>0</v>
      </c>
      <c r="U297" s="78">
        <v>0</v>
      </c>
      <c r="V297" s="78">
        <v>0</v>
      </c>
      <c r="W297" s="78">
        <v>0</v>
      </c>
      <c r="X297" s="78">
        <v>0</v>
      </c>
      <c r="Y297" s="78">
        <v>0</v>
      </c>
      <c r="Z297" s="87">
        <f>IF(COUNTIF(D297:Y297,"&lt;&gt;0")&lt;=1,IF((SUM(D297:Y297))&gt;0,(+HLOOKUP((SUM(D297:Y297)),[2]Priser!$E$191:$J$193,2)+((SUM(D297:Y297))-HLOOKUP((SUM(D297:Y297)),[2]Priser!$E$191:$J$193,1))*HLOOKUP((SUM(D297:Y297)),[2]Priser!$E$191:$J$193,3))/(SUM(D297:Y297)),0)*(1+[2]Genanskaffelsespriser!$D$196),$A$400)</f>
        <v>0</v>
      </c>
      <c r="AA297" s="57">
        <f t="shared" ref="AA297:AV297" si="229">IF((D297*$Z297-(2009-D$3)/($C297+D298)*$Z297*D297)&lt;0,0,(D297*$Z297-(2009-D$3)/($C297+D298)*$Z297*D297))</f>
        <v>0</v>
      </c>
      <c r="AB297" s="58">
        <f t="shared" si="229"/>
        <v>0</v>
      </c>
      <c r="AC297" s="58">
        <f t="shared" si="229"/>
        <v>0</v>
      </c>
      <c r="AD297" s="58">
        <f t="shared" si="229"/>
        <v>0</v>
      </c>
      <c r="AE297" s="58">
        <f t="shared" si="229"/>
        <v>0</v>
      </c>
      <c r="AF297" s="58">
        <f t="shared" si="229"/>
        <v>0</v>
      </c>
      <c r="AG297" s="58">
        <f t="shared" si="229"/>
        <v>0</v>
      </c>
      <c r="AH297" s="58">
        <f t="shared" si="229"/>
        <v>0</v>
      </c>
      <c r="AI297" s="58">
        <f t="shared" si="229"/>
        <v>0</v>
      </c>
      <c r="AJ297" s="58">
        <f t="shared" si="229"/>
        <v>0</v>
      </c>
      <c r="AK297" s="58">
        <f t="shared" si="229"/>
        <v>0</v>
      </c>
      <c r="AL297" s="58">
        <f t="shared" si="229"/>
        <v>0</v>
      </c>
      <c r="AM297" s="58">
        <f t="shared" si="229"/>
        <v>0</v>
      </c>
      <c r="AN297" s="58">
        <f t="shared" si="229"/>
        <v>0</v>
      </c>
      <c r="AO297" s="58">
        <f t="shared" si="229"/>
        <v>0</v>
      </c>
      <c r="AP297" s="58">
        <f t="shared" si="229"/>
        <v>0</v>
      </c>
      <c r="AQ297" s="58">
        <f t="shared" si="229"/>
        <v>0</v>
      </c>
      <c r="AR297" s="58">
        <f t="shared" si="229"/>
        <v>0</v>
      </c>
      <c r="AS297" s="58">
        <f t="shared" si="229"/>
        <v>0</v>
      </c>
      <c r="AT297" s="58">
        <f t="shared" si="229"/>
        <v>0</v>
      </c>
      <c r="AU297" s="58">
        <f t="shared" si="229"/>
        <v>0</v>
      </c>
      <c r="AV297" s="58">
        <f t="shared" si="229"/>
        <v>0</v>
      </c>
      <c r="AW297" s="59">
        <f>+SUM(AA297:AV297)</f>
        <v>0</v>
      </c>
      <c r="AX297" s="58">
        <f>VLOOKUP(D$3,[2]Prisindeks!$A$1:$B$111,2,FALSE)/100*AA297</f>
        <v>0</v>
      </c>
      <c r="AY297" s="58">
        <f>VLOOKUP(E$3,[2]Prisindeks!$A$1:$B$111,2,FALSE)/100*AB297</f>
        <v>0</v>
      </c>
      <c r="AZ297" s="58">
        <f>VLOOKUP(F$3,[2]Prisindeks!$A$1:$B$111,2,FALSE)/100*AC297</f>
        <v>0</v>
      </c>
      <c r="BA297" s="58">
        <f>VLOOKUP(G$3,[2]Prisindeks!$A$1:$B$111,2,FALSE)/100*AD297</f>
        <v>0</v>
      </c>
      <c r="BB297" s="58">
        <f>VLOOKUP(H$3,[2]Prisindeks!$A$1:$B$111,2,FALSE)/100*AE297</f>
        <v>0</v>
      </c>
      <c r="BC297" s="58">
        <f>VLOOKUP(I$3,[2]Prisindeks!$A$1:$B$111,2,FALSE)/100*AF297</f>
        <v>0</v>
      </c>
      <c r="BD297" s="58">
        <f>VLOOKUP(J$3,[2]Prisindeks!$A$1:$B$111,2,FALSE)/100*AG297</f>
        <v>0</v>
      </c>
      <c r="BE297" s="58">
        <f>VLOOKUP(K$3,[2]Prisindeks!$A$1:$B$111,2,FALSE)/100*AH297</f>
        <v>0</v>
      </c>
      <c r="BF297" s="58">
        <f>VLOOKUP(L$3,[2]Prisindeks!$A$1:$B$111,2,FALSE)/100*AI297</f>
        <v>0</v>
      </c>
      <c r="BG297" s="58">
        <f>VLOOKUP(M$3,[2]Prisindeks!$A$1:$B$111,2,FALSE)/100*AJ297</f>
        <v>0</v>
      </c>
      <c r="BH297" s="58">
        <f>VLOOKUP(N$3,[2]Prisindeks!$A$1:$B$111,2,FALSE)/100*AK297</f>
        <v>0</v>
      </c>
      <c r="BI297" s="58">
        <f>VLOOKUP(O$3,[2]Prisindeks!$A$1:$B$111,2,FALSE)/100*AL297</f>
        <v>0</v>
      </c>
      <c r="BJ297" s="58">
        <f>VLOOKUP(P$3,[2]Prisindeks!$A$1:$B$111,2,FALSE)/100*AM297</f>
        <v>0</v>
      </c>
      <c r="BK297" s="58">
        <f>VLOOKUP(Q$3,[2]Prisindeks!$A$1:$B$111,2,FALSE)/100*AN297</f>
        <v>0</v>
      </c>
      <c r="BL297" s="58">
        <f>VLOOKUP(R$3,[2]Prisindeks!$A$1:$B$111,2,FALSE)/100*AO297</f>
        <v>0</v>
      </c>
      <c r="BM297" s="58">
        <f>VLOOKUP(S$3,[2]Prisindeks!$A$1:$B$111,2,FALSE)/100*AP297</f>
        <v>0</v>
      </c>
      <c r="BN297" s="58">
        <f>VLOOKUP(T$3,[2]Prisindeks!$A$1:$B$111,2,FALSE)/100*AQ297</f>
        <v>0</v>
      </c>
      <c r="BO297" s="58">
        <f>VLOOKUP(U$3,[2]Prisindeks!$A$1:$B$111,2,FALSE)/100*AR297</f>
        <v>0</v>
      </c>
      <c r="BP297" s="58">
        <f>VLOOKUP(V$3,[2]Prisindeks!$A$1:$B$111,2,FALSE)/100*AS297</f>
        <v>0</v>
      </c>
      <c r="BQ297" s="58">
        <f>VLOOKUP(W$3,[2]Prisindeks!$A$1:$B$111,2,FALSE)/100*AT297</f>
        <v>0</v>
      </c>
      <c r="BR297" s="58">
        <f>VLOOKUP(X$3,[2]Prisindeks!$A$1:$B$111,2,FALSE)/100*AU297</f>
        <v>0</v>
      </c>
      <c r="BS297" s="58">
        <f>VLOOKUP(Y$3,[2]Prisindeks!$A$1:$B$111,2,FALSE)/100*AV297</f>
        <v>0</v>
      </c>
      <c r="BT297" s="59">
        <f>+SUM(AX297:BS297)</f>
        <v>0</v>
      </c>
      <c r="BU297" s="48">
        <f t="shared" ref="BU297:CP297" si="230">(AX297+AA297)/2</f>
        <v>0</v>
      </c>
      <c r="BV297" s="48">
        <f t="shared" si="230"/>
        <v>0</v>
      </c>
      <c r="BW297" s="48">
        <f t="shared" si="230"/>
        <v>0</v>
      </c>
      <c r="BX297" s="48">
        <f t="shared" si="230"/>
        <v>0</v>
      </c>
      <c r="BY297" s="48">
        <f t="shared" si="230"/>
        <v>0</v>
      </c>
      <c r="BZ297" s="48">
        <f t="shared" si="230"/>
        <v>0</v>
      </c>
      <c r="CA297" s="48">
        <f t="shared" si="230"/>
        <v>0</v>
      </c>
      <c r="CB297" s="48">
        <f t="shared" si="230"/>
        <v>0</v>
      </c>
      <c r="CC297" s="48">
        <f t="shared" si="230"/>
        <v>0</v>
      </c>
      <c r="CD297" s="48">
        <f t="shared" si="230"/>
        <v>0</v>
      </c>
      <c r="CE297" s="48">
        <f t="shared" si="230"/>
        <v>0</v>
      </c>
      <c r="CF297" s="48">
        <f t="shared" si="230"/>
        <v>0</v>
      </c>
      <c r="CG297" s="48">
        <f t="shared" si="230"/>
        <v>0</v>
      </c>
      <c r="CH297" s="48">
        <f t="shared" si="230"/>
        <v>0</v>
      </c>
      <c r="CI297" s="48">
        <f t="shared" si="230"/>
        <v>0</v>
      </c>
      <c r="CJ297" s="48">
        <f t="shared" si="230"/>
        <v>0</v>
      </c>
      <c r="CK297" s="48">
        <f t="shared" si="230"/>
        <v>0</v>
      </c>
      <c r="CL297" s="48">
        <f t="shared" si="230"/>
        <v>0</v>
      </c>
      <c r="CM297" s="48">
        <f t="shared" si="230"/>
        <v>0</v>
      </c>
      <c r="CN297" s="48">
        <f t="shared" si="230"/>
        <v>0</v>
      </c>
      <c r="CO297" s="48">
        <f t="shared" si="230"/>
        <v>0</v>
      </c>
      <c r="CP297" s="48">
        <f t="shared" si="230"/>
        <v>0</v>
      </c>
      <c r="CQ297" s="49">
        <f>+AVERAGE(AW297,BT297)</f>
        <v>0</v>
      </c>
      <c r="CR297" s="48">
        <f>SUM(D297:Y297)</f>
        <v>0</v>
      </c>
    </row>
    <row r="298" spans="1:96" hidden="1" outlineLevel="1" x14ac:dyDescent="0.25">
      <c r="A298" s="60" t="s">
        <v>66</v>
      </c>
      <c r="B298" s="51" t="s">
        <v>67</v>
      </c>
      <c r="C298" s="61" t="s">
        <v>68</v>
      </c>
      <c r="D298" s="78">
        <v>0</v>
      </c>
      <c r="E298" s="78">
        <v>0</v>
      </c>
      <c r="F298" s="78">
        <v>0</v>
      </c>
      <c r="G298" s="78">
        <v>0</v>
      </c>
      <c r="H298" s="78">
        <v>0</v>
      </c>
      <c r="I298" s="78">
        <v>0</v>
      </c>
      <c r="J298" s="78">
        <v>0</v>
      </c>
      <c r="K298" s="78">
        <v>0</v>
      </c>
      <c r="L298" s="78">
        <v>0</v>
      </c>
      <c r="M298" s="78">
        <v>0</v>
      </c>
      <c r="N298" s="78">
        <v>0</v>
      </c>
      <c r="O298" s="78">
        <v>0</v>
      </c>
      <c r="P298" s="78">
        <v>0</v>
      </c>
      <c r="Q298" s="78">
        <v>0</v>
      </c>
      <c r="R298" s="78">
        <v>0</v>
      </c>
      <c r="S298" s="78">
        <v>0</v>
      </c>
      <c r="T298" s="78">
        <v>0</v>
      </c>
      <c r="U298" s="78">
        <v>0</v>
      </c>
      <c r="V298" s="78">
        <v>0</v>
      </c>
      <c r="W298" s="78">
        <v>0</v>
      </c>
      <c r="X298" s="78">
        <v>0</v>
      </c>
      <c r="Y298" s="110">
        <v>0</v>
      </c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56"/>
      <c r="BB298" s="56"/>
      <c r="BC298" s="56"/>
      <c r="BD298" s="56"/>
      <c r="BE298" s="56"/>
      <c r="BF298" s="56"/>
      <c r="BG298" s="56"/>
      <c r="BH298" s="56"/>
      <c r="BI298" s="56"/>
      <c r="BJ298" s="56"/>
      <c r="BK298" s="56"/>
      <c r="BL298" s="56"/>
      <c r="BM298" s="56"/>
      <c r="BN298" s="56"/>
      <c r="BO298" s="56"/>
      <c r="BP298" s="56"/>
      <c r="BQ298" s="56"/>
      <c r="BR298" s="56"/>
      <c r="BS298" s="56"/>
      <c r="BT298" s="56"/>
      <c r="BU298" s="56"/>
      <c r="BV298" s="56"/>
      <c r="BW298" s="56"/>
      <c r="BX298" s="56"/>
      <c r="BY298" s="56"/>
      <c r="BZ298" s="56"/>
      <c r="CA298" s="56"/>
      <c r="CB298" s="56"/>
      <c r="CC298" s="56"/>
      <c r="CD298" s="56"/>
      <c r="CE298" s="56"/>
      <c r="CF298" s="56"/>
      <c r="CG298" s="56"/>
      <c r="CH298" s="56"/>
      <c r="CI298" s="56"/>
      <c r="CJ298" s="56"/>
      <c r="CK298" s="56"/>
      <c r="CL298" s="56"/>
      <c r="CM298" s="56"/>
      <c r="CN298" s="56"/>
      <c r="CO298" s="56"/>
      <c r="CP298" s="56"/>
      <c r="CQ298" s="49"/>
      <c r="CR298" s="48"/>
    </row>
    <row r="299" spans="1:96" collapsed="1" x14ac:dyDescent="0.25">
      <c r="A299" s="30" t="s">
        <v>111</v>
      </c>
      <c r="B299" s="31"/>
      <c r="C299" s="7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74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5"/>
      <c r="AO299" s="75"/>
      <c r="AP299" s="75"/>
      <c r="AQ299" s="75"/>
      <c r="AR299" s="75"/>
      <c r="AS299" s="75"/>
      <c r="AT299" s="75"/>
      <c r="AU299" s="75"/>
      <c r="AV299" s="49"/>
      <c r="AW299" s="36">
        <f>SUM(AW300:AW307)</f>
        <v>0</v>
      </c>
      <c r="AX299" s="76"/>
      <c r="AY299" s="76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  <c r="BL299" s="76"/>
      <c r="BM299" s="76"/>
      <c r="BN299" s="76"/>
      <c r="BO299" s="76"/>
      <c r="BP299" s="76"/>
      <c r="BQ299" s="76"/>
      <c r="BR299" s="76"/>
      <c r="BS299" s="76"/>
      <c r="BT299" s="36">
        <f>SUM(BT300:BT307)</f>
        <v>0</v>
      </c>
      <c r="BU299" s="76"/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6"/>
      <c r="CG299" s="76"/>
      <c r="CH299" s="76"/>
      <c r="CI299" s="76"/>
      <c r="CJ299" s="76"/>
      <c r="CK299" s="76"/>
      <c r="CL299" s="76"/>
      <c r="CM299" s="76"/>
      <c r="CN299" s="76"/>
      <c r="CO299" s="76"/>
      <c r="CP299" s="76"/>
      <c r="CQ299" s="36">
        <f>SUM(CQ300:CQ307)</f>
        <v>0</v>
      </c>
      <c r="CR299" s="48">
        <f>SUM(D299:Y299)</f>
        <v>0</v>
      </c>
    </row>
    <row r="300" spans="1:96" hidden="1" outlineLevel="1" x14ac:dyDescent="0.25">
      <c r="A300" s="85" t="s">
        <v>84</v>
      </c>
      <c r="B300" s="39" t="s">
        <v>85</v>
      </c>
      <c r="C300" s="40">
        <f>+[2]Genanskaffelsespriser!$E$175</f>
        <v>50</v>
      </c>
      <c r="D300" s="77">
        <v>0</v>
      </c>
      <c r="E300" s="77">
        <v>0</v>
      </c>
      <c r="F300" s="77">
        <v>0</v>
      </c>
      <c r="G300" s="77">
        <v>0</v>
      </c>
      <c r="H300" s="77">
        <v>0</v>
      </c>
      <c r="I300" s="77">
        <v>0</v>
      </c>
      <c r="J300" s="77">
        <v>0</v>
      </c>
      <c r="K300" s="77">
        <v>0</v>
      </c>
      <c r="L300" s="77">
        <v>0</v>
      </c>
      <c r="M300" s="77">
        <v>0</v>
      </c>
      <c r="N300" s="77">
        <v>0</v>
      </c>
      <c r="O300" s="77">
        <v>0</v>
      </c>
      <c r="P300" s="77">
        <v>0</v>
      </c>
      <c r="Q300" s="77">
        <v>0</v>
      </c>
      <c r="R300" s="77">
        <v>0</v>
      </c>
      <c r="S300" s="77">
        <v>0</v>
      </c>
      <c r="T300" s="77">
        <v>0</v>
      </c>
      <c r="U300" s="77">
        <v>0</v>
      </c>
      <c r="V300" s="77">
        <v>0</v>
      </c>
      <c r="W300" s="77">
        <v>0</v>
      </c>
      <c r="X300" s="77">
        <v>0</v>
      </c>
      <c r="Y300" s="77">
        <v>0</v>
      </c>
      <c r="Z300" s="86">
        <f>IF(COUNTIF(D300:Y300,"&lt;&gt;0")&lt;=1,IF((SUM(D300:Y300))&gt;0,((+HLOOKUP((SUM(D300:Y300)),[2]Priser!$E$342:$H$344,2)+((SUM(D300:Y300))-HLOOKUP((SUM(D300:Y300)),[2]Priser!$E$342:$H$344,1))*HLOOKUP((SUM(D300:Y300)),[2]Priser!$E$342:$H$344,3))*[2]Priser!$P$341)/(SUM(D300:Y300)),0)*(1+[2]Genanskaffelsespriser!$D$196),$A$400)</f>
        <v>0</v>
      </c>
      <c r="AA300" s="45">
        <f t="shared" ref="AA300:AV300" si="231">IF((D300*$Z300-(2009-D$3)/($C300+D301)*$Z300*D300)&lt;0,0,(D300*$Z300-(2009-D$3)/($C300+D301)*$Z300*D300))</f>
        <v>0</v>
      </c>
      <c r="AB300" s="46">
        <f t="shared" si="231"/>
        <v>0</v>
      </c>
      <c r="AC300" s="46">
        <f t="shared" si="231"/>
        <v>0</v>
      </c>
      <c r="AD300" s="46">
        <f t="shared" si="231"/>
        <v>0</v>
      </c>
      <c r="AE300" s="46">
        <f t="shared" si="231"/>
        <v>0</v>
      </c>
      <c r="AF300" s="46">
        <f t="shared" si="231"/>
        <v>0</v>
      </c>
      <c r="AG300" s="46">
        <f t="shared" si="231"/>
        <v>0</v>
      </c>
      <c r="AH300" s="46">
        <f t="shared" si="231"/>
        <v>0</v>
      </c>
      <c r="AI300" s="46">
        <f t="shared" si="231"/>
        <v>0</v>
      </c>
      <c r="AJ300" s="46">
        <f t="shared" si="231"/>
        <v>0</v>
      </c>
      <c r="AK300" s="46">
        <f t="shared" si="231"/>
        <v>0</v>
      </c>
      <c r="AL300" s="46">
        <f t="shared" si="231"/>
        <v>0</v>
      </c>
      <c r="AM300" s="46">
        <f t="shared" si="231"/>
        <v>0</v>
      </c>
      <c r="AN300" s="46">
        <f t="shared" si="231"/>
        <v>0</v>
      </c>
      <c r="AO300" s="46">
        <f t="shared" si="231"/>
        <v>0</v>
      </c>
      <c r="AP300" s="46">
        <f t="shared" si="231"/>
        <v>0</v>
      </c>
      <c r="AQ300" s="46">
        <f t="shared" si="231"/>
        <v>0</v>
      </c>
      <c r="AR300" s="46">
        <f t="shared" si="231"/>
        <v>0</v>
      </c>
      <c r="AS300" s="46">
        <f t="shared" si="231"/>
        <v>0</v>
      </c>
      <c r="AT300" s="46">
        <f t="shared" si="231"/>
        <v>0</v>
      </c>
      <c r="AU300" s="46">
        <f t="shared" si="231"/>
        <v>0</v>
      </c>
      <c r="AV300" s="46">
        <f t="shared" si="231"/>
        <v>0</v>
      </c>
      <c r="AW300" s="47">
        <f>+SUM(AA300:AV300)</f>
        <v>0</v>
      </c>
      <c r="AX300" s="46">
        <f>VLOOKUP(D$3,[2]Prisindeks!$A$1:$B$111,2,FALSE)/100*AA300</f>
        <v>0</v>
      </c>
      <c r="AY300" s="46">
        <f>VLOOKUP(E$3,[2]Prisindeks!$A$1:$B$111,2,FALSE)/100*AB300</f>
        <v>0</v>
      </c>
      <c r="AZ300" s="46">
        <f>VLOOKUP(F$3,[2]Prisindeks!$A$1:$B$111,2,FALSE)/100*AC300</f>
        <v>0</v>
      </c>
      <c r="BA300" s="46">
        <f>VLOOKUP(G$3,[2]Prisindeks!$A$1:$B$111,2,FALSE)/100*AD300</f>
        <v>0</v>
      </c>
      <c r="BB300" s="46">
        <f>VLOOKUP(H$3,[2]Prisindeks!$A$1:$B$111,2,FALSE)/100*AE300</f>
        <v>0</v>
      </c>
      <c r="BC300" s="46">
        <f>VLOOKUP(I$3,[2]Prisindeks!$A$1:$B$111,2,FALSE)/100*AF300</f>
        <v>0</v>
      </c>
      <c r="BD300" s="46">
        <f>VLOOKUP(J$3,[2]Prisindeks!$A$1:$B$111,2,FALSE)/100*AG300</f>
        <v>0</v>
      </c>
      <c r="BE300" s="46">
        <f>VLOOKUP(K$3,[2]Prisindeks!$A$1:$B$111,2,FALSE)/100*AH300</f>
        <v>0</v>
      </c>
      <c r="BF300" s="46">
        <f>VLOOKUP(L$3,[2]Prisindeks!$A$1:$B$111,2,FALSE)/100*AI300</f>
        <v>0</v>
      </c>
      <c r="BG300" s="46">
        <f>VLOOKUP(M$3,[2]Prisindeks!$A$1:$B$111,2,FALSE)/100*AJ300</f>
        <v>0</v>
      </c>
      <c r="BH300" s="46">
        <f>VLOOKUP(N$3,[2]Prisindeks!$A$1:$B$111,2,FALSE)/100*AK300</f>
        <v>0</v>
      </c>
      <c r="BI300" s="46">
        <f>VLOOKUP(O$3,[2]Prisindeks!$A$1:$B$111,2,FALSE)/100*AL300</f>
        <v>0</v>
      </c>
      <c r="BJ300" s="46">
        <f>VLOOKUP(P$3,[2]Prisindeks!$A$1:$B$111,2,FALSE)/100*AM300</f>
        <v>0</v>
      </c>
      <c r="BK300" s="46">
        <f>VLOOKUP(Q$3,[2]Prisindeks!$A$1:$B$111,2,FALSE)/100*AN300</f>
        <v>0</v>
      </c>
      <c r="BL300" s="46">
        <f>VLOOKUP(R$3,[2]Prisindeks!$A$1:$B$111,2,FALSE)/100*AO300</f>
        <v>0</v>
      </c>
      <c r="BM300" s="46">
        <f>VLOOKUP(S$3,[2]Prisindeks!$A$1:$B$111,2,FALSE)/100*AP300</f>
        <v>0</v>
      </c>
      <c r="BN300" s="46">
        <f>VLOOKUP(T$3,[2]Prisindeks!$A$1:$B$111,2,FALSE)/100*AQ300</f>
        <v>0</v>
      </c>
      <c r="BO300" s="46">
        <f>VLOOKUP(U$3,[2]Prisindeks!$A$1:$B$111,2,FALSE)/100*AR300</f>
        <v>0</v>
      </c>
      <c r="BP300" s="46">
        <f>VLOOKUP(V$3,[2]Prisindeks!$A$1:$B$111,2,FALSE)/100*AS300</f>
        <v>0</v>
      </c>
      <c r="BQ300" s="46">
        <f>VLOOKUP(W$3,[2]Prisindeks!$A$1:$B$111,2,FALSE)/100*AT300</f>
        <v>0</v>
      </c>
      <c r="BR300" s="46">
        <f>VLOOKUP(X$3,[2]Prisindeks!$A$1:$B$111,2,FALSE)/100*AU300</f>
        <v>0</v>
      </c>
      <c r="BS300" s="46">
        <f>VLOOKUP(Y$3,[2]Prisindeks!$A$1:$B$111,2,FALSE)/100*AV300</f>
        <v>0</v>
      </c>
      <c r="BT300" s="47">
        <f>+SUM(AX300:BS300)</f>
        <v>0</v>
      </c>
      <c r="BU300" s="48">
        <f t="shared" ref="BU300:CP300" si="232">(AX300+AA300)/2</f>
        <v>0</v>
      </c>
      <c r="BV300" s="48">
        <f t="shared" si="232"/>
        <v>0</v>
      </c>
      <c r="BW300" s="48">
        <f t="shared" si="232"/>
        <v>0</v>
      </c>
      <c r="BX300" s="48">
        <f t="shared" si="232"/>
        <v>0</v>
      </c>
      <c r="BY300" s="48">
        <f t="shared" si="232"/>
        <v>0</v>
      </c>
      <c r="BZ300" s="48">
        <f t="shared" si="232"/>
        <v>0</v>
      </c>
      <c r="CA300" s="48">
        <f t="shared" si="232"/>
        <v>0</v>
      </c>
      <c r="CB300" s="48">
        <f t="shared" si="232"/>
        <v>0</v>
      </c>
      <c r="CC300" s="48">
        <f t="shared" si="232"/>
        <v>0</v>
      </c>
      <c r="CD300" s="48">
        <f t="shared" si="232"/>
        <v>0</v>
      </c>
      <c r="CE300" s="48">
        <f t="shared" si="232"/>
        <v>0</v>
      </c>
      <c r="CF300" s="48">
        <f t="shared" si="232"/>
        <v>0</v>
      </c>
      <c r="CG300" s="48">
        <f t="shared" si="232"/>
        <v>0</v>
      </c>
      <c r="CH300" s="48">
        <f t="shared" si="232"/>
        <v>0</v>
      </c>
      <c r="CI300" s="48">
        <f t="shared" si="232"/>
        <v>0</v>
      </c>
      <c r="CJ300" s="48">
        <f t="shared" si="232"/>
        <v>0</v>
      </c>
      <c r="CK300" s="48">
        <f t="shared" si="232"/>
        <v>0</v>
      </c>
      <c r="CL300" s="48">
        <f t="shared" si="232"/>
        <v>0</v>
      </c>
      <c r="CM300" s="48">
        <f t="shared" si="232"/>
        <v>0</v>
      </c>
      <c r="CN300" s="48">
        <f t="shared" si="232"/>
        <v>0</v>
      </c>
      <c r="CO300" s="48">
        <f t="shared" si="232"/>
        <v>0</v>
      </c>
      <c r="CP300" s="48">
        <f t="shared" si="232"/>
        <v>0</v>
      </c>
      <c r="CQ300" s="49">
        <f>+AVERAGE(AW300,BT300)</f>
        <v>0</v>
      </c>
      <c r="CR300" s="48">
        <f>SUM(D300:Y300)</f>
        <v>0</v>
      </c>
    </row>
    <row r="301" spans="1:96" hidden="1" outlineLevel="1" x14ac:dyDescent="0.25">
      <c r="A301" s="60" t="s">
        <v>66</v>
      </c>
      <c r="B301" s="51" t="s">
        <v>67</v>
      </c>
      <c r="C301" s="61" t="s">
        <v>68</v>
      </c>
      <c r="D301" s="78">
        <v>0</v>
      </c>
      <c r="E301" s="78">
        <v>0</v>
      </c>
      <c r="F301" s="78">
        <v>0</v>
      </c>
      <c r="G301" s="78">
        <v>0</v>
      </c>
      <c r="H301" s="78">
        <v>0</v>
      </c>
      <c r="I301" s="78">
        <v>0</v>
      </c>
      <c r="J301" s="78">
        <v>0</v>
      </c>
      <c r="K301" s="78">
        <v>0</v>
      </c>
      <c r="L301" s="78">
        <v>0</v>
      </c>
      <c r="M301" s="78">
        <v>0</v>
      </c>
      <c r="N301" s="78">
        <v>0</v>
      </c>
      <c r="O301" s="78">
        <v>0</v>
      </c>
      <c r="P301" s="78">
        <v>0</v>
      </c>
      <c r="Q301" s="78">
        <v>0</v>
      </c>
      <c r="R301" s="78">
        <v>0</v>
      </c>
      <c r="S301" s="78">
        <v>0</v>
      </c>
      <c r="T301" s="78">
        <v>0</v>
      </c>
      <c r="U301" s="78">
        <v>0</v>
      </c>
      <c r="V301" s="78">
        <v>0</v>
      </c>
      <c r="W301" s="78">
        <v>0</v>
      </c>
      <c r="X301" s="78">
        <v>0</v>
      </c>
      <c r="Y301" s="110">
        <v>0</v>
      </c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  <c r="BC301" s="56"/>
      <c r="BD301" s="56"/>
      <c r="BE301" s="56"/>
      <c r="BF301" s="56"/>
      <c r="BG301" s="56"/>
      <c r="BH301" s="56"/>
      <c r="BI301" s="56"/>
      <c r="BJ301" s="56"/>
      <c r="BK301" s="56"/>
      <c r="BL301" s="56"/>
      <c r="BM301" s="56"/>
      <c r="BN301" s="56"/>
      <c r="BO301" s="56"/>
      <c r="BP301" s="56"/>
      <c r="BQ301" s="56"/>
      <c r="BR301" s="56"/>
      <c r="BS301" s="56"/>
      <c r="BT301" s="56"/>
      <c r="BU301" s="56"/>
      <c r="BV301" s="56"/>
      <c r="BW301" s="56"/>
      <c r="BX301" s="56"/>
      <c r="BY301" s="56"/>
      <c r="BZ301" s="56"/>
      <c r="CA301" s="56"/>
      <c r="CB301" s="56"/>
      <c r="CC301" s="56"/>
      <c r="CD301" s="56"/>
      <c r="CE301" s="56"/>
      <c r="CF301" s="56"/>
      <c r="CG301" s="56"/>
      <c r="CH301" s="56"/>
      <c r="CI301" s="56"/>
      <c r="CJ301" s="56"/>
      <c r="CK301" s="56"/>
      <c r="CL301" s="56"/>
      <c r="CM301" s="56"/>
      <c r="CN301" s="56"/>
      <c r="CO301" s="56"/>
      <c r="CP301" s="56"/>
      <c r="CQ301" s="49"/>
      <c r="CR301" s="48"/>
    </row>
    <row r="302" spans="1:96" hidden="1" outlineLevel="1" x14ac:dyDescent="0.25">
      <c r="A302" s="50" t="s">
        <v>86</v>
      </c>
      <c r="B302" s="51" t="s">
        <v>85</v>
      </c>
      <c r="C302" s="52">
        <f>+[2]Genanskaffelsespriser!$E$176</f>
        <v>25</v>
      </c>
      <c r="D302" s="78">
        <v>0</v>
      </c>
      <c r="E302" s="78">
        <v>0</v>
      </c>
      <c r="F302" s="78">
        <v>0</v>
      </c>
      <c r="G302" s="78">
        <v>0</v>
      </c>
      <c r="H302" s="78">
        <v>0</v>
      </c>
      <c r="I302" s="78">
        <v>0</v>
      </c>
      <c r="J302" s="78">
        <v>0</v>
      </c>
      <c r="K302" s="78">
        <v>0</v>
      </c>
      <c r="L302" s="78">
        <v>0</v>
      </c>
      <c r="M302" s="78">
        <v>0</v>
      </c>
      <c r="N302" s="78">
        <v>0</v>
      </c>
      <c r="O302" s="78">
        <v>0</v>
      </c>
      <c r="P302" s="78">
        <v>0</v>
      </c>
      <c r="Q302" s="78">
        <v>0</v>
      </c>
      <c r="R302" s="78">
        <v>0</v>
      </c>
      <c r="S302" s="78">
        <v>0</v>
      </c>
      <c r="T302" s="78">
        <v>0</v>
      </c>
      <c r="U302" s="78">
        <v>0</v>
      </c>
      <c r="V302" s="78">
        <v>0</v>
      </c>
      <c r="W302" s="78">
        <v>0</v>
      </c>
      <c r="X302" s="78">
        <v>0</v>
      </c>
      <c r="Y302" s="78">
        <v>0</v>
      </c>
      <c r="Z302" s="87">
        <f>IF(COUNTIF(D302:Y302,"&lt;&gt;0")&lt;=1,IF((SUM(D302:Y302))&gt;0,((+HLOOKUP((SUM(D302:Y302)),[2]Priser!$E$342:$H$344,2)+((SUM(D302:Y302))-HLOOKUP((SUM(D302:Y302)),[2]Priser!$E$342:$H$344,1))*HLOOKUP((SUM(D302:Y302)),[2]Priser!$E$342:$H$344,3))*[2]Priser!$Q$341)/(SUM(D302:Y302)),0)*(1+[2]Genanskaffelsespriser!$D$196),$A$400)</f>
        <v>0</v>
      </c>
      <c r="AA302" s="57">
        <f t="shared" ref="AA302:AP303" si="233">IF((D302*$Z302-(2009-D$3)/$C302*$Z302*D302)&lt;0,0,(D302*$Z302-(2009-D$3)/$C302*$Z302*D302))</f>
        <v>0</v>
      </c>
      <c r="AB302" s="58">
        <f t="shared" si="233"/>
        <v>0</v>
      </c>
      <c r="AC302" s="58">
        <f t="shared" si="233"/>
        <v>0</v>
      </c>
      <c r="AD302" s="58">
        <f t="shared" si="233"/>
        <v>0</v>
      </c>
      <c r="AE302" s="58">
        <f t="shared" si="233"/>
        <v>0</v>
      </c>
      <c r="AF302" s="58">
        <f t="shared" si="233"/>
        <v>0</v>
      </c>
      <c r="AG302" s="58">
        <f t="shared" si="233"/>
        <v>0</v>
      </c>
      <c r="AH302" s="58">
        <f t="shared" si="233"/>
        <v>0</v>
      </c>
      <c r="AI302" s="58">
        <f t="shared" si="233"/>
        <v>0</v>
      </c>
      <c r="AJ302" s="58">
        <f t="shared" si="233"/>
        <v>0</v>
      </c>
      <c r="AK302" s="58">
        <f t="shared" si="233"/>
        <v>0</v>
      </c>
      <c r="AL302" s="58">
        <f t="shared" si="233"/>
        <v>0</v>
      </c>
      <c r="AM302" s="58">
        <f t="shared" si="233"/>
        <v>0</v>
      </c>
      <c r="AN302" s="58">
        <f t="shared" si="233"/>
        <v>0</v>
      </c>
      <c r="AO302" s="58">
        <f t="shared" si="233"/>
        <v>0</v>
      </c>
      <c r="AP302" s="58">
        <f t="shared" si="233"/>
        <v>0</v>
      </c>
      <c r="AQ302" s="58">
        <f t="shared" ref="AK302:AT303" si="234">IF((T302*$Z302-(2009-T$3)/$C302*$Z302*T302)&lt;0,0,(T302*$Z302-(2009-T$3)/$C302*$Z302*T302))</f>
        <v>0</v>
      </c>
      <c r="AR302" s="58">
        <f t="shared" si="234"/>
        <v>0</v>
      </c>
      <c r="AS302" s="58">
        <f t="shared" si="234"/>
        <v>0</v>
      </c>
      <c r="AT302" s="58">
        <f t="shared" si="234"/>
        <v>0</v>
      </c>
      <c r="AU302" s="58">
        <f>IF((X302*$Z302-(2009-X$3)/$C302*$Z302*X302)&lt;0,0,(X302*$Z302-(2009-X$3)/$C302*$Z302*X302))</f>
        <v>0</v>
      </c>
      <c r="AV302" s="58">
        <f>IF((Y302*$Z302-(2009-Y$3)/$C302*$Z302*Y302)&lt;0,0,(Y302*$Z302-(2009-Y$3)/$C302*$Z302*Y302))</f>
        <v>0</v>
      </c>
      <c r="AW302" s="59">
        <f>+SUM(AA302:AV302)</f>
        <v>0</v>
      </c>
      <c r="AX302" s="58">
        <f>VLOOKUP(D$3,[2]Prisindeks!$A$1:$B$111,2,FALSE)/100*AA302</f>
        <v>0</v>
      </c>
      <c r="AY302" s="58">
        <f>VLOOKUP(E$3,[2]Prisindeks!$A$1:$B$111,2,FALSE)/100*AB302</f>
        <v>0</v>
      </c>
      <c r="AZ302" s="58">
        <f>VLOOKUP(F$3,[2]Prisindeks!$A$1:$B$111,2,FALSE)/100*AC302</f>
        <v>0</v>
      </c>
      <c r="BA302" s="58">
        <f>VLOOKUP(G$3,[2]Prisindeks!$A$1:$B$111,2,FALSE)/100*AD302</f>
        <v>0</v>
      </c>
      <c r="BB302" s="58">
        <f>VLOOKUP(H$3,[2]Prisindeks!$A$1:$B$111,2,FALSE)/100*AE302</f>
        <v>0</v>
      </c>
      <c r="BC302" s="58">
        <f>VLOOKUP(I$3,[2]Prisindeks!$A$1:$B$111,2,FALSE)/100*AF302</f>
        <v>0</v>
      </c>
      <c r="BD302" s="58">
        <f>VLOOKUP(J$3,[2]Prisindeks!$A$1:$B$111,2,FALSE)/100*AG302</f>
        <v>0</v>
      </c>
      <c r="BE302" s="58">
        <f>VLOOKUP(K$3,[2]Prisindeks!$A$1:$B$111,2,FALSE)/100*AH302</f>
        <v>0</v>
      </c>
      <c r="BF302" s="58">
        <f>VLOOKUP(L$3,[2]Prisindeks!$A$1:$B$111,2,FALSE)/100*AI302</f>
        <v>0</v>
      </c>
      <c r="BG302" s="58">
        <f>VLOOKUP(M$3,[2]Prisindeks!$A$1:$B$111,2,FALSE)/100*AJ302</f>
        <v>0</v>
      </c>
      <c r="BH302" s="58">
        <f>VLOOKUP(N$3,[2]Prisindeks!$A$1:$B$111,2,FALSE)/100*AK302</f>
        <v>0</v>
      </c>
      <c r="BI302" s="58">
        <f>VLOOKUP(O$3,[2]Prisindeks!$A$1:$B$111,2,FALSE)/100*AL302</f>
        <v>0</v>
      </c>
      <c r="BJ302" s="58">
        <f>VLOOKUP(P$3,[2]Prisindeks!$A$1:$B$111,2,FALSE)/100*AM302</f>
        <v>0</v>
      </c>
      <c r="BK302" s="58">
        <f>VLOOKUP(Q$3,[2]Prisindeks!$A$1:$B$111,2,FALSE)/100*AN302</f>
        <v>0</v>
      </c>
      <c r="BL302" s="58">
        <f>VLOOKUP(R$3,[2]Prisindeks!$A$1:$B$111,2,FALSE)/100*AO302</f>
        <v>0</v>
      </c>
      <c r="BM302" s="58">
        <f>VLOOKUP(S$3,[2]Prisindeks!$A$1:$B$111,2,FALSE)/100*AP302</f>
        <v>0</v>
      </c>
      <c r="BN302" s="58">
        <f>VLOOKUP(T$3,[2]Prisindeks!$A$1:$B$111,2,FALSE)/100*AQ302</f>
        <v>0</v>
      </c>
      <c r="BO302" s="58">
        <f>VLOOKUP(U$3,[2]Prisindeks!$A$1:$B$111,2,FALSE)/100*AR302</f>
        <v>0</v>
      </c>
      <c r="BP302" s="58">
        <f>VLOOKUP(V$3,[2]Prisindeks!$A$1:$B$111,2,FALSE)/100*AS302</f>
        <v>0</v>
      </c>
      <c r="BQ302" s="58">
        <f>VLOOKUP(W$3,[2]Prisindeks!$A$1:$B$111,2,FALSE)/100*AT302</f>
        <v>0</v>
      </c>
      <c r="BR302" s="58">
        <f>VLOOKUP(X$3,[2]Prisindeks!$A$1:$B$111,2,FALSE)/100*AU302</f>
        <v>0</v>
      </c>
      <c r="BS302" s="58">
        <f>VLOOKUP(Y$3,[2]Prisindeks!$A$1:$B$111,2,FALSE)/100*AV302</f>
        <v>0</v>
      </c>
      <c r="BT302" s="59">
        <f>+SUM(AX302:BS302)</f>
        <v>0</v>
      </c>
      <c r="BU302" s="48">
        <f t="shared" ref="BU302:CJ304" si="235">(AX302+AA302)/2</f>
        <v>0</v>
      </c>
      <c r="BV302" s="48">
        <f t="shared" si="235"/>
        <v>0</v>
      </c>
      <c r="BW302" s="48">
        <f t="shared" si="235"/>
        <v>0</v>
      </c>
      <c r="BX302" s="48">
        <f t="shared" si="235"/>
        <v>0</v>
      </c>
      <c r="BY302" s="48">
        <f t="shared" si="235"/>
        <v>0</v>
      </c>
      <c r="BZ302" s="48">
        <f t="shared" si="235"/>
        <v>0</v>
      </c>
      <c r="CA302" s="48">
        <f t="shared" si="235"/>
        <v>0</v>
      </c>
      <c r="CB302" s="48">
        <f t="shared" si="235"/>
        <v>0</v>
      </c>
      <c r="CC302" s="48">
        <f t="shared" si="235"/>
        <v>0</v>
      </c>
      <c r="CD302" s="48">
        <f t="shared" si="235"/>
        <v>0</v>
      </c>
      <c r="CE302" s="48">
        <f t="shared" si="235"/>
        <v>0</v>
      </c>
      <c r="CF302" s="48">
        <f t="shared" si="235"/>
        <v>0</v>
      </c>
      <c r="CG302" s="48">
        <f t="shared" si="235"/>
        <v>0</v>
      </c>
      <c r="CH302" s="48">
        <f t="shared" si="235"/>
        <v>0</v>
      </c>
      <c r="CI302" s="48">
        <f t="shared" si="235"/>
        <v>0</v>
      </c>
      <c r="CJ302" s="48">
        <f t="shared" si="235"/>
        <v>0</v>
      </c>
      <c r="CK302" s="48">
        <f t="shared" ref="CE302:CP304" si="236">(BN302+AQ302)/2</f>
        <v>0</v>
      </c>
      <c r="CL302" s="48">
        <f t="shared" si="236"/>
        <v>0</v>
      </c>
      <c r="CM302" s="48">
        <f t="shared" si="236"/>
        <v>0</v>
      </c>
      <c r="CN302" s="48">
        <f t="shared" si="236"/>
        <v>0</v>
      </c>
      <c r="CO302" s="48">
        <f t="shared" si="236"/>
        <v>0</v>
      </c>
      <c r="CP302" s="48">
        <f t="shared" si="236"/>
        <v>0</v>
      </c>
      <c r="CQ302" s="49">
        <f>+AVERAGE(AW302,BT302)</f>
        <v>0</v>
      </c>
      <c r="CR302" s="48">
        <f>SUM(D302:Y302)</f>
        <v>0</v>
      </c>
    </row>
    <row r="303" spans="1:96" hidden="1" outlineLevel="1" x14ac:dyDescent="0.25">
      <c r="A303" s="50" t="s">
        <v>87</v>
      </c>
      <c r="B303" s="51" t="s">
        <v>85</v>
      </c>
      <c r="C303" s="52">
        <f>+[2]Genanskaffelsespriser!$E$177</f>
        <v>10</v>
      </c>
      <c r="D303" s="78">
        <v>0</v>
      </c>
      <c r="E303" s="78">
        <v>0</v>
      </c>
      <c r="F303" s="78">
        <v>0</v>
      </c>
      <c r="G303" s="78">
        <v>0</v>
      </c>
      <c r="H303" s="78">
        <v>0</v>
      </c>
      <c r="I303" s="78">
        <v>0</v>
      </c>
      <c r="J303" s="78">
        <v>0</v>
      </c>
      <c r="K303" s="78">
        <v>0</v>
      </c>
      <c r="L303" s="78">
        <v>0</v>
      </c>
      <c r="M303" s="78">
        <v>0</v>
      </c>
      <c r="N303" s="78">
        <v>0</v>
      </c>
      <c r="O303" s="78">
        <v>0</v>
      </c>
      <c r="P303" s="78">
        <v>0</v>
      </c>
      <c r="Q303" s="78">
        <v>0</v>
      </c>
      <c r="R303" s="78">
        <v>0</v>
      </c>
      <c r="S303" s="78">
        <v>0</v>
      </c>
      <c r="T303" s="78">
        <v>0</v>
      </c>
      <c r="U303" s="78">
        <v>0</v>
      </c>
      <c r="V303" s="78">
        <v>0</v>
      </c>
      <c r="W303" s="78">
        <v>0</v>
      </c>
      <c r="X303" s="78">
        <v>0</v>
      </c>
      <c r="Y303" s="78">
        <v>0</v>
      </c>
      <c r="Z303" s="87">
        <f>IF(COUNTIF(D303:Y303,"&lt;&gt;0")&lt;=1,IF((SUM(D303:Y303))&gt;0,((+HLOOKUP((SUM(D303:Y303)),[2]Priser!$E$342:$H$344,2)+((SUM(D303:Y303))-HLOOKUP((SUM(D303:Y303)),[2]Priser!$E$342:$H$344,1))*HLOOKUP((SUM(D303:Y303)),[2]Priser!$E$342:$H$344,3))*[2]Priser!$R$341)/(SUM(D303:Y303)),0)*(1+[2]Genanskaffelsespriser!$D$196),$A$400)</f>
        <v>0</v>
      </c>
      <c r="AA303" s="57">
        <f t="shared" si="233"/>
        <v>0</v>
      </c>
      <c r="AB303" s="58">
        <f t="shared" si="233"/>
        <v>0</v>
      </c>
      <c r="AC303" s="58">
        <f t="shared" si="233"/>
        <v>0</v>
      </c>
      <c r="AD303" s="58">
        <f t="shared" si="233"/>
        <v>0</v>
      </c>
      <c r="AE303" s="58">
        <f t="shared" si="233"/>
        <v>0</v>
      </c>
      <c r="AF303" s="58">
        <f t="shared" si="233"/>
        <v>0</v>
      </c>
      <c r="AG303" s="58">
        <f t="shared" si="233"/>
        <v>0</v>
      </c>
      <c r="AH303" s="58">
        <f t="shared" si="233"/>
        <v>0</v>
      </c>
      <c r="AI303" s="58">
        <f t="shared" si="233"/>
        <v>0</v>
      </c>
      <c r="AJ303" s="58">
        <f t="shared" si="233"/>
        <v>0</v>
      </c>
      <c r="AK303" s="58">
        <f t="shared" si="234"/>
        <v>0</v>
      </c>
      <c r="AL303" s="58">
        <f t="shared" si="234"/>
        <v>0</v>
      </c>
      <c r="AM303" s="58">
        <f t="shared" si="234"/>
        <v>0</v>
      </c>
      <c r="AN303" s="58">
        <f t="shared" si="234"/>
        <v>0</v>
      </c>
      <c r="AO303" s="58">
        <f t="shared" si="234"/>
        <v>0</v>
      </c>
      <c r="AP303" s="58">
        <f t="shared" si="234"/>
        <v>0</v>
      </c>
      <c r="AQ303" s="58">
        <f t="shared" si="234"/>
        <v>0</v>
      </c>
      <c r="AR303" s="58">
        <f t="shared" si="234"/>
        <v>0</v>
      </c>
      <c r="AS303" s="58">
        <f t="shared" si="234"/>
        <v>0</v>
      </c>
      <c r="AT303" s="58">
        <f t="shared" si="234"/>
        <v>0</v>
      </c>
      <c r="AU303" s="58">
        <f>IF((X303*$Z303-(2009-X$3)/$C303*$Z303*X303)&lt;0,0,(X303*$Z303-(2009-X$3)/$C303*$Z303*X303))</f>
        <v>0</v>
      </c>
      <c r="AV303" s="58">
        <f>IF((Y303*$Z303-(2009-Y$3)/$C303*$Z303*Y303)&lt;0,0,(Y303*$Z303-(2009-Y$3)/$C303*$Z303*Y303))</f>
        <v>0</v>
      </c>
      <c r="AW303" s="59">
        <f>+SUM(AA303:AV303)</f>
        <v>0</v>
      </c>
      <c r="AX303" s="58">
        <f>VLOOKUP(D$3,[2]Prisindeks!$A$1:$B$111,2,FALSE)/100*AA303</f>
        <v>0</v>
      </c>
      <c r="AY303" s="58">
        <f>VLOOKUP(E$3,[2]Prisindeks!$A$1:$B$111,2,FALSE)/100*AB303</f>
        <v>0</v>
      </c>
      <c r="AZ303" s="58">
        <f>VLOOKUP(F$3,[2]Prisindeks!$A$1:$B$111,2,FALSE)/100*AC303</f>
        <v>0</v>
      </c>
      <c r="BA303" s="58">
        <f>VLOOKUP(G$3,[2]Prisindeks!$A$1:$B$111,2,FALSE)/100*AD303</f>
        <v>0</v>
      </c>
      <c r="BB303" s="58">
        <f>VLOOKUP(H$3,[2]Prisindeks!$A$1:$B$111,2,FALSE)/100*AE303</f>
        <v>0</v>
      </c>
      <c r="BC303" s="58">
        <f>VLOOKUP(I$3,[2]Prisindeks!$A$1:$B$111,2,FALSE)/100*AF303</f>
        <v>0</v>
      </c>
      <c r="BD303" s="58">
        <f>VLOOKUP(J$3,[2]Prisindeks!$A$1:$B$111,2,FALSE)/100*AG303</f>
        <v>0</v>
      </c>
      <c r="BE303" s="58">
        <f>VLOOKUP(K$3,[2]Prisindeks!$A$1:$B$111,2,FALSE)/100*AH303</f>
        <v>0</v>
      </c>
      <c r="BF303" s="58">
        <f>VLOOKUP(L$3,[2]Prisindeks!$A$1:$B$111,2,FALSE)/100*AI303</f>
        <v>0</v>
      </c>
      <c r="BG303" s="58">
        <f>VLOOKUP(M$3,[2]Prisindeks!$A$1:$B$111,2,FALSE)/100*AJ303</f>
        <v>0</v>
      </c>
      <c r="BH303" s="58">
        <f>VLOOKUP(N$3,[2]Prisindeks!$A$1:$B$111,2,FALSE)/100*AK303</f>
        <v>0</v>
      </c>
      <c r="BI303" s="58">
        <f>VLOOKUP(O$3,[2]Prisindeks!$A$1:$B$111,2,FALSE)/100*AL303</f>
        <v>0</v>
      </c>
      <c r="BJ303" s="58">
        <f>VLOOKUP(P$3,[2]Prisindeks!$A$1:$B$111,2,FALSE)/100*AM303</f>
        <v>0</v>
      </c>
      <c r="BK303" s="58">
        <f>VLOOKUP(Q$3,[2]Prisindeks!$A$1:$B$111,2,FALSE)/100*AN303</f>
        <v>0</v>
      </c>
      <c r="BL303" s="58">
        <f>VLOOKUP(R$3,[2]Prisindeks!$A$1:$B$111,2,FALSE)/100*AO303</f>
        <v>0</v>
      </c>
      <c r="BM303" s="58">
        <f>VLOOKUP(S$3,[2]Prisindeks!$A$1:$B$111,2,FALSE)/100*AP303</f>
        <v>0</v>
      </c>
      <c r="BN303" s="58">
        <f>VLOOKUP(T$3,[2]Prisindeks!$A$1:$B$111,2,FALSE)/100*AQ303</f>
        <v>0</v>
      </c>
      <c r="BO303" s="58">
        <f>VLOOKUP(U$3,[2]Prisindeks!$A$1:$B$111,2,FALSE)/100*AR303</f>
        <v>0</v>
      </c>
      <c r="BP303" s="58">
        <f>VLOOKUP(V$3,[2]Prisindeks!$A$1:$B$111,2,FALSE)/100*AS303</f>
        <v>0</v>
      </c>
      <c r="BQ303" s="58">
        <f>VLOOKUP(W$3,[2]Prisindeks!$A$1:$B$111,2,FALSE)/100*AT303</f>
        <v>0</v>
      </c>
      <c r="BR303" s="58">
        <f>VLOOKUP(X$3,[2]Prisindeks!$A$1:$B$111,2,FALSE)/100*AU303</f>
        <v>0</v>
      </c>
      <c r="BS303" s="58">
        <f>VLOOKUP(Y$3,[2]Prisindeks!$A$1:$B$111,2,FALSE)/100*AV303</f>
        <v>0</v>
      </c>
      <c r="BT303" s="59">
        <f>+SUM(AX303:BS303)</f>
        <v>0</v>
      </c>
      <c r="BU303" s="48">
        <f t="shared" si="235"/>
        <v>0</v>
      </c>
      <c r="BV303" s="48">
        <f t="shared" si="235"/>
        <v>0</v>
      </c>
      <c r="BW303" s="48">
        <f t="shared" si="235"/>
        <v>0</v>
      </c>
      <c r="BX303" s="48">
        <f t="shared" si="235"/>
        <v>0</v>
      </c>
      <c r="BY303" s="48">
        <f t="shared" si="235"/>
        <v>0</v>
      </c>
      <c r="BZ303" s="48">
        <f t="shared" si="235"/>
        <v>0</v>
      </c>
      <c r="CA303" s="48">
        <f t="shared" si="235"/>
        <v>0</v>
      </c>
      <c r="CB303" s="48">
        <f t="shared" si="235"/>
        <v>0</v>
      </c>
      <c r="CC303" s="48">
        <f t="shared" si="235"/>
        <v>0</v>
      </c>
      <c r="CD303" s="48">
        <f t="shared" si="235"/>
        <v>0</v>
      </c>
      <c r="CE303" s="48">
        <f t="shared" si="236"/>
        <v>0</v>
      </c>
      <c r="CF303" s="48">
        <f t="shared" si="236"/>
        <v>0</v>
      </c>
      <c r="CG303" s="48">
        <f t="shared" si="236"/>
        <v>0</v>
      </c>
      <c r="CH303" s="48">
        <f t="shared" si="236"/>
        <v>0</v>
      </c>
      <c r="CI303" s="48">
        <f t="shared" si="236"/>
        <v>0</v>
      </c>
      <c r="CJ303" s="48">
        <f t="shared" si="236"/>
        <v>0</v>
      </c>
      <c r="CK303" s="48">
        <f t="shared" si="236"/>
        <v>0</v>
      </c>
      <c r="CL303" s="48">
        <f t="shared" si="236"/>
        <v>0</v>
      </c>
      <c r="CM303" s="48">
        <f t="shared" si="236"/>
        <v>0</v>
      </c>
      <c r="CN303" s="48">
        <f t="shared" si="236"/>
        <v>0</v>
      </c>
      <c r="CO303" s="48">
        <f t="shared" si="236"/>
        <v>0</v>
      </c>
      <c r="CP303" s="48">
        <f t="shared" si="236"/>
        <v>0</v>
      </c>
      <c r="CQ303" s="49">
        <f>+AVERAGE(AW303,BT303)</f>
        <v>0</v>
      </c>
      <c r="CR303" s="48">
        <f>SUM(D303:Y303)</f>
        <v>0</v>
      </c>
    </row>
    <row r="304" spans="1:96" hidden="1" outlineLevel="1" x14ac:dyDescent="0.25">
      <c r="A304" s="50" t="s">
        <v>88</v>
      </c>
      <c r="B304" s="51" t="s">
        <v>89</v>
      </c>
      <c r="C304" s="52">
        <f>+[2]Genanskaffelsespriser!$E$178</f>
        <v>50</v>
      </c>
      <c r="D304" s="78">
        <v>0</v>
      </c>
      <c r="E304" s="78">
        <v>0</v>
      </c>
      <c r="F304" s="78">
        <v>0</v>
      </c>
      <c r="G304" s="78">
        <v>0</v>
      </c>
      <c r="H304" s="78">
        <v>0</v>
      </c>
      <c r="I304" s="78">
        <v>0</v>
      </c>
      <c r="J304" s="78">
        <v>0</v>
      </c>
      <c r="K304" s="78">
        <v>0</v>
      </c>
      <c r="L304" s="78">
        <v>0</v>
      </c>
      <c r="M304" s="78">
        <v>0</v>
      </c>
      <c r="N304" s="78">
        <v>0</v>
      </c>
      <c r="O304" s="78">
        <v>0</v>
      </c>
      <c r="P304" s="78">
        <v>0</v>
      </c>
      <c r="Q304" s="78">
        <v>0</v>
      </c>
      <c r="R304" s="78">
        <v>0</v>
      </c>
      <c r="S304" s="78">
        <v>0</v>
      </c>
      <c r="T304" s="78">
        <v>0</v>
      </c>
      <c r="U304" s="78">
        <v>0</v>
      </c>
      <c r="V304" s="78">
        <v>0</v>
      </c>
      <c r="W304" s="78">
        <v>0</v>
      </c>
      <c r="X304" s="78">
        <v>0</v>
      </c>
      <c r="Y304" s="78">
        <v>0</v>
      </c>
      <c r="Z304" s="87">
        <f>IF(COUNTIF(D304:Y304,"&lt;&gt;0")&lt;=1,IF((SUM(D304:Y304))&gt;0,(+HLOOKUP((SUM(D304:Y304)),[2]Priser!$E$168:$J$170,2)+((SUM(D304:Y304))-HLOOKUP((SUM(D304:Y304)),[2]Priser!$E$168:$J$170,1))*HLOOKUP((SUM(D304:Y304)),[2]Priser!$E$168:$J$170,3))/(SUM(D304:Y304)),0)*(1+[2]Genanskaffelsespriser!$D$196),$A$400)</f>
        <v>0</v>
      </c>
      <c r="AA304" s="57">
        <f t="shared" ref="AA304:AV304" si="237">IF((D304*$Z304-(2009-D$3)/($C304+D305)*$Z304*D304)&lt;0,0,(D304*$Z304-(2009-D$3)/($C304+D305)*$Z304*D304))</f>
        <v>0</v>
      </c>
      <c r="AB304" s="58">
        <f t="shared" si="237"/>
        <v>0</v>
      </c>
      <c r="AC304" s="58">
        <f t="shared" si="237"/>
        <v>0</v>
      </c>
      <c r="AD304" s="58">
        <f t="shared" si="237"/>
        <v>0</v>
      </c>
      <c r="AE304" s="58">
        <f t="shared" si="237"/>
        <v>0</v>
      </c>
      <c r="AF304" s="58">
        <f t="shared" si="237"/>
        <v>0</v>
      </c>
      <c r="AG304" s="58">
        <f t="shared" si="237"/>
        <v>0</v>
      </c>
      <c r="AH304" s="58">
        <f t="shared" si="237"/>
        <v>0</v>
      </c>
      <c r="AI304" s="58">
        <f t="shared" si="237"/>
        <v>0</v>
      </c>
      <c r="AJ304" s="58">
        <f t="shared" si="237"/>
        <v>0</v>
      </c>
      <c r="AK304" s="58">
        <f t="shared" si="237"/>
        <v>0</v>
      </c>
      <c r="AL304" s="58">
        <f t="shared" si="237"/>
        <v>0</v>
      </c>
      <c r="AM304" s="58">
        <f t="shared" si="237"/>
        <v>0</v>
      </c>
      <c r="AN304" s="58">
        <f t="shared" si="237"/>
        <v>0</v>
      </c>
      <c r="AO304" s="58">
        <f t="shared" si="237"/>
        <v>0</v>
      </c>
      <c r="AP304" s="58">
        <f t="shared" si="237"/>
        <v>0</v>
      </c>
      <c r="AQ304" s="58">
        <f t="shared" si="237"/>
        <v>0</v>
      </c>
      <c r="AR304" s="58">
        <f t="shared" si="237"/>
        <v>0</v>
      </c>
      <c r="AS304" s="58">
        <f t="shared" si="237"/>
        <v>0</v>
      </c>
      <c r="AT304" s="58">
        <f t="shared" si="237"/>
        <v>0</v>
      </c>
      <c r="AU304" s="58">
        <f t="shared" si="237"/>
        <v>0</v>
      </c>
      <c r="AV304" s="58">
        <f t="shared" si="237"/>
        <v>0</v>
      </c>
      <c r="AW304" s="59">
        <f>+SUM(AA304:AV304)</f>
        <v>0</v>
      </c>
      <c r="AX304" s="58">
        <f>VLOOKUP(D$3,[2]Prisindeks!$A$1:$B$111,2,FALSE)/100*AA304</f>
        <v>0</v>
      </c>
      <c r="AY304" s="58">
        <f>VLOOKUP(E$3,[2]Prisindeks!$A$1:$B$111,2,FALSE)/100*AB304</f>
        <v>0</v>
      </c>
      <c r="AZ304" s="58">
        <f>VLOOKUP(F$3,[2]Prisindeks!$A$1:$B$111,2,FALSE)/100*AC304</f>
        <v>0</v>
      </c>
      <c r="BA304" s="58">
        <f>VLOOKUP(G$3,[2]Prisindeks!$A$1:$B$111,2,FALSE)/100*AD304</f>
        <v>0</v>
      </c>
      <c r="BB304" s="58">
        <f>VLOOKUP(H$3,[2]Prisindeks!$A$1:$B$111,2,FALSE)/100*AE304</f>
        <v>0</v>
      </c>
      <c r="BC304" s="58">
        <f>VLOOKUP(I$3,[2]Prisindeks!$A$1:$B$111,2,FALSE)/100*AF304</f>
        <v>0</v>
      </c>
      <c r="BD304" s="58">
        <f>VLOOKUP(J$3,[2]Prisindeks!$A$1:$B$111,2,FALSE)/100*AG304</f>
        <v>0</v>
      </c>
      <c r="BE304" s="58">
        <f>VLOOKUP(K$3,[2]Prisindeks!$A$1:$B$111,2,FALSE)/100*AH304</f>
        <v>0</v>
      </c>
      <c r="BF304" s="58">
        <f>VLOOKUP(L$3,[2]Prisindeks!$A$1:$B$111,2,FALSE)/100*AI304</f>
        <v>0</v>
      </c>
      <c r="BG304" s="58">
        <f>VLOOKUP(M$3,[2]Prisindeks!$A$1:$B$111,2,FALSE)/100*AJ304</f>
        <v>0</v>
      </c>
      <c r="BH304" s="58">
        <f>VLOOKUP(N$3,[2]Prisindeks!$A$1:$B$111,2,FALSE)/100*AK304</f>
        <v>0</v>
      </c>
      <c r="BI304" s="58">
        <f>VLOOKUP(O$3,[2]Prisindeks!$A$1:$B$111,2,FALSE)/100*AL304</f>
        <v>0</v>
      </c>
      <c r="BJ304" s="58">
        <f>VLOOKUP(P$3,[2]Prisindeks!$A$1:$B$111,2,FALSE)/100*AM304</f>
        <v>0</v>
      </c>
      <c r="BK304" s="58">
        <f>VLOOKUP(Q$3,[2]Prisindeks!$A$1:$B$111,2,FALSE)/100*AN304</f>
        <v>0</v>
      </c>
      <c r="BL304" s="58">
        <f>VLOOKUP(R$3,[2]Prisindeks!$A$1:$B$111,2,FALSE)/100*AO304</f>
        <v>0</v>
      </c>
      <c r="BM304" s="58">
        <f>VLOOKUP(S$3,[2]Prisindeks!$A$1:$B$111,2,FALSE)/100*AP304</f>
        <v>0</v>
      </c>
      <c r="BN304" s="58">
        <f>VLOOKUP(T$3,[2]Prisindeks!$A$1:$B$111,2,FALSE)/100*AQ304</f>
        <v>0</v>
      </c>
      <c r="BO304" s="58">
        <f>VLOOKUP(U$3,[2]Prisindeks!$A$1:$B$111,2,FALSE)/100*AR304</f>
        <v>0</v>
      </c>
      <c r="BP304" s="58">
        <f>VLOOKUP(V$3,[2]Prisindeks!$A$1:$B$111,2,FALSE)/100*AS304</f>
        <v>0</v>
      </c>
      <c r="BQ304" s="58">
        <f>VLOOKUP(W$3,[2]Prisindeks!$A$1:$B$111,2,FALSE)/100*AT304</f>
        <v>0</v>
      </c>
      <c r="BR304" s="58">
        <f>VLOOKUP(X$3,[2]Prisindeks!$A$1:$B$111,2,FALSE)/100*AU304</f>
        <v>0</v>
      </c>
      <c r="BS304" s="58">
        <f>VLOOKUP(Y$3,[2]Prisindeks!$A$1:$B$111,2,FALSE)/100*AV304</f>
        <v>0</v>
      </c>
      <c r="BT304" s="59">
        <f>+SUM(AX304:BS304)</f>
        <v>0</v>
      </c>
      <c r="BU304" s="48">
        <f t="shared" si="235"/>
        <v>0</v>
      </c>
      <c r="BV304" s="48">
        <f t="shared" si="235"/>
        <v>0</v>
      </c>
      <c r="BW304" s="48">
        <f t="shared" si="235"/>
        <v>0</v>
      </c>
      <c r="BX304" s="48">
        <f t="shared" si="235"/>
        <v>0</v>
      </c>
      <c r="BY304" s="48">
        <f t="shared" si="235"/>
        <v>0</v>
      </c>
      <c r="BZ304" s="48">
        <f t="shared" si="235"/>
        <v>0</v>
      </c>
      <c r="CA304" s="48">
        <f t="shared" si="235"/>
        <v>0</v>
      </c>
      <c r="CB304" s="48">
        <f t="shared" si="235"/>
        <v>0</v>
      </c>
      <c r="CC304" s="48">
        <f t="shared" si="235"/>
        <v>0</v>
      </c>
      <c r="CD304" s="48">
        <f t="shared" si="235"/>
        <v>0</v>
      </c>
      <c r="CE304" s="48">
        <f t="shared" si="236"/>
        <v>0</v>
      </c>
      <c r="CF304" s="48">
        <f t="shared" si="236"/>
        <v>0</v>
      </c>
      <c r="CG304" s="48">
        <f t="shared" si="236"/>
        <v>0</v>
      </c>
      <c r="CH304" s="48">
        <f t="shared" si="236"/>
        <v>0</v>
      </c>
      <c r="CI304" s="48">
        <f t="shared" si="236"/>
        <v>0</v>
      </c>
      <c r="CJ304" s="48">
        <f t="shared" si="236"/>
        <v>0</v>
      </c>
      <c r="CK304" s="48">
        <f t="shared" si="236"/>
        <v>0</v>
      </c>
      <c r="CL304" s="48">
        <f t="shared" si="236"/>
        <v>0</v>
      </c>
      <c r="CM304" s="48">
        <f t="shared" si="236"/>
        <v>0</v>
      </c>
      <c r="CN304" s="48">
        <f t="shared" si="236"/>
        <v>0</v>
      </c>
      <c r="CO304" s="48">
        <f t="shared" si="236"/>
        <v>0</v>
      </c>
      <c r="CP304" s="48">
        <f t="shared" si="236"/>
        <v>0</v>
      </c>
      <c r="CQ304" s="49">
        <f>+AVERAGE(AW304,BT304)</f>
        <v>0</v>
      </c>
      <c r="CR304" s="48">
        <f>SUM(D304:Y304)</f>
        <v>0</v>
      </c>
    </row>
    <row r="305" spans="1:96" hidden="1" outlineLevel="1" x14ac:dyDescent="0.25">
      <c r="A305" s="60" t="s">
        <v>66</v>
      </c>
      <c r="B305" s="51" t="s">
        <v>67</v>
      </c>
      <c r="C305" s="61" t="s">
        <v>68</v>
      </c>
      <c r="D305" s="78">
        <v>0</v>
      </c>
      <c r="E305" s="78">
        <v>0</v>
      </c>
      <c r="F305" s="78">
        <v>0</v>
      </c>
      <c r="G305" s="78">
        <v>0</v>
      </c>
      <c r="H305" s="78">
        <v>0</v>
      </c>
      <c r="I305" s="78">
        <v>0</v>
      </c>
      <c r="J305" s="78">
        <v>0</v>
      </c>
      <c r="K305" s="78">
        <v>0</v>
      </c>
      <c r="L305" s="78">
        <v>0</v>
      </c>
      <c r="M305" s="78">
        <v>0</v>
      </c>
      <c r="N305" s="78">
        <v>0</v>
      </c>
      <c r="O305" s="78">
        <v>0</v>
      </c>
      <c r="P305" s="78">
        <v>0</v>
      </c>
      <c r="Q305" s="78">
        <v>0</v>
      </c>
      <c r="R305" s="78">
        <v>0</v>
      </c>
      <c r="S305" s="78">
        <v>0</v>
      </c>
      <c r="T305" s="78">
        <v>0</v>
      </c>
      <c r="U305" s="78">
        <v>0</v>
      </c>
      <c r="V305" s="78">
        <v>0</v>
      </c>
      <c r="W305" s="78">
        <v>0</v>
      </c>
      <c r="X305" s="78">
        <v>0</v>
      </c>
      <c r="Y305" s="110">
        <v>0</v>
      </c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  <c r="BC305" s="56"/>
      <c r="BD305" s="56"/>
      <c r="BE305" s="56"/>
      <c r="BF305" s="56"/>
      <c r="BG305" s="56"/>
      <c r="BH305" s="56"/>
      <c r="BI305" s="56"/>
      <c r="BJ305" s="56"/>
      <c r="BK305" s="56"/>
      <c r="BL305" s="56"/>
      <c r="BM305" s="56"/>
      <c r="BN305" s="56"/>
      <c r="BO305" s="56"/>
      <c r="BP305" s="56"/>
      <c r="BQ305" s="56"/>
      <c r="BR305" s="56"/>
      <c r="BS305" s="56"/>
      <c r="BT305" s="56"/>
      <c r="BU305" s="56"/>
      <c r="BV305" s="56"/>
      <c r="BW305" s="56"/>
      <c r="BX305" s="56"/>
      <c r="BY305" s="56"/>
      <c r="BZ305" s="56"/>
      <c r="CA305" s="56"/>
      <c r="CB305" s="56"/>
      <c r="CC305" s="56"/>
      <c r="CD305" s="56"/>
      <c r="CE305" s="56"/>
      <c r="CF305" s="56"/>
      <c r="CG305" s="56"/>
      <c r="CH305" s="56"/>
      <c r="CI305" s="56"/>
      <c r="CJ305" s="56"/>
      <c r="CK305" s="56"/>
      <c r="CL305" s="56"/>
      <c r="CM305" s="56"/>
      <c r="CN305" s="56"/>
      <c r="CO305" s="56"/>
      <c r="CP305" s="56"/>
      <c r="CQ305" s="49"/>
      <c r="CR305" s="48"/>
    </row>
    <row r="306" spans="1:96" hidden="1" outlineLevel="1" x14ac:dyDescent="0.25">
      <c r="A306" s="50" t="s">
        <v>90</v>
      </c>
      <c r="B306" s="51" t="s">
        <v>89</v>
      </c>
      <c r="C306" s="52">
        <f>+[2]Genanskaffelsespriser!$E$179</f>
        <v>50</v>
      </c>
      <c r="D306" s="78">
        <v>0</v>
      </c>
      <c r="E306" s="78">
        <v>0</v>
      </c>
      <c r="F306" s="78">
        <v>0</v>
      </c>
      <c r="G306" s="78">
        <v>0</v>
      </c>
      <c r="H306" s="78">
        <v>0</v>
      </c>
      <c r="I306" s="78">
        <v>0</v>
      </c>
      <c r="J306" s="78">
        <v>0</v>
      </c>
      <c r="K306" s="78">
        <v>0</v>
      </c>
      <c r="L306" s="78">
        <v>0</v>
      </c>
      <c r="M306" s="78">
        <v>0</v>
      </c>
      <c r="N306" s="78">
        <v>0</v>
      </c>
      <c r="O306" s="78">
        <v>0</v>
      </c>
      <c r="P306" s="78">
        <v>0</v>
      </c>
      <c r="Q306" s="78">
        <v>0</v>
      </c>
      <c r="R306" s="78">
        <v>0</v>
      </c>
      <c r="S306" s="78">
        <v>0</v>
      </c>
      <c r="T306" s="78">
        <v>0</v>
      </c>
      <c r="U306" s="78">
        <v>0</v>
      </c>
      <c r="V306" s="78">
        <v>0</v>
      </c>
      <c r="W306" s="78">
        <v>0</v>
      </c>
      <c r="X306" s="78">
        <v>0</v>
      </c>
      <c r="Y306" s="78">
        <v>0</v>
      </c>
      <c r="Z306" s="87">
        <f>IF(COUNTIF(D306:Y306,"&lt;&gt;0")&lt;=1,IF((SUM(D306:Y306))&gt;0,(+HLOOKUP((SUM(D306:Y306)),[2]Priser!$E$191:$J$193,2)+((SUM(D306:Y306))-HLOOKUP((SUM(D306:Y306)),[2]Priser!$E$191:$J$193,1))*HLOOKUP((SUM(D306:Y306)),[2]Priser!$E$191:$J$193,3))/(SUM(D306:Y306)),0)*(1+[2]Genanskaffelsespriser!$D$196),$A$400)</f>
        <v>0</v>
      </c>
      <c r="AA306" s="57">
        <f t="shared" ref="AA306:AV306" si="238">IF((D306*$Z306-(2009-D$3)/($C306+D307)*$Z306*D306)&lt;0,0,(D306*$Z306-(2009-D$3)/($C306+D307)*$Z306*D306))</f>
        <v>0</v>
      </c>
      <c r="AB306" s="58">
        <f t="shared" si="238"/>
        <v>0</v>
      </c>
      <c r="AC306" s="58">
        <f t="shared" si="238"/>
        <v>0</v>
      </c>
      <c r="AD306" s="58">
        <f t="shared" si="238"/>
        <v>0</v>
      </c>
      <c r="AE306" s="58">
        <f t="shared" si="238"/>
        <v>0</v>
      </c>
      <c r="AF306" s="58">
        <f t="shared" si="238"/>
        <v>0</v>
      </c>
      <c r="AG306" s="58">
        <f t="shared" si="238"/>
        <v>0</v>
      </c>
      <c r="AH306" s="58">
        <f t="shared" si="238"/>
        <v>0</v>
      </c>
      <c r="AI306" s="58">
        <f t="shared" si="238"/>
        <v>0</v>
      </c>
      <c r="AJ306" s="58">
        <f t="shared" si="238"/>
        <v>0</v>
      </c>
      <c r="AK306" s="58">
        <f t="shared" si="238"/>
        <v>0</v>
      </c>
      <c r="AL306" s="58">
        <f t="shared" si="238"/>
        <v>0</v>
      </c>
      <c r="AM306" s="58">
        <f t="shared" si="238"/>
        <v>0</v>
      </c>
      <c r="AN306" s="58">
        <f t="shared" si="238"/>
        <v>0</v>
      </c>
      <c r="AO306" s="58">
        <f t="shared" si="238"/>
        <v>0</v>
      </c>
      <c r="AP306" s="58">
        <f t="shared" si="238"/>
        <v>0</v>
      </c>
      <c r="AQ306" s="58">
        <f t="shared" si="238"/>
        <v>0</v>
      </c>
      <c r="AR306" s="58">
        <f t="shared" si="238"/>
        <v>0</v>
      </c>
      <c r="AS306" s="58">
        <f t="shared" si="238"/>
        <v>0</v>
      </c>
      <c r="AT306" s="58">
        <f t="shared" si="238"/>
        <v>0</v>
      </c>
      <c r="AU306" s="58">
        <f t="shared" si="238"/>
        <v>0</v>
      </c>
      <c r="AV306" s="58">
        <f t="shared" si="238"/>
        <v>0</v>
      </c>
      <c r="AW306" s="59">
        <f>+SUM(AA306:AV306)</f>
        <v>0</v>
      </c>
      <c r="AX306" s="58">
        <f>VLOOKUP(D$3,[2]Prisindeks!$A$1:$B$111,2,FALSE)/100*AA306</f>
        <v>0</v>
      </c>
      <c r="AY306" s="58">
        <f>VLOOKUP(E$3,[2]Prisindeks!$A$1:$B$111,2,FALSE)/100*AB306</f>
        <v>0</v>
      </c>
      <c r="AZ306" s="58">
        <f>VLOOKUP(F$3,[2]Prisindeks!$A$1:$B$111,2,FALSE)/100*AC306</f>
        <v>0</v>
      </c>
      <c r="BA306" s="58">
        <f>VLOOKUP(G$3,[2]Prisindeks!$A$1:$B$111,2,FALSE)/100*AD306</f>
        <v>0</v>
      </c>
      <c r="BB306" s="58">
        <f>VLOOKUP(H$3,[2]Prisindeks!$A$1:$B$111,2,FALSE)/100*AE306</f>
        <v>0</v>
      </c>
      <c r="BC306" s="58">
        <f>VLOOKUP(I$3,[2]Prisindeks!$A$1:$B$111,2,FALSE)/100*AF306</f>
        <v>0</v>
      </c>
      <c r="BD306" s="58">
        <f>VLOOKUP(J$3,[2]Prisindeks!$A$1:$B$111,2,FALSE)/100*AG306</f>
        <v>0</v>
      </c>
      <c r="BE306" s="58">
        <f>VLOOKUP(K$3,[2]Prisindeks!$A$1:$B$111,2,FALSE)/100*AH306</f>
        <v>0</v>
      </c>
      <c r="BF306" s="58">
        <f>VLOOKUP(L$3,[2]Prisindeks!$A$1:$B$111,2,FALSE)/100*AI306</f>
        <v>0</v>
      </c>
      <c r="BG306" s="58">
        <f>VLOOKUP(M$3,[2]Prisindeks!$A$1:$B$111,2,FALSE)/100*AJ306</f>
        <v>0</v>
      </c>
      <c r="BH306" s="58">
        <f>VLOOKUP(N$3,[2]Prisindeks!$A$1:$B$111,2,FALSE)/100*AK306</f>
        <v>0</v>
      </c>
      <c r="BI306" s="58">
        <f>VLOOKUP(O$3,[2]Prisindeks!$A$1:$B$111,2,FALSE)/100*AL306</f>
        <v>0</v>
      </c>
      <c r="BJ306" s="58">
        <f>VLOOKUP(P$3,[2]Prisindeks!$A$1:$B$111,2,FALSE)/100*AM306</f>
        <v>0</v>
      </c>
      <c r="BK306" s="58">
        <f>VLOOKUP(Q$3,[2]Prisindeks!$A$1:$B$111,2,FALSE)/100*AN306</f>
        <v>0</v>
      </c>
      <c r="BL306" s="58">
        <f>VLOOKUP(R$3,[2]Prisindeks!$A$1:$B$111,2,FALSE)/100*AO306</f>
        <v>0</v>
      </c>
      <c r="BM306" s="58">
        <f>VLOOKUP(S$3,[2]Prisindeks!$A$1:$B$111,2,FALSE)/100*AP306</f>
        <v>0</v>
      </c>
      <c r="BN306" s="58">
        <f>VLOOKUP(T$3,[2]Prisindeks!$A$1:$B$111,2,FALSE)/100*AQ306</f>
        <v>0</v>
      </c>
      <c r="BO306" s="58">
        <f>VLOOKUP(U$3,[2]Prisindeks!$A$1:$B$111,2,FALSE)/100*AR306</f>
        <v>0</v>
      </c>
      <c r="BP306" s="58">
        <f>VLOOKUP(V$3,[2]Prisindeks!$A$1:$B$111,2,FALSE)/100*AS306</f>
        <v>0</v>
      </c>
      <c r="BQ306" s="58">
        <f>VLOOKUP(W$3,[2]Prisindeks!$A$1:$B$111,2,FALSE)/100*AT306</f>
        <v>0</v>
      </c>
      <c r="BR306" s="58">
        <f>VLOOKUP(X$3,[2]Prisindeks!$A$1:$B$111,2,FALSE)/100*AU306</f>
        <v>0</v>
      </c>
      <c r="BS306" s="58">
        <f>VLOOKUP(Y$3,[2]Prisindeks!$A$1:$B$111,2,FALSE)/100*AV306</f>
        <v>0</v>
      </c>
      <c r="BT306" s="59">
        <f>+SUM(AX306:BS306)</f>
        <v>0</v>
      </c>
      <c r="BU306" s="48">
        <f t="shared" ref="BU306:CP306" si="239">(AX306+AA306)/2</f>
        <v>0</v>
      </c>
      <c r="BV306" s="48">
        <f t="shared" si="239"/>
        <v>0</v>
      </c>
      <c r="BW306" s="48">
        <f t="shared" si="239"/>
        <v>0</v>
      </c>
      <c r="BX306" s="48">
        <f t="shared" si="239"/>
        <v>0</v>
      </c>
      <c r="BY306" s="48">
        <f t="shared" si="239"/>
        <v>0</v>
      </c>
      <c r="BZ306" s="48">
        <f t="shared" si="239"/>
        <v>0</v>
      </c>
      <c r="CA306" s="48">
        <f t="shared" si="239"/>
        <v>0</v>
      </c>
      <c r="CB306" s="48">
        <f t="shared" si="239"/>
        <v>0</v>
      </c>
      <c r="CC306" s="48">
        <f t="shared" si="239"/>
        <v>0</v>
      </c>
      <c r="CD306" s="48">
        <f t="shared" si="239"/>
        <v>0</v>
      </c>
      <c r="CE306" s="48">
        <f t="shared" si="239"/>
        <v>0</v>
      </c>
      <c r="CF306" s="48">
        <f t="shared" si="239"/>
        <v>0</v>
      </c>
      <c r="CG306" s="48">
        <f t="shared" si="239"/>
        <v>0</v>
      </c>
      <c r="CH306" s="48">
        <f t="shared" si="239"/>
        <v>0</v>
      </c>
      <c r="CI306" s="48">
        <f t="shared" si="239"/>
        <v>0</v>
      </c>
      <c r="CJ306" s="48">
        <f t="shared" si="239"/>
        <v>0</v>
      </c>
      <c r="CK306" s="48">
        <f t="shared" si="239"/>
        <v>0</v>
      </c>
      <c r="CL306" s="48">
        <f t="shared" si="239"/>
        <v>0</v>
      </c>
      <c r="CM306" s="48">
        <f t="shared" si="239"/>
        <v>0</v>
      </c>
      <c r="CN306" s="48">
        <f t="shared" si="239"/>
        <v>0</v>
      </c>
      <c r="CO306" s="48">
        <f t="shared" si="239"/>
        <v>0</v>
      </c>
      <c r="CP306" s="48">
        <f t="shared" si="239"/>
        <v>0</v>
      </c>
      <c r="CQ306" s="49">
        <f>+AVERAGE(AW306,BT306)</f>
        <v>0</v>
      </c>
      <c r="CR306" s="48">
        <f>SUM(D306:Y306)</f>
        <v>0</v>
      </c>
    </row>
    <row r="307" spans="1:96" hidden="1" outlineLevel="1" x14ac:dyDescent="0.25">
      <c r="A307" s="60" t="s">
        <v>66</v>
      </c>
      <c r="B307" s="51" t="s">
        <v>67</v>
      </c>
      <c r="C307" s="61" t="s">
        <v>68</v>
      </c>
      <c r="D307" s="78">
        <v>0</v>
      </c>
      <c r="E307" s="78">
        <v>0</v>
      </c>
      <c r="F307" s="78">
        <v>0</v>
      </c>
      <c r="G307" s="78">
        <v>0</v>
      </c>
      <c r="H307" s="78">
        <v>0</v>
      </c>
      <c r="I307" s="78">
        <v>0</v>
      </c>
      <c r="J307" s="78">
        <v>0</v>
      </c>
      <c r="K307" s="78">
        <v>0</v>
      </c>
      <c r="L307" s="78">
        <v>0</v>
      </c>
      <c r="M307" s="78">
        <v>0</v>
      </c>
      <c r="N307" s="78">
        <v>0</v>
      </c>
      <c r="O307" s="78">
        <v>0</v>
      </c>
      <c r="P307" s="78">
        <v>0</v>
      </c>
      <c r="Q307" s="78">
        <v>0</v>
      </c>
      <c r="R307" s="78">
        <v>0</v>
      </c>
      <c r="S307" s="78">
        <v>0</v>
      </c>
      <c r="T307" s="78">
        <v>0</v>
      </c>
      <c r="U307" s="78">
        <v>0</v>
      </c>
      <c r="V307" s="78">
        <v>0</v>
      </c>
      <c r="W307" s="78">
        <v>0</v>
      </c>
      <c r="X307" s="78">
        <v>0</v>
      </c>
      <c r="Y307" s="110">
        <v>0</v>
      </c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  <c r="BC307" s="56"/>
      <c r="BD307" s="56"/>
      <c r="BE307" s="56"/>
      <c r="BF307" s="56"/>
      <c r="BG307" s="56"/>
      <c r="BH307" s="56"/>
      <c r="BI307" s="56"/>
      <c r="BJ307" s="56"/>
      <c r="BK307" s="56"/>
      <c r="BL307" s="56"/>
      <c r="BM307" s="56"/>
      <c r="BN307" s="56"/>
      <c r="BO307" s="56"/>
      <c r="BP307" s="56"/>
      <c r="BQ307" s="56"/>
      <c r="BR307" s="56"/>
      <c r="BS307" s="56"/>
      <c r="BT307" s="56"/>
      <c r="BU307" s="56"/>
      <c r="BV307" s="56"/>
      <c r="BW307" s="56"/>
      <c r="BX307" s="56"/>
      <c r="BY307" s="56"/>
      <c r="BZ307" s="56"/>
      <c r="CA307" s="56"/>
      <c r="CB307" s="56"/>
      <c r="CC307" s="56"/>
      <c r="CD307" s="56"/>
      <c r="CE307" s="56"/>
      <c r="CF307" s="56"/>
      <c r="CG307" s="56"/>
      <c r="CH307" s="56"/>
      <c r="CI307" s="56"/>
      <c r="CJ307" s="56"/>
      <c r="CK307" s="56"/>
      <c r="CL307" s="56"/>
      <c r="CM307" s="56"/>
      <c r="CN307" s="56"/>
      <c r="CO307" s="56"/>
      <c r="CP307" s="56"/>
      <c r="CQ307" s="49"/>
      <c r="CR307" s="48"/>
    </row>
    <row r="308" spans="1:96" collapsed="1" x14ac:dyDescent="0.25">
      <c r="A308" s="30" t="s">
        <v>112</v>
      </c>
      <c r="B308" s="31"/>
      <c r="C308" s="7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74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  <c r="AM308" s="75"/>
      <c r="AN308" s="75"/>
      <c r="AO308" s="75"/>
      <c r="AP308" s="75"/>
      <c r="AQ308" s="75"/>
      <c r="AR308" s="75"/>
      <c r="AS308" s="75"/>
      <c r="AT308" s="75"/>
      <c r="AU308" s="75"/>
      <c r="AV308" s="49"/>
      <c r="AW308" s="36">
        <f>SUM(AW309:AW316)</f>
        <v>0</v>
      </c>
      <c r="AX308" s="76"/>
      <c r="AY308" s="76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36">
        <f>SUM(BT309:BT316)</f>
        <v>0</v>
      </c>
      <c r="BU308" s="76"/>
      <c r="BV308" s="76"/>
      <c r="BW308" s="76"/>
      <c r="BX308" s="76"/>
      <c r="BY308" s="76"/>
      <c r="BZ308" s="76"/>
      <c r="CA308" s="76"/>
      <c r="CB308" s="76"/>
      <c r="CC308" s="76"/>
      <c r="CD308" s="76"/>
      <c r="CE308" s="76"/>
      <c r="CF308" s="76"/>
      <c r="CG308" s="76"/>
      <c r="CH308" s="76"/>
      <c r="CI308" s="76"/>
      <c r="CJ308" s="76"/>
      <c r="CK308" s="76"/>
      <c r="CL308" s="76"/>
      <c r="CM308" s="76"/>
      <c r="CN308" s="76"/>
      <c r="CO308" s="76"/>
      <c r="CP308" s="76"/>
      <c r="CQ308" s="36">
        <f>SUM(CQ309:CQ316)</f>
        <v>0</v>
      </c>
      <c r="CR308" s="48">
        <f>SUM(D308:Y308)</f>
        <v>0</v>
      </c>
    </row>
    <row r="309" spans="1:96" hidden="1" outlineLevel="1" x14ac:dyDescent="0.25">
      <c r="A309" s="85" t="s">
        <v>84</v>
      </c>
      <c r="B309" s="39" t="s">
        <v>85</v>
      </c>
      <c r="C309" s="40">
        <f>+[2]Genanskaffelsespriser!$E$175</f>
        <v>50</v>
      </c>
      <c r="D309" s="77">
        <v>0</v>
      </c>
      <c r="E309" s="77">
        <v>0</v>
      </c>
      <c r="F309" s="77">
        <v>0</v>
      </c>
      <c r="G309" s="77">
        <v>0</v>
      </c>
      <c r="H309" s="77">
        <v>0</v>
      </c>
      <c r="I309" s="77">
        <v>0</v>
      </c>
      <c r="J309" s="77">
        <v>0</v>
      </c>
      <c r="K309" s="77">
        <v>0</v>
      </c>
      <c r="L309" s="77">
        <v>0</v>
      </c>
      <c r="M309" s="77">
        <v>0</v>
      </c>
      <c r="N309" s="77">
        <v>0</v>
      </c>
      <c r="O309" s="77">
        <v>0</v>
      </c>
      <c r="P309" s="77">
        <v>0</v>
      </c>
      <c r="Q309" s="77">
        <v>0</v>
      </c>
      <c r="R309" s="77">
        <v>0</v>
      </c>
      <c r="S309" s="77">
        <v>0</v>
      </c>
      <c r="T309" s="77">
        <v>0</v>
      </c>
      <c r="U309" s="77">
        <v>0</v>
      </c>
      <c r="V309" s="77">
        <v>0</v>
      </c>
      <c r="W309" s="77">
        <v>0</v>
      </c>
      <c r="X309" s="77">
        <v>0</v>
      </c>
      <c r="Y309" s="77">
        <v>0</v>
      </c>
      <c r="Z309" s="86">
        <f>IF(COUNTIF(D309:Y309,"&lt;&gt;0")&lt;=1,IF((SUM(D309:Y309))&gt;0,((+HLOOKUP((SUM(D309:Y309)),[2]Priser!$E$342:$H$344,2)+((SUM(D309:Y309))-HLOOKUP((SUM(D309:Y309)),[2]Priser!$E$342:$H$344,1))*HLOOKUP((SUM(D309:Y309)),[2]Priser!$E$342:$H$344,3))*[2]Priser!$P$341)/(SUM(D309:Y309)),0)*(1+[2]Genanskaffelsespriser!$D$196),$A$400)</f>
        <v>0</v>
      </c>
      <c r="AA309" s="45">
        <f t="shared" ref="AA309:AV309" si="240">IF((D309*$Z309-(2009-D$3)/($C309+D310)*$Z309*D309)&lt;0,0,(D309*$Z309-(2009-D$3)/($C309+D310)*$Z309*D309))</f>
        <v>0</v>
      </c>
      <c r="AB309" s="46">
        <f t="shared" si="240"/>
        <v>0</v>
      </c>
      <c r="AC309" s="46">
        <f t="shared" si="240"/>
        <v>0</v>
      </c>
      <c r="AD309" s="46">
        <f t="shared" si="240"/>
        <v>0</v>
      </c>
      <c r="AE309" s="46">
        <f t="shared" si="240"/>
        <v>0</v>
      </c>
      <c r="AF309" s="46">
        <f t="shared" si="240"/>
        <v>0</v>
      </c>
      <c r="AG309" s="46">
        <f t="shared" si="240"/>
        <v>0</v>
      </c>
      <c r="AH309" s="46">
        <f t="shared" si="240"/>
        <v>0</v>
      </c>
      <c r="AI309" s="46">
        <f t="shared" si="240"/>
        <v>0</v>
      </c>
      <c r="AJ309" s="46">
        <f t="shared" si="240"/>
        <v>0</v>
      </c>
      <c r="AK309" s="46">
        <f t="shared" si="240"/>
        <v>0</v>
      </c>
      <c r="AL309" s="46">
        <f t="shared" si="240"/>
        <v>0</v>
      </c>
      <c r="AM309" s="46">
        <f t="shared" si="240"/>
        <v>0</v>
      </c>
      <c r="AN309" s="46">
        <f t="shared" si="240"/>
        <v>0</v>
      </c>
      <c r="AO309" s="46">
        <f t="shared" si="240"/>
        <v>0</v>
      </c>
      <c r="AP309" s="46">
        <f t="shared" si="240"/>
        <v>0</v>
      </c>
      <c r="AQ309" s="46">
        <f t="shared" si="240"/>
        <v>0</v>
      </c>
      <c r="AR309" s="46">
        <f t="shared" si="240"/>
        <v>0</v>
      </c>
      <c r="AS309" s="46">
        <f t="shared" si="240"/>
        <v>0</v>
      </c>
      <c r="AT309" s="46">
        <f t="shared" si="240"/>
        <v>0</v>
      </c>
      <c r="AU309" s="46">
        <f t="shared" si="240"/>
        <v>0</v>
      </c>
      <c r="AV309" s="46">
        <f t="shared" si="240"/>
        <v>0</v>
      </c>
      <c r="AW309" s="47">
        <f>+SUM(AA309:AV309)</f>
        <v>0</v>
      </c>
      <c r="AX309" s="46">
        <f>VLOOKUP(D$3,[2]Prisindeks!$A$1:$B$111,2,FALSE)/100*AA309</f>
        <v>0</v>
      </c>
      <c r="AY309" s="46">
        <f>VLOOKUP(E$3,[2]Prisindeks!$A$1:$B$111,2,FALSE)/100*AB309</f>
        <v>0</v>
      </c>
      <c r="AZ309" s="46">
        <f>VLOOKUP(F$3,[2]Prisindeks!$A$1:$B$111,2,FALSE)/100*AC309</f>
        <v>0</v>
      </c>
      <c r="BA309" s="46">
        <f>VLOOKUP(G$3,[2]Prisindeks!$A$1:$B$111,2,FALSE)/100*AD309</f>
        <v>0</v>
      </c>
      <c r="BB309" s="46">
        <f>VLOOKUP(H$3,[2]Prisindeks!$A$1:$B$111,2,FALSE)/100*AE309</f>
        <v>0</v>
      </c>
      <c r="BC309" s="46">
        <f>VLOOKUP(I$3,[2]Prisindeks!$A$1:$B$111,2,FALSE)/100*AF309</f>
        <v>0</v>
      </c>
      <c r="BD309" s="46">
        <f>VLOOKUP(J$3,[2]Prisindeks!$A$1:$B$111,2,FALSE)/100*AG309</f>
        <v>0</v>
      </c>
      <c r="BE309" s="46">
        <f>VLOOKUP(K$3,[2]Prisindeks!$A$1:$B$111,2,FALSE)/100*AH309</f>
        <v>0</v>
      </c>
      <c r="BF309" s="46">
        <f>VLOOKUP(L$3,[2]Prisindeks!$A$1:$B$111,2,FALSE)/100*AI309</f>
        <v>0</v>
      </c>
      <c r="BG309" s="46">
        <f>VLOOKUP(M$3,[2]Prisindeks!$A$1:$B$111,2,FALSE)/100*AJ309</f>
        <v>0</v>
      </c>
      <c r="BH309" s="46">
        <f>VLOOKUP(N$3,[2]Prisindeks!$A$1:$B$111,2,FALSE)/100*AK309</f>
        <v>0</v>
      </c>
      <c r="BI309" s="46">
        <f>VLOOKUP(O$3,[2]Prisindeks!$A$1:$B$111,2,FALSE)/100*AL309</f>
        <v>0</v>
      </c>
      <c r="BJ309" s="46">
        <f>VLOOKUP(P$3,[2]Prisindeks!$A$1:$B$111,2,FALSE)/100*AM309</f>
        <v>0</v>
      </c>
      <c r="BK309" s="46">
        <f>VLOOKUP(Q$3,[2]Prisindeks!$A$1:$B$111,2,FALSE)/100*AN309</f>
        <v>0</v>
      </c>
      <c r="BL309" s="46">
        <f>VLOOKUP(R$3,[2]Prisindeks!$A$1:$B$111,2,FALSE)/100*AO309</f>
        <v>0</v>
      </c>
      <c r="BM309" s="46">
        <f>VLOOKUP(S$3,[2]Prisindeks!$A$1:$B$111,2,FALSE)/100*AP309</f>
        <v>0</v>
      </c>
      <c r="BN309" s="46">
        <f>VLOOKUP(T$3,[2]Prisindeks!$A$1:$B$111,2,FALSE)/100*AQ309</f>
        <v>0</v>
      </c>
      <c r="BO309" s="46">
        <f>VLOOKUP(U$3,[2]Prisindeks!$A$1:$B$111,2,FALSE)/100*AR309</f>
        <v>0</v>
      </c>
      <c r="BP309" s="46">
        <f>VLOOKUP(V$3,[2]Prisindeks!$A$1:$B$111,2,FALSE)/100*AS309</f>
        <v>0</v>
      </c>
      <c r="BQ309" s="46">
        <f>VLOOKUP(W$3,[2]Prisindeks!$A$1:$B$111,2,FALSE)/100*AT309</f>
        <v>0</v>
      </c>
      <c r="BR309" s="46">
        <f>VLOOKUP(X$3,[2]Prisindeks!$A$1:$B$111,2,FALSE)/100*AU309</f>
        <v>0</v>
      </c>
      <c r="BS309" s="46">
        <f>VLOOKUP(Y$3,[2]Prisindeks!$A$1:$B$111,2,FALSE)/100*AV309</f>
        <v>0</v>
      </c>
      <c r="BT309" s="47">
        <f>+SUM(AX309:BS309)</f>
        <v>0</v>
      </c>
      <c r="BU309" s="48">
        <f t="shared" ref="BU309:CP309" si="241">(AX309+AA309)/2</f>
        <v>0</v>
      </c>
      <c r="BV309" s="48">
        <f t="shared" si="241"/>
        <v>0</v>
      </c>
      <c r="BW309" s="48">
        <f t="shared" si="241"/>
        <v>0</v>
      </c>
      <c r="BX309" s="48">
        <f t="shared" si="241"/>
        <v>0</v>
      </c>
      <c r="BY309" s="48">
        <f t="shared" si="241"/>
        <v>0</v>
      </c>
      <c r="BZ309" s="48">
        <f t="shared" si="241"/>
        <v>0</v>
      </c>
      <c r="CA309" s="48">
        <f t="shared" si="241"/>
        <v>0</v>
      </c>
      <c r="CB309" s="48">
        <f t="shared" si="241"/>
        <v>0</v>
      </c>
      <c r="CC309" s="48">
        <f t="shared" si="241"/>
        <v>0</v>
      </c>
      <c r="CD309" s="48">
        <f t="shared" si="241"/>
        <v>0</v>
      </c>
      <c r="CE309" s="48">
        <f t="shared" si="241"/>
        <v>0</v>
      </c>
      <c r="CF309" s="48">
        <f t="shared" si="241"/>
        <v>0</v>
      </c>
      <c r="CG309" s="48">
        <f t="shared" si="241"/>
        <v>0</v>
      </c>
      <c r="CH309" s="48">
        <f t="shared" si="241"/>
        <v>0</v>
      </c>
      <c r="CI309" s="48">
        <f t="shared" si="241"/>
        <v>0</v>
      </c>
      <c r="CJ309" s="48">
        <f t="shared" si="241"/>
        <v>0</v>
      </c>
      <c r="CK309" s="48">
        <f t="shared" si="241"/>
        <v>0</v>
      </c>
      <c r="CL309" s="48">
        <f t="shared" si="241"/>
        <v>0</v>
      </c>
      <c r="CM309" s="48">
        <f t="shared" si="241"/>
        <v>0</v>
      </c>
      <c r="CN309" s="48">
        <f t="shared" si="241"/>
        <v>0</v>
      </c>
      <c r="CO309" s="48">
        <f t="shared" si="241"/>
        <v>0</v>
      </c>
      <c r="CP309" s="48">
        <f t="shared" si="241"/>
        <v>0</v>
      </c>
      <c r="CQ309" s="49">
        <f>+AVERAGE(AW309,BT309)</f>
        <v>0</v>
      </c>
      <c r="CR309" s="48">
        <f>SUM(D309:Y309)</f>
        <v>0</v>
      </c>
    </row>
    <row r="310" spans="1:96" hidden="1" outlineLevel="1" x14ac:dyDescent="0.25">
      <c r="A310" s="60" t="s">
        <v>66</v>
      </c>
      <c r="B310" s="51" t="s">
        <v>67</v>
      </c>
      <c r="C310" s="61" t="s">
        <v>68</v>
      </c>
      <c r="D310" s="78">
        <v>0</v>
      </c>
      <c r="E310" s="78">
        <v>0</v>
      </c>
      <c r="F310" s="78">
        <v>0</v>
      </c>
      <c r="G310" s="78">
        <v>0</v>
      </c>
      <c r="H310" s="78">
        <v>0</v>
      </c>
      <c r="I310" s="78">
        <v>0</v>
      </c>
      <c r="J310" s="78">
        <v>0</v>
      </c>
      <c r="K310" s="78">
        <v>0</v>
      </c>
      <c r="L310" s="78">
        <v>0</v>
      </c>
      <c r="M310" s="78">
        <v>0</v>
      </c>
      <c r="N310" s="78">
        <v>0</v>
      </c>
      <c r="O310" s="78">
        <v>0</v>
      </c>
      <c r="P310" s="78">
        <v>0</v>
      </c>
      <c r="Q310" s="78">
        <v>0</v>
      </c>
      <c r="R310" s="78">
        <v>0</v>
      </c>
      <c r="S310" s="78">
        <v>0</v>
      </c>
      <c r="T310" s="78">
        <v>0</v>
      </c>
      <c r="U310" s="78">
        <v>0</v>
      </c>
      <c r="V310" s="78">
        <v>0</v>
      </c>
      <c r="W310" s="78">
        <v>0</v>
      </c>
      <c r="X310" s="78">
        <v>0</v>
      </c>
      <c r="Y310" s="110">
        <v>0</v>
      </c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  <c r="BC310" s="56"/>
      <c r="BD310" s="56"/>
      <c r="BE310" s="56"/>
      <c r="BF310" s="56"/>
      <c r="BG310" s="56"/>
      <c r="BH310" s="56"/>
      <c r="BI310" s="56"/>
      <c r="BJ310" s="56"/>
      <c r="BK310" s="56"/>
      <c r="BL310" s="56"/>
      <c r="BM310" s="56"/>
      <c r="BN310" s="56"/>
      <c r="BO310" s="56"/>
      <c r="BP310" s="56"/>
      <c r="BQ310" s="56"/>
      <c r="BR310" s="56"/>
      <c r="BS310" s="56"/>
      <c r="BT310" s="56"/>
      <c r="BU310" s="56"/>
      <c r="BV310" s="56"/>
      <c r="BW310" s="56"/>
      <c r="BX310" s="56"/>
      <c r="BY310" s="56"/>
      <c r="BZ310" s="56"/>
      <c r="CA310" s="56"/>
      <c r="CB310" s="56"/>
      <c r="CC310" s="56"/>
      <c r="CD310" s="56"/>
      <c r="CE310" s="56"/>
      <c r="CF310" s="56"/>
      <c r="CG310" s="56"/>
      <c r="CH310" s="56"/>
      <c r="CI310" s="56"/>
      <c r="CJ310" s="56"/>
      <c r="CK310" s="56"/>
      <c r="CL310" s="56"/>
      <c r="CM310" s="56"/>
      <c r="CN310" s="56"/>
      <c r="CO310" s="56"/>
      <c r="CP310" s="56"/>
      <c r="CQ310" s="49"/>
      <c r="CR310" s="48"/>
    </row>
    <row r="311" spans="1:96" hidden="1" outlineLevel="1" x14ac:dyDescent="0.25">
      <c r="A311" s="50" t="s">
        <v>86</v>
      </c>
      <c r="B311" s="51" t="s">
        <v>85</v>
      </c>
      <c r="C311" s="52">
        <f>+[2]Genanskaffelsespriser!$E$176</f>
        <v>25</v>
      </c>
      <c r="D311" s="78">
        <v>0</v>
      </c>
      <c r="E311" s="78">
        <v>0</v>
      </c>
      <c r="F311" s="78">
        <v>0</v>
      </c>
      <c r="G311" s="78">
        <v>0</v>
      </c>
      <c r="H311" s="78">
        <v>0</v>
      </c>
      <c r="I311" s="78">
        <v>0</v>
      </c>
      <c r="J311" s="78">
        <v>0</v>
      </c>
      <c r="K311" s="78">
        <v>0</v>
      </c>
      <c r="L311" s="78">
        <v>0</v>
      </c>
      <c r="M311" s="78">
        <v>0</v>
      </c>
      <c r="N311" s="78">
        <v>0</v>
      </c>
      <c r="O311" s="78">
        <v>0</v>
      </c>
      <c r="P311" s="78">
        <v>0</v>
      </c>
      <c r="Q311" s="78">
        <v>0</v>
      </c>
      <c r="R311" s="78">
        <v>0</v>
      </c>
      <c r="S311" s="78">
        <v>0</v>
      </c>
      <c r="T311" s="78">
        <v>0</v>
      </c>
      <c r="U311" s="78">
        <v>0</v>
      </c>
      <c r="V311" s="78">
        <v>0</v>
      </c>
      <c r="W311" s="78">
        <v>0</v>
      </c>
      <c r="X311" s="78">
        <v>0</v>
      </c>
      <c r="Y311" s="78">
        <v>0</v>
      </c>
      <c r="Z311" s="87">
        <f>IF(COUNTIF(D311:Y311,"&lt;&gt;0")&lt;=1,IF((SUM(D311:Y311))&gt;0,((+HLOOKUP((SUM(D311:Y311)),[2]Priser!$E$342:$H$344,2)+((SUM(D311:Y311))-HLOOKUP((SUM(D311:Y311)),[2]Priser!$E$342:$H$344,1))*HLOOKUP((SUM(D311:Y311)),[2]Priser!$E$342:$H$344,3))*[2]Priser!$Q$341)/(SUM(D311:Y311)),0)*(1+[2]Genanskaffelsespriser!$D$196),$A$400)</f>
        <v>0</v>
      </c>
      <c r="AA311" s="57">
        <f t="shared" ref="AA311:AP312" si="242">IF((D311*$Z311-(2009-D$3)/$C311*$Z311*D311)&lt;0,0,(D311*$Z311-(2009-D$3)/$C311*$Z311*D311))</f>
        <v>0</v>
      </c>
      <c r="AB311" s="58">
        <f t="shared" si="242"/>
        <v>0</v>
      </c>
      <c r="AC311" s="58">
        <f t="shared" si="242"/>
        <v>0</v>
      </c>
      <c r="AD311" s="58">
        <f t="shared" si="242"/>
        <v>0</v>
      </c>
      <c r="AE311" s="58">
        <f t="shared" si="242"/>
        <v>0</v>
      </c>
      <c r="AF311" s="58">
        <f t="shared" si="242"/>
        <v>0</v>
      </c>
      <c r="AG311" s="58">
        <f t="shared" si="242"/>
        <v>0</v>
      </c>
      <c r="AH311" s="58">
        <f t="shared" si="242"/>
        <v>0</v>
      </c>
      <c r="AI311" s="58">
        <f t="shared" si="242"/>
        <v>0</v>
      </c>
      <c r="AJ311" s="58">
        <f t="shared" si="242"/>
        <v>0</v>
      </c>
      <c r="AK311" s="58">
        <f t="shared" si="242"/>
        <v>0</v>
      </c>
      <c r="AL311" s="58">
        <f t="shared" si="242"/>
        <v>0</v>
      </c>
      <c r="AM311" s="58">
        <f t="shared" si="242"/>
        <v>0</v>
      </c>
      <c r="AN311" s="58">
        <f t="shared" si="242"/>
        <v>0</v>
      </c>
      <c r="AO311" s="58">
        <f t="shared" si="242"/>
        <v>0</v>
      </c>
      <c r="AP311" s="58">
        <f t="shared" si="242"/>
        <v>0</v>
      </c>
      <c r="AQ311" s="58">
        <f t="shared" ref="AK311:AT312" si="243">IF((T311*$Z311-(2009-T$3)/$C311*$Z311*T311)&lt;0,0,(T311*$Z311-(2009-T$3)/$C311*$Z311*T311))</f>
        <v>0</v>
      </c>
      <c r="AR311" s="58">
        <f t="shared" si="243"/>
        <v>0</v>
      </c>
      <c r="AS311" s="58">
        <f t="shared" si="243"/>
        <v>0</v>
      </c>
      <c r="AT311" s="58">
        <f t="shared" si="243"/>
        <v>0</v>
      </c>
      <c r="AU311" s="58">
        <f>IF((X311*$Z311-(2009-X$3)/$C311*$Z311*X311)&lt;0,0,(X311*$Z311-(2009-X$3)/$C311*$Z311*X311))</f>
        <v>0</v>
      </c>
      <c r="AV311" s="58">
        <f>IF((Y311*$Z311-(2009-Y$3)/$C311*$Z311*Y311)&lt;0,0,(Y311*$Z311-(2009-Y$3)/$C311*$Z311*Y311))</f>
        <v>0</v>
      </c>
      <c r="AW311" s="59">
        <f>+SUM(AA311:AV311)</f>
        <v>0</v>
      </c>
      <c r="AX311" s="58">
        <f>VLOOKUP(D$3,[2]Prisindeks!$A$1:$B$111,2,FALSE)/100*AA311</f>
        <v>0</v>
      </c>
      <c r="AY311" s="58">
        <f>VLOOKUP(E$3,[2]Prisindeks!$A$1:$B$111,2,FALSE)/100*AB311</f>
        <v>0</v>
      </c>
      <c r="AZ311" s="58">
        <f>VLOOKUP(F$3,[2]Prisindeks!$A$1:$B$111,2,FALSE)/100*AC311</f>
        <v>0</v>
      </c>
      <c r="BA311" s="58">
        <f>VLOOKUP(G$3,[2]Prisindeks!$A$1:$B$111,2,FALSE)/100*AD311</f>
        <v>0</v>
      </c>
      <c r="BB311" s="58">
        <f>VLOOKUP(H$3,[2]Prisindeks!$A$1:$B$111,2,FALSE)/100*AE311</f>
        <v>0</v>
      </c>
      <c r="BC311" s="58">
        <f>VLOOKUP(I$3,[2]Prisindeks!$A$1:$B$111,2,FALSE)/100*AF311</f>
        <v>0</v>
      </c>
      <c r="BD311" s="58">
        <f>VLOOKUP(J$3,[2]Prisindeks!$A$1:$B$111,2,FALSE)/100*AG311</f>
        <v>0</v>
      </c>
      <c r="BE311" s="58">
        <f>VLOOKUP(K$3,[2]Prisindeks!$A$1:$B$111,2,FALSE)/100*AH311</f>
        <v>0</v>
      </c>
      <c r="BF311" s="58">
        <f>VLOOKUP(L$3,[2]Prisindeks!$A$1:$B$111,2,FALSE)/100*AI311</f>
        <v>0</v>
      </c>
      <c r="BG311" s="58">
        <f>VLOOKUP(M$3,[2]Prisindeks!$A$1:$B$111,2,FALSE)/100*AJ311</f>
        <v>0</v>
      </c>
      <c r="BH311" s="58">
        <f>VLOOKUP(N$3,[2]Prisindeks!$A$1:$B$111,2,FALSE)/100*AK311</f>
        <v>0</v>
      </c>
      <c r="BI311" s="58">
        <f>VLOOKUP(O$3,[2]Prisindeks!$A$1:$B$111,2,FALSE)/100*AL311</f>
        <v>0</v>
      </c>
      <c r="BJ311" s="58">
        <f>VLOOKUP(P$3,[2]Prisindeks!$A$1:$B$111,2,FALSE)/100*AM311</f>
        <v>0</v>
      </c>
      <c r="BK311" s="58">
        <f>VLOOKUP(Q$3,[2]Prisindeks!$A$1:$B$111,2,FALSE)/100*AN311</f>
        <v>0</v>
      </c>
      <c r="BL311" s="58">
        <f>VLOOKUP(R$3,[2]Prisindeks!$A$1:$B$111,2,FALSE)/100*AO311</f>
        <v>0</v>
      </c>
      <c r="BM311" s="58">
        <f>VLOOKUP(S$3,[2]Prisindeks!$A$1:$B$111,2,FALSE)/100*AP311</f>
        <v>0</v>
      </c>
      <c r="BN311" s="58">
        <f>VLOOKUP(T$3,[2]Prisindeks!$A$1:$B$111,2,FALSE)/100*AQ311</f>
        <v>0</v>
      </c>
      <c r="BO311" s="58">
        <f>VLOOKUP(U$3,[2]Prisindeks!$A$1:$B$111,2,FALSE)/100*AR311</f>
        <v>0</v>
      </c>
      <c r="BP311" s="58">
        <f>VLOOKUP(V$3,[2]Prisindeks!$A$1:$B$111,2,FALSE)/100*AS311</f>
        <v>0</v>
      </c>
      <c r="BQ311" s="58">
        <f>VLOOKUP(W$3,[2]Prisindeks!$A$1:$B$111,2,FALSE)/100*AT311</f>
        <v>0</v>
      </c>
      <c r="BR311" s="58">
        <f>VLOOKUP(X$3,[2]Prisindeks!$A$1:$B$111,2,FALSE)/100*AU311</f>
        <v>0</v>
      </c>
      <c r="BS311" s="58">
        <f>VLOOKUP(Y$3,[2]Prisindeks!$A$1:$B$111,2,FALSE)/100*AV311</f>
        <v>0</v>
      </c>
      <c r="BT311" s="59">
        <f>+SUM(AX311:BS311)</f>
        <v>0</v>
      </c>
      <c r="BU311" s="48">
        <f t="shared" ref="BU311:CJ313" si="244">(AX311+AA311)/2</f>
        <v>0</v>
      </c>
      <c r="BV311" s="48">
        <f t="shared" si="244"/>
        <v>0</v>
      </c>
      <c r="BW311" s="48">
        <f t="shared" si="244"/>
        <v>0</v>
      </c>
      <c r="BX311" s="48">
        <f t="shared" si="244"/>
        <v>0</v>
      </c>
      <c r="BY311" s="48">
        <f t="shared" si="244"/>
        <v>0</v>
      </c>
      <c r="BZ311" s="48">
        <f t="shared" si="244"/>
        <v>0</v>
      </c>
      <c r="CA311" s="48">
        <f t="shared" si="244"/>
        <v>0</v>
      </c>
      <c r="CB311" s="48">
        <f t="shared" si="244"/>
        <v>0</v>
      </c>
      <c r="CC311" s="48">
        <f t="shared" si="244"/>
        <v>0</v>
      </c>
      <c r="CD311" s="48">
        <f t="shared" si="244"/>
        <v>0</v>
      </c>
      <c r="CE311" s="48">
        <f t="shared" si="244"/>
        <v>0</v>
      </c>
      <c r="CF311" s="48">
        <f t="shared" si="244"/>
        <v>0</v>
      </c>
      <c r="CG311" s="48">
        <f t="shared" si="244"/>
        <v>0</v>
      </c>
      <c r="CH311" s="48">
        <f t="shared" si="244"/>
        <v>0</v>
      </c>
      <c r="CI311" s="48">
        <f t="shared" si="244"/>
        <v>0</v>
      </c>
      <c r="CJ311" s="48">
        <f t="shared" si="244"/>
        <v>0</v>
      </c>
      <c r="CK311" s="48">
        <f t="shared" ref="CE311:CP313" si="245">(BN311+AQ311)/2</f>
        <v>0</v>
      </c>
      <c r="CL311" s="48">
        <f t="shared" si="245"/>
        <v>0</v>
      </c>
      <c r="CM311" s="48">
        <f t="shared" si="245"/>
        <v>0</v>
      </c>
      <c r="CN311" s="48">
        <f t="shared" si="245"/>
        <v>0</v>
      </c>
      <c r="CO311" s="48">
        <f t="shared" si="245"/>
        <v>0</v>
      </c>
      <c r="CP311" s="48">
        <f t="shared" si="245"/>
        <v>0</v>
      </c>
      <c r="CQ311" s="49">
        <f>+AVERAGE(AW311,BT311)</f>
        <v>0</v>
      </c>
      <c r="CR311" s="48">
        <f>SUM(D311:Y311)</f>
        <v>0</v>
      </c>
    </row>
    <row r="312" spans="1:96" hidden="1" outlineLevel="1" x14ac:dyDescent="0.25">
      <c r="A312" s="50" t="s">
        <v>87</v>
      </c>
      <c r="B312" s="51" t="s">
        <v>85</v>
      </c>
      <c r="C312" s="52">
        <f>+[2]Genanskaffelsespriser!$E$177</f>
        <v>10</v>
      </c>
      <c r="D312" s="78">
        <v>0</v>
      </c>
      <c r="E312" s="78">
        <v>0</v>
      </c>
      <c r="F312" s="78">
        <v>0</v>
      </c>
      <c r="G312" s="78">
        <v>0</v>
      </c>
      <c r="H312" s="78">
        <v>0</v>
      </c>
      <c r="I312" s="78">
        <v>0</v>
      </c>
      <c r="J312" s="78">
        <v>0</v>
      </c>
      <c r="K312" s="78">
        <v>0</v>
      </c>
      <c r="L312" s="78">
        <v>0</v>
      </c>
      <c r="M312" s="78">
        <v>0</v>
      </c>
      <c r="N312" s="78">
        <v>0</v>
      </c>
      <c r="O312" s="78">
        <v>0</v>
      </c>
      <c r="P312" s="78">
        <v>0</v>
      </c>
      <c r="Q312" s="78">
        <v>0</v>
      </c>
      <c r="R312" s="78">
        <v>0</v>
      </c>
      <c r="S312" s="78">
        <v>0</v>
      </c>
      <c r="T312" s="78">
        <v>0</v>
      </c>
      <c r="U312" s="78">
        <v>0</v>
      </c>
      <c r="V312" s="78">
        <v>0</v>
      </c>
      <c r="W312" s="78">
        <v>0</v>
      </c>
      <c r="X312" s="78">
        <v>0</v>
      </c>
      <c r="Y312" s="78">
        <v>0</v>
      </c>
      <c r="Z312" s="87">
        <f>IF(COUNTIF(D312:Y312,"&lt;&gt;0")&lt;=1,IF((SUM(D312:Y312))&gt;0,((+HLOOKUP((SUM(D312:Y312)),[2]Priser!$E$342:$H$344,2)+((SUM(D312:Y312))-HLOOKUP((SUM(D312:Y312)),[2]Priser!$E$342:$H$344,1))*HLOOKUP((SUM(D312:Y312)),[2]Priser!$E$342:$H$344,3))*[2]Priser!$R$341)/(SUM(D312:Y312)),0)*(1+[2]Genanskaffelsespriser!$D$196),$A$400)</f>
        <v>0</v>
      </c>
      <c r="AA312" s="57">
        <f t="shared" si="242"/>
        <v>0</v>
      </c>
      <c r="AB312" s="58">
        <f t="shared" si="242"/>
        <v>0</v>
      </c>
      <c r="AC312" s="58">
        <f t="shared" si="242"/>
        <v>0</v>
      </c>
      <c r="AD312" s="58">
        <f t="shared" si="242"/>
        <v>0</v>
      </c>
      <c r="AE312" s="58">
        <f t="shared" si="242"/>
        <v>0</v>
      </c>
      <c r="AF312" s="58">
        <f t="shared" si="242"/>
        <v>0</v>
      </c>
      <c r="AG312" s="58">
        <f t="shared" si="242"/>
        <v>0</v>
      </c>
      <c r="AH312" s="58">
        <f t="shared" si="242"/>
        <v>0</v>
      </c>
      <c r="AI312" s="58">
        <f t="shared" si="242"/>
        <v>0</v>
      </c>
      <c r="AJ312" s="58">
        <f t="shared" si="242"/>
        <v>0</v>
      </c>
      <c r="AK312" s="58">
        <f t="shared" si="243"/>
        <v>0</v>
      </c>
      <c r="AL312" s="58">
        <f t="shared" si="243"/>
        <v>0</v>
      </c>
      <c r="AM312" s="58">
        <f t="shared" si="243"/>
        <v>0</v>
      </c>
      <c r="AN312" s="58">
        <f t="shared" si="243"/>
        <v>0</v>
      </c>
      <c r="AO312" s="58">
        <f t="shared" si="243"/>
        <v>0</v>
      </c>
      <c r="AP312" s="58">
        <f t="shared" si="243"/>
        <v>0</v>
      </c>
      <c r="AQ312" s="58">
        <f t="shared" si="243"/>
        <v>0</v>
      </c>
      <c r="AR312" s="58">
        <f t="shared" si="243"/>
        <v>0</v>
      </c>
      <c r="AS312" s="58">
        <f t="shared" si="243"/>
        <v>0</v>
      </c>
      <c r="AT312" s="58">
        <f t="shared" si="243"/>
        <v>0</v>
      </c>
      <c r="AU312" s="58">
        <f>IF((X312*$Z312-(2009-X$3)/$C312*$Z312*X312)&lt;0,0,(X312*$Z312-(2009-X$3)/$C312*$Z312*X312))</f>
        <v>0</v>
      </c>
      <c r="AV312" s="58">
        <f>IF((Y312*$Z312-(2009-Y$3)/$C312*$Z312*Y312)&lt;0,0,(Y312*$Z312-(2009-Y$3)/$C312*$Z312*Y312))</f>
        <v>0</v>
      </c>
      <c r="AW312" s="59">
        <f>+SUM(AA312:AV312)</f>
        <v>0</v>
      </c>
      <c r="AX312" s="58">
        <f>VLOOKUP(D$3,[2]Prisindeks!$A$1:$B$111,2,FALSE)/100*AA312</f>
        <v>0</v>
      </c>
      <c r="AY312" s="58">
        <f>VLOOKUP(E$3,[2]Prisindeks!$A$1:$B$111,2,FALSE)/100*AB312</f>
        <v>0</v>
      </c>
      <c r="AZ312" s="58">
        <f>VLOOKUP(F$3,[2]Prisindeks!$A$1:$B$111,2,FALSE)/100*AC312</f>
        <v>0</v>
      </c>
      <c r="BA312" s="58">
        <f>VLOOKUP(G$3,[2]Prisindeks!$A$1:$B$111,2,FALSE)/100*AD312</f>
        <v>0</v>
      </c>
      <c r="BB312" s="58">
        <f>VLOOKUP(H$3,[2]Prisindeks!$A$1:$B$111,2,FALSE)/100*AE312</f>
        <v>0</v>
      </c>
      <c r="BC312" s="58">
        <f>VLOOKUP(I$3,[2]Prisindeks!$A$1:$B$111,2,FALSE)/100*AF312</f>
        <v>0</v>
      </c>
      <c r="BD312" s="58">
        <f>VLOOKUP(J$3,[2]Prisindeks!$A$1:$B$111,2,FALSE)/100*AG312</f>
        <v>0</v>
      </c>
      <c r="BE312" s="58">
        <f>VLOOKUP(K$3,[2]Prisindeks!$A$1:$B$111,2,FALSE)/100*AH312</f>
        <v>0</v>
      </c>
      <c r="BF312" s="58">
        <f>VLOOKUP(L$3,[2]Prisindeks!$A$1:$B$111,2,FALSE)/100*AI312</f>
        <v>0</v>
      </c>
      <c r="BG312" s="58">
        <f>VLOOKUP(M$3,[2]Prisindeks!$A$1:$B$111,2,FALSE)/100*AJ312</f>
        <v>0</v>
      </c>
      <c r="BH312" s="58">
        <f>VLOOKUP(N$3,[2]Prisindeks!$A$1:$B$111,2,FALSE)/100*AK312</f>
        <v>0</v>
      </c>
      <c r="BI312" s="58">
        <f>VLOOKUP(O$3,[2]Prisindeks!$A$1:$B$111,2,FALSE)/100*AL312</f>
        <v>0</v>
      </c>
      <c r="BJ312" s="58">
        <f>VLOOKUP(P$3,[2]Prisindeks!$A$1:$B$111,2,FALSE)/100*AM312</f>
        <v>0</v>
      </c>
      <c r="BK312" s="58">
        <f>VLOOKUP(Q$3,[2]Prisindeks!$A$1:$B$111,2,FALSE)/100*AN312</f>
        <v>0</v>
      </c>
      <c r="BL312" s="58">
        <f>VLOOKUP(R$3,[2]Prisindeks!$A$1:$B$111,2,FALSE)/100*AO312</f>
        <v>0</v>
      </c>
      <c r="BM312" s="58">
        <f>VLOOKUP(S$3,[2]Prisindeks!$A$1:$B$111,2,FALSE)/100*AP312</f>
        <v>0</v>
      </c>
      <c r="BN312" s="58">
        <f>VLOOKUP(T$3,[2]Prisindeks!$A$1:$B$111,2,FALSE)/100*AQ312</f>
        <v>0</v>
      </c>
      <c r="BO312" s="58">
        <f>VLOOKUP(U$3,[2]Prisindeks!$A$1:$B$111,2,FALSE)/100*AR312</f>
        <v>0</v>
      </c>
      <c r="BP312" s="58">
        <f>VLOOKUP(V$3,[2]Prisindeks!$A$1:$B$111,2,FALSE)/100*AS312</f>
        <v>0</v>
      </c>
      <c r="BQ312" s="58">
        <f>VLOOKUP(W$3,[2]Prisindeks!$A$1:$B$111,2,FALSE)/100*AT312</f>
        <v>0</v>
      </c>
      <c r="BR312" s="58">
        <f>VLOOKUP(X$3,[2]Prisindeks!$A$1:$B$111,2,FALSE)/100*AU312</f>
        <v>0</v>
      </c>
      <c r="BS312" s="58">
        <f>VLOOKUP(Y$3,[2]Prisindeks!$A$1:$B$111,2,FALSE)/100*AV312</f>
        <v>0</v>
      </c>
      <c r="BT312" s="59">
        <f>+SUM(AX312:BS312)</f>
        <v>0</v>
      </c>
      <c r="BU312" s="48">
        <f t="shared" si="244"/>
        <v>0</v>
      </c>
      <c r="BV312" s="48">
        <f t="shared" si="244"/>
        <v>0</v>
      </c>
      <c r="BW312" s="48">
        <f t="shared" si="244"/>
        <v>0</v>
      </c>
      <c r="BX312" s="48">
        <f t="shared" si="244"/>
        <v>0</v>
      </c>
      <c r="BY312" s="48">
        <f t="shared" si="244"/>
        <v>0</v>
      </c>
      <c r="BZ312" s="48">
        <f t="shared" si="244"/>
        <v>0</v>
      </c>
      <c r="CA312" s="48">
        <f t="shared" si="244"/>
        <v>0</v>
      </c>
      <c r="CB312" s="48">
        <f t="shared" si="244"/>
        <v>0</v>
      </c>
      <c r="CC312" s="48">
        <f t="shared" si="244"/>
        <v>0</v>
      </c>
      <c r="CD312" s="48">
        <f t="shared" si="244"/>
        <v>0</v>
      </c>
      <c r="CE312" s="48">
        <f t="shared" si="245"/>
        <v>0</v>
      </c>
      <c r="CF312" s="48">
        <f t="shared" si="245"/>
        <v>0</v>
      </c>
      <c r="CG312" s="48">
        <f t="shared" si="245"/>
        <v>0</v>
      </c>
      <c r="CH312" s="48">
        <f t="shared" si="245"/>
        <v>0</v>
      </c>
      <c r="CI312" s="48">
        <f t="shared" si="245"/>
        <v>0</v>
      </c>
      <c r="CJ312" s="48">
        <f t="shared" si="245"/>
        <v>0</v>
      </c>
      <c r="CK312" s="48">
        <f t="shared" si="245"/>
        <v>0</v>
      </c>
      <c r="CL312" s="48">
        <f t="shared" si="245"/>
        <v>0</v>
      </c>
      <c r="CM312" s="48">
        <f t="shared" si="245"/>
        <v>0</v>
      </c>
      <c r="CN312" s="48">
        <f t="shared" si="245"/>
        <v>0</v>
      </c>
      <c r="CO312" s="48">
        <f t="shared" si="245"/>
        <v>0</v>
      </c>
      <c r="CP312" s="48">
        <f t="shared" si="245"/>
        <v>0</v>
      </c>
      <c r="CQ312" s="49">
        <f>+AVERAGE(AW312,BT312)</f>
        <v>0</v>
      </c>
      <c r="CR312" s="48">
        <f>SUM(D312:Y312)</f>
        <v>0</v>
      </c>
    </row>
    <row r="313" spans="1:96" hidden="1" outlineLevel="1" x14ac:dyDescent="0.25">
      <c r="A313" s="50" t="s">
        <v>88</v>
      </c>
      <c r="B313" s="51" t="s">
        <v>89</v>
      </c>
      <c r="C313" s="52">
        <f>+[2]Genanskaffelsespriser!$E$178</f>
        <v>50</v>
      </c>
      <c r="D313" s="78">
        <v>0</v>
      </c>
      <c r="E313" s="78">
        <v>0</v>
      </c>
      <c r="F313" s="78">
        <v>0</v>
      </c>
      <c r="G313" s="78">
        <v>0</v>
      </c>
      <c r="H313" s="78">
        <v>0</v>
      </c>
      <c r="I313" s="78">
        <v>0</v>
      </c>
      <c r="J313" s="78">
        <v>0</v>
      </c>
      <c r="K313" s="78">
        <v>0</v>
      </c>
      <c r="L313" s="78">
        <v>0</v>
      </c>
      <c r="M313" s="78">
        <v>0</v>
      </c>
      <c r="N313" s="78">
        <v>0</v>
      </c>
      <c r="O313" s="78">
        <v>0</v>
      </c>
      <c r="P313" s="78">
        <v>0</v>
      </c>
      <c r="Q313" s="78">
        <v>0</v>
      </c>
      <c r="R313" s="78">
        <v>0</v>
      </c>
      <c r="S313" s="78">
        <v>0</v>
      </c>
      <c r="T313" s="78">
        <v>0</v>
      </c>
      <c r="U313" s="78">
        <v>0</v>
      </c>
      <c r="V313" s="78">
        <v>0</v>
      </c>
      <c r="W313" s="78">
        <v>0</v>
      </c>
      <c r="X313" s="78">
        <v>0</v>
      </c>
      <c r="Y313" s="78">
        <v>0</v>
      </c>
      <c r="Z313" s="87">
        <f>IF(COUNTIF(D313:Y313,"&lt;&gt;0")&lt;=1,IF((SUM(D313:Y313))&gt;0,(+HLOOKUP((SUM(D313:Y313)),[2]Priser!$E$168:$J$170,2)+((SUM(D313:Y313))-HLOOKUP((SUM(D313:Y313)),[2]Priser!$E$168:$J$170,1))*HLOOKUP((SUM(D313:Y313)),[2]Priser!$E$168:$J$170,3))/(SUM(D313:Y313)),0)*(1+[2]Genanskaffelsespriser!$D$196),$A$400)</f>
        <v>0</v>
      </c>
      <c r="AA313" s="57">
        <f t="shared" ref="AA313:AV313" si="246">IF((D313*$Z313-(2009-D$3)/($C313+D314)*$Z313*D313)&lt;0,0,(D313*$Z313-(2009-D$3)/($C313+D314)*$Z313*D313))</f>
        <v>0</v>
      </c>
      <c r="AB313" s="58">
        <f t="shared" si="246"/>
        <v>0</v>
      </c>
      <c r="AC313" s="58">
        <f t="shared" si="246"/>
        <v>0</v>
      </c>
      <c r="AD313" s="58">
        <f t="shared" si="246"/>
        <v>0</v>
      </c>
      <c r="AE313" s="58">
        <f t="shared" si="246"/>
        <v>0</v>
      </c>
      <c r="AF313" s="58">
        <f t="shared" si="246"/>
        <v>0</v>
      </c>
      <c r="AG313" s="58">
        <f t="shared" si="246"/>
        <v>0</v>
      </c>
      <c r="AH313" s="58">
        <f t="shared" si="246"/>
        <v>0</v>
      </c>
      <c r="AI313" s="58">
        <f t="shared" si="246"/>
        <v>0</v>
      </c>
      <c r="AJ313" s="58">
        <f t="shared" si="246"/>
        <v>0</v>
      </c>
      <c r="AK313" s="58">
        <f t="shared" si="246"/>
        <v>0</v>
      </c>
      <c r="AL313" s="58">
        <f t="shared" si="246"/>
        <v>0</v>
      </c>
      <c r="AM313" s="58">
        <f t="shared" si="246"/>
        <v>0</v>
      </c>
      <c r="AN313" s="58">
        <f t="shared" si="246"/>
        <v>0</v>
      </c>
      <c r="AO313" s="58">
        <f t="shared" si="246"/>
        <v>0</v>
      </c>
      <c r="AP313" s="58">
        <f t="shared" si="246"/>
        <v>0</v>
      </c>
      <c r="AQ313" s="58">
        <f t="shared" si="246"/>
        <v>0</v>
      </c>
      <c r="AR313" s="58">
        <f t="shared" si="246"/>
        <v>0</v>
      </c>
      <c r="AS313" s="58">
        <f t="shared" si="246"/>
        <v>0</v>
      </c>
      <c r="AT313" s="58">
        <f t="shared" si="246"/>
        <v>0</v>
      </c>
      <c r="AU313" s="58">
        <f t="shared" si="246"/>
        <v>0</v>
      </c>
      <c r="AV313" s="58">
        <f t="shared" si="246"/>
        <v>0</v>
      </c>
      <c r="AW313" s="59">
        <f>+SUM(AA313:AV313)</f>
        <v>0</v>
      </c>
      <c r="AX313" s="58">
        <f>VLOOKUP(D$3,[2]Prisindeks!$A$1:$B$111,2,FALSE)/100*AA313</f>
        <v>0</v>
      </c>
      <c r="AY313" s="58">
        <f>VLOOKUP(E$3,[2]Prisindeks!$A$1:$B$111,2,FALSE)/100*AB313</f>
        <v>0</v>
      </c>
      <c r="AZ313" s="58">
        <f>VLOOKUP(F$3,[2]Prisindeks!$A$1:$B$111,2,FALSE)/100*AC313</f>
        <v>0</v>
      </c>
      <c r="BA313" s="58">
        <f>VLOOKUP(G$3,[2]Prisindeks!$A$1:$B$111,2,FALSE)/100*AD313</f>
        <v>0</v>
      </c>
      <c r="BB313" s="58">
        <f>VLOOKUP(H$3,[2]Prisindeks!$A$1:$B$111,2,FALSE)/100*AE313</f>
        <v>0</v>
      </c>
      <c r="BC313" s="58">
        <f>VLOOKUP(I$3,[2]Prisindeks!$A$1:$B$111,2,FALSE)/100*AF313</f>
        <v>0</v>
      </c>
      <c r="BD313" s="58">
        <f>VLOOKUP(J$3,[2]Prisindeks!$A$1:$B$111,2,FALSE)/100*AG313</f>
        <v>0</v>
      </c>
      <c r="BE313" s="58">
        <f>VLOOKUP(K$3,[2]Prisindeks!$A$1:$B$111,2,FALSE)/100*AH313</f>
        <v>0</v>
      </c>
      <c r="BF313" s="58">
        <f>VLOOKUP(L$3,[2]Prisindeks!$A$1:$B$111,2,FALSE)/100*AI313</f>
        <v>0</v>
      </c>
      <c r="BG313" s="58">
        <f>VLOOKUP(M$3,[2]Prisindeks!$A$1:$B$111,2,FALSE)/100*AJ313</f>
        <v>0</v>
      </c>
      <c r="BH313" s="58">
        <f>VLOOKUP(N$3,[2]Prisindeks!$A$1:$B$111,2,FALSE)/100*AK313</f>
        <v>0</v>
      </c>
      <c r="BI313" s="58">
        <f>VLOOKUP(O$3,[2]Prisindeks!$A$1:$B$111,2,FALSE)/100*AL313</f>
        <v>0</v>
      </c>
      <c r="BJ313" s="58">
        <f>VLOOKUP(P$3,[2]Prisindeks!$A$1:$B$111,2,FALSE)/100*AM313</f>
        <v>0</v>
      </c>
      <c r="BK313" s="58">
        <f>VLOOKUP(Q$3,[2]Prisindeks!$A$1:$B$111,2,FALSE)/100*AN313</f>
        <v>0</v>
      </c>
      <c r="BL313" s="58">
        <f>VLOOKUP(R$3,[2]Prisindeks!$A$1:$B$111,2,FALSE)/100*AO313</f>
        <v>0</v>
      </c>
      <c r="BM313" s="58">
        <f>VLOOKUP(S$3,[2]Prisindeks!$A$1:$B$111,2,FALSE)/100*AP313</f>
        <v>0</v>
      </c>
      <c r="BN313" s="58">
        <f>VLOOKUP(T$3,[2]Prisindeks!$A$1:$B$111,2,FALSE)/100*AQ313</f>
        <v>0</v>
      </c>
      <c r="BO313" s="58">
        <f>VLOOKUP(U$3,[2]Prisindeks!$A$1:$B$111,2,FALSE)/100*AR313</f>
        <v>0</v>
      </c>
      <c r="BP313" s="58">
        <f>VLOOKUP(V$3,[2]Prisindeks!$A$1:$B$111,2,FALSE)/100*AS313</f>
        <v>0</v>
      </c>
      <c r="BQ313" s="58">
        <f>VLOOKUP(W$3,[2]Prisindeks!$A$1:$B$111,2,FALSE)/100*AT313</f>
        <v>0</v>
      </c>
      <c r="BR313" s="58">
        <f>VLOOKUP(X$3,[2]Prisindeks!$A$1:$B$111,2,FALSE)/100*AU313</f>
        <v>0</v>
      </c>
      <c r="BS313" s="58">
        <f>VLOOKUP(Y$3,[2]Prisindeks!$A$1:$B$111,2,FALSE)/100*AV313</f>
        <v>0</v>
      </c>
      <c r="BT313" s="59">
        <f>+SUM(AX313:BS313)</f>
        <v>0</v>
      </c>
      <c r="BU313" s="48">
        <f t="shared" si="244"/>
        <v>0</v>
      </c>
      <c r="BV313" s="48">
        <f t="shared" si="244"/>
        <v>0</v>
      </c>
      <c r="BW313" s="48">
        <f t="shared" si="244"/>
        <v>0</v>
      </c>
      <c r="BX313" s="48">
        <f t="shared" si="244"/>
        <v>0</v>
      </c>
      <c r="BY313" s="48">
        <f t="shared" si="244"/>
        <v>0</v>
      </c>
      <c r="BZ313" s="48">
        <f t="shared" si="244"/>
        <v>0</v>
      </c>
      <c r="CA313" s="48">
        <f t="shared" si="244"/>
        <v>0</v>
      </c>
      <c r="CB313" s="48">
        <f t="shared" si="244"/>
        <v>0</v>
      </c>
      <c r="CC313" s="48">
        <f t="shared" si="244"/>
        <v>0</v>
      </c>
      <c r="CD313" s="48">
        <f t="shared" si="244"/>
        <v>0</v>
      </c>
      <c r="CE313" s="48">
        <f t="shared" si="245"/>
        <v>0</v>
      </c>
      <c r="CF313" s="48">
        <f t="shared" si="245"/>
        <v>0</v>
      </c>
      <c r="CG313" s="48">
        <f t="shared" si="245"/>
        <v>0</v>
      </c>
      <c r="CH313" s="48">
        <f t="shared" si="245"/>
        <v>0</v>
      </c>
      <c r="CI313" s="48">
        <f t="shared" si="245"/>
        <v>0</v>
      </c>
      <c r="CJ313" s="48">
        <f t="shared" si="245"/>
        <v>0</v>
      </c>
      <c r="CK313" s="48">
        <f t="shared" si="245"/>
        <v>0</v>
      </c>
      <c r="CL313" s="48">
        <f t="shared" si="245"/>
        <v>0</v>
      </c>
      <c r="CM313" s="48">
        <f t="shared" si="245"/>
        <v>0</v>
      </c>
      <c r="CN313" s="48">
        <f t="shared" si="245"/>
        <v>0</v>
      </c>
      <c r="CO313" s="48">
        <f t="shared" si="245"/>
        <v>0</v>
      </c>
      <c r="CP313" s="48">
        <f t="shared" si="245"/>
        <v>0</v>
      </c>
      <c r="CQ313" s="49">
        <f>+AVERAGE(AW313,BT313)</f>
        <v>0</v>
      </c>
      <c r="CR313" s="48">
        <f>SUM(D313:Y313)</f>
        <v>0</v>
      </c>
    </row>
    <row r="314" spans="1:96" hidden="1" outlineLevel="1" x14ac:dyDescent="0.25">
      <c r="A314" s="60" t="s">
        <v>66</v>
      </c>
      <c r="B314" s="51" t="s">
        <v>67</v>
      </c>
      <c r="C314" s="61" t="s">
        <v>68</v>
      </c>
      <c r="D314" s="78">
        <v>0</v>
      </c>
      <c r="E314" s="78">
        <v>0</v>
      </c>
      <c r="F314" s="78">
        <v>0</v>
      </c>
      <c r="G314" s="78">
        <v>0</v>
      </c>
      <c r="H314" s="78">
        <v>0</v>
      </c>
      <c r="I314" s="78">
        <v>0</v>
      </c>
      <c r="J314" s="78">
        <v>0</v>
      </c>
      <c r="K314" s="78">
        <v>0</v>
      </c>
      <c r="L314" s="78">
        <v>0</v>
      </c>
      <c r="M314" s="78">
        <v>0</v>
      </c>
      <c r="N314" s="78">
        <v>0</v>
      </c>
      <c r="O314" s="78">
        <v>0</v>
      </c>
      <c r="P314" s="78">
        <v>0</v>
      </c>
      <c r="Q314" s="78">
        <v>0</v>
      </c>
      <c r="R314" s="78">
        <v>0</v>
      </c>
      <c r="S314" s="78">
        <v>0</v>
      </c>
      <c r="T314" s="78">
        <v>0</v>
      </c>
      <c r="U314" s="78">
        <v>0</v>
      </c>
      <c r="V314" s="78">
        <v>0</v>
      </c>
      <c r="W314" s="78">
        <v>0</v>
      </c>
      <c r="X314" s="78">
        <v>0</v>
      </c>
      <c r="Y314" s="110">
        <v>0</v>
      </c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  <c r="BA314" s="56"/>
      <c r="BB314" s="56"/>
      <c r="BC314" s="56"/>
      <c r="BD314" s="56"/>
      <c r="BE314" s="56"/>
      <c r="BF314" s="56"/>
      <c r="BG314" s="56"/>
      <c r="BH314" s="56"/>
      <c r="BI314" s="56"/>
      <c r="BJ314" s="56"/>
      <c r="BK314" s="56"/>
      <c r="BL314" s="56"/>
      <c r="BM314" s="56"/>
      <c r="BN314" s="56"/>
      <c r="BO314" s="56"/>
      <c r="BP314" s="56"/>
      <c r="BQ314" s="56"/>
      <c r="BR314" s="56"/>
      <c r="BS314" s="56"/>
      <c r="BT314" s="56"/>
      <c r="BU314" s="56"/>
      <c r="BV314" s="56"/>
      <c r="BW314" s="56"/>
      <c r="BX314" s="56"/>
      <c r="BY314" s="56"/>
      <c r="BZ314" s="56"/>
      <c r="CA314" s="56"/>
      <c r="CB314" s="56"/>
      <c r="CC314" s="56"/>
      <c r="CD314" s="56"/>
      <c r="CE314" s="56"/>
      <c r="CF314" s="56"/>
      <c r="CG314" s="56"/>
      <c r="CH314" s="56"/>
      <c r="CI314" s="56"/>
      <c r="CJ314" s="56"/>
      <c r="CK314" s="56"/>
      <c r="CL314" s="56"/>
      <c r="CM314" s="56"/>
      <c r="CN314" s="56"/>
      <c r="CO314" s="56"/>
      <c r="CP314" s="56"/>
      <c r="CQ314" s="49"/>
      <c r="CR314" s="48"/>
    </row>
    <row r="315" spans="1:96" hidden="1" outlineLevel="1" x14ac:dyDescent="0.25">
      <c r="A315" s="50" t="s">
        <v>90</v>
      </c>
      <c r="B315" s="51" t="s">
        <v>89</v>
      </c>
      <c r="C315" s="52">
        <f>+[2]Genanskaffelsespriser!$E$179</f>
        <v>50</v>
      </c>
      <c r="D315" s="78">
        <v>0</v>
      </c>
      <c r="E315" s="78">
        <v>0</v>
      </c>
      <c r="F315" s="78">
        <v>0</v>
      </c>
      <c r="G315" s="78">
        <v>0</v>
      </c>
      <c r="H315" s="78">
        <v>0</v>
      </c>
      <c r="I315" s="78">
        <v>0</v>
      </c>
      <c r="J315" s="78">
        <v>0</v>
      </c>
      <c r="K315" s="78">
        <v>0</v>
      </c>
      <c r="L315" s="78">
        <v>0</v>
      </c>
      <c r="M315" s="78">
        <v>0</v>
      </c>
      <c r="N315" s="78">
        <v>0</v>
      </c>
      <c r="O315" s="78">
        <v>0</v>
      </c>
      <c r="P315" s="78">
        <v>0</v>
      </c>
      <c r="Q315" s="78">
        <v>0</v>
      </c>
      <c r="R315" s="78">
        <v>0</v>
      </c>
      <c r="S315" s="78">
        <v>0</v>
      </c>
      <c r="T315" s="78">
        <v>0</v>
      </c>
      <c r="U315" s="78">
        <v>0</v>
      </c>
      <c r="V315" s="78">
        <v>0</v>
      </c>
      <c r="W315" s="78">
        <v>0</v>
      </c>
      <c r="X315" s="78">
        <v>0</v>
      </c>
      <c r="Y315" s="78">
        <v>0</v>
      </c>
      <c r="Z315" s="87">
        <f>IF(COUNTIF(D315:Y315,"&lt;&gt;0")&lt;=1,IF((SUM(D315:Y315))&gt;0,(+HLOOKUP((SUM(D315:Y315)),[2]Priser!$E$191:$J$193,2)+((SUM(D315:Y315))-HLOOKUP((SUM(D315:Y315)),[2]Priser!$E$191:$J$193,1))*HLOOKUP((SUM(D315:Y315)),[2]Priser!$E$191:$J$193,3))/(SUM(D315:Y315)),0)*(1+[2]Genanskaffelsespriser!$D$196),$A$400)</f>
        <v>0</v>
      </c>
      <c r="AA315" s="57">
        <f t="shared" ref="AA315:AV315" si="247">IF((D315*$Z315-(2009-D$3)/($C315+D316)*$Z315*D315)&lt;0,0,(D315*$Z315-(2009-D$3)/($C315+D316)*$Z315*D315))</f>
        <v>0</v>
      </c>
      <c r="AB315" s="58">
        <f t="shared" si="247"/>
        <v>0</v>
      </c>
      <c r="AC315" s="58">
        <f t="shared" si="247"/>
        <v>0</v>
      </c>
      <c r="AD315" s="58">
        <f t="shared" si="247"/>
        <v>0</v>
      </c>
      <c r="AE315" s="58">
        <f t="shared" si="247"/>
        <v>0</v>
      </c>
      <c r="AF315" s="58">
        <f t="shared" si="247"/>
        <v>0</v>
      </c>
      <c r="AG315" s="58">
        <f t="shared" si="247"/>
        <v>0</v>
      </c>
      <c r="AH315" s="58">
        <f t="shared" si="247"/>
        <v>0</v>
      </c>
      <c r="AI315" s="58">
        <f t="shared" si="247"/>
        <v>0</v>
      </c>
      <c r="AJ315" s="58">
        <f t="shared" si="247"/>
        <v>0</v>
      </c>
      <c r="AK315" s="58">
        <f t="shared" si="247"/>
        <v>0</v>
      </c>
      <c r="AL315" s="58">
        <f t="shared" si="247"/>
        <v>0</v>
      </c>
      <c r="AM315" s="58">
        <f t="shared" si="247"/>
        <v>0</v>
      </c>
      <c r="AN315" s="58">
        <f t="shared" si="247"/>
        <v>0</v>
      </c>
      <c r="AO315" s="58">
        <f t="shared" si="247"/>
        <v>0</v>
      </c>
      <c r="AP315" s="58">
        <f t="shared" si="247"/>
        <v>0</v>
      </c>
      <c r="AQ315" s="58">
        <f t="shared" si="247"/>
        <v>0</v>
      </c>
      <c r="AR315" s="58">
        <f t="shared" si="247"/>
        <v>0</v>
      </c>
      <c r="AS315" s="58">
        <f t="shared" si="247"/>
        <v>0</v>
      </c>
      <c r="AT315" s="58">
        <f t="shared" si="247"/>
        <v>0</v>
      </c>
      <c r="AU315" s="58">
        <f t="shared" si="247"/>
        <v>0</v>
      </c>
      <c r="AV315" s="58">
        <f t="shared" si="247"/>
        <v>0</v>
      </c>
      <c r="AW315" s="59">
        <f>+SUM(AA315:AV315)</f>
        <v>0</v>
      </c>
      <c r="AX315" s="58">
        <f>VLOOKUP(D$3,[2]Prisindeks!$A$1:$B$111,2,FALSE)/100*AA315</f>
        <v>0</v>
      </c>
      <c r="AY315" s="58">
        <f>VLOOKUP(E$3,[2]Prisindeks!$A$1:$B$111,2,FALSE)/100*AB315</f>
        <v>0</v>
      </c>
      <c r="AZ315" s="58">
        <f>VLOOKUP(F$3,[2]Prisindeks!$A$1:$B$111,2,FALSE)/100*AC315</f>
        <v>0</v>
      </c>
      <c r="BA315" s="58">
        <f>VLOOKUP(G$3,[2]Prisindeks!$A$1:$B$111,2,FALSE)/100*AD315</f>
        <v>0</v>
      </c>
      <c r="BB315" s="58">
        <f>VLOOKUP(H$3,[2]Prisindeks!$A$1:$B$111,2,FALSE)/100*AE315</f>
        <v>0</v>
      </c>
      <c r="BC315" s="58">
        <f>VLOOKUP(I$3,[2]Prisindeks!$A$1:$B$111,2,FALSE)/100*AF315</f>
        <v>0</v>
      </c>
      <c r="BD315" s="58">
        <f>VLOOKUP(J$3,[2]Prisindeks!$A$1:$B$111,2,FALSE)/100*AG315</f>
        <v>0</v>
      </c>
      <c r="BE315" s="58">
        <f>VLOOKUP(K$3,[2]Prisindeks!$A$1:$B$111,2,FALSE)/100*AH315</f>
        <v>0</v>
      </c>
      <c r="BF315" s="58">
        <f>VLOOKUP(L$3,[2]Prisindeks!$A$1:$B$111,2,FALSE)/100*AI315</f>
        <v>0</v>
      </c>
      <c r="BG315" s="58">
        <f>VLOOKUP(M$3,[2]Prisindeks!$A$1:$B$111,2,FALSE)/100*AJ315</f>
        <v>0</v>
      </c>
      <c r="BH315" s="58">
        <f>VLOOKUP(N$3,[2]Prisindeks!$A$1:$B$111,2,FALSE)/100*AK315</f>
        <v>0</v>
      </c>
      <c r="BI315" s="58">
        <f>VLOOKUP(O$3,[2]Prisindeks!$A$1:$B$111,2,FALSE)/100*AL315</f>
        <v>0</v>
      </c>
      <c r="BJ315" s="58">
        <f>VLOOKUP(P$3,[2]Prisindeks!$A$1:$B$111,2,FALSE)/100*AM315</f>
        <v>0</v>
      </c>
      <c r="BK315" s="58">
        <f>VLOOKUP(Q$3,[2]Prisindeks!$A$1:$B$111,2,FALSE)/100*AN315</f>
        <v>0</v>
      </c>
      <c r="BL315" s="58">
        <f>VLOOKUP(R$3,[2]Prisindeks!$A$1:$B$111,2,FALSE)/100*AO315</f>
        <v>0</v>
      </c>
      <c r="BM315" s="58">
        <f>VLOOKUP(S$3,[2]Prisindeks!$A$1:$B$111,2,FALSE)/100*AP315</f>
        <v>0</v>
      </c>
      <c r="BN315" s="58">
        <f>VLOOKUP(T$3,[2]Prisindeks!$A$1:$B$111,2,FALSE)/100*AQ315</f>
        <v>0</v>
      </c>
      <c r="BO315" s="58">
        <f>VLOOKUP(U$3,[2]Prisindeks!$A$1:$B$111,2,FALSE)/100*AR315</f>
        <v>0</v>
      </c>
      <c r="BP315" s="58">
        <f>VLOOKUP(V$3,[2]Prisindeks!$A$1:$B$111,2,FALSE)/100*AS315</f>
        <v>0</v>
      </c>
      <c r="BQ315" s="58">
        <f>VLOOKUP(W$3,[2]Prisindeks!$A$1:$B$111,2,FALSE)/100*AT315</f>
        <v>0</v>
      </c>
      <c r="BR315" s="58">
        <f>VLOOKUP(X$3,[2]Prisindeks!$A$1:$B$111,2,FALSE)/100*AU315</f>
        <v>0</v>
      </c>
      <c r="BS315" s="58">
        <f>VLOOKUP(Y$3,[2]Prisindeks!$A$1:$B$111,2,FALSE)/100*AV315</f>
        <v>0</v>
      </c>
      <c r="BT315" s="59">
        <f>+SUM(AX315:BS315)</f>
        <v>0</v>
      </c>
      <c r="BU315" s="48">
        <f t="shared" ref="BU315:CP315" si="248">(AX315+AA315)/2</f>
        <v>0</v>
      </c>
      <c r="BV315" s="48">
        <f t="shared" si="248"/>
        <v>0</v>
      </c>
      <c r="BW315" s="48">
        <f t="shared" si="248"/>
        <v>0</v>
      </c>
      <c r="BX315" s="48">
        <f t="shared" si="248"/>
        <v>0</v>
      </c>
      <c r="BY315" s="48">
        <f t="shared" si="248"/>
        <v>0</v>
      </c>
      <c r="BZ315" s="48">
        <f t="shared" si="248"/>
        <v>0</v>
      </c>
      <c r="CA315" s="48">
        <f t="shared" si="248"/>
        <v>0</v>
      </c>
      <c r="CB315" s="48">
        <f t="shared" si="248"/>
        <v>0</v>
      </c>
      <c r="CC315" s="48">
        <f t="shared" si="248"/>
        <v>0</v>
      </c>
      <c r="CD315" s="48">
        <f t="shared" si="248"/>
        <v>0</v>
      </c>
      <c r="CE315" s="48">
        <f t="shared" si="248"/>
        <v>0</v>
      </c>
      <c r="CF315" s="48">
        <f t="shared" si="248"/>
        <v>0</v>
      </c>
      <c r="CG315" s="48">
        <f t="shared" si="248"/>
        <v>0</v>
      </c>
      <c r="CH315" s="48">
        <f t="shared" si="248"/>
        <v>0</v>
      </c>
      <c r="CI315" s="48">
        <f t="shared" si="248"/>
        <v>0</v>
      </c>
      <c r="CJ315" s="48">
        <f t="shared" si="248"/>
        <v>0</v>
      </c>
      <c r="CK315" s="48">
        <f t="shared" si="248"/>
        <v>0</v>
      </c>
      <c r="CL315" s="48">
        <f t="shared" si="248"/>
        <v>0</v>
      </c>
      <c r="CM315" s="48">
        <f t="shared" si="248"/>
        <v>0</v>
      </c>
      <c r="CN315" s="48">
        <f t="shared" si="248"/>
        <v>0</v>
      </c>
      <c r="CO315" s="48">
        <f t="shared" si="248"/>
        <v>0</v>
      </c>
      <c r="CP315" s="48">
        <f t="shared" si="248"/>
        <v>0</v>
      </c>
      <c r="CQ315" s="49">
        <f>+AVERAGE(AW315,BT315)</f>
        <v>0</v>
      </c>
      <c r="CR315" s="48">
        <f>SUM(D315:Y315)</f>
        <v>0</v>
      </c>
    </row>
    <row r="316" spans="1:96" hidden="1" outlineLevel="1" x14ac:dyDescent="0.25">
      <c r="A316" s="60" t="s">
        <v>66</v>
      </c>
      <c r="B316" s="51" t="s">
        <v>67</v>
      </c>
      <c r="C316" s="61" t="s">
        <v>68</v>
      </c>
      <c r="D316" s="78">
        <v>0</v>
      </c>
      <c r="E316" s="78">
        <v>0</v>
      </c>
      <c r="F316" s="78">
        <v>0</v>
      </c>
      <c r="G316" s="78">
        <v>0</v>
      </c>
      <c r="H316" s="78">
        <v>0</v>
      </c>
      <c r="I316" s="78">
        <v>0</v>
      </c>
      <c r="J316" s="78">
        <v>0</v>
      </c>
      <c r="K316" s="78">
        <v>0</v>
      </c>
      <c r="L316" s="78">
        <v>0</v>
      </c>
      <c r="M316" s="78">
        <v>0</v>
      </c>
      <c r="N316" s="78">
        <v>0</v>
      </c>
      <c r="O316" s="78">
        <v>0</v>
      </c>
      <c r="P316" s="78">
        <v>0</v>
      </c>
      <c r="Q316" s="78">
        <v>0</v>
      </c>
      <c r="R316" s="78">
        <v>0</v>
      </c>
      <c r="S316" s="78">
        <v>0</v>
      </c>
      <c r="T316" s="78">
        <v>0</v>
      </c>
      <c r="U316" s="78">
        <v>0</v>
      </c>
      <c r="V316" s="78">
        <v>0</v>
      </c>
      <c r="W316" s="78">
        <v>0</v>
      </c>
      <c r="X316" s="78">
        <v>0</v>
      </c>
      <c r="Y316" s="110">
        <v>0</v>
      </c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  <c r="BA316" s="56"/>
      <c r="BB316" s="56"/>
      <c r="BC316" s="56"/>
      <c r="BD316" s="56"/>
      <c r="BE316" s="56"/>
      <c r="BF316" s="56"/>
      <c r="BG316" s="56"/>
      <c r="BH316" s="56"/>
      <c r="BI316" s="56"/>
      <c r="BJ316" s="56"/>
      <c r="BK316" s="56"/>
      <c r="BL316" s="56"/>
      <c r="BM316" s="56"/>
      <c r="BN316" s="56"/>
      <c r="BO316" s="56"/>
      <c r="BP316" s="56"/>
      <c r="BQ316" s="56"/>
      <c r="BR316" s="56"/>
      <c r="BS316" s="56"/>
      <c r="BT316" s="56"/>
      <c r="BU316" s="56"/>
      <c r="BV316" s="56"/>
      <c r="BW316" s="56"/>
      <c r="BX316" s="56"/>
      <c r="BY316" s="56"/>
      <c r="BZ316" s="56"/>
      <c r="CA316" s="56"/>
      <c r="CB316" s="56"/>
      <c r="CC316" s="56"/>
      <c r="CD316" s="56"/>
      <c r="CE316" s="56"/>
      <c r="CF316" s="56"/>
      <c r="CG316" s="56"/>
      <c r="CH316" s="56"/>
      <c r="CI316" s="56"/>
      <c r="CJ316" s="56"/>
      <c r="CK316" s="56"/>
      <c r="CL316" s="56"/>
      <c r="CM316" s="56"/>
      <c r="CN316" s="56"/>
      <c r="CO316" s="56"/>
      <c r="CP316" s="56"/>
      <c r="CQ316" s="49"/>
      <c r="CR316" s="48"/>
    </row>
    <row r="317" spans="1:96" collapsed="1" x14ac:dyDescent="0.25">
      <c r="A317" s="30" t="s">
        <v>113</v>
      </c>
      <c r="B317" s="31"/>
      <c r="C317" s="7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74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  <c r="AM317" s="75"/>
      <c r="AN317" s="75"/>
      <c r="AO317" s="75"/>
      <c r="AP317" s="75"/>
      <c r="AQ317" s="75"/>
      <c r="AR317" s="75"/>
      <c r="AS317" s="75"/>
      <c r="AT317" s="75"/>
      <c r="AU317" s="75"/>
      <c r="AV317" s="49"/>
      <c r="AW317" s="36">
        <f>SUM(AW318:AW325)</f>
        <v>0</v>
      </c>
      <c r="AX317" s="76"/>
      <c r="AY317" s="76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  <c r="BL317" s="76"/>
      <c r="BM317" s="76"/>
      <c r="BN317" s="76"/>
      <c r="BO317" s="76"/>
      <c r="BP317" s="76"/>
      <c r="BQ317" s="76"/>
      <c r="BR317" s="76"/>
      <c r="BS317" s="76"/>
      <c r="BT317" s="36">
        <f>SUM(BT318:BT325)</f>
        <v>0</v>
      </c>
      <c r="BU317" s="76"/>
      <c r="BV317" s="76"/>
      <c r="BW317" s="76"/>
      <c r="BX317" s="76"/>
      <c r="BY317" s="76"/>
      <c r="BZ317" s="76"/>
      <c r="CA317" s="76"/>
      <c r="CB317" s="76"/>
      <c r="CC317" s="76"/>
      <c r="CD317" s="76"/>
      <c r="CE317" s="76"/>
      <c r="CF317" s="76"/>
      <c r="CG317" s="76"/>
      <c r="CH317" s="76"/>
      <c r="CI317" s="76"/>
      <c r="CJ317" s="76"/>
      <c r="CK317" s="76"/>
      <c r="CL317" s="76"/>
      <c r="CM317" s="76"/>
      <c r="CN317" s="76"/>
      <c r="CO317" s="76"/>
      <c r="CP317" s="76"/>
      <c r="CQ317" s="36">
        <f>SUM(CQ318:CQ325)</f>
        <v>0</v>
      </c>
      <c r="CR317" s="48">
        <f>SUM(D317:Y317)</f>
        <v>0</v>
      </c>
    </row>
    <row r="318" spans="1:96" hidden="1" outlineLevel="1" x14ac:dyDescent="0.25">
      <c r="A318" s="85" t="s">
        <v>84</v>
      </c>
      <c r="B318" s="39" t="s">
        <v>85</v>
      </c>
      <c r="C318" s="40">
        <f>+[2]Genanskaffelsespriser!$E$175</f>
        <v>50</v>
      </c>
      <c r="D318" s="77">
        <v>0</v>
      </c>
      <c r="E318" s="77">
        <v>0</v>
      </c>
      <c r="F318" s="77">
        <v>0</v>
      </c>
      <c r="G318" s="77">
        <v>0</v>
      </c>
      <c r="H318" s="77">
        <v>0</v>
      </c>
      <c r="I318" s="77">
        <v>0</v>
      </c>
      <c r="J318" s="77">
        <v>0</v>
      </c>
      <c r="K318" s="77">
        <v>0</v>
      </c>
      <c r="L318" s="77">
        <v>0</v>
      </c>
      <c r="M318" s="77">
        <v>0</v>
      </c>
      <c r="N318" s="77">
        <v>0</v>
      </c>
      <c r="O318" s="77">
        <v>0</v>
      </c>
      <c r="P318" s="77">
        <v>0</v>
      </c>
      <c r="Q318" s="77">
        <v>0</v>
      </c>
      <c r="R318" s="77">
        <v>0</v>
      </c>
      <c r="S318" s="77">
        <v>0</v>
      </c>
      <c r="T318" s="77">
        <v>0</v>
      </c>
      <c r="U318" s="77">
        <v>0</v>
      </c>
      <c r="V318" s="77">
        <v>0</v>
      </c>
      <c r="W318" s="77">
        <v>0</v>
      </c>
      <c r="X318" s="77">
        <v>0</v>
      </c>
      <c r="Y318" s="77">
        <v>0</v>
      </c>
      <c r="Z318" s="86">
        <f>IF(COUNTIF(D318:Y318,"&lt;&gt;0")&lt;=1,IF((SUM(D318:Y318))&gt;0,((+HLOOKUP((SUM(D318:Y318)),[2]Priser!$E$342:$H$344,2)+((SUM(D318:Y318))-HLOOKUP((SUM(D318:Y318)),[2]Priser!$E$342:$H$344,1))*HLOOKUP((SUM(D318:Y318)),[2]Priser!$E$342:$H$344,3))*[2]Priser!$P$341)/(SUM(D318:Y318)),0)*(1+[2]Genanskaffelsespriser!$D$196),$A$400)</f>
        <v>0</v>
      </c>
      <c r="AA318" s="45">
        <f t="shared" ref="AA318:AV318" si="249">IF((D318*$Z318-(2009-D$3)/($C318+D319)*$Z318*D318)&lt;0,0,(D318*$Z318-(2009-D$3)/($C318+D319)*$Z318*D318))</f>
        <v>0</v>
      </c>
      <c r="AB318" s="46">
        <f t="shared" si="249"/>
        <v>0</v>
      </c>
      <c r="AC318" s="46">
        <f t="shared" si="249"/>
        <v>0</v>
      </c>
      <c r="AD318" s="46">
        <f t="shared" si="249"/>
        <v>0</v>
      </c>
      <c r="AE318" s="46">
        <f t="shared" si="249"/>
        <v>0</v>
      </c>
      <c r="AF318" s="46">
        <f t="shared" si="249"/>
        <v>0</v>
      </c>
      <c r="AG318" s="46">
        <f t="shared" si="249"/>
        <v>0</v>
      </c>
      <c r="AH318" s="46">
        <f t="shared" si="249"/>
        <v>0</v>
      </c>
      <c r="AI318" s="46">
        <f t="shared" si="249"/>
        <v>0</v>
      </c>
      <c r="AJ318" s="46">
        <f t="shared" si="249"/>
        <v>0</v>
      </c>
      <c r="AK318" s="46">
        <f t="shared" si="249"/>
        <v>0</v>
      </c>
      <c r="AL318" s="46">
        <f t="shared" si="249"/>
        <v>0</v>
      </c>
      <c r="AM318" s="46">
        <f t="shared" si="249"/>
        <v>0</v>
      </c>
      <c r="AN318" s="46">
        <f t="shared" si="249"/>
        <v>0</v>
      </c>
      <c r="AO318" s="46">
        <f t="shared" si="249"/>
        <v>0</v>
      </c>
      <c r="AP318" s="46">
        <f t="shared" si="249"/>
        <v>0</v>
      </c>
      <c r="AQ318" s="46">
        <f t="shared" si="249"/>
        <v>0</v>
      </c>
      <c r="AR318" s="46">
        <f t="shared" si="249"/>
        <v>0</v>
      </c>
      <c r="AS318" s="46">
        <f t="shared" si="249"/>
        <v>0</v>
      </c>
      <c r="AT318" s="46">
        <f t="shared" si="249"/>
        <v>0</v>
      </c>
      <c r="AU318" s="46">
        <f t="shared" si="249"/>
        <v>0</v>
      </c>
      <c r="AV318" s="46">
        <f t="shared" si="249"/>
        <v>0</v>
      </c>
      <c r="AW318" s="47">
        <f>+SUM(AA318:AV318)</f>
        <v>0</v>
      </c>
      <c r="AX318" s="46">
        <f>VLOOKUP(D$3,[2]Prisindeks!$A$1:$B$111,2,FALSE)/100*AA318</f>
        <v>0</v>
      </c>
      <c r="AY318" s="46">
        <f>VLOOKUP(E$3,[2]Prisindeks!$A$1:$B$111,2,FALSE)/100*AB318</f>
        <v>0</v>
      </c>
      <c r="AZ318" s="46">
        <f>VLOOKUP(F$3,[2]Prisindeks!$A$1:$B$111,2,FALSE)/100*AC318</f>
        <v>0</v>
      </c>
      <c r="BA318" s="46">
        <f>VLOOKUP(G$3,[2]Prisindeks!$A$1:$B$111,2,FALSE)/100*AD318</f>
        <v>0</v>
      </c>
      <c r="BB318" s="46">
        <f>VLOOKUP(H$3,[2]Prisindeks!$A$1:$B$111,2,FALSE)/100*AE318</f>
        <v>0</v>
      </c>
      <c r="BC318" s="46">
        <f>VLOOKUP(I$3,[2]Prisindeks!$A$1:$B$111,2,FALSE)/100*AF318</f>
        <v>0</v>
      </c>
      <c r="BD318" s="46">
        <f>VLOOKUP(J$3,[2]Prisindeks!$A$1:$B$111,2,FALSE)/100*AG318</f>
        <v>0</v>
      </c>
      <c r="BE318" s="46">
        <f>VLOOKUP(K$3,[2]Prisindeks!$A$1:$B$111,2,FALSE)/100*AH318</f>
        <v>0</v>
      </c>
      <c r="BF318" s="46">
        <f>VLOOKUP(L$3,[2]Prisindeks!$A$1:$B$111,2,FALSE)/100*AI318</f>
        <v>0</v>
      </c>
      <c r="BG318" s="46">
        <f>VLOOKUP(M$3,[2]Prisindeks!$A$1:$B$111,2,FALSE)/100*AJ318</f>
        <v>0</v>
      </c>
      <c r="BH318" s="46">
        <f>VLOOKUP(N$3,[2]Prisindeks!$A$1:$B$111,2,FALSE)/100*AK318</f>
        <v>0</v>
      </c>
      <c r="BI318" s="46">
        <f>VLOOKUP(O$3,[2]Prisindeks!$A$1:$B$111,2,FALSE)/100*AL318</f>
        <v>0</v>
      </c>
      <c r="BJ318" s="46">
        <f>VLOOKUP(P$3,[2]Prisindeks!$A$1:$B$111,2,FALSE)/100*AM318</f>
        <v>0</v>
      </c>
      <c r="BK318" s="46">
        <f>VLOOKUP(Q$3,[2]Prisindeks!$A$1:$B$111,2,FALSE)/100*AN318</f>
        <v>0</v>
      </c>
      <c r="BL318" s="46">
        <f>VLOOKUP(R$3,[2]Prisindeks!$A$1:$B$111,2,FALSE)/100*AO318</f>
        <v>0</v>
      </c>
      <c r="BM318" s="46">
        <f>VLOOKUP(S$3,[2]Prisindeks!$A$1:$B$111,2,FALSE)/100*AP318</f>
        <v>0</v>
      </c>
      <c r="BN318" s="46">
        <f>VLOOKUP(T$3,[2]Prisindeks!$A$1:$B$111,2,FALSE)/100*AQ318</f>
        <v>0</v>
      </c>
      <c r="BO318" s="46">
        <f>VLOOKUP(U$3,[2]Prisindeks!$A$1:$B$111,2,FALSE)/100*AR318</f>
        <v>0</v>
      </c>
      <c r="BP318" s="46">
        <f>VLOOKUP(V$3,[2]Prisindeks!$A$1:$B$111,2,FALSE)/100*AS318</f>
        <v>0</v>
      </c>
      <c r="BQ318" s="46">
        <f>VLOOKUP(W$3,[2]Prisindeks!$A$1:$B$111,2,FALSE)/100*AT318</f>
        <v>0</v>
      </c>
      <c r="BR318" s="46">
        <f>VLOOKUP(X$3,[2]Prisindeks!$A$1:$B$111,2,FALSE)/100*AU318</f>
        <v>0</v>
      </c>
      <c r="BS318" s="46">
        <f>VLOOKUP(Y$3,[2]Prisindeks!$A$1:$B$111,2,FALSE)/100*AV318</f>
        <v>0</v>
      </c>
      <c r="BT318" s="47">
        <f>+SUM(AX318:BS318)</f>
        <v>0</v>
      </c>
      <c r="BU318" s="48">
        <f t="shared" ref="BU318:CP318" si="250">(AX318+AA318)/2</f>
        <v>0</v>
      </c>
      <c r="BV318" s="48">
        <f t="shared" si="250"/>
        <v>0</v>
      </c>
      <c r="BW318" s="48">
        <f t="shared" si="250"/>
        <v>0</v>
      </c>
      <c r="BX318" s="48">
        <f t="shared" si="250"/>
        <v>0</v>
      </c>
      <c r="BY318" s="48">
        <f t="shared" si="250"/>
        <v>0</v>
      </c>
      <c r="BZ318" s="48">
        <f t="shared" si="250"/>
        <v>0</v>
      </c>
      <c r="CA318" s="48">
        <f t="shared" si="250"/>
        <v>0</v>
      </c>
      <c r="CB318" s="48">
        <f t="shared" si="250"/>
        <v>0</v>
      </c>
      <c r="CC318" s="48">
        <f t="shared" si="250"/>
        <v>0</v>
      </c>
      <c r="CD318" s="48">
        <f t="shared" si="250"/>
        <v>0</v>
      </c>
      <c r="CE318" s="48">
        <f t="shared" si="250"/>
        <v>0</v>
      </c>
      <c r="CF318" s="48">
        <f t="shared" si="250"/>
        <v>0</v>
      </c>
      <c r="CG318" s="48">
        <f t="shared" si="250"/>
        <v>0</v>
      </c>
      <c r="CH318" s="48">
        <f t="shared" si="250"/>
        <v>0</v>
      </c>
      <c r="CI318" s="48">
        <f t="shared" si="250"/>
        <v>0</v>
      </c>
      <c r="CJ318" s="48">
        <f t="shared" si="250"/>
        <v>0</v>
      </c>
      <c r="CK318" s="48">
        <f t="shared" si="250"/>
        <v>0</v>
      </c>
      <c r="CL318" s="48">
        <f t="shared" si="250"/>
        <v>0</v>
      </c>
      <c r="CM318" s="48">
        <f t="shared" si="250"/>
        <v>0</v>
      </c>
      <c r="CN318" s="48">
        <f t="shared" si="250"/>
        <v>0</v>
      </c>
      <c r="CO318" s="48">
        <f t="shared" si="250"/>
        <v>0</v>
      </c>
      <c r="CP318" s="48">
        <f t="shared" si="250"/>
        <v>0</v>
      </c>
      <c r="CQ318" s="49">
        <f>+AVERAGE(AW318,BT318)</f>
        <v>0</v>
      </c>
      <c r="CR318" s="48">
        <f>SUM(D318:Y318)</f>
        <v>0</v>
      </c>
    </row>
    <row r="319" spans="1:96" hidden="1" outlineLevel="1" x14ac:dyDescent="0.25">
      <c r="A319" s="60" t="s">
        <v>66</v>
      </c>
      <c r="B319" s="51" t="s">
        <v>67</v>
      </c>
      <c r="C319" s="61" t="s">
        <v>68</v>
      </c>
      <c r="D319" s="78">
        <v>0</v>
      </c>
      <c r="E319" s="78">
        <v>0</v>
      </c>
      <c r="F319" s="78">
        <v>0</v>
      </c>
      <c r="G319" s="78">
        <v>0</v>
      </c>
      <c r="H319" s="78">
        <v>0</v>
      </c>
      <c r="I319" s="78">
        <v>0</v>
      </c>
      <c r="J319" s="78">
        <v>0</v>
      </c>
      <c r="K319" s="78">
        <v>0</v>
      </c>
      <c r="L319" s="78">
        <v>0</v>
      </c>
      <c r="M319" s="78">
        <v>0</v>
      </c>
      <c r="N319" s="78">
        <v>0</v>
      </c>
      <c r="O319" s="78">
        <v>0</v>
      </c>
      <c r="P319" s="78">
        <v>0</v>
      </c>
      <c r="Q319" s="78">
        <v>0</v>
      </c>
      <c r="R319" s="78">
        <v>0</v>
      </c>
      <c r="S319" s="78">
        <v>0</v>
      </c>
      <c r="T319" s="78">
        <v>0</v>
      </c>
      <c r="U319" s="78">
        <v>0</v>
      </c>
      <c r="V319" s="78">
        <v>0</v>
      </c>
      <c r="W319" s="78">
        <v>0</v>
      </c>
      <c r="X319" s="78">
        <v>0</v>
      </c>
      <c r="Y319" s="110">
        <v>0</v>
      </c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  <c r="BC319" s="56"/>
      <c r="BD319" s="56"/>
      <c r="BE319" s="56"/>
      <c r="BF319" s="56"/>
      <c r="BG319" s="56"/>
      <c r="BH319" s="56"/>
      <c r="BI319" s="56"/>
      <c r="BJ319" s="56"/>
      <c r="BK319" s="56"/>
      <c r="BL319" s="56"/>
      <c r="BM319" s="56"/>
      <c r="BN319" s="56"/>
      <c r="BO319" s="56"/>
      <c r="BP319" s="56"/>
      <c r="BQ319" s="56"/>
      <c r="BR319" s="56"/>
      <c r="BS319" s="56"/>
      <c r="BT319" s="56"/>
      <c r="BU319" s="56"/>
      <c r="BV319" s="56"/>
      <c r="BW319" s="56"/>
      <c r="BX319" s="56"/>
      <c r="BY319" s="56"/>
      <c r="BZ319" s="56"/>
      <c r="CA319" s="56"/>
      <c r="CB319" s="56"/>
      <c r="CC319" s="56"/>
      <c r="CD319" s="56"/>
      <c r="CE319" s="56"/>
      <c r="CF319" s="56"/>
      <c r="CG319" s="56"/>
      <c r="CH319" s="56"/>
      <c r="CI319" s="56"/>
      <c r="CJ319" s="56"/>
      <c r="CK319" s="56"/>
      <c r="CL319" s="56"/>
      <c r="CM319" s="56"/>
      <c r="CN319" s="56"/>
      <c r="CO319" s="56"/>
      <c r="CP319" s="56"/>
      <c r="CQ319" s="49"/>
      <c r="CR319" s="48"/>
    </row>
    <row r="320" spans="1:96" hidden="1" outlineLevel="1" x14ac:dyDescent="0.25">
      <c r="A320" s="50" t="s">
        <v>86</v>
      </c>
      <c r="B320" s="51" t="s">
        <v>85</v>
      </c>
      <c r="C320" s="52">
        <f>+[2]Genanskaffelsespriser!$E$176</f>
        <v>25</v>
      </c>
      <c r="D320" s="78">
        <v>0</v>
      </c>
      <c r="E320" s="78">
        <v>0</v>
      </c>
      <c r="F320" s="78">
        <v>0</v>
      </c>
      <c r="G320" s="78">
        <v>0</v>
      </c>
      <c r="H320" s="78">
        <v>0</v>
      </c>
      <c r="I320" s="78">
        <v>0</v>
      </c>
      <c r="J320" s="78">
        <v>0</v>
      </c>
      <c r="K320" s="78">
        <v>0</v>
      </c>
      <c r="L320" s="78">
        <v>0</v>
      </c>
      <c r="M320" s="78">
        <v>0</v>
      </c>
      <c r="N320" s="78">
        <v>0</v>
      </c>
      <c r="O320" s="78">
        <v>0</v>
      </c>
      <c r="P320" s="78">
        <v>0</v>
      </c>
      <c r="Q320" s="78">
        <v>0</v>
      </c>
      <c r="R320" s="78">
        <v>0</v>
      </c>
      <c r="S320" s="78">
        <v>0</v>
      </c>
      <c r="T320" s="78">
        <v>0</v>
      </c>
      <c r="U320" s="78">
        <v>0</v>
      </c>
      <c r="V320" s="78">
        <v>0</v>
      </c>
      <c r="W320" s="78">
        <v>0</v>
      </c>
      <c r="X320" s="78">
        <v>0</v>
      </c>
      <c r="Y320" s="78">
        <v>0</v>
      </c>
      <c r="Z320" s="87">
        <f>IF(COUNTIF(D320:Y320,"&lt;&gt;0")&lt;=1,IF((SUM(D320:Y320))&gt;0,((+HLOOKUP((SUM(D320:Y320)),[2]Priser!$E$342:$H$344,2)+((SUM(D320:Y320))-HLOOKUP((SUM(D320:Y320)),[2]Priser!$E$342:$H$344,1))*HLOOKUP((SUM(D320:Y320)),[2]Priser!$E$342:$H$344,3))*[2]Priser!$Q$341)/(SUM(D320:Y320)),0)*(1+[2]Genanskaffelsespriser!$D$196),$A$400)</f>
        <v>0</v>
      </c>
      <c r="AA320" s="57">
        <f t="shared" ref="AA320:AP321" si="251">IF((D320*$Z320-(2009-D$3)/$C320*$Z320*D320)&lt;0,0,(D320*$Z320-(2009-D$3)/$C320*$Z320*D320))</f>
        <v>0</v>
      </c>
      <c r="AB320" s="58">
        <f t="shared" si="251"/>
        <v>0</v>
      </c>
      <c r="AC320" s="58">
        <f t="shared" si="251"/>
        <v>0</v>
      </c>
      <c r="AD320" s="58">
        <f t="shared" si="251"/>
        <v>0</v>
      </c>
      <c r="AE320" s="58">
        <f t="shared" si="251"/>
        <v>0</v>
      </c>
      <c r="AF320" s="58">
        <f t="shared" si="251"/>
        <v>0</v>
      </c>
      <c r="AG320" s="58">
        <f t="shared" si="251"/>
        <v>0</v>
      </c>
      <c r="AH320" s="58">
        <f t="shared" si="251"/>
        <v>0</v>
      </c>
      <c r="AI320" s="58">
        <f t="shared" si="251"/>
        <v>0</v>
      </c>
      <c r="AJ320" s="58">
        <f t="shared" si="251"/>
        <v>0</v>
      </c>
      <c r="AK320" s="58">
        <f t="shared" si="251"/>
        <v>0</v>
      </c>
      <c r="AL320" s="58">
        <f t="shared" si="251"/>
        <v>0</v>
      </c>
      <c r="AM320" s="58">
        <f t="shared" si="251"/>
        <v>0</v>
      </c>
      <c r="AN320" s="58">
        <f t="shared" si="251"/>
        <v>0</v>
      </c>
      <c r="AO320" s="58">
        <f t="shared" si="251"/>
        <v>0</v>
      </c>
      <c r="AP320" s="58">
        <f t="shared" si="251"/>
        <v>0</v>
      </c>
      <c r="AQ320" s="58">
        <f t="shared" ref="AK320:AT321" si="252">IF((T320*$Z320-(2009-T$3)/$C320*$Z320*T320)&lt;0,0,(T320*$Z320-(2009-T$3)/$C320*$Z320*T320))</f>
        <v>0</v>
      </c>
      <c r="AR320" s="58">
        <f t="shared" si="252"/>
        <v>0</v>
      </c>
      <c r="AS320" s="58">
        <f t="shared" si="252"/>
        <v>0</v>
      </c>
      <c r="AT320" s="58">
        <f t="shared" si="252"/>
        <v>0</v>
      </c>
      <c r="AU320" s="58">
        <f>IF((X320*$Z320-(2009-X$3)/$C320*$Z320*X320)&lt;0,0,(X320*$Z320-(2009-X$3)/$C320*$Z320*X320))</f>
        <v>0</v>
      </c>
      <c r="AV320" s="58">
        <f>IF((Y320*$Z320-(2009-Y$3)/$C320*$Z320*Y320)&lt;0,0,(Y320*$Z320-(2009-Y$3)/$C320*$Z320*Y320))</f>
        <v>0</v>
      </c>
      <c r="AW320" s="59">
        <f>+SUM(AA320:AV320)</f>
        <v>0</v>
      </c>
      <c r="AX320" s="58">
        <f>VLOOKUP(D$3,[2]Prisindeks!$A$1:$B$111,2,FALSE)/100*AA320</f>
        <v>0</v>
      </c>
      <c r="AY320" s="58">
        <f>VLOOKUP(E$3,[2]Prisindeks!$A$1:$B$111,2,FALSE)/100*AB320</f>
        <v>0</v>
      </c>
      <c r="AZ320" s="58">
        <f>VLOOKUP(F$3,[2]Prisindeks!$A$1:$B$111,2,FALSE)/100*AC320</f>
        <v>0</v>
      </c>
      <c r="BA320" s="58">
        <f>VLOOKUP(G$3,[2]Prisindeks!$A$1:$B$111,2,FALSE)/100*AD320</f>
        <v>0</v>
      </c>
      <c r="BB320" s="58">
        <f>VLOOKUP(H$3,[2]Prisindeks!$A$1:$B$111,2,FALSE)/100*AE320</f>
        <v>0</v>
      </c>
      <c r="BC320" s="58">
        <f>VLOOKUP(I$3,[2]Prisindeks!$A$1:$B$111,2,FALSE)/100*AF320</f>
        <v>0</v>
      </c>
      <c r="BD320" s="58">
        <f>VLOOKUP(J$3,[2]Prisindeks!$A$1:$B$111,2,FALSE)/100*AG320</f>
        <v>0</v>
      </c>
      <c r="BE320" s="58">
        <f>VLOOKUP(K$3,[2]Prisindeks!$A$1:$B$111,2,FALSE)/100*AH320</f>
        <v>0</v>
      </c>
      <c r="BF320" s="58">
        <f>VLOOKUP(L$3,[2]Prisindeks!$A$1:$B$111,2,FALSE)/100*AI320</f>
        <v>0</v>
      </c>
      <c r="BG320" s="58">
        <f>VLOOKUP(M$3,[2]Prisindeks!$A$1:$B$111,2,FALSE)/100*AJ320</f>
        <v>0</v>
      </c>
      <c r="BH320" s="58">
        <f>VLOOKUP(N$3,[2]Prisindeks!$A$1:$B$111,2,FALSE)/100*AK320</f>
        <v>0</v>
      </c>
      <c r="BI320" s="58">
        <f>VLOOKUP(O$3,[2]Prisindeks!$A$1:$B$111,2,FALSE)/100*AL320</f>
        <v>0</v>
      </c>
      <c r="BJ320" s="58">
        <f>VLOOKUP(P$3,[2]Prisindeks!$A$1:$B$111,2,FALSE)/100*AM320</f>
        <v>0</v>
      </c>
      <c r="BK320" s="58">
        <f>VLOOKUP(Q$3,[2]Prisindeks!$A$1:$B$111,2,FALSE)/100*AN320</f>
        <v>0</v>
      </c>
      <c r="BL320" s="58">
        <f>VLOOKUP(R$3,[2]Prisindeks!$A$1:$B$111,2,FALSE)/100*AO320</f>
        <v>0</v>
      </c>
      <c r="BM320" s="58">
        <f>VLOOKUP(S$3,[2]Prisindeks!$A$1:$B$111,2,FALSE)/100*AP320</f>
        <v>0</v>
      </c>
      <c r="BN320" s="58">
        <f>VLOOKUP(T$3,[2]Prisindeks!$A$1:$B$111,2,FALSE)/100*AQ320</f>
        <v>0</v>
      </c>
      <c r="BO320" s="58">
        <f>VLOOKUP(U$3,[2]Prisindeks!$A$1:$B$111,2,FALSE)/100*AR320</f>
        <v>0</v>
      </c>
      <c r="BP320" s="58">
        <f>VLOOKUP(V$3,[2]Prisindeks!$A$1:$B$111,2,FALSE)/100*AS320</f>
        <v>0</v>
      </c>
      <c r="BQ320" s="58">
        <f>VLOOKUP(W$3,[2]Prisindeks!$A$1:$B$111,2,FALSE)/100*AT320</f>
        <v>0</v>
      </c>
      <c r="BR320" s="58">
        <f>VLOOKUP(X$3,[2]Prisindeks!$A$1:$B$111,2,FALSE)/100*AU320</f>
        <v>0</v>
      </c>
      <c r="BS320" s="58">
        <f>VLOOKUP(Y$3,[2]Prisindeks!$A$1:$B$111,2,FALSE)/100*AV320</f>
        <v>0</v>
      </c>
      <c r="BT320" s="59">
        <f>+SUM(AX320:BS320)</f>
        <v>0</v>
      </c>
      <c r="BU320" s="48">
        <f t="shared" ref="BU320:CJ322" si="253">(AX320+AA320)/2</f>
        <v>0</v>
      </c>
      <c r="BV320" s="48">
        <f t="shared" si="253"/>
        <v>0</v>
      </c>
      <c r="BW320" s="48">
        <f t="shared" si="253"/>
        <v>0</v>
      </c>
      <c r="BX320" s="48">
        <f t="shared" si="253"/>
        <v>0</v>
      </c>
      <c r="BY320" s="48">
        <f t="shared" si="253"/>
        <v>0</v>
      </c>
      <c r="BZ320" s="48">
        <f t="shared" si="253"/>
        <v>0</v>
      </c>
      <c r="CA320" s="48">
        <f t="shared" si="253"/>
        <v>0</v>
      </c>
      <c r="CB320" s="48">
        <f t="shared" si="253"/>
        <v>0</v>
      </c>
      <c r="CC320" s="48">
        <f t="shared" si="253"/>
        <v>0</v>
      </c>
      <c r="CD320" s="48">
        <f t="shared" si="253"/>
        <v>0</v>
      </c>
      <c r="CE320" s="48">
        <f t="shared" si="253"/>
        <v>0</v>
      </c>
      <c r="CF320" s="48">
        <f t="shared" si="253"/>
        <v>0</v>
      </c>
      <c r="CG320" s="48">
        <f t="shared" si="253"/>
        <v>0</v>
      </c>
      <c r="CH320" s="48">
        <f t="shared" si="253"/>
        <v>0</v>
      </c>
      <c r="CI320" s="48">
        <f t="shared" si="253"/>
        <v>0</v>
      </c>
      <c r="CJ320" s="48">
        <f t="shared" si="253"/>
        <v>0</v>
      </c>
      <c r="CK320" s="48">
        <f t="shared" ref="CE320:CP322" si="254">(BN320+AQ320)/2</f>
        <v>0</v>
      </c>
      <c r="CL320" s="48">
        <f t="shared" si="254"/>
        <v>0</v>
      </c>
      <c r="CM320" s="48">
        <f t="shared" si="254"/>
        <v>0</v>
      </c>
      <c r="CN320" s="48">
        <f t="shared" si="254"/>
        <v>0</v>
      </c>
      <c r="CO320" s="48">
        <f t="shared" si="254"/>
        <v>0</v>
      </c>
      <c r="CP320" s="48">
        <f t="shared" si="254"/>
        <v>0</v>
      </c>
      <c r="CQ320" s="49">
        <f>+AVERAGE(AW320,BT320)</f>
        <v>0</v>
      </c>
      <c r="CR320" s="48">
        <f>SUM(D320:Y320)</f>
        <v>0</v>
      </c>
    </row>
    <row r="321" spans="1:96" hidden="1" outlineLevel="1" x14ac:dyDescent="0.25">
      <c r="A321" s="50" t="s">
        <v>87</v>
      </c>
      <c r="B321" s="51" t="s">
        <v>85</v>
      </c>
      <c r="C321" s="52">
        <f>+[2]Genanskaffelsespriser!$E$177</f>
        <v>10</v>
      </c>
      <c r="D321" s="78">
        <v>0</v>
      </c>
      <c r="E321" s="78">
        <v>0</v>
      </c>
      <c r="F321" s="78">
        <v>0</v>
      </c>
      <c r="G321" s="78">
        <v>0</v>
      </c>
      <c r="H321" s="78">
        <v>0</v>
      </c>
      <c r="I321" s="78">
        <v>0</v>
      </c>
      <c r="J321" s="78">
        <v>0</v>
      </c>
      <c r="K321" s="78">
        <v>0</v>
      </c>
      <c r="L321" s="78">
        <v>0</v>
      </c>
      <c r="M321" s="78">
        <v>0</v>
      </c>
      <c r="N321" s="78">
        <v>0</v>
      </c>
      <c r="O321" s="78">
        <v>0</v>
      </c>
      <c r="P321" s="78">
        <v>0</v>
      </c>
      <c r="Q321" s="78">
        <v>0</v>
      </c>
      <c r="R321" s="78">
        <v>0</v>
      </c>
      <c r="S321" s="78">
        <v>0</v>
      </c>
      <c r="T321" s="78">
        <v>0</v>
      </c>
      <c r="U321" s="78">
        <v>0</v>
      </c>
      <c r="V321" s="78">
        <v>0</v>
      </c>
      <c r="W321" s="78">
        <v>0</v>
      </c>
      <c r="X321" s="78">
        <v>0</v>
      </c>
      <c r="Y321" s="78">
        <v>0</v>
      </c>
      <c r="Z321" s="87">
        <f>IF(COUNTIF(D321:Y321,"&lt;&gt;0")&lt;=1,IF((SUM(D321:Y321))&gt;0,((+HLOOKUP((SUM(D321:Y321)),[2]Priser!$E$342:$H$344,2)+((SUM(D321:Y321))-HLOOKUP((SUM(D321:Y321)),[2]Priser!$E$342:$H$344,1))*HLOOKUP((SUM(D321:Y321)),[2]Priser!$E$342:$H$344,3))*[2]Priser!$R$341)/(SUM(D321:Y321)),0)*(1+[2]Genanskaffelsespriser!$D$196),$A$400)</f>
        <v>0</v>
      </c>
      <c r="AA321" s="57">
        <f t="shared" si="251"/>
        <v>0</v>
      </c>
      <c r="AB321" s="58">
        <f t="shared" si="251"/>
        <v>0</v>
      </c>
      <c r="AC321" s="58">
        <f t="shared" si="251"/>
        <v>0</v>
      </c>
      <c r="AD321" s="58">
        <f t="shared" si="251"/>
        <v>0</v>
      </c>
      <c r="AE321" s="58">
        <f t="shared" si="251"/>
        <v>0</v>
      </c>
      <c r="AF321" s="58">
        <f t="shared" si="251"/>
        <v>0</v>
      </c>
      <c r="AG321" s="58">
        <f t="shared" si="251"/>
        <v>0</v>
      </c>
      <c r="AH321" s="58">
        <f t="shared" si="251"/>
        <v>0</v>
      </c>
      <c r="AI321" s="58">
        <f t="shared" si="251"/>
        <v>0</v>
      </c>
      <c r="AJ321" s="58">
        <f t="shared" si="251"/>
        <v>0</v>
      </c>
      <c r="AK321" s="58">
        <f t="shared" si="252"/>
        <v>0</v>
      </c>
      <c r="AL321" s="58">
        <f t="shared" si="252"/>
        <v>0</v>
      </c>
      <c r="AM321" s="58">
        <f t="shared" si="252"/>
        <v>0</v>
      </c>
      <c r="AN321" s="58">
        <f t="shared" si="252"/>
        <v>0</v>
      </c>
      <c r="AO321" s="58">
        <f t="shared" si="252"/>
        <v>0</v>
      </c>
      <c r="AP321" s="58">
        <f t="shared" si="252"/>
        <v>0</v>
      </c>
      <c r="AQ321" s="58">
        <f t="shared" si="252"/>
        <v>0</v>
      </c>
      <c r="AR321" s="58">
        <f t="shared" si="252"/>
        <v>0</v>
      </c>
      <c r="AS321" s="58">
        <f t="shared" si="252"/>
        <v>0</v>
      </c>
      <c r="AT321" s="58">
        <f t="shared" si="252"/>
        <v>0</v>
      </c>
      <c r="AU321" s="58">
        <f>IF((X321*$Z321-(2009-X$3)/$C321*$Z321*X321)&lt;0,0,(X321*$Z321-(2009-X$3)/$C321*$Z321*X321))</f>
        <v>0</v>
      </c>
      <c r="AV321" s="58">
        <f>IF((Y321*$Z321-(2009-Y$3)/$C321*$Z321*Y321)&lt;0,0,(Y321*$Z321-(2009-Y$3)/$C321*$Z321*Y321))</f>
        <v>0</v>
      </c>
      <c r="AW321" s="59">
        <f>+SUM(AA321:AV321)</f>
        <v>0</v>
      </c>
      <c r="AX321" s="58">
        <f>VLOOKUP(D$3,[2]Prisindeks!$A$1:$B$111,2,FALSE)/100*AA321</f>
        <v>0</v>
      </c>
      <c r="AY321" s="58">
        <f>VLOOKUP(E$3,[2]Prisindeks!$A$1:$B$111,2,FALSE)/100*AB321</f>
        <v>0</v>
      </c>
      <c r="AZ321" s="58">
        <f>VLOOKUP(F$3,[2]Prisindeks!$A$1:$B$111,2,FALSE)/100*AC321</f>
        <v>0</v>
      </c>
      <c r="BA321" s="58">
        <f>VLOOKUP(G$3,[2]Prisindeks!$A$1:$B$111,2,FALSE)/100*AD321</f>
        <v>0</v>
      </c>
      <c r="BB321" s="58">
        <f>VLOOKUP(H$3,[2]Prisindeks!$A$1:$B$111,2,FALSE)/100*AE321</f>
        <v>0</v>
      </c>
      <c r="BC321" s="58">
        <f>VLOOKUP(I$3,[2]Prisindeks!$A$1:$B$111,2,FALSE)/100*AF321</f>
        <v>0</v>
      </c>
      <c r="BD321" s="58">
        <f>VLOOKUP(J$3,[2]Prisindeks!$A$1:$B$111,2,FALSE)/100*AG321</f>
        <v>0</v>
      </c>
      <c r="BE321" s="58">
        <f>VLOOKUP(K$3,[2]Prisindeks!$A$1:$B$111,2,FALSE)/100*AH321</f>
        <v>0</v>
      </c>
      <c r="BF321" s="58">
        <f>VLOOKUP(L$3,[2]Prisindeks!$A$1:$B$111,2,FALSE)/100*AI321</f>
        <v>0</v>
      </c>
      <c r="BG321" s="58">
        <f>VLOOKUP(M$3,[2]Prisindeks!$A$1:$B$111,2,FALSE)/100*AJ321</f>
        <v>0</v>
      </c>
      <c r="BH321" s="58">
        <f>VLOOKUP(N$3,[2]Prisindeks!$A$1:$B$111,2,FALSE)/100*AK321</f>
        <v>0</v>
      </c>
      <c r="BI321" s="58">
        <f>VLOOKUP(O$3,[2]Prisindeks!$A$1:$B$111,2,FALSE)/100*AL321</f>
        <v>0</v>
      </c>
      <c r="BJ321" s="58">
        <f>VLOOKUP(P$3,[2]Prisindeks!$A$1:$B$111,2,FALSE)/100*AM321</f>
        <v>0</v>
      </c>
      <c r="BK321" s="58">
        <f>VLOOKUP(Q$3,[2]Prisindeks!$A$1:$B$111,2,FALSE)/100*AN321</f>
        <v>0</v>
      </c>
      <c r="BL321" s="58">
        <f>VLOOKUP(R$3,[2]Prisindeks!$A$1:$B$111,2,FALSE)/100*AO321</f>
        <v>0</v>
      </c>
      <c r="BM321" s="58">
        <f>VLOOKUP(S$3,[2]Prisindeks!$A$1:$B$111,2,FALSE)/100*AP321</f>
        <v>0</v>
      </c>
      <c r="BN321" s="58">
        <f>VLOOKUP(T$3,[2]Prisindeks!$A$1:$B$111,2,FALSE)/100*AQ321</f>
        <v>0</v>
      </c>
      <c r="BO321" s="58">
        <f>VLOOKUP(U$3,[2]Prisindeks!$A$1:$B$111,2,FALSE)/100*AR321</f>
        <v>0</v>
      </c>
      <c r="BP321" s="58">
        <f>VLOOKUP(V$3,[2]Prisindeks!$A$1:$B$111,2,FALSE)/100*AS321</f>
        <v>0</v>
      </c>
      <c r="BQ321" s="58">
        <f>VLOOKUP(W$3,[2]Prisindeks!$A$1:$B$111,2,FALSE)/100*AT321</f>
        <v>0</v>
      </c>
      <c r="BR321" s="58">
        <f>VLOOKUP(X$3,[2]Prisindeks!$A$1:$B$111,2,FALSE)/100*AU321</f>
        <v>0</v>
      </c>
      <c r="BS321" s="58">
        <f>VLOOKUP(Y$3,[2]Prisindeks!$A$1:$B$111,2,FALSE)/100*AV321</f>
        <v>0</v>
      </c>
      <c r="BT321" s="59">
        <f>+SUM(AX321:BS321)</f>
        <v>0</v>
      </c>
      <c r="BU321" s="48">
        <f t="shared" si="253"/>
        <v>0</v>
      </c>
      <c r="BV321" s="48">
        <f t="shared" si="253"/>
        <v>0</v>
      </c>
      <c r="BW321" s="48">
        <f t="shared" si="253"/>
        <v>0</v>
      </c>
      <c r="BX321" s="48">
        <f t="shared" si="253"/>
        <v>0</v>
      </c>
      <c r="BY321" s="48">
        <f t="shared" si="253"/>
        <v>0</v>
      </c>
      <c r="BZ321" s="48">
        <f t="shared" si="253"/>
        <v>0</v>
      </c>
      <c r="CA321" s="48">
        <f t="shared" si="253"/>
        <v>0</v>
      </c>
      <c r="CB321" s="48">
        <f t="shared" si="253"/>
        <v>0</v>
      </c>
      <c r="CC321" s="48">
        <f t="shared" si="253"/>
        <v>0</v>
      </c>
      <c r="CD321" s="48">
        <f t="shared" si="253"/>
        <v>0</v>
      </c>
      <c r="CE321" s="48">
        <f t="shared" si="254"/>
        <v>0</v>
      </c>
      <c r="CF321" s="48">
        <f t="shared" si="254"/>
        <v>0</v>
      </c>
      <c r="CG321" s="48">
        <f t="shared" si="254"/>
        <v>0</v>
      </c>
      <c r="CH321" s="48">
        <f t="shared" si="254"/>
        <v>0</v>
      </c>
      <c r="CI321" s="48">
        <f t="shared" si="254"/>
        <v>0</v>
      </c>
      <c r="CJ321" s="48">
        <f t="shared" si="254"/>
        <v>0</v>
      </c>
      <c r="CK321" s="48">
        <f t="shared" si="254"/>
        <v>0</v>
      </c>
      <c r="CL321" s="48">
        <f t="shared" si="254"/>
        <v>0</v>
      </c>
      <c r="CM321" s="48">
        <f t="shared" si="254"/>
        <v>0</v>
      </c>
      <c r="CN321" s="48">
        <f t="shared" si="254"/>
        <v>0</v>
      </c>
      <c r="CO321" s="48">
        <f t="shared" si="254"/>
        <v>0</v>
      </c>
      <c r="CP321" s="48">
        <f t="shared" si="254"/>
        <v>0</v>
      </c>
      <c r="CQ321" s="49">
        <f>+AVERAGE(AW321,BT321)</f>
        <v>0</v>
      </c>
      <c r="CR321" s="48">
        <f>SUM(D321:Y321)</f>
        <v>0</v>
      </c>
    </row>
    <row r="322" spans="1:96" hidden="1" outlineLevel="1" x14ac:dyDescent="0.25">
      <c r="A322" s="50" t="s">
        <v>88</v>
      </c>
      <c r="B322" s="51" t="s">
        <v>89</v>
      </c>
      <c r="C322" s="52">
        <f>+[2]Genanskaffelsespriser!$E$178</f>
        <v>50</v>
      </c>
      <c r="D322" s="78">
        <v>0</v>
      </c>
      <c r="E322" s="78">
        <v>0</v>
      </c>
      <c r="F322" s="78">
        <v>0</v>
      </c>
      <c r="G322" s="78">
        <v>0</v>
      </c>
      <c r="H322" s="78">
        <v>0</v>
      </c>
      <c r="I322" s="78">
        <v>0</v>
      </c>
      <c r="J322" s="78">
        <v>0</v>
      </c>
      <c r="K322" s="78">
        <v>0</v>
      </c>
      <c r="L322" s="78">
        <v>0</v>
      </c>
      <c r="M322" s="78">
        <v>0</v>
      </c>
      <c r="N322" s="78">
        <v>0</v>
      </c>
      <c r="O322" s="78">
        <v>0</v>
      </c>
      <c r="P322" s="78">
        <v>0</v>
      </c>
      <c r="Q322" s="78">
        <v>0</v>
      </c>
      <c r="R322" s="78">
        <v>0</v>
      </c>
      <c r="S322" s="78">
        <v>0</v>
      </c>
      <c r="T322" s="78">
        <v>0</v>
      </c>
      <c r="U322" s="78">
        <v>0</v>
      </c>
      <c r="V322" s="78">
        <v>0</v>
      </c>
      <c r="W322" s="78">
        <v>0</v>
      </c>
      <c r="X322" s="78">
        <v>0</v>
      </c>
      <c r="Y322" s="78">
        <v>0</v>
      </c>
      <c r="Z322" s="87">
        <f>IF(COUNTIF(D322:Y322,"&lt;&gt;0")&lt;=1,IF((SUM(D322:Y322))&gt;0,(+HLOOKUP((SUM(D322:Y322)),[2]Priser!$E$168:$J$170,2)+((SUM(D322:Y322))-HLOOKUP((SUM(D322:Y322)),[2]Priser!$E$168:$J$170,1))*HLOOKUP((SUM(D322:Y322)),[2]Priser!$E$168:$J$170,3))/(SUM(D322:Y322)),0)*(1+[2]Genanskaffelsespriser!$D$196),$A$400)</f>
        <v>0</v>
      </c>
      <c r="AA322" s="57">
        <f t="shared" ref="AA322:AV322" si="255">IF((D322*$Z322-(2009-D$3)/($C322+D323)*$Z322*D322)&lt;0,0,(D322*$Z322-(2009-D$3)/($C322+D323)*$Z322*D322))</f>
        <v>0</v>
      </c>
      <c r="AB322" s="58">
        <f t="shared" si="255"/>
        <v>0</v>
      </c>
      <c r="AC322" s="58">
        <f t="shared" si="255"/>
        <v>0</v>
      </c>
      <c r="AD322" s="58">
        <f t="shared" si="255"/>
        <v>0</v>
      </c>
      <c r="AE322" s="58">
        <f t="shared" si="255"/>
        <v>0</v>
      </c>
      <c r="AF322" s="58">
        <f t="shared" si="255"/>
        <v>0</v>
      </c>
      <c r="AG322" s="58">
        <f t="shared" si="255"/>
        <v>0</v>
      </c>
      <c r="AH322" s="58">
        <f t="shared" si="255"/>
        <v>0</v>
      </c>
      <c r="AI322" s="58">
        <f t="shared" si="255"/>
        <v>0</v>
      </c>
      <c r="AJ322" s="58">
        <f t="shared" si="255"/>
        <v>0</v>
      </c>
      <c r="AK322" s="58">
        <f t="shared" si="255"/>
        <v>0</v>
      </c>
      <c r="AL322" s="58">
        <f t="shared" si="255"/>
        <v>0</v>
      </c>
      <c r="AM322" s="58">
        <f t="shared" si="255"/>
        <v>0</v>
      </c>
      <c r="AN322" s="58">
        <f t="shared" si="255"/>
        <v>0</v>
      </c>
      <c r="AO322" s="58">
        <f t="shared" si="255"/>
        <v>0</v>
      </c>
      <c r="AP322" s="58">
        <f t="shared" si="255"/>
        <v>0</v>
      </c>
      <c r="AQ322" s="58">
        <f t="shared" si="255"/>
        <v>0</v>
      </c>
      <c r="AR322" s="58">
        <f t="shared" si="255"/>
        <v>0</v>
      </c>
      <c r="AS322" s="58">
        <f t="shared" si="255"/>
        <v>0</v>
      </c>
      <c r="AT322" s="58">
        <f t="shared" si="255"/>
        <v>0</v>
      </c>
      <c r="AU322" s="58">
        <f t="shared" si="255"/>
        <v>0</v>
      </c>
      <c r="AV322" s="58">
        <f t="shared" si="255"/>
        <v>0</v>
      </c>
      <c r="AW322" s="59">
        <f>+SUM(AA322:AV322)</f>
        <v>0</v>
      </c>
      <c r="AX322" s="58">
        <f>VLOOKUP(D$3,[2]Prisindeks!$A$1:$B$111,2,FALSE)/100*AA322</f>
        <v>0</v>
      </c>
      <c r="AY322" s="58">
        <f>VLOOKUP(E$3,[2]Prisindeks!$A$1:$B$111,2,FALSE)/100*AB322</f>
        <v>0</v>
      </c>
      <c r="AZ322" s="58">
        <f>VLOOKUP(F$3,[2]Prisindeks!$A$1:$B$111,2,FALSE)/100*AC322</f>
        <v>0</v>
      </c>
      <c r="BA322" s="58">
        <f>VLOOKUP(G$3,[2]Prisindeks!$A$1:$B$111,2,FALSE)/100*AD322</f>
        <v>0</v>
      </c>
      <c r="BB322" s="58">
        <f>VLOOKUP(H$3,[2]Prisindeks!$A$1:$B$111,2,FALSE)/100*AE322</f>
        <v>0</v>
      </c>
      <c r="BC322" s="58">
        <f>VLOOKUP(I$3,[2]Prisindeks!$A$1:$B$111,2,FALSE)/100*AF322</f>
        <v>0</v>
      </c>
      <c r="BD322" s="58">
        <f>VLOOKUP(J$3,[2]Prisindeks!$A$1:$B$111,2,FALSE)/100*AG322</f>
        <v>0</v>
      </c>
      <c r="BE322" s="58">
        <f>VLOOKUP(K$3,[2]Prisindeks!$A$1:$B$111,2,FALSE)/100*AH322</f>
        <v>0</v>
      </c>
      <c r="BF322" s="58">
        <f>VLOOKUP(L$3,[2]Prisindeks!$A$1:$B$111,2,FALSE)/100*AI322</f>
        <v>0</v>
      </c>
      <c r="BG322" s="58">
        <f>VLOOKUP(M$3,[2]Prisindeks!$A$1:$B$111,2,FALSE)/100*AJ322</f>
        <v>0</v>
      </c>
      <c r="BH322" s="58">
        <f>VLOOKUP(N$3,[2]Prisindeks!$A$1:$B$111,2,FALSE)/100*AK322</f>
        <v>0</v>
      </c>
      <c r="BI322" s="58">
        <f>VLOOKUP(O$3,[2]Prisindeks!$A$1:$B$111,2,FALSE)/100*AL322</f>
        <v>0</v>
      </c>
      <c r="BJ322" s="58">
        <f>VLOOKUP(P$3,[2]Prisindeks!$A$1:$B$111,2,FALSE)/100*AM322</f>
        <v>0</v>
      </c>
      <c r="BK322" s="58">
        <f>VLOOKUP(Q$3,[2]Prisindeks!$A$1:$B$111,2,FALSE)/100*AN322</f>
        <v>0</v>
      </c>
      <c r="BL322" s="58">
        <f>VLOOKUP(R$3,[2]Prisindeks!$A$1:$B$111,2,FALSE)/100*AO322</f>
        <v>0</v>
      </c>
      <c r="BM322" s="58">
        <f>VLOOKUP(S$3,[2]Prisindeks!$A$1:$B$111,2,FALSE)/100*AP322</f>
        <v>0</v>
      </c>
      <c r="BN322" s="58">
        <f>VLOOKUP(T$3,[2]Prisindeks!$A$1:$B$111,2,FALSE)/100*AQ322</f>
        <v>0</v>
      </c>
      <c r="BO322" s="58">
        <f>VLOOKUP(U$3,[2]Prisindeks!$A$1:$B$111,2,FALSE)/100*AR322</f>
        <v>0</v>
      </c>
      <c r="BP322" s="58">
        <f>VLOOKUP(V$3,[2]Prisindeks!$A$1:$B$111,2,FALSE)/100*AS322</f>
        <v>0</v>
      </c>
      <c r="BQ322" s="58">
        <f>VLOOKUP(W$3,[2]Prisindeks!$A$1:$B$111,2,FALSE)/100*AT322</f>
        <v>0</v>
      </c>
      <c r="BR322" s="58">
        <f>VLOOKUP(X$3,[2]Prisindeks!$A$1:$B$111,2,FALSE)/100*AU322</f>
        <v>0</v>
      </c>
      <c r="BS322" s="58">
        <f>VLOOKUP(Y$3,[2]Prisindeks!$A$1:$B$111,2,FALSE)/100*AV322</f>
        <v>0</v>
      </c>
      <c r="BT322" s="59">
        <f>+SUM(AX322:BS322)</f>
        <v>0</v>
      </c>
      <c r="BU322" s="48">
        <f t="shared" si="253"/>
        <v>0</v>
      </c>
      <c r="BV322" s="48">
        <f t="shared" si="253"/>
        <v>0</v>
      </c>
      <c r="BW322" s="48">
        <f t="shared" si="253"/>
        <v>0</v>
      </c>
      <c r="BX322" s="48">
        <f t="shared" si="253"/>
        <v>0</v>
      </c>
      <c r="BY322" s="48">
        <f t="shared" si="253"/>
        <v>0</v>
      </c>
      <c r="BZ322" s="48">
        <f t="shared" si="253"/>
        <v>0</v>
      </c>
      <c r="CA322" s="48">
        <f t="shared" si="253"/>
        <v>0</v>
      </c>
      <c r="CB322" s="48">
        <f t="shared" si="253"/>
        <v>0</v>
      </c>
      <c r="CC322" s="48">
        <f t="shared" si="253"/>
        <v>0</v>
      </c>
      <c r="CD322" s="48">
        <f t="shared" si="253"/>
        <v>0</v>
      </c>
      <c r="CE322" s="48">
        <f t="shared" si="254"/>
        <v>0</v>
      </c>
      <c r="CF322" s="48">
        <f t="shared" si="254"/>
        <v>0</v>
      </c>
      <c r="CG322" s="48">
        <f t="shared" si="254"/>
        <v>0</v>
      </c>
      <c r="CH322" s="48">
        <f t="shared" si="254"/>
        <v>0</v>
      </c>
      <c r="CI322" s="48">
        <f t="shared" si="254"/>
        <v>0</v>
      </c>
      <c r="CJ322" s="48">
        <f t="shared" si="254"/>
        <v>0</v>
      </c>
      <c r="CK322" s="48">
        <f t="shared" si="254"/>
        <v>0</v>
      </c>
      <c r="CL322" s="48">
        <f t="shared" si="254"/>
        <v>0</v>
      </c>
      <c r="CM322" s="48">
        <f t="shared" si="254"/>
        <v>0</v>
      </c>
      <c r="CN322" s="48">
        <f t="shared" si="254"/>
        <v>0</v>
      </c>
      <c r="CO322" s="48">
        <f t="shared" si="254"/>
        <v>0</v>
      </c>
      <c r="CP322" s="48">
        <f t="shared" si="254"/>
        <v>0</v>
      </c>
      <c r="CQ322" s="49">
        <f>+AVERAGE(AW322,BT322)</f>
        <v>0</v>
      </c>
      <c r="CR322" s="48">
        <f>SUM(D322:Y322)</f>
        <v>0</v>
      </c>
    </row>
    <row r="323" spans="1:96" hidden="1" outlineLevel="1" x14ac:dyDescent="0.25">
      <c r="A323" s="60" t="s">
        <v>66</v>
      </c>
      <c r="B323" s="51" t="s">
        <v>67</v>
      </c>
      <c r="C323" s="61" t="s">
        <v>68</v>
      </c>
      <c r="D323" s="78">
        <v>0</v>
      </c>
      <c r="E323" s="78">
        <v>0</v>
      </c>
      <c r="F323" s="78">
        <v>0</v>
      </c>
      <c r="G323" s="78">
        <v>0</v>
      </c>
      <c r="H323" s="78">
        <v>0</v>
      </c>
      <c r="I323" s="78">
        <v>0</v>
      </c>
      <c r="J323" s="78">
        <v>0</v>
      </c>
      <c r="K323" s="78">
        <v>0</v>
      </c>
      <c r="L323" s="78">
        <v>0</v>
      </c>
      <c r="M323" s="78">
        <v>0</v>
      </c>
      <c r="N323" s="78">
        <v>0</v>
      </c>
      <c r="O323" s="78">
        <v>0</v>
      </c>
      <c r="P323" s="78">
        <v>0</v>
      </c>
      <c r="Q323" s="78">
        <v>0</v>
      </c>
      <c r="R323" s="78">
        <v>0</v>
      </c>
      <c r="S323" s="78">
        <v>0</v>
      </c>
      <c r="T323" s="78">
        <v>0</v>
      </c>
      <c r="U323" s="78">
        <v>0</v>
      </c>
      <c r="V323" s="78">
        <v>0</v>
      </c>
      <c r="W323" s="78">
        <v>0</v>
      </c>
      <c r="X323" s="78">
        <v>0</v>
      </c>
      <c r="Y323" s="110">
        <v>0</v>
      </c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  <c r="BA323" s="56"/>
      <c r="BB323" s="56"/>
      <c r="BC323" s="56"/>
      <c r="BD323" s="56"/>
      <c r="BE323" s="56"/>
      <c r="BF323" s="56"/>
      <c r="BG323" s="56"/>
      <c r="BH323" s="56"/>
      <c r="BI323" s="56"/>
      <c r="BJ323" s="56"/>
      <c r="BK323" s="56"/>
      <c r="BL323" s="56"/>
      <c r="BM323" s="56"/>
      <c r="BN323" s="56"/>
      <c r="BO323" s="56"/>
      <c r="BP323" s="56"/>
      <c r="BQ323" s="56"/>
      <c r="BR323" s="56"/>
      <c r="BS323" s="56"/>
      <c r="BT323" s="56"/>
      <c r="BU323" s="56"/>
      <c r="BV323" s="56"/>
      <c r="BW323" s="56"/>
      <c r="BX323" s="56"/>
      <c r="BY323" s="56"/>
      <c r="BZ323" s="56"/>
      <c r="CA323" s="56"/>
      <c r="CB323" s="56"/>
      <c r="CC323" s="56"/>
      <c r="CD323" s="56"/>
      <c r="CE323" s="56"/>
      <c r="CF323" s="56"/>
      <c r="CG323" s="56"/>
      <c r="CH323" s="56"/>
      <c r="CI323" s="56"/>
      <c r="CJ323" s="56"/>
      <c r="CK323" s="56"/>
      <c r="CL323" s="56"/>
      <c r="CM323" s="56"/>
      <c r="CN323" s="56"/>
      <c r="CO323" s="56"/>
      <c r="CP323" s="56"/>
      <c r="CQ323" s="49"/>
      <c r="CR323" s="48"/>
    </row>
    <row r="324" spans="1:96" hidden="1" outlineLevel="1" x14ac:dyDescent="0.25">
      <c r="A324" s="50" t="s">
        <v>90</v>
      </c>
      <c r="B324" s="51" t="s">
        <v>89</v>
      </c>
      <c r="C324" s="52">
        <f>+[2]Genanskaffelsespriser!$E$179</f>
        <v>50</v>
      </c>
      <c r="D324" s="78">
        <v>0</v>
      </c>
      <c r="E324" s="78">
        <v>0</v>
      </c>
      <c r="F324" s="78">
        <v>0</v>
      </c>
      <c r="G324" s="78">
        <v>0</v>
      </c>
      <c r="H324" s="78">
        <v>0</v>
      </c>
      <c r="I324" s="78">
        <v>0</v>
      </c>
      <c r="J324" s="78">
        <v>0</v>
      </c>
      <c r="K324" s="78">
        <v>0</v>
      </c>
      <c r="L324" s="78">
        <v>0</v>
      </c>
      <c r="M324" s="78">
        <v>0</v>
      </c>
      <c r="N324" s="78">
        <v>0</v>
      </c>
      <c r="O324" s="78">
        <v>0</v>
      </c>
      <c r="P324" s="78">
        <v>0</v>
      </c>
      <c r="Q324" s="78">
        <v>0</v>
      </c>
      <c r="R324" s="78">
        <v>0</v>
      </c>
      <c r="S324" s="78">
        <v>0</v>
      </c>
      <c r="T324" s="78">
        <v>0</v>
      </c>
      <c r="U324" s="78">
        <v>0</v>
      </c>
      <c r="V324" s="78">
        <v>0</v>
      </c>
      <c r="W324" s="78">
        <v>0</v>
      </c>
      <c r="X324" s="78">
        <v>0</v>
      </c>
      <c r="Y324" s="78">
        <v>0</v>
      </c>
      <c r="Z324" s="87">
        <f>IF(COUNTIF(D324:Y324,"&lt;&gt;0")&lt;=1,IF((SUM(D324:Y324))&gt;0,(+HLOOKUP((SUM(D324:Y324)),[2]Priser!$E$191:$J$193,2)+((SUM(D324:Y324))-HLOOKUP((SUM(D324:Y324)),[2]Priser!$E$191:$J$193,1))*HLOOKUP((SUM(D324:Y324)),[2]Priser!$E$191:$J$193,3))/(SUM(D324:Y324)),0)*(1+[2]Genanskaffelsespriser!$D$196),$A$400)</f>
        <v>0</v>
      </c>
      <c r="AA324" s="57">
        <f t="shared" ref="AA324:AV324" si="256">IF((D324*$Z324-(2009-D$3)/($C324+D325)*$Z324*D324)&lt;0,0,(D324*$Z324-(2009-D$3)/($C324+D325)*$Z324*D324))</f>
        <v>0</v>
      </c>
      <c r="AB324" s="58">
        <f t="shared" si="256"/>
        <v>0</v>
      </c>
      <c r="AC324" s="58">
        <f t="shared" si="256"/>
        <v>0</v>
      </c>
      <c r="AD324" s="58">
        <f t="shared" si="256"/>
        <v>0</v>
      </c>
      <c r="AE324" s="58">
        <f t="shared" si="256"/>
        <v>0</v>
      </c>
      <c r="AF324" s="58">
        <f t="shared" si="256"/>
        <v>0</v>
      </c>
      <c r="AG324" s="58">
        <f t="shared" si="256"/>
        <v>0</v>
      </c>
      <c r="AH324" s="58">
        <f t="shared" si="256"/>
        <v>0</v>
      </c>
      <c r="AI324" s="58">
        <f t="shared" si="256"/>
        <v>0</v>
      </c>
      <c r="AJ324" s="58">
        <f t="shared" si="256"/>
        <v>0</v>
      </c>
      <c r="AK324" s="58">
        <f t="shared" si="256"/>
        <v>0</v>
      </c>
      <c r="AL324" s="58">
        <f t="shared" si="256"/>
        <v>0</v>
      </c>
      <c r="AM324" s="58">
        <f t="shared" si="256"/>
        <v>0</v>
      </c>
      <c r="AN324" s="58">
        <f t="shared" si="256"/>
        <v>0</v>
      </c>
      <c r="AO324" s="58">
        <f t="shared" si="256"/>
        <v>0</v>
      </c>
      <c r="AP324" s="58">
        <f t="shared" si="256"/>
        <v>0</v>
      </c>
      <c r="AQ324" s="58">
        <f t="shared" si="256"/>
        <v>0</v>
      </c>
      <c r="AR324" s="58">
        <f t="shared" si="256"/>
        <v>0</v>
      </c>
      <c r="AS324" s="58">
        <f t="shared" si="256"/>
        <v>0</v>
      </c>
      <c r="AT324" s="58">
        <f t="shared" si="256"/>
        <v>0</v>
      </c>
      <c r="AU324" s="58">
        <f t="shared" si="256"/>
        <v>0</v>
      </c>
      <c r="AV324" s="58">
        <f t="shared" si="256"/>
        <v>0</v>
      </c>
      <c r="AW324" s="59">
        <f>+SUM(AA324:AV324)</f>
        <v>0</v>
      </c>
      <c r="AX324" s="58">
        <f>VLOOKUP(D$3,[2]Prisindeks!$A$1:$B$111,2,FALSE)/100*AA324</f>
        <v>0</v>
      </c>
      <c r="AY324" s="58">
        <f>VLOOKUP(E$3,[2]Prisindeks!$A$1:$B$111,2,FALSE)/100*AB324</f>
        <v>0</v>
      </c>
      <c r="AZ324" s="58">
        <f>VLOOKUP(F$3,[2]Prisindeks!$A$1:$B$111,2,FALSE)/100*AC324</f>
        <v>0</v>
      </c>
      <c r="BA324" s="58">
        <f>VLOOKUP(G$3,[2]Prisindeks!$A$1:$B$111,2,FALSE)/100*AD324</f>
        <v>0</v>
      </c>
      <c r="BB324" s="58">
        <f>VLOOKUP(H$3,[2]Prisindeks!$A$1:$B$111,2,FALSE)/100*AE324</f>
        <v>0</v>
      </c>
      <c r="BC324" s="58">
        <f>VLOOKUP(I$3,[2]Prisindeks!$A$1:$B$111,2,FALSE)/100*AF324</f>
        <v>0</v>
      </c>
      <c r="BD324" s="58">
        <f>VLOOKUP(J$3,[2]Prisindeks!$A$1:$B$111,2,FALSE)/100*AG324</f>
        <v>0</v>
      </c>
      <c r="BE324" s="58">
        <f>VLOOKUP(K$3,[2]Prisindeks!$A$1:$B$111,2,FALSE)/100*AH324</f>
        <v>0</v>
      </c>
      <c r="BF324" s="58">
        <f>VLOOKUP(L$3,[2]Prisindeks!$A$1:$B$111,2,FALSE)/100*AI324</f>
        <v>0</v>
      </c>
      <c r="BG324" s="58">
        <f>VLOOKUP(M$3,[2]Prisindeks!$A$1:$B$111,2,FALSE)/100*AJ324</f>
        <v>0</v>
      </c>
      <c r="BH324" s="58">
        <f>VLOOKUP(N$3,[2]Prisindeks!$A$1:$B$111,2,FALSE)/100*AK324</f>
        <v>0</v>
      </c>
      <c r="BI324" s="58">
        <f>VLOOKUP(O$3,[2]Prisindeks!$A$1:$B$111,2,FALSE)/100*AL324</f>
        <v>0</v>
      </c>
      <c r="BJ324" s="58">
        <f>VLOOKUP(P$3,[2]Prisindeks!$A$1:$B$111,2,FALSE)/100*AM324</f>
        <v>0</v>
      </c>
      <c r="BK324" s="58">
        <f>VLOOKUP(Q$3,[2]Prisindeks!$A$1:$B$111,2,FALSE)/100*AN324</f>
        <v>0</v>
      </c>
      <c r="BL324" s="58">
        <f>VLOOKUP(R$3,[2]Prisindeks!$A$1:$B$111,2,FALSE)/100*AO324</f>
        <v>0</v>
      </c>
      <c r="BM324" s="58">
        <f>VLOOKUP(S$3,[2]Prisindeks!$A$1:$B$111,2,FALSE)/100*AP324</f>
        <v>0</v>
      </c>
      <c r="BN324" s="58">
        <f>VLOOKUP(T$3,[2]Prisindeks!$A$1:$B$111,2,FALSE)/100*AQ324</f>
        <v>0</v>
      </c>
      <c r="BO324" s="58">
        <f>VLOOKUP(U$3,[2]Prisindeks!$A$1:$B$111,2,FALSE)/100*AR324</f>
        <v>0</v>
      </c>
      <c r="BP324" s="58">
        <f>VLOOKUP(V$3,[2]Prisindeks!$A$1:$B$111,2,FALSE)/100*AS324</f>
        <v>0</v>
      </c>
      <c r="BQ324" s="58">
        <f>VLOOKUP(W$3,[2]Prisindeks!$A$1:$B$111,2,FALSE)/100*AT324</f>
        <v>0</v>
      </c>
      <c r="BR324" s="58">
        <f>VLOOKUP(X$3,[2]Prisindeks!$A$1:$B$111,2,FALSE)/100*AU324</f>
        <v>0</v>
      </c>
      <c r="BS324" s="58">
        <f>VLOOKUP(Y$3,[2]Prisindeks!$A$1:$B$111,2,FALSE)/100*AV324</f>
        <v>0</v>
      </c>
      <c r="BT324" s="59">
        <f>+SUM(AX324:BS324)</f>
        <v>0</v>
      </c>
      <c r="BU324" s="48">
        <f t="shared" ref="BU324:CP324" si="257">(AX324+AA324)/2</f>
        <v>0</v>
      </c>
      <c r="BV324" s="48">
        <f t="shared" si="257"/>
        <v>0</v>
      </c>
      <c r="BW324" s="48">
        <f t="shared" si="257"/>
        <v>0</v>
      </c>
      <c r="BX324" s="48">
        <f t="shared" si="257"/>
        <v>0</v>
      </c>
      <c r="BY324" s="48">
        <f t="shared" si="257"/>
        <v>0</v>
      </c>
      <c r="BZ324" s="48">
        <f t="shared" si="257"/>
        <v>0</v>
      </c>
      <c r="CA324" s="48">
        <f t="shared" si="257"/>
        <v>0</v>
      </c>
      <c r="CB324" s="48">
        <f t="shared" si="257"/>
        <v>0</v>
      </c>
      <c r="CC324" s="48">
        <f t="shared" si="257"/>
        <v>0</v>
      </c>
      <c r="CD324" s="48">
        <f t="shared" si="257"/>
        <v>0</v>
      </c>
      <c r="CE324" s="48">
        <f t="shared" si="257"/>
        <v>0</v>
      </c>
      <c r="CF324" s="48">
        <f t="shared" si="257"/>
        <v>0</v>
      </c>
      <c r="CG324" s="48">
        <f t="shared" si="257"/>
        <v>0</v>
      </c>
      <c r="CH324" s="48">
        <f t="shared" si="257"/>
        <v>0</v>
      </c>
      <c r="CI324" s="48">
        <f t="shared" si="257"/>
        <v>0</v>
      </c>
      <c r="CJ324" s="48">
        <f t="shared" si="257"/>
        <v>0</v>
      </c>
      <c r="CK324" s="48">
        <f t="shared" si="257"/>
        <v>0</v>
      </c>
      <c r="CL324" s="48">
        <f t="shared" si="257"/>
        <v>0</v>
      </c>
      <c r="CM324" s="48">
        <f t="shared" si="257"/>
        <v>0</v>
      </c>
      <c r="CN324" s="48">
        <f t="shared" si="257"/>
        <v>0</v>
      </c>
      <c r="CO324" s="48">
        <f t="shared" si="257"/>
        <v>0</v>
      </c>
      <c r="CP324" s="48">
        <f t="shared" si="257"/>
        <v>0</v>
      </c>
      <c r="CQ324" s="49">
        <f>+AVERAGE(AW324,BT324)</f>
        <v>0</v>
      </c>
      <c r="CR324" s="48">
        <f>SUM(D324:Y324)</f>
        <v>0</v>
      </c>
    </row>
    <row r="325" spans="1:96" hidden="1" outlineLevel="1" x14ac:dyDescent="0.25">
      <c r="A325" s="60" t="s">
        <v>66</v>
      </c>
      <c r="B325" s="51" t="s">
        <v>67</v>
      </c>
      <c r="C325" s="61" t="s">
        <v>68</v>
      </c>
      <c r="D325" s="78">
        <v>0</v>
      </c>
      <c r="E325" s="78">
        <v>0</v>
      </c>
      <c r="F325" s="78">
        <v>0</v>
      </c>
      <c r="G325" s="78">
        <v>0</v>
      </c>
      <c r="H325" s="78">
        <v>0</v>
      </c>
      <c r="I325" s="78">
        <v>0</v>
      </c>
      <c r="J325" s="78">
        <v>0</v>
      </c>
      <c r="K325" s="78">
        <v>0</v>
      </c>
      <c r="L325" s="78">
        <v>0</v>
      </c>
      <c r="M325" s="78">
        <v>0</v>
      </c>
      <c r="N325" s="78">
        <v>0</v>
      </c>
      <c r="O325" s="78">
        <v>0</v>
      </c>
      <c r="P325" s="78">
        <v>0</v>
      </c>
      <c r="Q325" s="78">
        <v>0</v>
      </c>
      <c r="R325" s="78">
        <v>0</v>
      </c>
      <c r="S325" s="78">
        <v>0</v>
      </c>
      <c r="T325" s="78">
        <v>0</v>
      </c>
      <c r="U325" s="78">
        <v>0</v>
      </c>
      <c r="V325" s="78">
        <v>0</v>
      </c>
      <c r="W325" s="78">
        <v>0</v>
      </c>
      <c r="X325" s="78">
        <v>0</v>
      </c>
      <c r="Y325" s="110">
        <v>0</v>
      </c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  <c r="BC325" s="56"/>
      <c r="BD325" s="56"/>
      <c r="BE325" s="56"/>
      <c r="BF325" s="56"/>
      <c r="BG325" s="56"/>
      <c r="BH325" s="56"/>
      <c r="BI325" s="56"/>
      <c r="BJ325" s="56"/>
      <c r="BK325" s="56"/>
      <c r="BL325" s="56"/>
      <c r="BM325" s="56"/>
      <c r="BN325" s="56"/>
      <c r="BO325" s="56"/>
      <c r="BP325" s="56"/>
      <c r="BQ325" s="56"/>
      <c r="BR325" s="56"/>
      <c r="BS325" s="56"/>
      <c r="BT325" s="56"/>
      <c r="BU325" s="56"/>
      <c r="BV325" s="56"/>
      <c r="BW325" s="56"/>
      <c r="BX325" s="56"/>
      <c r="BY325" s="56"/>
      <c r="BZ325" s="56"/>
      <c r="CA325" s="56"/>
      <c r="CB325" s="56"/>
      <c r="CC325" s="56"/>
      <c r="CD325" s="56"/>
      <c r="CE325" s="56"/>
      <c r="CF325" s="56"/>
      <c r="CG325" s="56"/>
      <c r="CH325" s="56"/>
      <c r="CI325" s="56"/>
      <c r="CJ325" s="56"/>
      <c r="CK325" s="56"/>
      <c r="CL325" s="56"/>
      <c r="CM325" s="56"/>
      <c r="CN325" s="56"/>
      <c r="CO325" s="56"/>
      <c r="CP325" s="56"/>
      <c r="CQ325" s="49"/>
      <c r="CR325" s="48"/>
    </row>
    <row r="326" spans="1:96" collapsed="1" x14ac:dyDescent="0.25">
      <c r="A326" s="30" t="s">
        <v>114</v>
      </c>
      <c r="B326" s="31"/>
      <c r="C326" s="7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74"/>
      <c r="AB326" s="75"/>
      <c r="AC326" s="75"/>
      <c r="AD326" s="75"/>
      <c r="AE326" s="75"/>
      <c r="AF326" s="75"/>
      <c r="AG326" s="75"/>
      <c r="AH326" s="75"/>
      <c r="AI326" s="75"/>
      <c r="AJ326" s="75"/>
      <c r="AK326" s="75"/>
      <c r="AL326" s="75"/>
      <c r="AM326" s="75"/>
      <c r="AN326" s="75"/>
      <c r="AO326" s="75"/>
      <c r="AP326" s="75"/>
      <c r="AQ326" s="75"/>
      <c r="AR326" s="75"/>
      <c r="AS326" s="75"/>
      <c r="AT326" s="75"/>
      <c r="AU326" s="75"/>
      <c r="AV326" s="49"/>
      <c r="AW326" s="36">
        <f>SUM(AW327:AW334)</f>
        <v>0</v>
      </c>
      <c r="AX326" s="76"/>
      <c r="AY326" s="76"/>
      <c r="AZ326" s="76"/>
      <c r="BA326" s="76"/>
      <c r="BB326" s="76"/>
      <c r="BC326" s="76"/>
      <c r="BD326" s="76"/>
      <c r="BE326" s="76"/>
      <c r="BF326" s="76"/>
      <c r="BG326" s="76"/>
      <c r="BH326" s="76"/>
      <c r="BI326" s="76"/>
      <c r="BJ326" s="76"/>
      <c r="BK326" s="76"/>
      <c r="BL326" s="76"/>
      <c r="BM326" s="76"/>
      <c r="BN326" s="76"/>
      <c r="BO326" s="76"/>
      <c r="BP326" s="76"/>
      <c r="BQ326" s="76"/>
      <c r="BR326" s="76"/>
      <c r="BS326" s="76"/>
      <c r="BT326" s="36">
        <f>SUM(BT327:BT334)</f>
        <v>0</v>
      </c>
      <c r="BU326" s="76"/>
      <c r="BV326" s="76"/>
      <c r="BW326" s="76"/>
      <c r="BX326" s="76"/>
      <c r="BY326" s="76"/>
      <c r="BZ326" s="76"/>
      <c r="CA326" s="76"/>
      <c r="CB326" s="76"/>
      <c r="CC326" s="76"/>
      <c r="CD326" s="76"/>
      <c r="CE326" s="76"/>
      <c r="CF326" s="76"/>
      <c r="CG326" s="76"/>
      <c r="CH326" s="76"/>
      <c r="CI326" s="76"/>
      <c r="CJ326" s="76"/>
      <c r="CK326" s="76"/>
      <c r="CL326" s="76"/>
      <c r="CM326" s="76"/>
      <c r="CN326" s="76"/>
      <c r="CO326" s="76"/>
      <c r="CP326" s="76"/>
      <c r="CQ326" s="36">
        <f>SUM(CQ327:CQ334)</f>
        <v>0</v>
      </c>
      <c r="CR326" s="48">
        <f>SUM(D326:Y326)</f>
        <v>0</v>
      </c>
    </row>
    <row r="327" spans="1:96" hidden="1" outlineLevel="1" x14ac:dyDescent="0.25">
      <c r="A327" s="85" t="s">
        <v>84</v>
      </c>
      <c r="B327" s="39" t="s">
        <v>85</v>
      </c>
      <c r="C327" s="40">
        <f>+[2]Genanskaffelsespriser!$E$175</f>
        <v>50</v>
      </c>
      <c r="D327" s="77">
        <v>0</v>
      </c>
      <c r="E327" s="77">
        <v>0</v>
      </c>
      <c r="F327" s="77">
        <v>0</v>
      </c>
      <c r="G327" s="77">
        <v>0</v>
      </c>
      <c r="H327" s="77">
        <v>0</v>
      </c>
      <c r="I327" s="77">
        <v>0</v>
      </c>
      <c r="J327" s="77">
        <v>0</v>
      </c>
      <c r="K327" s="77">
        <v>0</v>
      </c>
      <c r="L327" s="77">
        <v>0</v>
      </c>
      <c r="M327" s="77">
        <v>0</v>
      </c>
      <c r="N327" s="77">
        <v>0</v>
      </c>
      <c r="O327" s="77">
        <v>0</v>
      </c>
      <c r="P327" s="77">
        <v>0</v>
      </c>
      <c r="Q327" s="77">
        <v>0</v>
      </c>
      <c r="R327" s="77">
        <v>0</v>
      </c>
      <c r="S327" s="77">
        <v>0</v>
      </c>
      <c r="T327" s="77">
        <v>0</v>
      </c>
      <c r="U327" s="77">
        <v>0</v>
      </c>
      <c r="V327" s="77">
        <v>0</v>
      </c>
      <c r="W327" s="77">
        <v>0</v>
      </c>
      <c r="X327" s="77">
        <v>0</v>
      </c>
      <c r="Y327" s="77">
        <v>0</v>
      </c>
      <c r="Z327" s="86">
        <f>IF(COUNTIF(D327:Y327,"&lt;&gt;0")&lt;=1,IF((SUM(D327:Y327))&gt;0,((+HLOOKUP((SUM(D327:Y327)),[2]Priser!$E$342:$H$344,2)+((SUM(D327:Y327))-HLOOKUP((SUM(D327:Y327)),[2]Priser!$E$342:$H$344,1))*HLOOKUP((SUM(D327:Y327)),[2]Priser!$E$342:$H$344,3))*[2]Priser!$P$341)/(SUM(D327:Y327)),0)*(1+[2]Genanskaffelsespriser!$D$196),$A$400)</f>
        <v>0</v>
      </c>
      <c r="AA327" s="45">
        <f t="shared" ref="AA327:AV327" si="258">IF((D327*$Z327-(2009-D$3)/($C327+D328)*$Z327*D327)&lt;0,0,(D327*$Z327-(2009-D$3)/($C327+D328)*$Z327*D327))</f>
        <v>0</v>
      </c>
      <c r="AB327" s="46">
        <f t="shared" si="258"/>
        <v>0</v>
      </c>
      <c r="AC327" s="46">
        <f t="shared" si="258"/>
        <v>0</v>
      </c>
      <c r="AD327" s="46">
        <f t="shared" si="258"/>
        <v>0</v>
      </c>
      <c r="AE327" s="46">
        <f t="shared" si="258"/>
        <v>0</v>
      </c>
      <c r="AF327" s="46">
        <f t="shared" si="258"/>
        <v>0</v>
      </c>
      <c r="AG327" s="46">
        <f t="shared" si="258"/>
        <v>0</v>
      </c>
      <c r="AH327" s="46">
        <f t="shared" si="258"/>
        <v>0</v>
      </c>
      <c r="AI327" s="46">
        <f t="shared" si="258"/>
        <v>0</v>
      </c>
      <c r="AJ327" s="46">
        <f t="shared" si="258"/>
        <v>0</v>
      </c>
      <c r="AK327" s="46">
        <f t="shared" si="258"/>
        <v>0</v>
      </c>
      <c r="AL327" s="46">
        <f t="shared" si="258"/>
        <v>0</v>
      </c>
      <c r="AM327" s="46">
        <f t="shared" si="258"/>
        <v>0</v>
      </c>
      <c r="AN327" s="46">
        <f t="shared" si="258"/>
        <v>0</v>
      </c>
      <c r="AO327" s="46">
        <f t="shared" si="258"/>
        <v>0</v>
      </c>
      <c r="AP327" s="46">
        <f t="shared" si="258"/>
        <v>0</v>
      </c>
      <c r="AQ327" s="46">
        <f t="shared" si="258"/>
        <v>0</v>
      </c>
      <c r="AR327" s="46">
        <f t="shared" si="258"/>
        <v>0</v>
      </c>
      <c r="AS327" s="46">
        <f t="shared" si="258"/>
        <v>0</v>
      </c>
      <c r="AT327" s="46">
        <f t="shared" si="258"/>
        <v>0</v>
      </c>
      <c r="AU327" s="46">
        <f t="shared" si="258"/>
        <v>0</v>
      </c>
      <c r="AV327" s="46">
        <f t="shared" si="258"/>
        <v>0</v>
      </c>
      <c r="AW327" s="47">
        <f>+SUM(AA327:AV327)</f>
        <v>0</v>
      </c>
      <c r="AX327" s="46">
        <f>VLOOKUP(D$3,[2]Prisindeks!$A$1:$B$111,2,FALSE)/100*AA327</f>
        <v>0</v>
      </c>
      <c r="AY327" s="46">
        <f>VLOOKUP(E$3,[2]Prisindeks!$A$1:$B$111,2,FALSE)/100*AB327</f>
        <v>0</v>
      </c>
      <c r="AZ327" s="46">
        <f>VLOOKUP(F$3,[2]Prisindeks!$A$1:$B$111,2,FALSE)/100*AC327</f>
        <v>0</v>
      </c>
      <c r="BA327" s="46">
        <f>VLOOKUP(G$3,[2]Prisindeks!$A$1:$B$111,2,FALSE)/100*AD327</f>
        <v>0</v>
      </c>
      <c r="BB327" s="46">
        <f>VLOOKUP(H$3,[2]Prisindeks!$A$1:$B$111,2,FALSE)/100*AE327</f>
        <v>0</v>
      </c>
      <c r="BC327" s="46">
        <f>VLOOKUP(I$3,[2]Prisindeks!$A$1:$B$111,2,FALSE)/100*AF327</f>
        <v>0</v>
      </c>
      <c r="BD327" s="46">
        <f>VLOOKUP(J$3,[2]Prisindeks!$A$1:$B$111,2,FALSE)/100*AG327</f>
        <v>0</v>
      </c>
      <c r="BE327" s="46">
        <f>VLOOKUP(K$3,[2]Prisindeks!$A$1:$B$111,2,FALSE)/100*AH327</f>
        <v>0</v>
      </c>
      <c r="BF327" s="46">
        <f>VLOOKUP(L$3,[2]Prisindeks!$A$1:$B$111,2,FALSE)/100*AI327</f>
        <v>0</v>
      </c>
      <c r="BG327" s="46">
        <f>VLOOKUP(M$3,[2]Prisindeks!$A$1:$B$111,2,FALSE)/100*AJ327</f>
        <v>0</v>
      </c>
      <c r="BH327" s="46">
        <f>VLOOKUP(N$3,[2]Prisindeks!$A$1:$B$111,2,FALSE)/100*AK327</f>
        <v>0</v>
      </c>
      <c r="BI327" s="46">
        <f>VLOOKUP(O$3,[2]Prisindeks!$A$1:$B$111,2,FALSE)/100*AL327</f>
        <v>0</v>
      </c>
      <c r="BJ327" s="46">
        <f>VLOOKUP(P$3,[2]Prisindeks!$A$1:$B$111,2,FALSE)/100*AM327</f>
        <v>0</v>
      </c>
      <c r="BK327" s="46">
        <f>VLOOKUP(Q$3,[2]Prisindeks!$A$1:$B$111,2,FALSE)/100*AN327</f>
        <v>0</v>
      </c>
      <c r="BL327" s="46">
        <f>VLOOKUP(R$3,[2]Prisindeks!$A$1:$B$111,2,FALSE)/100*AO327</f>
        <v>0</v>
      </c>
      <c r="BM327" s="46">
        <f>VLOOKUP(S$3,[2]Prisindeks!$A$1:$B$111,2,FALSE)/100*AP327</f>
        <v>0</v>
      </c>
      <c r="BN327" s="46">
        <f>VLOOKUP(T$3,[2]Prisindeks!$A$1:$B$111,2,FALSE)/100*AQ327</f>
        <v>0</v>
      </c>
      <c r="BO327" s="46">
        <f>VLOOKUP(U$3,[2]Prisindeks!$A$1:$B$111,2,FALSE)/100*AR327</f>
        <v>0</v>
      </c>
      <c r="BP327" s="46">
        <f>VLOOKUP(V$3,[2]Prisindeks!$A$1:$B$111,2,FALSE)/100*AS327</f>
        <v>0</v>
      </c>
      <c r="BQ327" s="46">
        <f>VLOOKUP(W$3,[2]Prisindeks!$A$1:$B$111,2,FALSE)/100*AT327</f>
        <v>0</v>
      </c>
      <c r="BR327" s="46">
        <f>VLOOKUP(X$3,[2]Prisindeks!$A$1:$B$111,2,FALSE)/100*AU327</f>
        <v>0</v>
      </c>
      <c r="BS327" s="46">
        <f>VLOOKUP(Y$3,[2]Prisindeks!$A$1:$B$111,2,FALSE)/100*AV327</f>
        <v>0</v>
      </c>
      <c r="BT327" s="47">
        <f>+SUM(AX327:BS327)</f>
        <v>0</v>
      </c>
      <c r="BU327" s="48">
        <f t="shared" ref="BU327:CP327" si="259">(AX327+AA327)/2</f>
        <v>0</v>
      </c>
      <c r="BV327" s="48">
        <f t="shared" si="259"/>
        <v>0</v>
      </c>
      <c r="BW327" s="48">
        <f t="shared" si="259"/>
        <v>0</v>
      </c>
      <c r="BX327" s="48">
        <f t="shared" si="259"/>
        <v>0</v>
      </c>
      <c r="BY327" s="48">
        <f t="shared" si="259"/>
        <v>0</v>
      </c>
      <c r="BZ327" s="48">
        <f t="shared" si="259"/>
        <v>0</v>
      </c>
      <c r="CA327" s="48">
        <f t="shared" si="259"/>
        <v>0</v>
      </c>
      <c r="CB327" s="48">
        <f t="shared" si="259"/>
        <v>0</v>
      </c>
      <c r="CC327" s="48">
        <f t="shared" si="259"/>
        <v>0</v>
      </c>
      <c r="CD327" s="48">
        <f t="shared" si="259"/>
        <v>0</v>
      </c>
      <c r="CE327" s="48">
        <f t="shared" si="259"/>
        <v>0</v>
      </c>
      <c r="CF327" s="48">
        <f t="shared" si="259"/>
        <v>0</v>
      </c>
      <c r="CG327" s="48">
        <f t="shared" si="259"/>
        <v>0</v>
      </c>
      <c r="CH327" s="48">
        <f t="shared" si="259"/>
        <v>0</v>
      </c>
      <c r="CI327" s="48">
        <f t="shared" si="259"/>
        <v>0</v>
      </c>
      <c r="CJ327" s="48">
        <f t="shared" si="259"/>
        <v>0</v>
      </c>
      <c r="CK327" s="48">
        <f t="shared" si="259"/>
        <v>0</v>
      </c>
      <c r="CL327" s="48">
        <f t="shared" si="259"/>
        <v>0</v>
      </c>
      <c r="CM327" s="48">
        <f t="shared" si="259"/>
        <v>0</v>
      </c>
      <c r="CN327" s="48">
        <f t="shared" si="259"/>
        <v>0</v>
      </c>
      <c r="CO327" s="48">
        <f t="shared" si="259"/>
        <v>0</v>
      </c>
      <c r="CP327" s="48">
        <f t="shared" si="259"/>
        <v>0</v>
      </c>
      <c r="CQ327" s="49">
        <f>+AVERAGE(AW327,BT327)</f>
        <v>0</v>
      </c>
      <c r="CR327" s="48">
        <f>SUM(D327:Y327)</f>
        <v>0</v>
      </c>
    </row>
    <row r="328" spans="1:96" hidden="1" outlineLevel="1" x14ac:dyDescent="0.25">
      <c r="A328" s="60" t="s">
        <v>66</v>
      </c>
      <c r="B328" s="51" t="s">
        <v>67</v>
      </c>
      <c r="C328" s="61" t="s">
        <v>68</v>
      </c>
      <c r="D328" s="78">
        <v>0</v>
      </c>
      <c r="E328" s="78">
        <v>0</v>
      </c>
      <c r="F328" s="78">
        <v>0</v>
      </c>
      <c r="G328" s="78">
        <v>0</v>
      </c>
      <c r="H328" s="78">
        <v>0</v>
      </c>
      <c r="I328" s="78">
        <v>0</v>
      </c>
      <c r="J328" s="78">
        <v>0</v>
      </c>
      <c r="K328" s="78">
        <v>0</v>
      </c>
      <c r="L328" s="78">
        <v>0</v>
      </c>
      <c r="M328" s="78">
        <v>0</v>
      </c>
      <c r="N328" s="78">
        <v>0</v>
      </c>
      <c r="O328" s="78">
        <v>0</v>
      </c>
      <c r="P328" s="78">
        <v>0</v>
      </c>
      <c r="Q328" s="78">
        <v>0</v>
      </c>
      <c r="R328" s="78">
        <v>0</v>
      </c>
      <c r="S328" s="78">
        <v>0</v>
      </c>
      <c r="T328" s="78">
        <v>0</v>
      </c>
      <c r="U328" s="78">
        <v>0</v>
      </c>
      <c r="V328" s="78">
        <v>0</v>
      </c>
      <c r="W328" s="78">
        <v>0</v>
      </c>
      <c r="X328" s="78">
        <v>0</v>
      </c>
      <c r="Y328" s="110">
        <v>0</v>
      </c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  <c r="BC328" s="56"/>
      <c r="BD328" s="56"/>
      <c r="BE328" s="56"/>
      <c r="BF328" s="56"/>
      <c r="BG328" s="56"/>
      <c r="BH328" s="56"/>
      <c r="BI328" s="56"/>
      <c r="BJ328" s="56"/>
      <c r="BK328" s="56"/>
      <c r="BL328" s="56"/>
      <c r="BM328" s="56"/>
      <c r="BN328" s="56"/>
      <c r="BO328" s="56"/>
      <c r="BP328" s="56"/>
      <c r="BQ328" s="56"/>
      <c r="BR328" s="56"/>
      <c r="BS328" s="56"/>
      <c r="BT328" s="56"/>
      <c r="BU328" s="56"/>
      <c r="BV328" s="56"/>
      <c r="BW328" s="56"/>
      <c r="BX328" s="56"/>
      <c r="BY328" s="56"/>
      <c r="BZ328" s="56"/>
      <c r="CA328" s="56"/>
      <c r="CB328" s="56"/>
      <c r="CC328" s="56"/>
      <c r="CD328" s="56"/>
      <c r="CE328" s="56"/>
      <c r="CF328" s="56"/>
      <c r="CG328" s="56"/>
      <c r="CH328" s="56"/>
      <c r="CI328" s="56"/>
      <c r="CJ328" s="56"/>
      <c r="CK328" s="56"/>
      <c r="CL328" s="56"/>
      <c r="CM328" s="56"/>
      <c r="CN328" s="56"/>
      <c r="CO328" s="56"/>
      <c r="CP328" s="56"/>
      <c r="CQ328" s="49"/>
      <c r="CR328" s="48"/>
    </row>
    <row r="329" spans="1:96" hidden="1" outlineLevel="1" x14ac:dyDescent="0.25">
      <c r="A329" s="50" t="s">
        <v>86</v>
      </c>
      <c r="B329" s="51" t="s">
        <v>85</v>
      </c>
      <c r="C329" s="52">
        <f>+[2]Genanskaffelsespriser!$E$176</f>
        <v>25</v>
      </c>
      <c r="D329" s="78">
        <v>0</v>
      </c>
      <c r="E329" s="78">
        <v>0</v>
      </c>
      <c r="F329" s="78">
        <v>0</v>
      </c>
      <c r="G329" s="78">
        <v>0</v>
      </c>
      <c r="H329" s="78">
        <v>0</v>
      </c>
      <c r="I329" s="78">
        <v>0</v>
      </c>
      <c r="J329" s="78">
        <v>0</v>
      </c>
      <c r="K329" s="78">
        <v>0</v>
      </c>
      <c r="L329" s="78">
        <v>0</v>
      </c>
      <c r="M329" s="78">
        <v>0</v>
      </c>
      <c r="N329" s="78">
        <v>0</v>
      </c>
      <c r="O329" s="78">
        <v>0</v>
      </c>
      <c r="P329" s="78">
        <v>0</v>
      </c>
      <c r="Q329" s="78">
        <v>0</v>
      </c>
      <c r="R329" s="78">
        <v>0</v>
      </c>
      <c r="S329" s="78">
        <v>0</v>
      </c>
      <c r="T329" s="78">
        <v>0</v>
      </c>
      <c r="U329" s="78">
        <v>0</v>
      </c>
      <c r="V329" s="78">
        <v>0</v>
      </c>
      <c r="W329" s="78">
        <v>0</v>
      </c>
      <c r="X329" s="78">
        <v>0</v>
      </c>
      <c r="Y329" s="78">
        <v>0</v>
      </c>
      <c r="Z329" s="87">
        <f>IF(COUNTIF(D329:Y329,"&lt;&gt;0")&lt;=1,IF((SUM(D329:Y329))&gt;0,((+HLOOKUP((SUM(D329:Y329)),[2]Priser!$E$342:$H$344,2)+((SUM(D329:Y329))-HLOOKUP((SUM(D329:Y329)),[2]Priser!$E$342:$H$344,1))*HLOOKUP((SUM(D329:Y329)),[2]Priser!$E$342:$H$344,3))*[2]Priser!$Q$341)/(SUM(D329:Y329)),0)*(1+[2]Genanskaffelsespriser!$D$196),$A$400)</f>
        <v>0</v>
      </c>
      <c r="AA329" s="57">
        <f t="shared" ref="AA329:AP330" si="260">IF((D329*$Z329-(2009-D$3)/$C329*$Z329*D329)&lt;0,0,(D329*$Z329-(2009-D$3)/$C329*$Z329*D329))</f>
        <v>0</v>
      </c>
      <c r="AB329" s="58">
        <f t="shared" si="260"/>
        <v>0</v>
      </c>
      <c r="AC329" s="58">
        <f t="shared" si="260"/>
        <v>0</v>
      </c>
      <c r="AD329" s="58">
        <f t="shared" si="260"/>
        <v>0</v>
      </c>
      <c r="AE329" s="58">
        <f t="shared" si="260"/>
        <v>0</v>
      </c>
      <c r="AF329" s="58">
        <f t="shared" si="260"/>
        <v>0</v>
      </c>
      <c r="AG329" s="58">
        <f t="shared" si="260"/>
        <v>0</v>
      </c>
      <c r="AH329" s="58">
        <f t="shared" si="260"/>
        <v>0</v>
      </c>
      <c r="AI329" s="58">
        <f t="shared" si="260"/>
        <v>0</v>
      </c>
      <c r="AJ329" s="58">
        <f t="shared" si="260"/>
        <v>0</v>
      </c>
      <c r="AK329" s="58">
        <f t="shared" si="260"/>
        <v>0</v>
      </c>
      <c r="AL329" s="58">
        <f t="shared" si="260"/>
        <v>0</v>
      </c>
      <c r="AM329" s="58">
        <f t="shared" si="260"/>
        <v>0</v>
      </c>
      <c r="AN329" s="58">
        <f t="shared" si="260"/>
        <v>0</v>
      </c>
      <c r="AO329" s="58">
        <f t="shared" si="260"/>
        <v>0</v>
      </c>
      <c r="AP329" s="58">
        <f t="shared" si="260"/>
        <v>0</v>
      </c>
      <c r="AQ329" s="58">
        <f t="shared" ref="AK329:AT330" si="261">IF((T329*$Z329-(2009-T$3)/$C329*$Z329*T329)&lt;0,0,(T329*$Z329-(2009-T$3)/$C329*$Z329*T329))</f>
        <v>0</v>
      </c>
      <c r="AR329" s="58">
        <f t="shared" si="261"/>
        <v>0</v>
      </c>
      <c r="AS329" s="58">
        <f t="shared" si="261"/>
        <v>0</v>
      </c>
      <c r="AT329" s="58">
        <f t="shared" si="261"/>
        <v>0</v>
      </c>
      <c r="AU329" s="58">
        <f>IF((X329*$Z329-(2009-X$3)/$C329*$Z329*X329)&lt;0,0,(X329*$Z329-(2009-X$3)/$C329*$Z329*X329))</f>
        <v>0</v>
      </c>
      <c r="AV329" s="58">
        <f>IF((Y329*$Z329-(2009-Y$3)/$C329*$Z329*Y329)&lt;0,0,(Y329*$Z329-(2009-Y$3)/$C329*$Z329*Y329))</f>
        <v>0</v>
      </c>
      <c r="AW329" s="59">
        <f>+SUM(AA329:AV329)</f>
        <v>0</v>
      </c>
      <c r="AX329" s="58">
        <f>VLOOKUP(D$3,[2]Prisindeks!$A$1:$B$111,2,FALSE)/100*AA329</f>
        <v>0</v>
      </c>
      <c r="AY329" s="58">
        <f>VLOOKUP(E$3,[2]Prisindeks!$A$1:$B$111,2,FALSE)/100*AB329</f>
        <v>0</v>
      </c>
      <c r="AZ329" s="58">
        <f>VLOOKUP(F$3,[2]Prisindeks!$A$1:$B$111,2,FALSE)/100*AC329</f>
        <v>0</v>
      </c>
      <c r="BA329" s="58">
        <f>VLOOKUP(G$3,[2]Prisindeks!$A$1:$B$111,2,FALSE)/100*AD329</f>
        <v>0</v>
      </c>
      <c r="BB329" s="58">
        <f>VLOOKUP(H$3,[2]Prisindeks!$A$1:$B$111,2,FALSE)/100*AE329</f>
        <v>0</v>
      </c>
      <c r="BC329" s="58">
        <f>VLOOKUP(I$3,[2]Prisindeks!$A$1:$B$111,2,FALSE)/100*AF329</f>
        <v>0</v>
      </c>
      <c r="BD329" s="58">
        <f>VLOOKUP(J$3,[2]Prisindeks!$A$1:$B$111,2,FALSE)/100*AG329</f>
        <v>0</v>
      </c>
      <c r="BE329" s="58">
        <f>VLOOKUP(K$3,[2]Prisindeks!$A$1:$B$111,2,FALSE)/100*AH329</f>
        <v>0</v>
      </c>
      <c r="BF329" s="58">
        <f>VLOOKUP(L$3,[2]Prisindeks!$A$1:$B$111,2,FALSE)/100*AI329</f>
        <v>0</v>
      </c>
      <c r="BG329" s="58">
        <f>VLOOKUP(M$3,[2]Prisindeks!$A$1:$B$111,2,FALSE)/100*AJ329</f>
        <v>0</v>
      </c>
      <c r="BH329" s="58">
        <f>VLOOKUP(N$3,[2]Prisindeks!$A$1:$B$111,2,FALSE)/100*AK329</f>
        <v>0</v>
      </c>
      <c r="BI329" s="58">
        <f>VLOOKUP(O$3,[2]Prisindeks!$A$1:$B$111,2,FALSE)/100*AL329</f>
        <v>0</v>
      </c>
      <c r="BJ329" s="58">
        <f>VLOOKUP(P$3,[2]Prisindeks!$A$1:$B$111,2,FALSE)/100*AM329</f>
        <v>0</v>
      </c>
      <c r="BK329" s="58">
        <f>VLOOKUP(Q$3,[2]Prisindeks!$A$1:$B$111,2,FALSE)/100*AN329</f>
        <v>0</v>
      </c>
      <c r="BL329" s="58">
        <f>VLOOKUP(R$3,[2]Prisindeks!$A$1:$B$111,2,FALSE)/100*AO329</f>
        <v>0</v>
      </c>
      <c r="BM329" s="58">
        <f>VLOOKUP(S$3,[2]Prisindeks!$A$1:$B$111,2,FALSE)/100*AP329</f>
        <v>0</v>
      </c>
      <c r="BN329" s="58">
        <f>VLOOKUP(T$3,[2]Prisindeks!$A$1:$B$111,2,FALSE)/100*AQ329</f>
        <v>0</v>
      </c>
      <c r="BO329" s="58">
        <f>VLOOKUP(U$3,[2]Prisindeks!$A$1:$B$111,2,FALSE)/100*AR329</f>
        <v>0</v>
      </c>
      <c r="BP329" s="58">
        <f>VLOOKUP(V$3,[2]Prisindeks!$A$1:$B$111,2,FALSE)/100*AS329</f>
        <v>0</v>
      </c>
      <c r="BQ329" s="58">
        <f>VLOOKUP(W$3,[2]Prisindeks!$A$1:$B$111,2,FALSE)/100*AT329</f>
        <v>0</v>
      </c>
      <c r="BR329" s="58">
        <f>VLOOKUP(X$3,[2]Prisindeks!$A$1:$B$111,2,FALSE)/100*AU329</f>
        <v>0</v>
      </c>
      <c r="BS329" s="58">
        <f>VLOOKUP(Y$3,[2]Prisindeks!$A$1:$B$111,2,FALSE)/100*AV329</f>
        <v>0</v>
      </c>
      <c r="BT329" s="59">
        <f>+SUM(AX329:BS329)</f>
        <v>0</v>
      </c>
      <c r="BU329" s="48">
        <f t="shared" ref="BU329:CJ331" si="262">(AX329+AA329)/2</f>
        <v>0</v>
      </c>
      <c r="BV329" s="48">
        <f t="shared" si="262"/>
        <v>0</v>
      </c>
      <c r="BW329" s="48">
        <f t="shared" si="262"/>
        <v>0</v>
      </c>
      <c r="BX329" s="48">
        <f t="shared" si="262"/>
        <v>0</v>
      </c>
      <c r="BY329" s="48">
        <f t="shared" si="262"/>
        <v>0</v>
      </c>
      <c r="BZ329" s="48">
        <f t="shared" si="262"/>
        <v>0</v>
      </c>
      <c r="CA329" s="48">
        <f t="shared" si="262"/>
        <v>0</v>
      </c>
      <c r="CB329" s="48">
        <f t="shared" si="262"/>
        <v>0</v>
      </c>
      <c r="CC329" s="48">
        <f t="shared" si="262"/>
        <v>0</v>
      </c>
      <c r="CD329" s="48">
        <f t="shared" si="262"/>
        <v>0</v>
      </c>
      <c r="CE329" s="48">
        <f t="shared" si="262"/>
        <v>0</v>
      </c>
      <c r="CF329" s="48">
        <f t="shared" si="262"/>
        <v>0</v>
      </c>
      <c r="CG329" s="48">
        <f t="shared" si="262"/>
        <v>0</v>
      </c>
      <c r="CH329" s="48">
        <f t="shared" si="262"/>
        <v>0</v>
      </c>
      <c r="CI329" s="48">
        <f t="shared" si="262"/>
        <v>0</v>
      </c>
      <c r="CJ329" s="48">
        <f t="shared" si="262"/>
        <v>0</v>
      </c>
      <c r="CK329" s="48">
        <f t="shared" ref="CE329:CP331" si="263">(BN329+AQ329)/2</f>
        <v>0</v>
      </c>
      <c r="CL329" s="48">
        <f t="shared" si="263"/>
        <v>0</v>
      </c>
      <c r="CM329" s="48">
        <f t="shared" si="263"/>
        <v>0</v>
      </c>
      <c r="CN329" s="48">
        <f t="shared" si="263"/>
        <v>0</v>
      </c>
      <c r="CO329" s="48">
        <f t="shared" si="263"/>
        <v>0</v>
      </c>
      <c r="CP329" s="48">
        <f t="shared" si="263"/>
        <v>0</v>
      </c>
      <c r="CQ329" s="49">
        <f>+AVERAGE(AW329,BT329)</f>
        <v>0</v>
      </c>
      <c r="CR329" s="48">
        <f>SUM(D329:Y329)</f>
        <v>0</v>
      </c>
    </row>
    <row r="330" spans="1:96" hidden="1" outlineLevel="1" x14ac:dyDescent="0.25">
      <c r="A330" s="50" t="s">
        <v>87</v>
      </c>
      <c r="B330" s="51" t="s">
        <v>85</v>
      </c>
      <c r="C330" s="52">
        <f>+[2]Genanskaffelsespriser!$E$177</f>
        <v>10</v>
      </c>
      <c r="D330" s="78">
        <v>0</v>
      </c>
      <c r="E330" s="78">
        <v>0</v>
      </c>
      <c r="F330" s="78">
        <v>0</v>
      </c>
      <c r="G330" s="78">
        <v>0</v>
      </c>
      <c r="H330" s="78">
        <v>0</v>
      </c>
      <c r="I330" s="78">
        <v>0</v>
      </c>
      <c r="J330" s="78">
        <v>0</v>
      </c>
      <c r="K330" s="78">
        <v>0</v>
      </c>
      <c r="L330" s="78">
        <v>0</v>
      </c>
      <c r="M330" s="78">
        <v>0</v>
      </c>
      <c r="N330" s="78">
        <v>0</v>
      </c>
      <c r="O330" s="78">
        <v>0</v>
      </c>
      <c r="P330" s="78">
        <v>0</v>
      </c>
      <c r="Q330" s="78">
        <v>0</v>
      </c>
      <c r="R330" s="78">
        <v>0</v>
      </c>
      <c r="S330" s="78">
        <v>0</v>
      </c>
      <c r="T330" s="78">
        <v>0</v>
      </c>
      <c r="U330" s="78">
        <v>0</v>
      </c>
      <c r="V330" s="78">
        <v>0</v>
      </c>
      <c r="W330" s="78">
        <v>0</v>
      </c>
      <c r="X330" s="78">
        <v>0</v>
      </c>
      <c r="Y330" s="78">
        <v>0</v>
      </c>
      <c r="Z330" s="87">
        <f>IF(COUNTIF(D330:Y330,"&lt;&gt;0")&lt;=1,IF((SUM(D330:Y330))&gt;0,((+HLOOKUP((SUM(D330:Y330)),[2]Priser!$E$342:$H$344,2)+((SUM(D330:Y330))-HLOOKUP((SUM(D330:Y330)),[2]Priser!$E$342:$H$344,1))*HLOOKUP((SUM(D330:Y330)),[2]Priser!$E$342:$H$344,3))*[2]Priser!$R$341)/(SUM(D330:Y330)),0)*(1+[2]Genanskaffelsespriser!$D$196),$A$400)</f>
        <v>0</v>
      </c>
      <c r="AA330" s="57">
        <f t="shared" si="260"/>
        <v>0</v>
      </c>
      <c r="AB330" s="58">
        <f t="shared" si="260"/>
        <v>0</v>
      </c>
      <c r="AC330" s="58">
        <f t="shared" si="260"/>
        <v>0</v>
      </c>
      <c r="AD330" s="58">
        <f t="shared" si="260"/>
        <v>0</v>
      </c>
      <c r="AE330" s="58">
        <f t="shared" si="260"/>
        <v>0</v>
      </c>
      <c r="AF330" s="58">
        <f t="shared" si="260"/>
        <v>0</v>
      </c>
      <c r="AG330" s="58">
        <f t="shared" si="260"/>
        <v>0</v>
      </c>
      <c r="AH330" s="58">
        <f t="shared" si="260"/>
        <v>0</v>
      </c>
      <c r="AI330" s="58">
        <f t="shared" si="260"/>
        <v>0</v>
      </c>
      <c r="AJ330" s="58">
        <f t="shared" si="260"/>
        <v>0</v>
      </c>
      <c r="AK330" s="58">
        <f t="shared" si="261"/>
        <v>0</v>
      </c>
      <c r="AL330" s="58">
        <f t="shared" si="261"/>
        <v>0</v>
      </c>
      <c r="AM330" s="58">
        <f t="shared" si="261"/>
        <v>0</v>
      </c>
      <c r="AN330" s="58">
        <f t="shared" si="261"/>
        <v>0</v>
      </c>
      <c r="AO330" s="58">
        <f t="shared" si="261"/>
        <v>0</v>
      </c>
      <c r="AP330" s="58">
        <f t="shared" si="261"/>
        <v>0</v>
      </c>
      <c r="AQ330" s="58">
        <f t="shared" si="261"/>
        <v>0</v>
      </c>
      <c r="AR330" s="58">
        <f t="shared" si="261"/>
        <v>0</v>
      </c>
      <c r="AS330" s="58">
        <f t="shared" si="261"/>
        <v>0</v>
      </c>
      <c r="AT330" s="58">
        <f t="shared" si="261"/>
        <v>0</v>
      </c>
      <c r="AU330" s="58">
        <f>IF((X330*$Z330-(2009-X$3)/$C330*$Z330*X330)&lt;0,0,(X330*$Z330-(2009-X$3)/$C330*$Z330*X330))</f>
        <v>0</v>
      </c>
      <c r="AV330" s="58">
        <f>IF((Y330*$Z330-(2009-Y$3)/$C330*$Z330*Y330)&lt;0,0,(Y330*$Z330-(2009-Y$3)/$C330*$Z330*Y330))</f>
        <v>0</v>
      </c>
      <c r="AW330" s="59">
        <f>+SUM(AA330:AV330)</f>
        <v>0</v>
      </c>
      <c r="AX330" s="58">
        <f>VLOOKUP(D$3,[2]Prisindeks!$A$1:$B$111,2,FALSE)/100*AA330</f>
        <v>0</v>
      </c>
      <c r="AY330" s="58">
        <f>VLOOKUP(E$3,[2]Prisindeks!$A$1:$B$111,2,FALSE)/100*AB330</f>
        <v>0</v>
      </c>
      <c r="AZ330" s="58">
        <f>VLOOKUP(F$3,[2]Prisindeks!$A$1:$B$111,2,FALSE)/100*AC330</f>
        <v>0</v>
      </c>
      <c r="BA330" s="58">
        <f>VLOOKUP(G$3,[2]Prisindeks!$A$1:$B$111,2,FALSE)/100*AD330</f>
        <v>0</v>
      </c>
      <c r="BB330" s="58">
        <f>VLOOKUP(H$3,[2]Prisindeks!$A$1:$B$111,2,FALSE)/100*AE330</f>
        <v>0</v>
      </c>
      <c r="BC330" s="58">
        <f>VLOOKUP(I$3,[2]Prisindeks!$A$1:$B$111,2,FALSE)/100*AF330</f>
        <v>0</v>
      </c>
      <c r="BD330" s="58">
        <f>VLOOKUP(J$3,[2]Prisindeks!$A$1:$B$111,2,FALSE)/100*AG330</f>
        <v>0</v>
      </c>
      <c r="BE330" s="58">
        <f>VLOOKUP(K$3,[2]Prisindeks!$A$1:$B$111,2,FALSE)/100*AH330</f>
        <v>0</v>
      </c>
      <c r="BF330" s="58">
        <f>VLOOKUP(L$3,[2]Prisindeks!$A$1:$B$111,2,FALSE)/100*AI330</f>
        <v>0</v>
      </c>
      <c r="BG330" s="58">
        <f>VLOOKUP(M$3,[2]Prisindeks!$A$1:$B$111,2,FALSE)/100*AJ330</f>
        <v>0</v>
      </c>
      <c r="BH330" s="58">
        <f>VLOOKUP(N$3,[2]Prisindeks!$A$1:$B$111,2,FALSE)/100*AK330</f>
        <v>0</v>
      </c>
      <c r="BI330" s="58">
        <f>VLOOKUP(O$3,[2]Prisindeks!$A$1:$B$111,2,FALSE)/100*AL330</f>
        <v>0</v>
      </c>
      <c r="BJ330" s="58">
        <f>VLOOKUP(P$3,[2]Prisindeks!$A$1:$B$111,2,FALSE)/100*AM330</f>
        <v>0</v>
      </c>
      <c r="BK330" s="58">
        <f>VLOOKUP(Q$3,[2]Prisindeks!$A$1:$B$111,2,FALSE)/100*AN330</f>
        <v>0</v>
      </c>
      <c r="BL330" s="58">
        <f>VLOOKUP(R$3,[2]Prisindeks!$A$1:$B$111,2,FALSE)/100*AO330</f>
        <v>0</v>
      </c>
      <c r="BM330" s="58">
        <f>VLOOKUP(S$3,[2]Prisindeks!$A$1:$B$111,2,FALSE)/100*AP330</f>
        <v>0</v>
      </c>
      <c r="BN330" s="58">
        <f>VLOOKUP(T$3,[2]Prisindeks!$A$1:$B$111,2,FALSE)/100*AQ330</f>
        <v>0</v>
      </c>
      <c r="BO330" s="58">
        <f>VLOOKUP(U$3,[2]Prisindeks!$A$1:$B$111,2,FALSE)/100*AR330</f>
        <v>0</v>
      </c>
      <c r="BP330" s="58">
        <f>VLOOKUP(V$3,[2]Prisindeks!$A$1:$B$111,2,FALSE)/100*AS330</f>
        <v>0</v>
      </c>
      <c r="BQ330" s="58">
        <f>VLOOKUP(W$3,[2]Prisindeks!$A$1:$B$111,2,FALSE)/100*AT330</f>
        <v>0</v>
      </c>
      <c r="BR330" s="58">
        <f>VLOOKUP(X$3,[2]Prisindeks!$A$1:$B$111,2,FALSE)/100*AU330</f>
        <v>0</v>
      </c>
      <c r="BS330" s="58">
        <f>VLOOKUP(Y$3,[2]Prisindeks!$A$1:$B$111,2,FALSE)/100*AV330</f>
        <v>0</v>
      </c>
      <c r="BT330" s="59">
        <f>+SUM(AX330:BS330)</f>
        <v>0</v>
      </c>
      <c r="BU330" s="48">
        <f t="shared" si="262"/>
        <v>0</v>
      </c>
      <c r="BV330" s="48">
        <f t="shared" si="262"/>
        <v>0</v>
      </c>
      <c r="BW330" s="48">
        <f t="shared" si="262"/>
        <v>0</v>
      </c>
      <c r="BX330" s="48">
        <f t="shared" si="262"/>
        <v>0</v>
      </c>
      <c r="BY330" s="48">
        <f t="shared" si="262"/>
        <v>0</v>
      </c>
      <c r="BZ330" s="48">
        <f t="shared" si="262"/>
        <v>0</v>
      </c>
      <c r="CA330" s="48">
        <f t="shared" si="262"/>
        <v>0</v>
      </c>
      <c r="CB330" s="48">
        <f t="shared" si="262"/>
        <v>0</v>
      </c>
      <c r="CC330" s="48">
        <f t="shared" si="262"/>
        <v>0</v>
      </c>
      <c r="CD330" s="48">
        <f t="shared" si="262"/>
        <v>0</v>
      </c>
      <c r="CE330" s="48">
        <f t="shared" si="263"/>
        <v>0</v>
      </c>
      <c r="CF330" s="48">
        <f t="shared" si="263"/>
        <v>0</v>
      </c>
      <c r="CG330" s="48">
        <f t="shared" si="263"/>
        <v>0</v>
      </c>
      <c r="CH330" s="48">
        <f t="shared" si="263"/>
        <v>0</v>
      </c>
      <c r="CI330" s="48">
        <f t="shared" si="263"/>
        <v>0</v>
      </c>
      <c r="CJ330" s="48">
        <f t="shared" si="263"/>
        <v>0</v>
      </c>
      <c r="CK330" s="48">
        <f t="shared" si="263"/>
        <v>0</v>
      </c>
      <c r="CL330" s="48">
        <f t="shared" si="263"/>
        <v>0</v>
      </c>
      <c r="CM330" s="48">
        <f t="shared" si="263"/>
        <v>0</v>
      </c>
      <c r="CN330" s="48">
        <f t="shared" si="263"/>
        <v>0</v>
      </c>
      <c r="CO330" s="48">
        <f t="shared" si="263"/>
        <v>0</v>
      </c>
      <c r="CP330" s="48">
        <f t="shared" si="263"/>
        <v>0</v>
      </c>
      <c r="CQ330" s="49">
        <f>+AVERAGE(AW330,BT330)</f>
        <v>0</v>
      </c>
      <c r="CR330" s="48">
        <f>SUM(D330:Y330)</f>
        <v>0</v>
      </c>
    </row>
    <row r="331" spans="1:96" hidden="1" outlineLevel="1" x14ac:dyDescent="0.25">
      <c r="A331" s="50" t="s">
        <v>88</v>
      </c>
      <c r="B331" s="51" t="s">
        <v>89</v>
      </c>
      <c r="C331" s="52">
        <f>+[2]Genanskaffelsespriser!$E$178</f>
        <v>50</v>
      </c>
      <c r="D331" s="78">
        <v>0</v>
      </c>
      <c r="E331" s="78">
        <v>0</v>
      </c>
      <c r="F331" s="78">
        <v>0</v>
      </c>
      <c r="G331" s="78">
        <v>0</v>
      </c>
      <c r="H331" s="78">
        <v>0</v>
      </c>
      <c r="I331" s="78">
        <v>0</v>
      </c>
      <c r="J331" s="78">
        <v>0</v>
      </c>
      <c r="K331" s="78">
        <v>0</v>
      </c>
      <c r="L331" s="78">
        <v>0</v>
      </c>
      <c r="M331" s="78">
        <v>0</v>
      </c>
      <c r="N331" s="78">
        <v>0</v>
      </c>
      <c r="O331" s="78">
        <v>0</v>
      </c>
      <c r="P331" s="78">
        <v>0</v>
      </c>
      <c r="Q331" s="78">
        <v>0</v>
      </c>
      <c r="R331" s="78">
        <v>0</v>
      </c>
      <c r="S331" s="78">
        <v>0</v>
      </c>
      <c r="T331" s="78">
        <v>0</v>
      </c>
      <c r="U331" s="78">
        <v>0</v>
      </c>
      <c r="V331" s="78">
        <v>0</v>
      </c>
      <c r="W331" s="78">
        <v>0</v>
      </c>
      <c r="X331" s="78">
        <v>0</v>
      </c>
      <c r="Y331" s="78">
        <v>0</v>
      </c>
      <c r="Z331" s="87">
        <f>IF(COUNTIF(D331:Y331,"&lt;&gt;0")&lt;=1,IF((SUM(D331:Y331))&gt;0,(+HLOOKUP((SUM(D331:Y331)),[2]Priser!$E$168:$J$170,2)+((SUM(D331:Y331))-HLOOKUP((SUM(D331:Y331)),[2]Priser!$E$168:$J$170,1))*HLOOKUP((SUM(D331:Y331)),[2]Priser!$E$168:$J$170,3))/(SUM(D331:Y331)),0)*(1+[2]Genanskaffelsespriser!$D$196),$A$400)</f>
        <v>0</v>
      </c>
      <c r="AA331" s="57">
        <f t="shared" ref="AA331:AV331" si="264">IF((D331*$Z331-(2009-D$3)/($C331+D332)*$Z331*D331)&lt;0,0,(D331*$Z331-(2009-D$3)/($C331+D332)*$Z331*D331))</f>
        <v>0</v>
      </c>
      <c r="AB331" s="58">
        <f t="shared" si="264"/>
        <v>0</v>
      </c>
      <c r="AC331" s="58">
        <f t="shared" si="264"/>
        <v>0</v>
      </c>
      <c r="AD331" s="58">
        <f t="shared" si="264"/>
        <v>0</v>
      </c>
      <c r="AE331" s="58">
        <f t="shared" si="264"/>
        <v>0</v>
      </c>
      <c r="AF331" s="58">
        <f t="shared" si="264"/>
        <v>0</v>
      </c>
      <c r="AG331" s="58">
        <f t="shared" si="264"/>
        <v>0</v>
      </c>
      <c r="AH331" s="58">
        <f t="shared" si="264"/>
        <v>0</v>
      </c>
      <c r="AI331" s="58">
        <f t="shared" si="264"/>
        <v>0</v>
      </c>
      <c r="AJ331" s="58">
        <f t="shared" si="264"/>
        <v>0</v>
      </c>
      <c r="AK331" s="58">
        <f t="shared" si="264"/>
        <v>0</v>
      </c>
      <c r="AL331" s="58">
        <f t="shared" si="264"/>
        <v>0</v>
      </c>
      <c r="AM331" s="58">
        <f t="shared" si="264"/>
        <v>0</v>
      </c>
      <c r="AN331" s="58">
        <f t="shared" si="264"/>
        <v>0</v>
      </c>
      <c r="AO331" s="58">
        <f t="shared" si="264"/>
        <v>0</v>
      </c>
      <c r="AP331" s="58">
        <f t="shared" si="264"/>
        <v>0</v>
      </c>
      <c r="AQ331" s="58">
        <f t="shared" si="264"/>
        <v>0</v>
      </c>
      <c r="AR331" s="58">
        <f t="shared" si="264"/>
        <v>0</v>
      </c>
      <c r="AS331" s="58">
        <f t="shared" si="264"/>
        <v>0</v>
      </c>
      <c r="AT331" s="58">
        <f t="shared" si="264"/>
        <v>0</v>
      </c>
      <c r="AU331" s="58">
        <f t="shared" si="264"/>
        <v>0</v>
      </c>
      <c r="AV331" s="58">
        <f t="shared" si="264"/>
        <v>0</v>
      </c>
      <c r="AW331" s="59">
        <f>+SUM(AA331:AV331)</f>
        <v>0</v>
      </c>
      <c r="AX331" s="58">
        <f>VLOOKUP(D$3,[2]Prisindeks!$A$1:$B$111,2,FALSE)/100*AA331</f>
        <v>0</v>
      </c>
      <c r="AY331" s="58">
        <f>VLOOKUP(E$3,[2]Prisindeks!$A$1:$B$111,2,FALSE)/100*AB331</f>
        <v>0</v>
      </c>
      <c r="AZ331" s="58">
        <f>VLOOKUP(F$3,[2]Prisindeks!$A$1:$B$111,2,FALSE)/100*AC331</f>
        <v>0</v>
      </c>
      <c r="BA331" s="58">
        <f>VLOOKUP(G$3,[2]Prisindeks!$A$1:$B$111,2,FALSE)/100*AD331</f>
        <v>0</v>
      </c>
      <c r="BB331" s="58">
        <f>VLOOKUP(H$3,[2]Prisindeks!$A$1:$B$111,2,FALSE)/100*AE331</f>
        <v>0</v>
      </c>
      <c r="BC331" s="58">
        <f>VLOOKUP(I$3,[2]Prisindeks!$A$1:$B$111,2,FALSE)/100*AF331</f>
        <v>0</v>
      </c>
      <c r="BD331" s="58">
        <f>VLOOKUP(J$3,[2]Prisindeks!$A$1:$B$111,2,FALSE)/100*AG331</f>
        <v>0</v>
      </c>
      <c r="BE331" s="58">
        <f>VLOOKUP(K$3,[2]Prisindeks!$A$1:$B$111,2,FALSE)/100*AH331</f>
        <v>0</v>
      </c>
      <c r="BF331" s="58">
        <f>VLOOKUP(L$3,[2]Prisindeks!$A$1:$B$111,2,FALSE)/100*AI331</f>
        <v>0</v>
      </c>
      <c r="BG331" s="58">
        <f>VLOOKUP(M$3,[2]Prisindeks!$A$1:$B$111,2,FALSE)/100*AJ331</f>
        <v>0</v>
      </c>
      <c r="BH331" s="58">
        <f>VLOOKUP(N$3,[2]Prisindeks!$A$1:$B$111,2,FALSE)/100*AK331</f>
        <v>0</v>
      </c>
      <c r="BI331" s="58">
        <f>VLOOKUP(O$3,[2]Prisindeks!$A$1:$B$111,2,FALSE)/100*AL331</f>
        <v>0</v>
      </c>
      <c r="BJ331" s="58">
        <f>VLOOKUP(P$3,[2]Prisindeks!$A$1:$B$111,2,FALSE)/100*AM331</f>
        <v>0</v>
      </c>
      <c r="BK331" s="58">
        <f>VLOOKUP(Q$3,[2]Prisindeks!$A$1:$B$111,2,FALSE)/100*AN331</f>
        <v>0</v>
      </c>
      <c r="BL331" s="58">
        <f>VLOOKUP(R$3,[2]Prisindeks!$A$1:$B$111,2,FALSE)/100*AO331</f>
        <v>0</v>
      </c>
      <c r="BM331" s="58">
        <f>VLOOKUP(S$3,[2]Prisindeks!$A$1:$B$111,2,FALSE)/100*AP331</f>
        <v>0</v>
      </c>
      <c r="BN331" s="58">
        <f>VLOOKUP(T$3,[2]Prisindeks!$A$1:$B$111,2,FALSE)/100*AQ331</f>
        <v>0</v>
      </c>
      <c r="BO331" s="58">
        <f>VLOOKUP(U$3,[2]Prisindeks!$A$1:$B$111,2,FALSE)/100*AR331</f>
        <v>0</v>
      </c>
      <c r="BP331" s="58">
        <f>VLOOKUP(V$3,[2]Prisindeks!$A$1:$B$111,2,FALSE)/100*AS331</f>
        <v>0</v>
      </c>
      <c r="BQ331" s="58">
        <f>VLOOKUP(W$3,[2]Prisindeks!$A$1:$B$111,2,FALSE)/100*AT331</f>
        <v>0</v>
      </c>
      <c r="BR331" s="58">
        <f>VLOOKUP(X$3,[2]Prisindeks!$A$1:$B$111,2,FALSE)/100*AU331</f>
        <v>0</v>
      </c>
      <c r="BS331" s="58">
        <f>VLOOKUP(Y$3,[2]Prisindeks!$A$1:$B$111,2,FALSE)/100*AV331</f>
        <v>0</v>
      </c>
      <c r="BT331" s="59">
        <f>+SUM(AX331:BS331)</f>
        <v>0</v>
      </c>
      <c r="BU331" s="48">
        <f t="shared" si="262"/>
        <v>0</v>
      </c>
      <c r="BV331" s="48">
        <f t="shared" si="262"/>
        <v>0</v>
      </c>
      <c r="BW331" s="48">
        <f t="shared" si="262"/>
        <v>0</v>
      </c>
      <c r="BX331" s="48">
        <f t="shared" si="262"/>
        <v>0</v>
      </c>
      <c r="BY331" s="48">
        <f t="shared" si="262"/>
        <v>0</v>
      </c>
      <c r="BZ331" s="48">
        <f t="shared" si="262"/>
        <v>0</v>
      </c>
      <c r="CA331" s="48">
        <f t="shared" si="262"/>
        <v>0</v>
      </c>
      <c r="CB331" s="48">
        <f t="shared" si="262"/>
        <v>0</v>
      </c>
      <c r="CC331" s="48">
        <f t="shared" si="262"/>
        <v>0</v>
      </c>
      <c r="CD331" s="48">
        <f t="shared" si="262"/>
        <v>0</v>
      </c>
      <c r="CE331" s="48">
        <f t="shared" si="263"/>
        <v>0</v>
      </c>
      <c r="CF331" s="48">
        <f t="shared" si="263"/>
        <v>0</v>
      </c>
      <c r="CG331" s="48">
        <f t="shared" si="263"/>
        <v>0</v>
      </c>
      <c r="CH331" s="48">
        <f t="shared" si="263"/>
        <v>0</v>
      </c>
      <c r="CI331" s="48">
        <f t="shared" si="263"/>
        <v>0</v>
      </c>
      <c r="CJ331" s="48">
        <f t="shared" si="263"/>
        <v>0</v>
      </c>
      <c r="CK331" s="48">
        <f t="shared" si="263"/>
        <v>0</v>
      </c>
      <c r="CL331" s="48">
        <f t="shared" si="263"/>
        <v>0</v>
      </c>
      <c r="CM331" s="48">
        <f t="shared" si="263"/>
        <v>0</v>
      </c>
      <c r="CN331" s="48">
        <f t="shared" si="263"/>
        <v>0</v>
      </c>
      <c r="CO331" s="48">
        <f t="shared" si="263"/>
        <v>0</v>
      </c>
      <c r="CP331" s="48">
        <f t="shared" si="263"/>
        <v>0</v>
      </c>
      <c r="CQ331" s="49">
        <f>+AVERAGE(AW331,BT331)</f>
        <v>0</v>
      </c>
      <c r="CR331" s="48">
        <f>SUM(D331:Y331)</f>
        <v>0</v>
      </c>
    </row>
    <row r="332" spans="1:96" hidden="1" outlineLevel="1" x14ac:dyDescent="0.25">
      <c r="A332" s="60" t="s">
        <v>66</v>
      </c>
      <c r="B332" s="51" t="s">
        <v>67</v>
      </c>
      <c r="C332" s="61" t="s">
        <v>68</v>
      </c>
      <c r="D332" s="78">
        <v>0</v>
      </c>
      <c r="E332" s="78">
        <v>0</v>
      </c>
      <c r="F332" s="78">
        <v>0</v>
      </c>
      <c r="G332" s="78">
        <v>0</v>
      </c>
      <c r="H332" s="78">
        <v>0</v>
      </c>
      <c r="I332" s="78">
        <v>0</v>
      </c>
      <c r="J332" s="78">
        <v>0</v>
      </c>
      <c r="K332" s="78">
        <v>0</v>
      </c>
      <c r="L332" s="78">
        <v>0</v>
      </c>
      <c r="M332" s="78">
        <v>0</v>
      </c>
      <c r="N332" s="78">
        <v>0</v>
      </c>
      <c r="O332" s="78">
        <v>0</v>
      </c>
      <c r="P332" s="78">
        <v>0</v>
      </c>
      <c r="Q332" s="78">
        <v>0</v>
      </c>
      <c r="R332" s="78">
        <v>0</v>
      </c>
      <c r="S332" s="78">
        <v>0</v>
      </c>
      <c r="T332" s="78">
        <v>0</v>
      </c>
      <c r="U332" s="78">
        <v>0</v>
      </c>
      <c r="V332" s="78">
        <v>0</v>
      </c>
      <c r="W332" s="78">
        <v>0</v>
      </c>
      <c r="X332" s="78">
        <v>0</v>
      </c>
      <c r="Y332" s="110">
        <v>0</v>
      </c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  <c r="BC332" s="56"/>
      <c r="BD332" s="56"/>
      <c r="BE332" s="56"/>
      <c r="BF332" s="56"/>
      <c r="BG332" s="56"/>
      <c r="BH332" s="56"/>
      <c r="BI332" s="56"/>
      <c r="BJ332" s="56"/>
      <c r="BK332" s="56"/>
      <c r="BL332" s="56"/>
      <c r="BM332" s="56"/>
      <c r="BN332" s="56"/>
      <c r="BO332" s="56"/>
      <c r="BP332" s="56"/>
      <c r="BQ332" s="56"/>
      <c r="BR332" s="56"/>
      <c r="BS332" s="56"/>
      <c r="BT332" s="56"/>
      <c r="BU332" s="56"/>
      <c r="BV332" s="56"/>
      <c r="BW332" s="56"/>
      <c r="BX332" s="56"/>
      <c r="BY332" s="56"/>
      <c r="BZ332" s="56"/>
      <c r="CA332" s="56"/>
      <c r="CB332" s="56"/>
      <c r="CC332" s="56"/>
      <c r="CD332" s="56"/>
      <c r="CE332" s="56"/>
      <c r="CF332" s="56"/>
      <c r="CG332" s="56"/>
      <c r="CH332" s="56"/>
      <c r="CI332" s="56"/>
      <c r="CJ332" s="56"/>
      <c r="CK332" s="56"/>
      <c r="CL332" s="56"/>
      <c r="CM332" s="56"/>
      <c r="CN332" s="56"/>
      <c r="CO332" s="56"/>
      <c r="CP332" s="56"/>
      <c r="CQ332" s="49"/>
      <c r="CR332" s="48"/>
    </row>
    <row r="333" spans="1:96" hidden="1" outlineLevel="1" x14ac:dyDescent="0.25">
      <c r="A333" s="50" t="s">
        <v>90</v>
      </c>
      <c r="B333" s="51" t="s">
        <v>89</v>
      </c>
      <c r="C333" s="52">
        <f>+[2]Genanskaffelsespriser!$E$179</f>
        <v>50</v>
      </c>
      <c r="D333" s="78">
        <v>0</v>
      </c>
      <c r="E333" s="78">
        <v>0</v>
      </c>
      <c r="F333" s="78">
        <v>0</v>
      </c>
      <c r="G333" s="78">
        <v>0</v>
      </c>
      <c r="H333" s="78">
        <v>0</v>
      </c>
      <c r="I333" s="78">
        <v>0</v>
      </c>
      <c r="J333" s="78">
        <v>0</v>
      </c>
      <c r="K333" s="78">
        <v>0</v>
      </c>
      <c r="L333" s="78">
        <v>0</v>
      </c>
      <c r="M333" s="78">
        <v>0</v>
      </c>
      <c r="N333" s="78">
        <v>0</v>
      </c>
      <c r="O333" s="78">
        <v>0</v>
      </c>
      <c r="P333" s="78">
        <v>0</v>
      </c>
      <c r="Q333" s="78">
        <v>0</v>
      </c>
      <c r="R333" s="78">
        <v>0</v>
      </c>
      <c r="S333" s="78">
        <v>0</v>
      </c>
      <c r="T333" s="78">
        <v>0</v>
      </c>
      <c r="U333" s="78">
        <v>0</v>
      </c>
      <c r="V333" s="78">
        <v>0</v>
      </c>
      <c r="W333" s="78">
        <v>0</v>
      </c>
      <c r="X333" s="78">
        <v>0</v>
      </c>
      <c r="Y333" s="78">
        <v>0</v>
      </c>
      <c r="Z333" s="87">
        <f>IF(COUNTIF(D333:Y333,"&lt;&gt;0")&lt;=1,IF((SUM(D333:Y333))&gt;0,(+HLOOKUP((SUM(D333:Y333)),[2]Priser!$E$191:$J$193,2)+((SUM(D333:Y333))-HLOOKUP((SUM(D333:Y333)),[2]Priser!$E$191:$J$193,1))*HLOOKUP((SUM(D333:Y333)),[2]Priser!$E$191:$J$193,3))/(SUM(D333:Y333)),0)*(1+[2]Genanskaffelsespriser!$D$196),$A$400)</f>
        <v>0</v>
      </c>
      <c r="AA333" s="57">
        <f t="shared" ref="AA333:AV333" si="265">IF((D333*$Z333-(2009-D$3)/($C333+D334)*$Z333*D333)&lt;0,0,(D333*$Z333-(2009-D$3)/($C333+D334)*$Z333*D333))</f>
        <v>0</v>
      </c>
      <c r="AB333" s="58">
        <f t="shared" si="265"/>
        <v>0</v>
      </c>
      <c r="AC333" s="58">
        <f t="shared" si="265"/>
        <v>0</v>
      </c>
      <c r="AD333" s="58">
        <f t="shared" si="265"/>
        <v>0</v>
      </c>
      <c r="AE333" s="58">
        <f t="shared" si="265"/>
        <v>0</v>
      </c>
      <c r="AF333" s="58">
        <f t="shared" si="265"/>
        <v>0</v>
      </c>
      <c r="AG333" s="58">
        <f t="shared" si="265"/>
        <v>0</v>
      </c>
      <c r="AH333" s="58">
        <f t="shared" si="265"/>
        <v>0</v>
      </c>
      <c r="AI333" s="58">
        <f t="shared" si="265"/>
        <v>0</v>
      </c>
      <c r="AJ333" s="58">
        <f t="shared" si="265"/>
        <v>0</v>
      </c>
      <c r="AK333" s="58">
        <f t="shared" si="265"/>
        <v>0</v>
      </c>
      <c r="AL333" s="58">
        <f t="shared" si="265"/>
        <v>0</v>
      </c>
      <c r="AM333" s="58">
        <f t="shared" si="265"/>
        <v>0</v>
      </c>
      <c r="AN333" s="58">
        <f t="shared" si="265"/>
        <v>0</v>
      </c>
      <c r="AO333" s="58">
        <f t="shared" si="265"/>
        <v>0</v>
      </c>
      <c r="AP333" s="58">
        <f t="shared" si="265"/>
        <v>0</v>
      </c>
      <c r="AQ333" s="58">
        <f t="shared" si="265"/>
        <v>0</v>
      </c>
      <c r="AR333" s="58">
        <f t="shared" si="265"/>
        <v>0</v>
      </c>
      <c r="AS333" s="58">
        <f t="shared" si="265"/>
        <v>0</v>
      </c>
      <c r="AT333" s="58">
        <f t="shared" si="265"/>
        <v>0</v>
      </c>
      <c r="AU333" s="58">
        <f t="shared" si="265"/>
        <v>0</v>
      </c>
      <c r="AV333" s="58">
        <f t="shared" si="265"/>
        <v>0</v>
      </c>
      <c r="AW333" s="59">
        <f>+SUM(AA333:AV333)</f>
        <v>0</v>
      </c>
      <c r="AX333" s="58">
        <f>VLOOKUP(D$3,[2]Prisindeks!$A$1:$B$111,2,FALSE)/100*AA333</f>
        <v>0</v>
      </c>
      <c r="AY333" s="58">
        <f>VLOOKUP(E$3,[2]Prisindeks!$A$1:$B$111,2,FALSE)/100*AB333</f>
        <v>0</v>
      </c>
      <c r="AZ333" s="58">
        <f>VLOOKUP(F$3,[2]Prisindeks!$A$1:$B$111,2,FALSE)/100*AC333</f>
        <v>0</v>
      </c>
      <c r="BA333" s="58">
        <f>VLOOKUP(G$3,[2]Prisindeks!$A$1:$B$111,2,FALSE)/100*AD333</f>
        <v>0</v>
      </c>
      <c r="BB333" s="58">
        <f>VLOOKUP(H$3,[2]Prisindeks!$A$1:$B$111,2,FALSE)/100*AE333</f>
        <v>0</v>
      </c>
      <c r="BC333" s="58">
        <f>VLOOKUP(I$3,[2]Prisindeks!$A$1:$B$111,2,FALSE)/100*AF333</f>
        <v>0</v>
      </c>
      <c r="BD333" s="58">
        <f>VLOOKUP(J$3,[2]Prisindeks!$A$1:$B$111,2,FALSE)/100*AG333</f>
        <v>0</v>
      </c>
      <c r="BE333" s="58">
        <f>VLOOKUP(K$3,[2]Prisindeks!$A$1:$B$111,2,FALSE)/100*AH333</f>
        <v>0</v>
      </c>
      <c r="BF333" s="58">
        <f>VLOOKUP(L$3,[2]Prisindeks!$A$1:$B$111,2,FALSE)/100*AI333</f>
        <v>0</v>
      </c>
      <c r="BG333" s="58">
        <f>VLOOKUP(M$3,[2]Prisindeks!$A$1:$B$111,2,FALSE)/100*AJ333</f>
        <v>0</v>
      </c>
      <c r="BH333" s="58">
        <f>VLOOKUP(N$3,[2]Prisindeks!$A$1:$B$111,2,FALSE)/100*AK333</f>
        <v>0</v>
      </c>
      <c r="BI333" s="58">
        <f>VLOOKUP(O$3,[2]Prisindeks!$A$1:$B$111,2,FALSE)/100*AL333</f>
        <v>0</v>
      </c>
      <c r="BJ333" s="58">
        <f>VLOOKUP(P$3,[2]Prisindeks!$A$1:$B$111,2,FALSE)/100*AM333</f>
        <v>0</v>
      </c>
      <c r="BK333" s="58">
        <f>VLOOKUP(Q$3,[2]Prisindeks!$A$1:$B$111,2,FALSE)/100*AN333</f>
        <v>0</v>
      </c>
      <c r="BL333" s="58">
        <f>VLOOKUP(R$3,[2]Prisindeks!$A$1:$B$111,2,FALSE)/100*AO333</f>
        <v>0</v>
      </c>
      <c r="BM333" s="58">
        <f>VLOOKUP(S$3,[2]Prisindeks!$A$1:$B$111,2,FALSE)/100*AP333</f>
        <v>0</v>
      </c>
      <c r="BN333" s="58">
        <f>VLOOKUP(T$3,[2]Prisindeks!$A$1:$B$111,2,FALSE)/100*AQ333</f>
        <v>0</v>
      </c>
      <c r="BO333" s="58">
        <f>VLOOKUP(U$3,[2]Prisindeks!$A$1:$B$111,2,FALSE)/100*AR333</f>
        <v>0</v>
      </c>
      <c r="BP333" s="58">
        <f>VLOOKUP(V$3,[2]Prisindeks!$A$1:$B$111,2,FALSE)/100*AS333</f>
        <v>0</v>
      </c>
      <c r="BQ333" s="58">
        <f>VLOOKUP(W$3,[2]Prisindeks!$A$1:$B$111,2,FALSE)/100*AT333</f>
        <v>0</v>
      </c>
      <c r="BR333" s="58">
        <f>VLOOKUP(X$3,[2]Prisindeks!$A$1:$B$111,2,FALSE)/100*AU333</f>
        <v>0</v>
      </c>
      <c r="BS333" s="58">
        <f>VLOOKUP(Y$3,[2]Prisindeks!$A$1:$B$111,2,FALSE)/100*AV333</f>
        <v>0</v>
      </c>
      <c r="BT333" s="59">
        <f>+SUM(AX333:BS333)</f>
        <v>0</v>
      </c>
      <c r="BU333" s="48">
        <f t="shared" ref="BU333:CP333" si="266">(AX333+AA333)/2</f>
        <v>0</v>
      </c>
      <c r="BV333" s="48">
        <f t="shared" si="266"/>
        <v>0</v>
      </c>
      <c r="BW333" s="48">
        <f t="shared" si="266"/>
        <v>0</v>
      </c>
      <c r="BX333" s="48">
        <f t="shared" si="266"/>
        <v>0</v>
      </c>
      <c r="BY333" s="48">
        <f t="shared" si="266"/>
        <v>0</v>
      </c>
      <c r="BZ333" s="48">
        <f t="shared" si="266"/>
        <v>0</v>
      </c>
      <c r="CA333" s="48">
        <f t="shared" si="266"/>
        <v>0</v>
      </c>
      <c r="CB333" s="48">
        <f t="shared" si="266"/>
        <v>0</v>
      </c>
      <c r="CC333" s="48">
        <f t="shared" si="266"/>
        <v>0</v>
      </c>
      <c r="CD333" s="48">
        <f t="shared" si="266"/>
        <v>0</v>
      </c>
      <c r="CE333" s="48">
        <f t="shared" si="266"/>
        <v>0</v>
      </c>
      <c r="CF333" s="48">
        <f t="shared" si="266"/>
        <v>0</v>
      </c>
      <c r="CG333" s="48">
        <f t="shared" si="266"/>
        <v>0</v>
      </c>
      <c r="CH333" s="48">
        <f t="shared" si="266"/>
        <v>0</v>
      </c>
      <c r="CI333" s="48">
        <f t="shared" si="266"/>
        <v>0</v>
      </c>
      <c r="CJ333" s="48">
        <f t="shared" si="266"/>
        <v>0</v>
      </c>
      <c r="CK333" s="48">
        <f t="shared" si="266"/>
        <v>0</v>
      </c>
      <c r="CL333" s="48">
        <f t="shared" si="266"/>
        <v>0</v>
      </c>
      <c r="CM333" s="48">
        <f t="shared" si="266"/>
        <v>0</v>
      </c>
      <c r="CN333" s="48">
        <f t="shared" si="266"/>
        <v>0</v>
      </c>
      <c r="CO333" s="48">
        <f t="shared" si="266"/>
        <v>0</v>
      </c>
      <c r="CP333" s="48">
        <f t="shared" si="266"/>
        <v>0</v>
      </c>
      <c r="CQ333" s="49">
        <f>+AVERAGE(AW333,BT333)</f>
        <v>0</v>
      </c>
      <c r="CR333" s="48">
        <f>SUM(D333:Y333)</f>
        <v>0</v>
      </c>
    </row>
    <row r="334" spans="1:96" hidden="1" outlineLevel="1" x14ac:dyDescent="0.25">
      <c r="A334" s="60" t="s">
        <v>66</v>
      </c>
      <c r="B334" s="51" t="s">
        <v>67</v>
      </c>
      <c r="C334" s="61" t="s">
        <v>68</v>
      </c>
      <c r="D334" s="78">
        <v>0</v>
      </c>
      <c r="E334" s="78">
        <v>0</v>
      </c>
      <c r="F334" s="78">
        <v>0</v>
      </c>
      <c r="G334" s="78">
        <v>0</v>
      </c>
      <c r="H334" s="78">
        <v>0</v>
      </c>
      <c r="I334" s="78">
        <v>0</v>
      </c>
      <c r="J334" s="78">
        <v>0</v>
      </c>
      <c r="K334" s="78">
        <v>0</v>
      </c>
      <c r="L334" s="78">
        <v>0</v>
      </c>
      <c r="M334" s="78">
        <v>0</v>
      </c>
      <c r="N334" s="78">
        <v>0</v>
      </c>
      <c r="O334" s="78">
        <v>0</v>
      </c>
      <c r="P334" s="78">
        <v>0</v>
      </c>
      <c r="Q334" s="78">
        <v>0</v>
      </c>
      <c r="R334" s="78">
        <v>0</v>
      </c>
      <c r="S334" s="78">
        <v>0</v>
      </c>
      <c r="T334" s="78">
        <v>0</v>
      </c>
      <c r="U334" s="78">
        <v>0</v>
      </c>
      <c r="V334" s="78">
        <v>0</v>
      </c>
      <c r="W334" s="78">
        <v>0</v>
      </c>
      <c r="X334" s="78">
        <v>0</v>
      </c>
      <c r="Y334" s="110">
        <v>0</v>
      </c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  <c r="BC334" s="56"/>
      <c r="BD334" s="56"/>
      <c r="BE334" s="56"/>
      <c r="BF334" s="56"/>
      <c r="BG334" s="56"/>
      <c r="BH334" s="56"/>
      <c r="BI334" s="56"/>
      <c r="BJ334" s="56"/>
      <c r="BK334" s="56"/>
      <c r="BL334" s="56"/>
      <c r="BM334" s="56"/>
      <c r="BN334" s="56"/>
      <c r="BO334" s="56"/>
      <c r="BP334" s="56"/>
      <c r="BQ334" s="56"/>
      <c r="BR334" s="56"/>
      <c r="BS334" s="56"/>
      <c r="BT334" s="56"/>
      <c r="BU334" s="56"/>
      <c r="BV334" s="56"/>
      <c r="BW334" s="56"/>
      <c r="BX334" s="56"/>
      <c r="BY334" s="56"/>
      <c r="BZ334" s="56"/>
      <c r="CA334" s="56"/>
      <c r="CB334" s="56"/>
      <c r="CC334" s="56"/>
      <c r="CD334" s="56"/>
      <c r="CE334" s="56"/>
      <c r="CF334" s="56"/>
      <c r="CG334" s="56"/>
      <c r="CH334" s="56"/>
      <c r="CI334" s="56"/>
      <c r="CJ334" s="56"/>
      <c r="CK334" s="56"/>
      <c r="CL334" s="56"/>
      <c r="CM334" s="56"/>
      <c r="CN334" s="56"/>
      <c r="CO334" s="56"/>
      <c r="CP334" s="56"/>
      <c r="CQ334" s="49"/>
      <c r="CR334" s="48"/>
    </row>
    <row r="335" spans="1:96" collapsed="1" x14ac:dyDescent="0.25">
      <c r="A335" s="30" t="s">
        <v>115</v>
      </c>
      <c r="B335" s="31"/>
      <c r="C335" s="7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74"/>
      <c r="AB335" s="75"/>
      <c r="AC335" s="75"/>
      <c r="AD335" s="75"/>
      <c r="AE335" s="75"/>
      <c r="AF335" s="75"/>
      <c r="AG335" s="75"/>
      <c r="AH335" s="75"/>
      <c r="AI335" s="75"/>
      <c r="AJ335" s="75"/>
      <c r="AK335" s="75"/>
      <c r="AL335" s="75"/>
      <c r="AM335" s="75"/>
      <c r="AN335" s="75"/>
      <c r="AO335" s="75"/>
      <c r="AP335" s="75"/>
      <c r="AQ335" s="75"/>
      <c r="AR335" s="75"/>
      <c r="AS335" s="75"/>
      <c r="AT335" s="75"/>
      <c r="AU335" s="75"/>
      <c r="AV335" s="49"/>
      <c r="AW335" s="36">
        <f>SUM(AW336:AW343)</f>
        <v>0</v>
      </c>
      <c r="AX335" s="76"/>
      <c r="AY335" s="76"/>
      <c r="AZ335" s="76"/>
      <c r="BA335" s="76"/>
      <c r="BB335" s="76"/>
      <c r="BC335" s="76"/>
      <c r="BD335" s="76"/>
      <c r="BE335" s="76"/>
      <c r="BF335" s="76"/>
      <c r="BG335" s="76"/>
      <c r="BH335" s="76"/>
      <c r="BI335" s="76"/>
      <c r="BJ335" s="76"/>
      <c r="BK335" s="76"/>
      <c r="BL335" s="76"/>
      <c r="BM335" s="76"/>
      <c r="BN335" s="76"/>
      <c r="BO335" s="76"/>
      <c r="BP335" s="76"/>
      <c r="BQ335" s="76"/>
      <c r="BR335" s="76"/>
      <c r="BS335" s="76"/>
      <c r="BT335" s="36">
        <f>SUM(BT336:BT343)</f>
        <v>0</v>
      </c>
      <c r="BU335" s="76"/>
      <c r="BV335" s="76"/>
      <c r="BW335" s="76"/>
      <c r="BX335" s="76"/>
      <c r="BY335" s="76"/>
      <c r="BZ335" s="76"/>
      <c r="CA335" s="76"/>
      <c r="CB335" s="76"/>
      <c r="CC335" s="76"/>
      <c r="CD335" s="76"/>
      <c r="CE335" s="76"/>
      <c r="CF335" s="76"/>
      <c r="CG335" s="76"/>
      <c r="CH335" s="76"/>
      <c r="CI335" s="76"/>
      <c r="CJ335" s="76"/>
      <c r="CK335" s="76"/>
      <c r="CL335" s="76"/>
      <c r="CM335" s="76"/>
      <c r="CN335" s="76"/>
      <c r="CO335" s="76"/>
      <c r="CP335" s="76"/>
      <c r="CQ335" s="36">
        <f>SUM(CQ336:CQ343)</f>
        <v>0</v>
      </c>
      <c r="CR335" s="48">
        <f>SUM(D335:Y335)</f>
        <v>0</v>
      </c>
    </row>
    <row r="336" spans="1:96" hidden="1" outlineLevel="1" x14ac:dyDescent="0.25">
      <c r="A336" s="85" t="s">
        <v>84</v>
      </c>
      <c r="B336" s="39" t="s">
        <v>85</v>
      </c>
      <c r="C336" s="40">
        <f>+[2]Genanskaffelsespriser!$E$175</f>
        <v>50</v>
      </c>
      <c r="D336" s="77">
        <v>0</v>
      </c>
      <c r="E336" s="77">
        <v>0</v>
      </c>
      <c r="F336" s="77">
        <v>0</v>
      </c>
      <c r="G336" s="77">
        <v>0</v>
      </c>
      <c r="H336" s="77">
        <v>0</v>
      </c>
      <c r="I336" s="77">
        <v>0</v>
      </c>
      <c r="J336" s="77">
        <v>0</v>
      </c>
      <c r="K336" s="77">
        <v>0</v>
      </c>
      <c r="L336" s="77">
        <v>0</v>
      </c>
      <c r="M336" s="77">
        <v>0</v>
      </c>
      <c r="N336" s="77">
        <v>0</v>
      </c>
      <c r="O336" s="77">
        <v>0</v>
      </c>
      <c r="P336" s="77">
        <v>0</v>
      </c>
      <c r="Q336" s="77">
        <v>0</v>
      </c>
      <c r="R336" s="77">
        <v>0</v>
      </c>
      <c r="S336" s="77">
        <v>0</v>
      </c>
      <c r="T336" s="77">
        <v>0</v>
      </c>
      <c r="U336" s="77">
        <v>0</v>
      </c>
      <c r="V336" s="77">
        <v>0</v>
      </c>
      <c r="W336" s="77">
        <v>0</v>
      </c>
      <c r="X336" s="77">
        <v>0</v>
      </c>
      <c r="Y336" s="77">
        <v>0</v>
      </c>
      <c r="Z336" s="86">
        <f>IF(COUNTIF(D336:Y336,"&lt;&gt;0")&lt;=1,IF((SUM(D336:Y336))&gt;0,((+HLOOKUP((SUM(D336:Y336)),[2]Priser!$E$342:$H$344,2)+((SUM(D336:Y336))-HLOOKUP((SUM(D336:Y336)),[2]Priser!$E$342:$H$344,1))*HLOOKUP((SUM(D336:Y336)),[2]Priser!$E$342:$H$344,3))*[2]Priser!$P$341)/(SUM(D336:Y336)),0)*(1+[2]Genanskaffelsespriser!$D$196),$A$400)</f>
        <v>0</v>
      </c>
      <c r="AA336" s="45">
        <f t="shared" ref="AA336:AV336" si="267">IF((D336*$Z336-(2009-D$3)/($C336+D337)*$Z336*D336)&lt;0,0,(D336*$Z336-(2009-D$3)/($C336+D337)*$Z336*D336))</f>
        <v>0</v>
      </c>
      <c r="AB336" s="46">
        <f t="shared" si="267"/>
        <v>0</v>
      </c>
      <c r="AC336" s="46">
        <f t="shared" si="267"/>
        <v>0</v>
      </c>
      <c r="AD336" s="46">
        <f t="shared" si="267"/>
        <v>0</v>
      </c>
      <c r="AE336" s="46">
        <f t="shared" si="267"/>
        <v>0</v>
      </c>
      <c r="AF336" s="46">
        <f t="shared" si="267"/>
        <v>0</v>
      </c>
      <c r="AG336" s="46">
        <f t="shared" si="267"/>
        <v>0</v>
      </c>
      <c r="AH336" s="46">
        <f t="shared" si="267"/>
        <v>0</v>
      </c>
      <c r="AI336" s="46">
        <f t="shared" si="267"/>
        <v>0</v>
      </c>
      <c r="AJ336" s="46">
        <f t="shared" si="267"/>
        <v>0</v>
      </c>
      <c r="AK336" s="46">
        <f t="shared" si="267"/>
        <v>0</v>
      </c>
      <c r="AL336" s="46">
        <f t="shared" si="267"/>
        <v>0</v>
      </c>
      <c r="AM336" s="46">
        <f t="shared" si="267"/>
        <v>0</v>
      </c>
      <c r="AN336" s="46">
        <f t="shared" si="267"/>
        <v>0</v>
      </c>
      <c r="AO336" s="46">
        <f t="shared" si="267"/>
        <v>0</v>
      </c>
      <c r="AP336" s="46">
        <f t="shared" si="267"/>
        <v>0</v>
      </c>
      <c r="AQ336" s="46">
        <f t="shared" si="267"/>
        <v>0</v>
      </c>
      <c r="AR336" s="46">
        <f t="shared" si="267"/>
        <v>0</v>
      </c>
      <c r="AS336" s="46">
        <f t="shared" si="267"/>
        <v>0</v>
      </c>
      <c r="AT336" s="46">
        <f t="shared" si="267"/>
        <v>0</v>
      </c>
      <c r="AU336" s="46">
        <f t="shared" si="267"/>
        <v>0</v>
      </c>
      <c r="AV336" s="46">
        <f t="shared" si="267"/>
        <v>0</v>
      </c>
      <c r="AW336" s="47">
        <f>+SUM(AA336:AV336)</f>
        <v>0</v>
      </c>
      <c r="AX336" s="46">
        <f>VLOOKUP(D$3,[2]Prisindeks!$A$1:$B$111,2,FALSE)/100*AA336</f>
        <v>0</v>
      </c>
      <c r="AY336" s="46">
        <f>VLOOKUP(E$3,[2]Prisindeks!$A$1:$B$111,2,FALSE)/100*AB336</f>
        <v>0</v>
      </c>
      <c r="AZ336" s="46">
        <f>VLOOKUP(F$3,[2]Prisindeks!$A$1:$B$111,2,FALSE)/100*AC336</f>
        <v>0</v>
      </c>
      <c r="BA336" s="46">
        <f>VLOOKUP(G$3,[2]Prisindeks!$A$1:$B$111,2,FALSE)/100*AD336</f>
        <v>0</v>
      </c>
      <c r="BB336" s="46">
        <f>VLOOKUP(H$3,[2]Prisindeks!$A$1:$B$111,2,FALSE)/100*AE336</f>
        <v>0</v>
      </c>
      <c r="BC336" s="46">
        <f>VLOOKUP(I$3,[2]Prisindeks!$A$1:$B$111,2,FALSE)/100*AF336</f>
        <v>0</v>
      </c>
      <c r="BD336" s="46">
        <f>VLOOKUP(J$3,[2]Prisindeks!$A$1:$B$111,2,FALSE)/100*AG336</f>
        <v>0</v>
      </c>
      <c r="BE336" s="46">
        <f>VLOOKUP(K$3,[2]Prisindeks!$A$1:$B$111,2,FALSE)/100*AH336</f>
        <v>0</v>
      </c>
      <c r="BF336" s="46">
        <f>VLOOKUP(L$3,[2]Prisindeks!$A$1:$B$111,2,FALSE)/100*AI336</f>
        <v>0</v>
      </c>
      <c r="BG336" s="46">
        <f>VLOOKUP(M$3,[2]Prisindeks!$A$1:$B$111,2,FALSE)/100*AJ336</f>
        <v>0</v>
      </c>
      <c r="BH336" s="46">
        <f>VLOOKUP(N$3,[2]Prisindeks!$A$1:$B$111,2,FALSE)/100*AK336</f>
        <v>0</v>
      </c>
      <c r="BI336" s="46">
        <f>VLOOKUP(O$3,[2]Prisindeks!$A$1:$B$111,2,FALSE)/100*AL336</f>
        <v>0</v>
      </c>
      <c r="BJ336" s="46">
        <f>VLOOKUP(P$3,[2]Prisindeks!$A$1:$B$111,2,FALSE)/100*AM336</f>
        <v>0</v>
      </c>
      <c r="BK336" s="46">
        <f>VLOOKUP(Q$3,[2]Prisindeks!$A$1:$B$111,2,FALSE)/100*AN336</f>
        <v>0</v>
      </c>
      <c r="BL336" s="46">
        <f>VLOOKUP(R$3,[2]Prisindeks!$A$1:$B$111,2,FALSE)/100*AO336</f>
        <v>0</v>
      </c>
      <c r="BM336" s="46">
        <f>VLOOKUP(S$3,[2]Prisindeks!$A$1:$B$111,2,FALSE)/100*AP336</f>
        <v>0</v>
      </c>
      <c r="BN336" s="46">
        <f>VLOOKUP(T$3,[2]Prisindeks!$A$1:$B$111,2,FALSE)/100*AQ336</f>
        <v>0</v>
      </c>
      <c r="BO336" s="46">
        <f>VLOOKUP(U$3,[2]Prisindeks!$A$1:$B$111,2,FALSE)/100*AR336</f>
        <v>0</v>
      </c>
      <c r="BP336" s="46">
        <f>VLOOKUP(V$3,[2]Prisindeks!$A$1:$B$111,2,FALSE)/100*AS336</f>
        <v>0</v>
      </c>
      <c r="BQ336" s="46">
        <f>VLOOKUP(W$3,[2]Prisindeks!$A$1:$B$111,2,FALSE)/100*AT336</f>
        <v>0</v>
      </c>
      <c r="BR336" s="46">
        <f>VLOOKUP(X$3,[2]Prisindeks!$A$1:$B$111,2,FALSE)/100*AU336</f>
        <v>0</v>
      </c>
      <c r="BS336" s="46">
        <f>VLOOKUP(Y$3,[2]Prisindeks!$A$1:$B$111,2,FALSE)/100*AV336</f>
        <v>0</v>
      </c>
      <c r="BT336" s="47">
        <f>+SUM(AX336:BS336)</f>
        <v>0</v>
      </c>
      <c r="BU336" s="48">
        <f t="shared" ref="BU336:CP336" si="268">(AX336+AA336)/2</f>
        <v>0</v>
      </c>
      <c r="BV336" s="48">
        <f t="shared" si="268"/>
        <v>0</v>
      </c>
      <c r="BW336" s="48">
        <f t="shared" si="268"/>
        <v>0</v>
      </c>
      <c r="BX336" s="48">
        <f t="shared" si="268"/>
        <v>0</v>
      </c>
      <c r="BY336" s="48">
        <f t="shared" si="268"/>
        <v>0</v>
      </c>
      <c r="BZ336" s="48">
        <f t="shared" si="268"/>
        <v>0</v>
      </c>
      <c r="CA336" s="48">
        <f t="shared" si="268"/>
        <v>0</v>
      </c>
      <c r="CB336" s="48">
        <f t="shared" si="268"/>
        <v>0</v>
      </c>
      <c r="CC336" s="48">
        <f t="shared" si="268"/>
        <v>0</v>
      </c>
      <c r="CD336" s="48">
        <f t="shared" si="268"/>
        <v>0</v>
      </c>
      <c r="CE336" s="48">
        <f t="shared" si="268"/>
        <v>0</v>
      </c>
      <c r="CF336" s="48">
        <f t="shared" si="268"/>
        <v>0</v>
      </c>
      <c r="CG336" s="48">
        <f t="shared" si="268"/>
        <v>0</v>
      </c>
      <c r="CH336" s="48">
        <f t="shared" si="268"/>
        <v>0</v>
      </c>
      <c r="CI336" s="48">
        <f t="shared" si="268"/>
        <v>0</v>
      </c>
      <c r="CJ336" s="48">
        <f t="shared" si="268"/>
        <v>0</v>
      </c>
      <c r="CK336" s="48">
        <f t="shared" si="268"/>
        <v>0</v>
      </c>
      <c r="CL336" s="48">
        <f t="shared" si="268"/>
        <v>0</v>
      </c>
      <c r="CM336" s="48">
        <f t="shared" si="268"/>
        <v>0</v>
      </c>
      <c r="CN336" s="48">
        <f t="shared" si="268"/>
        <v>0</v>
      </c>
      <c r="CO336" s="48">
        <f t="shared" si="268"/>
        <v>0</v>
      </c>
      <c r="CP336" s="48">
        <f t="shared" si="268"/>
        <v>0</v>
      </c>
      <c r="CQ336" s="49">
        <f>+AVERAGE(AW336,BT336)</f>
        <v>0</v>
      </c>
      <c r="CR336" s="48">
        <f>SUM(D336:Y336)</f>
        <v>0</v>
      </c>
    </row>
    <row r="337" spans="1:96" hidden="1" outlineLevel="1" x14ac:dyDescent="0.25">
      <c r="A337" s="60" t="s">
        <v>66</v>
      </c>
      <c r="B337" s="51" t="s">
        <v>67</v>
      </c>
      <c r="C337" s="61" t="s">
        <v>68</v>
      </c>
      <c r="D337" s="78">
        <v>0</v>
      </c>
      <c r="E337" s="78">
        <v>0</v>
      </c>
      <c r="F337" s="78">
        <v>0</v>
      </c>
      <c r="G337" s="78">
        <v>0</v>
      </c>
      <c r="H337" s="78">
        <v>0</v>
      </c>
      <c r="I337" s="78">
        <v>0</v>
      </c>
      <c r="J337" s="78">
        <v>0</v>
      </c>
      <c r="K337" s="78">
        <v>0</v>
      </c>
      <c r="L337" s="78">
        <v>0</v>
      </c>
      <c r="M337" s="78">
        <v>0</v>
      </c>
      <c r="N337" s="78">
        <v>0</v>
      </c>
      <c r="O337" s="78">
        <v>0</v>
      </c>
      <c r="P337" s="78">
        <v>0</v>
      </c>
      <c r="Q337" s="78">
        <v>0</v>
      </c>
      <c r="R337" s="78">
        <v>0</v>
      </c>
      <c r="S337" s="78">
        <v>0</v>
      </c>
      <c r="T337" s="78">
        <v>0</v>
      </c>
      <c r="U337" s="78">
        <v>0</v>
      </c>
      <c r="V337" s="78">
        <v>0</v>
      </c>
      <c r="W337" s="78">
        <v>0</v>
      </c>
      <c r="X337" s="78">
        <v>0</v>
      </c>
      <c r="Y337" s="110">
        <v>0</v>
      </c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  <c r="BC337" s="56"/>
      <c r="BD337" s="56"/>
      <c r="BE337" s="56"/>
      <c r="BF337" s="56"/>
      <c r="BG337" s="56"/>
      <c r="BH337" s="56"/>
      <c r="BI337" s="56"/>
      <c r="BJ337" s="56"/>
      <c r="BK337" s="56"/>
      <c r="BL337" s="56"/>
      <c r="BM337" s="56"/>
      <c r="BN337" s="56"/>
      <c r="BO337" s="56"/>
      <c r="BP337" s="56"/>
      <c r="BQ337" s="56"/>
      <c r="BR337" s="56"/>
      <c r="BS337" s="56"/>
      <c r="BT337" s="56"/>
      <c r="BU337" s="56"/>
      <c r="BV337" s="56"/>
      <c r="BW337" s="56"/>
      <c r="BX337" s="56"/>
      <c r="BY337" s="56"/>
      <c r="BZ337" s="56"/>
      <c r="CA337" s="56"/>
      <c r="CB337" s="56"/>
      <c r="CC337" s="56"/>
      <c r="CD337" s="56"/>
      <c r="CE337" s="56"/>
      <c r="CF337" s="56"/>
      <c r="CG337" s="56"/>
      <c r="CH337" s="56"/>
      <c r="CI337" s="56"/>
      <c r="CJ337" s="56"/>
      <c r="CK337" s="56"/>
      <c r="CL337" s="56"/>
      <c r="CM337" s="56"/>
      <c r="CN337" s="56"/>
      <c r="CO337" s="56"/>
      <c r="CP337" s="56"/>
      <c r="CQ337" s="49"/>
      <c r="CR337" s="48"/>
    </row>
    <row r="338" spans="1:96" hidden="1" outlineLevel="1" x14ac:dyDescent="0.25">
      <c r="A338" s="50" t="s">
        <v>86</v>
      </c>
      <c r="B338" s="51" t="s">
        <v>85</v>
      </c>
      <c r="C338" s="52">
        <f>+[2]Genanskaffelsespriser!$E$176</f>
        <v>25</v>
      </c>
      <c r="D338" s="78">
        <v>0</v>
      </c>
      <c r="E338" s="78">
        <v>0</v>
      </c>
      <c r="F338" s="78">
        <v>0</v>
      </c>
      <c r="G338" s="78">
        <v>0</v>
      </c>
      <c r="H338" s="78">
        <v>0</v>
      </c>
      <c r="I338" s="78">
        <v>0</v>
      </c>
      <c r="J338" s="78">
        <v>0</v>
      </c>
      <c r="K338" s="78">
        <v>0</v>
      </c>
      <c r="L338" s="78">
        <v>0</v>
      </c>
      <c r="M338" s="78">
        <v>0</v>
      </c>
      <c r="N338" s="78">
        <v>0</v>
      </c>
      <c r="O338" s="78">
        <v>0</v>
      </c>
      <c r="P338" s="78">
        <v>0</v>
      </c>
      <c r="Q338" s="78">
        <v>0</v>
      </c>
      <c r="R338" s="78">
        <v>0</v>
      </c>
      <c r="S338" s="78">
        <v>0</v>
      </c>
      <c r="T338" s="78">
        <v>0</v>
      </c>
      <c r="U338" s="78">
        <v>0</v>
      </c>
      <c r="V338" s="78">
        <v>0</v>
      </c>
      <c r="W338" s="78">
        <v>0</v>
      </c>
      <c r="X338" s="78">
        <v>0</v>
      </c>
      <c r="Y338" s="78">
        <v>0</v>
      </c>
      <c r="Z338" s="87">
        <f>IF(COUNTIF(D338:Y338,"&lt;&gt;0")&lt;=1,IF((SUM(D338:Y338))&gt;0,((+HLOOKUP((SUM(D338:Y338)),[2]Priser!$E$342:$H$344,2)+((SUM(D338:Y338))-HLOOKUP((SUM(D338:Y338)),[2]Priser!$E$342:$H$344,1))*HLOOKUP((SUM(D338:Y338)),[2]Priser!$E$342:$H$344,3))*[2]Priser!$Q$341)/(SUM(D338:Y338)),0)*(1+[2]Genanskaffelsespriser!$D$196),$A$400)</f>
        <v>0</v>
      </c>
      <c r="AA338" s="57">
        <f t="shared" ref="AA338:AP339" si="269">IF((D338*$Z338-(2009-D$3)/$C338*$Z338*D338)&lt;0,0,(D338*$Z338-(2009-D$3)/$C338*$Z338*D338))</f>
        <v>0</v>
      </c>
      <c r="AB338" s="58">
        <f t="shared" si="269"/>
        <v>0</v>
      </c>
      <c r="AC338" s="58">
        <f t="shared" si="269"/>
        <v>0</v>
      </c>
      <c r="AD338" s="58">
        <f t="shared" si="269"/>
        <v>0</v>
      </c>
      <c r="AE338" s="58">
        <f t="shared" si="269"/>
        <v>0</v>
      </c>
      <c r="AF338" s="58">
        <f t="shared" si="269"/>
        <v>0</v>
      </c>
      <c r="AG338" s="58">
        <f t="shared" si="269"/>
        <v>0</v>
      </c>
      <c r="AH338" s="58">
        <f t="shared" si="269"/>
        <v>0</v>
      </c>
      <c r="AI338" s="58">
        <f t="shared" si="269"/>
        <v>0</v>
      </c>
      <c r="AJ338" s="58">
        <f t="shared" si="269"/>
        <v>0</v>
      </c>
      <c r="AK338" s="58">
        <f t="shared" si="269"/>
        <v>0</v>
      </c>
      <c r="AL338" s="58">
        <f t="shared" si="269"/>
        <v>0</v>
      </c>
      <c r="AM338" s="58">
        <f t="shared" si="269"/>
        <v>0</v>
      </c>
      <c r="AN338" s="58">
        <f t="shared" si="269"/>
        <v>0</v>
      </c>
      <c r="AO338" s="58">
        <f t="shared" si="269"/>
        <v>0</v>
      </c>
      <c r="AP338" s="58">
        <f t="shared" si="269"/>
        <v>0</v>
      </c>
      <c r="AQ338" s="58">
        <f t="shared" ref="AK338:AT339" si="270">IF((T338*$Z338-(2009-T$3)/$C338*$Z338*T338)&lt;0,0,(T338*$Z338-(2009-T$3)/$C338*$Z338*T338))</f>
        <v>0</v>
      </c>
      <c r="AR338" s="58">
        <f t="shared" si="270"/>
        <v>0</v>
      </c>
      <c r="AS338" s="58">
        <f t="shared" si="270"/>
        <v>0</v>
      </c>
      <c r="AT338" s="58">
        <f t="shared" si="270"/>
        <v>0</v>
      </c>
      <c r="AU338" s="58">
        <f>IF((X338*$Z338-(2009-X$3)/$C338*$Z338*X338)&lt;0,0,(X338*$Z338-(2009-X$3)/$C338*$Z338*X338))</f>
        <v>0</v>
      </c>
      <c r="AV338" s="58">
        <f>IF((Y338*$Z338-(2009-Y$3)/$C338*$Z338*Y338)&lt;0,0,(Y338*$Z338-(2009-Y$3)/$C338*$Z338*Y338))</f>
        <v>0</v>
      </c>
      <c r="AW338" s="59">
        <f>+SUM(AA338:AV338)</f>
        <v>0</v>
      </c>
      <c r="AX338" s="58">
        <f>VLOOKUP(D$3,[2]Prisindeks!$A$1:$B$111,2,FALSE)/100*AA338</f>
        <v>0</v>
      </c>
      <c r="AY338" s="58">
        <f>VLOOKUP(E$3,[2]Prisindeks!$A$1:$B$111,2,FALSE)/100*AB338</f>
        <v>0</v>
      </c>
      <c r="AZ338" s="58">
        <f>VLOOKUP(F$3,[2]Prisindeks!$A$1:$B$111,2,FALSE)/100*AC338</f>
        <v>0</v>
      </c>
      <c r="BA338" s="58">
        <f>VLOOKUP(G$3,[2]Prisindeks!$A$1:$B$111,2,FALSE)/100*AD338</f>
        <v>0</v>
      </c>
      <c r="BB338" s="58">
        <f>VLOOKUP(H$3,[2]Prisindeks!$A$1:$B$111,2,FALSE)/100*AE338</f>
        <v>0</v>
      </c>
      <c r="BC338" s="58">
        <f>VLOOKUP(I$3,[2]Prisindeks!$A$1:$B$111,2,FALSE)/100*AF338</f>
        <v>0</v>
      </c>
      <c r="BD338" s="58">
        <f>VLOOKUP(J$3,[2]Prisindeks!$A$1:$B$111,2,FALSE)/100*AG338</f>
        <v>0</v>
      </c>
      <c r="BE338" s="58">
        <f>VLOOKUP(K$3,[2]Prisindeks!$A$1:$B$111,2,FALSE)/100*AH338</f>
        <v>0</v>
      </c>
      <c r="BF338" s="58">
        <f>VLOOKUP(L$3,[2]Prisindeks!$A$1:$B$111,2,FALSE)/100*AI338</f>
        <v>0</v>
      </c>
      <c r="BG338" s="58">
        <f>VLOOKUP(M$3,[2]Prisindeks!$A$1:$B$111,2,FALSE)/100*AJ338</f>
        <v>0</v>
      </c>
      <c r="BH338" s="58">
        <f>VLOOKUP(N$3,[2]Prisindeks!$A$1:$B$111,2,FALSE)/100*AK338</f>
        <v>0</v>
      </c>
      <c r="BI338" s="58">
        <f>VLOOKUP(O$3,[2]Prisindeks!$A$1:$B$111,2,FALSE)/100*AL338</f>
        <v>0</v>
      </c>
      <c r="BJ338" s="58">
        <f>VLOOKUP(P$3,[2]Prisindeks!$A$1:$B$111,2,FALSE)/100*AM338</f>
        <v>0</v>
      </c>
      <c r="BK338" s="58">
        <f>VLOOKUP(Q$3,[2]Prisindeks!$A$1:$B$111,2,FALSE)/100*AN338</f>
        <v>0</v>
      </c>
      <c r="BL338" s="58">
        <f>VLOOKUP(R$3,[2]Prisindeks!$A$1:$B$111,2,FALSE)/100*AO338</f>
        <v>0</v>
      </c>
      <c r="BM338" s="58">
        <f>VLOOKUP(S$3,[2]Prisindeks!$A$1:$B$111,2,FALSE)/100*AP338</f>
        <v>0</v>
      </c>
      <c r="BN338" s="58">
        <f>VLOOKUP(T$3,[2]Prisindeks!$A$1:$B$111,2,FALSE)/100*AQ338</f>
        <v>0</v>
      </c>
      <c r="BO338" s="58">
        <f>VLOOKUP(U$3,[2]Prisindeks!$A$1:$B$111,2,FALSE)/100*AR338</f>
        <v>0</v>
      </c>
      <c r="BP338" s="58">
        <f>VLOOKUP(V$3,[2]Prisindeks!$A$1:$B$111,2,FALSE)/100*AS338</f>
        <v>0</v>
      </c>
      <c r="BQ338" s="58">
        <f>VLOOKUP(W$3,[2]Prisindeks!$A$1:$B$111,2,FALSE)/100*AT338</f>
        <v>0</v>
      </c>
      <c r="BR338" s="58">
        <f>VLOOKUP(X$3,[2]Prisindeks!$A$1:$B$111,2,FALSE)/100*AU338</f>
        <v>0</v>
      </c>
      <c r="BS338" s="58">
        <f>VLOOKUP(Y$3,[2]Prisindeks!$A$1:$B$111,2,FALSE)/100*AV338</f>
        <v>0</v>
      </c>
      <c r="BT338" s="59">
        <f>+SUM(AX338:BS338)</f>
        <v>0</v>
      </c>
      <c r="BU338" s="48">
        <f t="shared" ref="BU338:CJ340" si="271">(AX338+AA338)/2</f>
        <v>0</v>
      </c>
      <c r="BV338" s="48">
        <f t="shared" si="271"/>
        <v>0</v>
      </c>
      <c r="BW338" s="48">
        <f t="shared" si="271"/>
        <v>0</v>
      </c>
      <c r="BX338" s="48">
        <f t="shared" si="271"/>
        <v>0</v>
      </c>
      <c r="BY338" s="48">
        <f t="shared" si="271"/>
        <v>0</v>
      </c>
      <c r="BZ338" s="48">
        <f t="shared" si="271"/>
        <v>0</v>
      </c>
      <c r="CA338" s="48">
        <f t="shared" si="271"/>
        <v>0</v>
      </c>
      <c r="CB338" s="48">
        <f t="shared" si="271"/>
        <v>0</v>
      </c>
      <c r="CC338" s="48">
        <f t="shared" si="271"/>
        <v>0</v>
      </c>
      <c r="CD338" s="48">
        <f t="shared" si="271"/>
        <v>0</v>
      </c>
      <c r="CE338" s="48">
        <f t="shared" si="271"/>
        <v>0</v>
      </c>
      <c r="CF338" s="48">
        <f t="shared" si="271"/>
        <v>0</v>
      </c>
      <c r="CG338" s="48">
        <f t="shared" si="271"/>
        <v>0</v>
      </c>
      <c r="CH338" s="48">
        <f t="shared" si="271"/>
        <v>0</v>
      </c>
      <c r="CI338" s="48">
        <f t="shared" si="271"/>
        <v>0</v>
      </c>
      <c r="CJ338" s="48">
        <f t="shared" si="271"/>
        <v>0</v>
      </c>
      <c r="CK338" s="48">
        <f t="shared" ref="CE338:CP340" si="272">(BN338+AQ338)/2</f>
        <v>0</v>
      </c>
      <c r="CL338" s="48">
        <f t="shared" si="272"/>
        <v>0</v>
      </c>
      <c r="CM338" s="48">
        <f t="shared" si="272"/>
        <v>0</v>
      </c>
      <c r="CN338" s="48">
        <f t="shared" si="272"/>
        <v>0</v>
      </c>
      <c r="CO338" s="48">
        <f t="shared" si="272"/>
        <v>0</v>
      </c>
      <c r="CP338" s="48">
        <f t="shared" si="272"/>
        <v>0</v>
      </c>
      <c r="CQ338" s="49">
        <f>+AVERAGE(AW338,BT338)</f>
        <v>0</v>
      </c>
      <c r="CR338" s="48">
        <f>SUM(D338:Y338)</f>
        <v>0</v>
      </c>
    </row>
    <row r="339" spans="1:96" hidden="1" outlineLevel="1" x14ac:dyDescent="0.25">
      <c r="A339" s="50" t="s">
        <v>87</v>
      </c>
      <c r="B339" s="51" t="s">
        <v>85</v>
      </c>
      <c r="C339" s="52">
        <f>+[2]Genanskaffelsespriser!$E$177</f>
        <v>10</v>
      </c>
      <c r="D339" s="78">
        <v>0</v>
      </c>
      <c r="E339" s="78">
        <v>0</v>
      </c>
      <c r="F339" s="78">
        <v>0</v>
      </c>
      <c r="G339" s="78">
        <v>0</v>
      </c>
      <c r="H339" s="78">
        <v>0</v>
      </c>
      <c r="I339" s="78">
        <v>0</v>
      </c>
      <c r="J339" s="78">
        <v>0</v>
      </c>
      <c r="K339" s="78">
        <v>0</v>
      </c>
      <c r="L339" s="78">
        <v>0</v>
      </c>
      <c r="M339" s="78">
        <v>0</v>
      </c>
      <c r="N339" s="78">
        <v>0</v>
      </c>
      <c r="O339" s="78">
        <v>0</v>
      </c>
      <c r="P339" s="78">
        <v>0</v>
      </c>
      <c r="Q339" s="78">
        <v>0</v>
      </c>
      <c r="R339" s="78">
        <v>0</v>
      </c>
      <c r="S339" s="78">
        <v>0</v>
      </c>
      <c r="T339" s="78">
        <v>0</v>
      </c>
      <c r="U339" s="78">
        <v>0</v>
      </c>
      <c r="V339" s="78">
        <v>0</v>
      </c>
      <c r="W339" s="78">
        <v>0</v>
      </c>
      <c r="X339" s="78">
        <v>0</v>
      </c>
      <c r="Y339" s="78">
        <v>0</v>
      </c>
      <c r="Z339" s="87">
        <f>IF(COUNTIF(D339:Y339,"&lt;&gt;0")&lt;=1,IF((SUM(D339:Y339))&gt;0,((+HLOOKUP((SUM(D339:Y339)),[2]Priser!$E$342:$H$344,2)+((SUM(D339:Y339))-HLOOKUP((SUM(D339:Y339)),[2]Priser!$E$342:$H$344,1))*HLOOKUP((SUM(D339:Y339)),[2]Priser!$E$342:$H$344,3))*[2]Priser!$R$341)/(SUM(D339:Y339)),0)*(1+[2]Genanskaffelsespriser!$D$196),$A$400)</f>
        <v>0</v>
      </c>
      <c r="AA339" s="57">
        <f t="shared" si="269"/>
        <v>0</v>
      </c>
      <c r="AB339" s="58">
        <f t="shared" si="269"/>
        <v>0</v>
      </c>
      <c r="AC339" s="58">
        <f t="shared" si="269"/>
        <v>0</v>
      </c>
      <c r="AD339" s="58">
        <f t="shared" si="269"/>
        <v>0</v>
      </c>
      <c r="AE339" s="58">
        <f t="shared" si="269"/>
        <v>0</v>
      </c>
      <c r="AF339" s="58">
        <f t="shared" si="269"/>
        <v>0</v>
      </c>
      <c r="AG339" s="58">
        <f t="shared" si="269"/>
        <v>0</v>
      </c>
      <c r="AH339" s="58">
        <f t="shared" si="269"/>
        <v>0</v>
      </c>
      <c r="AI339" s="58">
        <f t="shared" si="269"/>
        <v>0</v>
      </c>
      <c r="AJ339" s="58">
        <f t="shared" si="269"/>
        <v>0</v>
      </c>
      <c r="AK339" s="58">
        <f t="shared" si="270"/>
        <v>0</v>
      </c>
      <c r="AL339" s="58">
        <f t="shared" si="270"/>
        <v>0</v>
      </c>
      <c r="AM339" s="58">
        <f t="shared" si="270"/>
        <v>0</v>
      </c>
      <c r="AN339" s="58">
        <f t="shared" si="270"/>
        <v>0</v>
      </c>
      <c r="AO339" s="58">
        <f t="shared" si="270"/>
        <v>0</v>
      </c>
      <c r="AP339" s="58">
        <f t="shared" si="270"/>
        <v>0</v>
      </c>
      <c r="AQ339" s="58">
        <f t="shared" si="270"/>
        <v>0</v>
      </c>
      <c r="AR339" s="58">
        <f t="shared" si="270"/>
        <v>0</v>
      </c>
      <c r="AS339" s="58">
        <f t="shared" si="270"/>
        <v>0</v>
      </c>
      <c r="AT339" s="58">
        <f t="shared" si="270"/>
        <v>0</v>
      </c>
      <c r="AU339" s="58">
        <f>IF((X339*$Z339-(2009-X$3)/$C339*$Z339*X339)&lt;0,0,(X339*$Z339-(2009-X$3)/$C339*$Z339*X339))</f>
        <v>0</v>
      </c>
      <c r="AV339" s="58">
        <f>IF((Y339*$Z339-(2009-Y$3)/$C339*$Z339*Y339)&lt;0,0,(Y339*$Z339-(2009-Y$3)/$C339*$Z339*Y339))</f>
        <v>0</v>
      </c>
      <c r="AW339" s="59">
        <f>+SUM(AA339:AV339)</f>
        <v>0</v>
      </c>
      <c r="AX339" s="58">
        <f>VLOOKUP(D$3,[2]Prisindeks!$A$1:$B$111,2,FALSE)/100*AA339</f>
        <v>0</v>
      </c>
      <c r="AY339" s="58">
        <f>VLOOKUP(E$3,[2]Prisindeks!$A$1:$B$111,2,FALSE)/100*AB339</f>
        <v>0</v>
      </c>
      <c r="AZ339" s="58">
        <f>VLOOKUP(F$3,[2]Prisindeks!$A$1:$B$111,2,FALSE)/100*AC339</f>
        <v>0</v>
      </c>
      <c r="BA339" s="58">
        <f>VLOOKUP(G$3,[2]Prisindeks!$A$1:$B$111,2,FALSE)/100*AD339</f>
        <v>0</v>
      </c>
      <c r="BB339" s="58">
        <f>VLOOKUP(H$3,[2]Prisindeks!$A$1:$B$111,2,FALSE)/100*AE339</f>
        <v>0</v>
      </c>
      <c r="BC339" s="58">
        <f>VLOOKUP(I$3,[2]Prisindeks!$A$1:$B$111,2,FALSE)/100*AF339</f>
        <v>0</v>
      </c>
      <c r="BD339" s="58">
        <f>VLOOKUP(J$3,[2]Prisindeks!$A$1:$B$111,2,FALSE)/100*AG339</f>
        <v>0</v>
      </c>
      <c r="BE339" s="58">
        <f>VLOOKUP(K$3,[2]Prisindeks!$A$1:$B$111,2,FALSE)/100*AH339</f>
        <v>0</v>
      </c>
      <c r="BF339" s="58">
        <f>VLOOKUP(L$3,[2]Prisindeks!$A$1:$B$111,2,FALSE)/100*AI339</f>
        <v>0</v>
      </c>
      <c r="BG339" s="58">
        <f>VLOOKUP(M$3,[2]Prisindeks!$A$1:$B$111,2,FALSE)/100*AJ339</f>
        <v>0</v>
      </c>
      <c r="BH339" s="58">
        <f>VLOOKUP(N$3,[2]Prisindeks!$A$1:$B$111,2,FALSE)/100*AK339</f>
        <v>0</v>
      </c>
      <c r="BI339" s="58">
        <f>VLOOKUP(O$3,[2]Prisindeks!$A$1:$B$111,2,FALSE)/100*AL339</f>
        <v>0</v>
      </c>
      <c r="BJ339" s="58">
        <f>VLOOKUP(P$3,[2]Prisindeks!$A$1:$B$111,2,FALSE)/100*AM339</f>
        <v>0</v>
      </c>
      <c r="BK339" s="58">
        <f>VLOOKUP(Q$3,[2]Prisindeks!$A$1:$B$111,2,FALSE)/100*AN339</f>
        <v>0</v>
      </c>
      <c r="BL339" s="58">
        <f>VLOOKUP(R$3,[2]Prisindeks!$A$1:$B$111,2,FALSE)/100*AO339</f>
        <v>0</v>
      </c>
      <c r="BM339" s="58">
        <f>VLOOKUP(S$3,[2]Prisindeks!$A$1:$B$111,2,FALSE)/100*AP339</f>
        <v>0</v>
      </c>
      <c r="BN339" s="58">
        <f>VLOOKUP(T$3,[2]Prisindeks!$A$1:$B$111,2,FALSE)/100*AQ339</f>
        <v>0</v>
      </c>
      <c r="BO339" s="58">
        <f>VLOOKUP(U$3,[2]Prisindeks!$A$1:$B$111,2,FALSE)/100*AR339</f>
        <v>0</v>
      </c>
      <c r="BP339" s="58">
        <f>VLOOKUP(V$3,[2]Prisindeks!$A$1:$B$111,2,FALSE)/100*AS339</f>
        <v>0</v>
      </c>
      <c r="BQ339" s="58">
        <f>VLOOKUP(W$3,[2]Prisindeks!$A$1:$B$111,2,FALSE)/100*AT339</f>
        <v>0</v>
      </c>
      <c r="BR339" s="58">
        <f>VLOOKUP(X$3,[2]Prisindeks!$A$1:$B$111,2,FALSE)/100*AU339</f>
        <v>0</v>
      </c>
      <c r="BS339" s="58">
        <f>VLOOKUP(Y$3,[2]Prisindeks!$A$1:$B$111,2,FALSE)/100*AV339</f>
        <v>0</v>
      </c>
      <c r="BT339" s="59">
        <f>+SUM(AX339:BS339)</f>
        <v>0</v>
      </c>
      <c r="BU339" s="48">
        <f t="shared" si="271"/>
        <v>0</v>
      </c>
      <c r="BV339" s="48">
        <f t="shared" si="271"/>
        <v>0</v>
      </c>
      <c r="BW339" s="48">
        <f t="shared" si="271"/>
        <v>0</v>
      </c>
      <c r="BX339" s="48">
        <f t="shared" si="271"/>
        <v>0</v>
      </c>
      <c r="BY339" s="48">
        <f t="shared" si="271"/>
        <v>0</v>
      </c>
      <c r="BZ339" s="48">
        <f t="shared" si="271"/>
        <v>0</v>
      </c>
      <c r="CA339" s="48">
        <f t="shared" si="271"/>
        <v>0</v>
      </c>
      <c r="CB339" s="48">
        <f t="shared" si="271"/>
        <v>0</v>
      </c>
      <c r="CC339" s="48">
        <f t="shared" si="271"/>
        <v>0</v>
      </c>
      <c r="CD339" s="48">
        <f t="shared" si="271"/>
        <v>0</v>
      </c>
      <c r="CE339" s="48">
        <f t="shared" si="272"/>
        <v>0</v>
      </c>
      <c r="CF339" s="48">
        <f t="shared" si="272"/>
        <v>0</v>
      </c>
      <c r="CG339" s="48">
        <f t="shared" si="272"/>
        <v>0</v>
      </c>
      <c r="CH339" s="48">
        <f t="shared" si="272"/>
        <v>0</v>
      </c>
      <c r="CI339" s="48">
        <f t="shared" si="272"/>
        <v>0</v>
      </c>
      <c r="CJ339" s="48">
        <f t="shared" si="272"/>
        <v>0</v>
      </c>
      <c r="CK339" s="48">
        <f t="shared" si="272"/>
        <v>0</v>
      </c>
      <c r="CL339" s="48">
        <f t="shared" si="272"/>
        <v>0</v>
      </c>
      <c r="CM339" s="48">
        <f t="shared" si="272"/>
        <v>0</v>
      </c>
      <c r="CN339" s="48">
        <f t="shared" si="272"/>
        <v>0</v>
      </c>
      <c r="CO339" s="48">
        <f t="shared" si="272"/>
        <v>0</v>
      </c>
      <c r="CP339" s="48">
        <f t="shared" si="272"/>
        <v>0</v>
      </c>
      <c r="CQ339" s="49">
        <f>+AVERAGE(AW339,BT339)</f>
        <v>0</v>
      </c>
      <c r="CR339" s="48">
        <f>SUM(D339:Y339)</f>
        <v>0</v>
      </c>
    </row>
    <row r="340" spans="1:96" hidden="1" outlineLevel="1" x14ac:dyDescent="0.25">
      <c r="A340" s="50" t="s">
        <v>88</v>
      </c>
      <c r="B340" s="51" t="s">
        <v>89</v>
      </c>
      <c r="C340" s="52">
        <f>+[2]Genanskaffelsespriser!$E$178</f>
        <v>50</v>
      </c>
      <c r="D340" s="78">
        <v>0</v>
      </c>
      <c r="E340" s="78">
        <v>0</v>
      </c>
      <c r="F340" s="78">
        <v>0</v>
      </c>
      <c r="G340" s="78">
        <v>0</v>
      </c>
      <c r="H340" s="78">
        <v>0</v>
      </c>
      <c r="I340" s="78">
        <v>0</v>
      </c>
      <c r="J340" s="78">
        <v>0</v>
      </c>
      <c r="K340" s="78">
        <v>0</v>
      </c>
      <c r="L340" s="78">
        <v>0</v>
      </c>
      <c r="M340" s="78">
        <v>0</v>
      </c>
      <c r="N340" s="78">
        <v>0</v>
      </c>
      <c r="O340" s="78">
        <v>0</v>
      </c>
      <c r="P340" s="78">
        <v>0</v>
      </c>
      <c r="Q340" s="78">
        <v>0</v>
      </c>
      <c r="R340" s="78">
        <v>0</v>
      </c>
      <c r="S340" s="78">
        <v>0</v>
      </c>
      <c r="T340" s="78">
        <v>0</v>
      </c>
      <c r="U340" s="78">
        <v>0</v>
      </c>
      <c r="V340" s="78">
        <v>0</v>
      </c>
      <c r="W340" s="78">
        <v>0</v>
      </c>
      <c r="X340" s="78">
        <v>0</v>
      </c>
      <c r="Y340" s="78">
        <v>0</v>
      </c>
      <c r="Z340" s="87">
        <f>IF(COUNTIF(D340:Y340,"&lt;&gt;0")&lt;=1,IF((SUM(D340:Y340))&gt;0,(+HLOOKUP((SUM(D340:Y340)),[2]Priser!$E$168:$J$170,2)+((SUM(D340:Y340))-HLOOKUP((SUM(D340:Y340)),[2]Priser!$E$168:$J$170,1))*HLOOKUP((SUM(D340:Y340)),[2]Priser!$E$168:$J$170,3))/(SUM(D340:Y340)),0)*(1+[2]Genanskaffelsespriser!$D$196),$A$400)</f>
        <v>0</v>
      </c>
      <c r="AA340" s="57">
        <f t="shared" ref="AA340:AV340" si="273">IF((D340*$Z340-(2009-D$3)/($C340+D341)*$Z340*D340)&lt;0,0,(D340*$Z340-(2009-D$3)/($C340+D341)*$Z340*D340))</f>
        <v>0</v>
      </c>
      <c r="AB340" s="58">
        <f t="shared" si="273"/>
        <v>0</v>
      </c>
      <c r="AC340" s="58">
        <f t="shared" si="273"/>
        <v>0</v>
      </c>
      <c r="AD340" s="58">
        <f t="shared" si="273"/>
        <v>0</v>
      </c>
      <c r="AE340" s="58">
        <f t="shared" si="273"/>
        <v>0</v>
      </c>
      <c r="AF340" s="58">
        <f t="shared" si="273"/>
        <v>0</v>
      </c>
      <c r="AG340" s="58">
        <f t="shared" si="273"/>
        <v>0</v>
      </c>
      <c r="AH340" s="58">
        <f t="shared" si="273"/>
        <v>0</v>
      </c>
      <c r="AI340" s="58">
        <f t="shared" si="273"/>
        <v>0</v>
      </c>
      <c r="AJ340" s="58">
        <f t="shared" si="273"/>
        <v>0</v>
      </c>
      <c r="AK340" s="58">
        <f t="shared" si="273"/>
        <v>0</v>
      </c>
      <c r="AL340" s="58">
        <f t="shared" si="273"/>
        <v>0</v>
      </c>
      <c r="AM340" s="58">
        <f t="shared" si="273"/>
        <v>0</v>
      </c>
      <c r="AN340" s="58">
        <f t="shared" si="273"/>
        <v>0</v>
      </c>
      <c r="AO340" s="58">
        <f t="shared" si="273"/>
        <v>0</v>
      </c>
      <c r="AP340" s="58">
        <f t="shared" si="273"/>
        <v>0</v>
      </c>
      <c r="AQ340" s="58">
        <f t="shared" si="273"/>
        <v>0</v>
      </c>
      <c r="AR340" s="58">
        <f t="shared" si="273"/>
        <v>0</v>
      </c>
      <c r="AS340" s="58">
        <f t="shared" si="273"/>
        <v>0</v>
      </c>
      <c r="AT340" s="58">
        <f t="shared" si="273"/>
        <v>0</v>
      </c>
      <c r="AU340" s="58">
        <f t="shared" si="273"/>
        <v>0</v>
      </c>
      <c r="AV340" s="58">
        <f t="shared" si="273"/>
        <v>0</v>
      </c>
      <c r="AW340" s="59">
        <f>+SUM(AA340:AV340)</f>
        <v>0</v>
      </c>
      <c r="AX340" s="58">
        <f>VLOOKUP(D$3,[2]Prisindeks!$A$1:$B$111,2,FALSE)/100*AA340</f>
        <v>0</v>
      </c>
      <c r="AY340" s="58">
        <f>VLOOKUP(E$3,[2]Prisindeks!$A$1:$B$111,2,FALSE)/100*AB340</f>
        <v>0</v>
      </c>
      <c r="AZ340" s="58">
        <f>VLOOKUP(F$3,[2]Prisindeks!$A$1:$B$111,2,FALSE)/100*AC340</f>
        <v>0</v>
      </c>
      <c r="BA340" s="58">
        <f>VLOOKUP(G$3,[2]Prisindeks!$A$1:$B$111,2,FALSE)/100*AD340</f>
        <v>0</v>
      </c>
      <c r="BB340" s="58">
        <f>VLOOKUP(H$3,[2]Prisindeks!$A$1:$B$111,2,FALSE)/100*AE340</f>
        <v>0</v>
      </c>
      <c r="BC340" s="58">
        <f>VLOOKUP(I$3,[2]Prisindeks!$A$1:$B$111,2,FALSE)/100*AF340</f>
        <v>0</v>
      </c>
      <c r="BD340" s="58">
        <f>VLOOKUP(J$3,[2]Prisindeks!$A$1:$B$111,2,FALSE)/100*AG340</f>
        <v>0</v>
      </c>
      <c r="BE340" s="58">
        <f>VLOOKUP(K$3,[2]Prisindeks!$A$1:$B$111,2,FALSE)/100*AH340</f>
        <v>0</v>
      </c>
      <c r="BF340" s="58">
        <f>VLOOKUP(L$3,[2]Prisindeks!$A$1:$B$111,2,FALSE)/100*AI340</f>
        <v>0</v>
      </c>
      <c r="BG340" s="58">
        <f>VLOOKUP(M$3,[2]Prisindeks!$A$1:$B$111,2,FALSE)/100*AJ340</f>
        <v>0</v>
      </c>
      <c r="BH340" s="58">
        <f>VLOOKUP(N$3,[2]Prisindeks!$A$1:$B$111,2,FALSE)/100*AK340</f>
        <v>0</v>
      </c>
      <c r="BI340" s="58">
        <f>VLOOKUP(O$3,[2]Prisindeks!$A$1:$B$111,2,FALSE)/100*AL340</f>
        <v>0</v>
      </c>
      <c r="BJ340" s="58">
        <f>VLOOKUP(P$3,[2]Prisindeks!$A$1:$B$111,2,FALSE)/100*AM340</f>
        <v>0</v>
      </c>
      <c r="BK340" s="58">
        <f>VLOOKUP(Q$3,[2]Prisindeks!$A$1:$B$111,2,FALSE)/100*AN340</f>
        <v>0</v>
      </c>
      <c r="BL340" s="58">
        <f>VLOOKUP(R$3,[2]Prisindeks!$A$1:$B$111,2,FALSE)/100*AO340</f>
        <v>0</v>
      </c>
      <c r="BM340" s="58">
        <f>VLOOKUP(S$3,[2]Prisindeks!$A$1:$B$111,2,FALSE)/100*AP340</f>
        <v>0</v>
      </c>
      <c r="BN340" s="58">
        <f>VLOOKUP(T$3,[2]Prisindeks!$A$1:$B$111,2,FALSE)/100*AQ340</f>
        <v>0</v>
      </c>
      <c r="BO340" s="58">
        <f>VLOOKUP(U$3,[2]Prisindeks!$A$1:$B$111,2,FALSE)/100*AR340</f>
        <v>0</v>
      </c>
      <c r="BP340" s="58">
        <f>VLOOKUP(V$3,[2]Prisindeks!$A$1:$B$111,2,FALSE)/100*AS340</f>
        <v>0</v>
      </c>
      <c r="BQ340" s="58">
        <f>VLOOKUP(W$3,[2]Prisindeks!$A$1:$B$111,2,FALSE)/100*AT340</f>
        <v>0</v>
      </c>
      <c r="BR340" s="58">
        <f>VLOOKUP(X$3,[2]Prisindeks!$A$1:$B$111,2,FALSE)/100*AU340</f>
        <v>0</v>
      </c>
      <c r="BS340" s="58">
        <f>VLOOKUP(Y$3,[2]Prisindeks!$A$1:$B$111,2,FALSE)/100*AV340</f>
        <v>0</v>
      </c>
      <c r="BT340" s="59">
        <f>+SUM(AX340:BS340)</f>
        <v>0</v>
      </c>
      <c r="BU340" s="48">
        <f t="shared" si="271"/>
        <v>0</v>
      </c>
      <c r="BV340" s="48">
        <f t="shared" si="271"/>
        <v>0</v>
      </c>
      <c r="BW340" s="48">
        <f t="shared" si="271"/>
        <v>0</v>
      </c>
      <c r="BX340" s="48">
        <f t="shared" si="271"/>
        <v>0</v>
      </c>
      <c r="BY340" s="48">
        <f t="shared" si="271"/>
        <v>0</v>
      </c>
      <c r="BZ340" s="48">
        <f t="shared" si="271"/>
        <v>0</v>
      </c>
      <c r="CA340" s="48">
        <f t="shared" si="271"/>
        <v>0</v>
      </c>
      <c r="CB340" s="48">
        <f t="shared" si="271"/>
        <v>0</v>
      </c>
      <c r="CC340" s="48">
        <f t="shared" si="271"/>
        <v>0</v>
      </c>
      <c r="CD340" s="48">
        <f t="shared" si="271"/>
        <v>0</v>
      </c>
      <c r="CE340" s="48">
        <f t="shared" si="272"/>
        <v>0</v>
      </c>
      <c r="CF340" s="48">
        <f t="shared" si="272"/>
        <v>0</v>
      </c>
      <c r="CG340" s="48">
        <f t="shared" si="272"/>
        <v>0</v>
      </c>
      <c r="CH340" s="48">
        <f t="shared" si="272"/>
        <v>0</v>
      </c>
      <c r="CI340" s="48">
        <f t="shared" si="272"/>
        <v>0</v>
      </c>
      <c r="CJ340" s="48">
        <f t="shared" si="272"/>
        <v>0</v>
      </c>
      <c r="CK340" s="48">
        <f t="shared" si="272"/>
        <v>0</v>
      </c>
      <c r="CL340" s="48">
        <f t="shared" si="272"/>
        <v>0</v>
      </c>
      <c r="CM340" s="48">
        <f t="shared" si="272"/>
        <v>0</v>
      </c>
      <c r="CN340" s="48">
        <f t="shared" si="272"/>
        <v>0</v>
      </c>
      <c r="CO340" s="48">
        <f t="shared" si="272"/>
        <v>0</v>
      </c>
      <c r="CP340" s="48">
        <f t="shared" si="272"/>
        <v>0</v>
      </c>
      <c r="CQ340" s="49">
        <f>+AVERAGE(AW340,BT340)</f>
        <v>0</v>
      </c>
      <c r="CR340" s="48">
        <f>SUM(D340:Y340)</f>
        <v>0</v>
      </c>
    </row>
    <row r="341" spans="1:96" hidden="1" outlineLevel="1" x14ac:dyDescent="0.25">
      <c r="A341" s="60" t="s">
        <v>66</v>
      </c>
      <c r="B341" s="51" t="s">
        <v>67</v>
      </c>
      <c r="C341" s="61" t="s">
        <v>68</v>
      </c>
      <c r="D341" s="78">
        <v>0</v>
      </c>
      <c r="E341" s="78">
        <v>0</v>
      </c>
      <c r="F341" s="78">
        <v>0</v>
      </c>
      <c r="G341" s="78">
        <v>0</v>
      </c>
      <c r="H341" s="78">
        <v>0</v>
      </c>
      <c r="I341" s="78">
        <v>0</v>
      </c>
      <c r="J341" s="78">
        <v>0</v>
      </c>
      <c r="K341" s="78">
        <v>0</v>
      </c>
      <c r="L341" s="78">
        <v>0</v>
      </c>
      <c r="M341" s="78">
        <v>0</v>
      </c>
      <c r="N341" s="78">
        <v>0</v>
      </c>
      <c r="O341" s="78">
        <v>0</v>
      </c>
      <c r="P341" s="78">
        <v>0</v>
      </c>
      <c r="Q341" s="78">
        <v>0</v>
      </c>
      <c r="R341" s="78">
        <v>0</v>
      </c>
      <c r="S341" s="78">
        <v>0</v>
      </c>
      <c r="T341" s="78">
        <v>0</v>
      </c>
      <c r="U341" s="78">
        <v>0</v>
      </c>
      <c r="V341" s="78">
        <v>0</v>
      </c>
      <c r="W341" s="78">
        <v>0</v>
      </c>
      <c r="X341" s="78">
        <v>0</v>
      </c>
      <c r="Y341" s="110">
        <v>0</v>
      </c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  <c r="BC341" s="56"/>
      <c r="BD341" s="56"/>
      <c r="BE341" s="56"/>
      <c r="BF341" s="56"/>
      <c r="BG341" s="56"/>
      <c r="BH341" s="56"/>
      <c r="BI341" s="56"/>
      <c r="BJ341" s="56"/>
      <c r="BK341" s="56"/>
      <c r="BL341" s="56"/>
      <c r="BM341" s="56"/>
      <c r="BN341" s="56"/>
      <c r="BO341" s="56"/>
      <c r="BP341" s="56"/>
      <c r="BQ341" s="56"/>
      <c r="BR341" s="56"/>
      <c r="BS341" s="56"/>
      <c r="BT341" s="56"/>
      <c r="BU341" s="56"/>
      <c r="BV341" s="56"/>
      <c r="BW341" s="56"/>
      <c r="BX341" s="56"/>
      <c r="BY341" s="56"/>
      <c r="BZ341" s="56"/>
      <c r="CA341" s="56"/>
      <c r="CB341" s="56"/>
      <c r="CC341" s="56"/>
      <c r="CD341" s="56"/>
      <c r="CE341" s="56"/>
      <c r="CF341" s="56"/>
      <c r="CG341" s="56"/>
      <c r="CH341" s="56"/>
      <c r="CI341" s="56"/>
      <c r="CJ341" s="56"/>
      <c r="CK341" s="56"/>
      <c r="CL341" s="56"/>
      <c r="CM341" s="56"/>
      <c r="CN341" s="56"/>
      <c r="CO341" s="56"/>
      <c r="CP341" s="56"/>
      <c r="CQ341" s="49"/>
      <c r="CR341" s="48"/>
    </row>
    <row r="342" spans="1:96" hidden="1" outlineLevel="1" x14ac:dyDescent="0.25">
      <c r="A342" s="50" t="s">
        <v>90</v>
      </c>
      <c r="B342" s="51" t="s">
        <v>89</v>
      </c>
      <c r="C342" s="52">
        <f>+[2]Genanskaffelsespriser!$E$179</f>
        <v>50</v>
      </c>
      <c r="D342" s="78">
        <v>0</v>
      </c>
      <c r="E342" s="78">
        <v>0</v>
      </c>
      <c r="F342" s="78">
        <v>0</v>
      </c>
      <c r="G342" s="78">
        <v>0</v>
      </c>
      <c r="H342" s="78">
        <v>0</v>
      </c>
      <c r="I342" s="78">
        <v>0</v>
      </c>
      <c r="J342" s="78">
        <v>0</v>
      </c>
      <c r="K342" s="78">
        <v>0</v>
      </c>
      <c r="L342" s="78">
        <v>0</v>
      </c>
      <c r="M342" s="78">
        <v>0</v>
      </c>
      <c r="N342" s="78">
        <v>0</v>
      </c>
      <c r="O342" s="78">
        <v>0</v>
      </c>
      <c r="P342" s="78">
        <v>0</v>
      </c>
      <c r="Q342" s="78">
        <v>0</v>
      </c>
      <c r="R342" s="78">
        <v>0</v>
      </c>
      <c r="S342" s="78">
        <v>0</v>
      </c>
      <c r="T342" s="78">
        <v>0</v>
      </c>
      <c r="U342" s="78">
        <v>0</v>
      </c>
      <c r="V342" s="78">
        <v>0</v>
      </c>
      <c r="W342" s="78">
        <v>0</v>
      </c>
      <c r="X342" s="78">
        <v>0</v>
      </c>
      <c r="Y342" s="78">
        <v>0</v>
      </c>
      <c r="Z342" s="87">
        <f>IF(COUNTIF(D342:Y342,"&lt;&gt;0")&lt;=1,IF((SUM(D342:Y342))&gt;0,(+HLOOKUP((SUM(D342:Y342)),[2]Priser!$E$191:$J$193,2)+((SUM(D342:Y342))-HLOOKUP((SUM(D342:Y342)),[2]Priser!$E$191:$J$193,1))*HLOOKUP((SUM(D342:Y342)),[2]Priser!$E$191:$J$193,3))/(SUM(D342:Y342)),0)*(1+[2]Genanskaffelsespriser!$D$196),$A$400)</f>
        <v>0</v>
      </c>
      <c r="AA342" s="57">
        <f t="shared" ref="AA342:AV342" si="274">IF((D342*$Z342-(2009-D$3)/($C342+D343)*$Z342*D342)&lt;0,0,(D342*$Z342-(2009-D$3)/($C342+D343)*$Z342*D342))</f>
        <v>0</v>
      </c>
      <c r="AB342" s="58">
        <f t="shared" si="274"/>
        <v>0</v>
      </c>
      <c r="AC342" s="58">
        <f t="shared" si="274"/>
        <v>0</v>
      </c>
      <c r="AD342" s="58">
        <f t="shared" si="274"/>
        <v>0</v>
      </c>
      <c r="AE342" s="58">
        <f t="shared" si="274"/>
        <v>0</v>
      </c>
      <c r="AF342" s="58">
        <f t="shared" si="274"/>
        <v>0</v>
      </c>
      <c r="AG342" s="58">
        <f t="shared" si="274"/>
        <v>0</v>
      </c>
      <c r="AH342" s="58">
        <f t="shared" si="274"/>
        <v>0</v>
      </c>
      <c r="AI342" s="58">
        <f t="shared" si="274"/>
        <v>0</v>
      </c>
      <c r="AJ342" s="58">
        <f t="shared" si="274"/>
        <v>0</v>
      </c>
      <c r="AK342" s="58">
        <f t="shared" si="274"/>
        <v>0</v>
      </c>
      <c r="AL342" s="58">
        <f t="shared" si="274"/>
        <v>0</v>
      </c>
      <c r="AM342" s="58">
        <f t="shared" si="274"/>
        <v>0</v>
      </c>
      <c r="AN342" s="58">
        <f t="shared" si="274"/>
        <v>0</v>
      </c>
      <c r="AO342" s="58">
        <f t="shared" si="274"/>
        <v>0</v>
      </c>
      <c r="AP342" s="58">
        <f t="shared" si="274"/>
        <v>0</v>
      </c>
      <c r="AQ342" s="58">
        <f t="shared" si="274"/>
        <v>0</v>
      </c>
      <c r="AR342" s="58">
        <f t="shared" si="274"/>
        <v>0</v>
      </c>
      <c r="AS342" s="58">
        <f t="shared" si="274"/>
        <v>0</v>
      </c>
      <c r="AT342" s="58">
        <f t="shared" si="274"/>
        <v>0</v>
      </c>
      <c r="AU342" s="58">
        <f t="shared" si="274"/>
        <v>0</v>
      </c>
      <c r="AV342" s="58">
        <f t="shared" si="274"/>
        <v>0</v>
      </c>
      <c r="AW342" s="59">
        <f>+SUM(AA342:AV342)</f>
        <v>0</v>
      </c>
      <c r="AX342" s="58">
        <f>VLOOKUP(D$3,[2]Prisindeks!$A$1:$B$111,2,FALSE)/100*AA342</f>
        <v>0</v>
      </c>
      <c r="AY342" s="58">
        <f>VLOOKUP(E$3,[2]Prisindeks!$A$1:$B$111,2,FALSE)/100*AB342</f>
        <v>0</v>
      </c>
      <c r="AZ342" s="58">
        <f>VLOOKUP(F$3,[2]Prisindeks!$A$1:$B$111,2,FALSE)/100*AC342</f>
        <v>0</v>
      </c>
      <c r="BA342" s="58">
        <f>VLOOKUP(G$3,[2]Prisindeks!$A$1:$B$111,2,FALSE)/100*AD342</f>
        <v>0</v>
      </c>
      <c r="BB342" s="58">
        <f>VLOOKUP(H$3,[2]Prisindeks!$A$1:$B$111,2,FALSE)/100*AE342</f>
        <v>0</v>
      </c>
      <c r="BC342" s="58">
        <f>VLOOKUP(I$3,[2]Prisindeks!$A$1:$B$111,2,FALSE)/100*AF342</f>
        <v>0</v>
      </c>
      <c r="BD342" s="58">
        <f>VLOOKUP(J$3,[2]Prisindeks!$A$1:$B$111,2,FALSE)/100*AG342</f>
        <v>0</v>
      </c>
      <c r="BE342" s="58">
        <f>VLOOKUP(K$3,[2]Prisindeks!$A$1:$B$111,2,FALSE)/100*AH342</f>
        <v>0</v>
      </c>
      <c r="BF342" s="58">
        <f>VLOOKUP(L$3,[2]Prisindeks!$A$1:$B$111,2,FALSE)/100*AI342</f>
        <v>0</v>
      </c>
      <c r="BG342" s="58">
        <f>VLOOKUP(M$3,[2]Prisindeks!$A$1:$B$111,2,FALSE)/100*AJ342</f>
        <v>0</v>
      </c>
      <c r="BH342" s="58">
        <f>VLOOKUP(N$3,[2]Prisindeks!$A$1:$B$111,2,FALSE)/100*AK342</f>
        <v>0</v>
      </c>
      <c r="BI342" s="58">
        <f>VLOOKUP(O$3,[2]Prisindeks!$A$1:$B$111,2,FALSE)/100*AL342</f>
        <v>0</v>
      </c>
      <c r="BJ342" s="58">
        <f>VLOOKUP(P$3,[2]Prisindeks!$A$1:$B$111,2,FALSE)/100*AM342</f>
        <v>0</v>
      </c>
      <c r="BK342" s="58">
        <f>VLOOKUP(Q$3,[2]Prisindeks!$A$1:$B$111,2,FALSE)/100*AN342</f>
        <v>0</v>
      </c>
      <c r="BL342" s="58">
        <f>VLOOKUP(R$3,[2]Prisindeks!$A$1:$B$111,2,FALSE)/100*AO342</f>
        <v>0</v>
      </c>
      <c r="BM342" s="58">
        <f>VLOOKUP(S$3,[2]Prisindeks!$A$1:$B$111,2,FALSE)/100*AP342</f>
        <v>0</v>
      </c>
      <c r="BN342" s="58">
        <f>VLOOKUP(T$3,[2]Prisindeks!$A$1:$B$111,2,FALSE)/100*AQ342</f>
        <v>0</v>
      </c>
      <c r="BO342" s="58">
        <f>VLOOKUP(U$3,[2]Prisindeks!$A$1:$B$111,2,FALSE)/100*AR342</f>
        <v>0</v>
      </c>
      <c r="BP342" s="58">
        <f>VLOOKUP(V$3,[2]Prisindeks!$A$1:$B$111,2,FALSE)/100*AS342</f>
        <v>0</v>
      </c>
      <c r="BQ342" s="58">
        <f>VLOOKUP(W$3,[2]Prisindeks!$A$1:$B$111,2,FALSE)/100*AT342</f>
        <v>0</v>
      </c>
      <c r="BR342" s="58">
        <f>VLOOKUP(X$3,[2]Prisindeks!$A$1:$B$111,2,FALSE)/100*AU342</f>
        <v>0</v>
      </c>
      <c r="BS342" s="58">
        <f>VLOOKUP(Y$3,[2]Prisindeks!$A$1:$B$111,2,FALSE)/100*AV342</f>
        <v>0</v>
      </c>
      <c r="BT342" s="59">
        <f>+SUM(AX342:BS342)</f>
        <v>0</v>
      </c>
      <c r="BU342" s="48">
        <f t="shared" ref="BU342:CP342" si="275">(AX342+AA342)/2</f>
        <v>0</v>
      </c>
      <c r="BV342" s="48">
        <f t="shared" si="275"/>
        <v>0</v>
      </c>
      <c r="BW342" s="48">
        <f t="shared" si="275"/>
        <v>0</v>
      </c>
      <c r="BX342" s="48">
        <f t="shared" si="275"/>
        <v>0</v>
      </c>
      <c r="BY342" s="48">
        <f t="shared" si="275"/>
        <v>0</v>
      </c>
      <c r="BZ342" s="48">
        <f t="shared" si="275"/>
        <v>0</v>
      </c>
      <c r="CA342" s="48">
        <f t="shared" si="275"/>
        <v>0</v>
      </c>
      <c r="CB342" s="48">
        <f t="shared" si="275"/>
        <v>0</v>
      </c>
      <c r="CC342" s="48">
        <f t="shared" si="275"/>
        <v>0</v>
      </c>
      <c r="CD342" s="48">
        <f t="shared" si="275"/>
        <v>0</v>
      </c>
      <c r="CE342" s="48">
        <f t="shared" si="275"/>
        <v>0</v>
      </c>
      <c r="CF342" s="48">
        <f t="shared" si="275"/>
        <v>0</v>
      </c>
      <c r="CG342" s="48">
        <f t="shared" si="275"/>
        <v>0</v>
      </c>
      <c r="CH342" s="48">
        <f t="shared" si="275"/>
        <v>0</v>
      </c>
      <c r="CI342" s="48">
        <f t="shared" si="275"/>
        <v>0</v>
      </c>
      <c r="CJ342" s="48">
        <f t="shared" si="275"/>
        <v>0</v>
      </c>
      <c r="CK342" s="48">
        <f t="shared" si="275"/>
        <v>0</v>
      </c>
      <c r="CL342" s="48">
        <f t="shared" si="275"/>
        <v>0</v>
      </c>
      <c r="CM342" s="48">
        <f t="shared" si="275"/>
        <v>0</v>
      </c>
      <c r="CN342" s="48">
        <f t="shared" si="275"/>
        <v>0</v>
      </c>
      <c r="CO342" s="48">
        <f t="shared" si="275"/>
        <v>0</v>
      </c>
      <c r="CP342" s="48">
        <f t="shared" si="275"/>
        <v>0</v>
      </c>
      <c r="CQ342" s="49">
        <f>+AVERAGE(AW342,BT342)</f>
        <v>0</v>
      </c>
      <c r="CR342" s="48">
        <f>SUM(D342:Y342)</f>
        <v>0</v>
      </c>
    </row>
    <row r="343" spans="1:96" hidden="1" outlineLevel="1" x14ac:dyDescent="0.25">
      <c r="A343" s="60" t="s">
        <v>66</v>
      </c>
      <c r="B343" s="51" t="s">
        <v>67</v>
      </c>
      <c r="C343" s="61" t="s">
        <v>68</v>
      </c>
      <c r="D343" s="78">
        <v>0</v>
      </c>
      <c r="E343" s="78">
        <v>0</v>
      </c>
      <c r="F343" s="78">
        <v>0</v>
      </c>
      <c r="G343" s="78">
        <v>0</v>
      </c>
      <c r="H343" s="78">
        <v>0</v>
      </c>
      <c r="I343" s="78">
        <v>0</v>
      </c>
      <c r="J343" s="78">
        <v>0</v>
      </c>
      <c r="K343" s="78">
        <v>0</v>
      </c>
      <c r="L343" s="78">
        <v>0</v>
      </c>
      <c r="M343" s="78">
        <v>0</v>
      </c>
      <c r="N343" s="78">
        <v>0</v>
      </c>
      <c r="O343" s="78">
        <v>0</v>
      </c>
      <c r="P343" s="78">
        <v>0</v>
      </c>
      <c r="Q343" s="78">
        <v>0</v>
      </c>
      <c r="R343" s="78">
        <v>0</v>
      </c>
      <c r="S343" s="78">
        <v>0</v>
      </c>
      <c r="T343" s="78">
        <v>0</v>
      </c>
      <c r="U343" s="78">
        <v>0</v>
      </c>
      <c r="V343" s="78">
        <v>0</v>
      </c>
      <c r="W343" s="78">
        <v>0</v>
      </c>
      <c r="X343" s="78">
        <v>0</v>
      </c>
      <c r="Y343" s="110">
        <v>0</v>
      </c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56"/>
      <c r="AW343" s="56"/>
      <c r="AX343" s="56"/>
      <c r="AY343" s="56"/>
      <c r="AZ343" s="56"/>
      <c r="BA343" s="56"/>
      <c r="BB343" s="56"/>
      <c r="BC343" s="56"/>
      <c r="BD343" s="56"/>
      <c r="BE343" s="56"/>
      <c r="BF343" s="56"/>
      <c r="BG343" s="56"/>
      <c r="BH343" s="56"/>
      <c r="BI343" s="56"/>
      <c r="BJ343" s="56"/>
      <c r="BK343" s="56"/>
      <c r="BL343" s="56"/>
      <c r="BM343" s="56"/>
      <c r="BN343" s="56"/>
      <c r="BO343" s="56"/>
      <c r="BP343" s="56"/>
      <c r="BQ343" s="56"/>
      <c r="BR343" s="56"/>
      <c r="BS343" s="56"/>
      <c r="BT343" s="56"/>
      <c r="BU343" s="56"/>
      <c r="BV343" s="56"/>
      <c r="BW343" s="56"/>
      <c r="BX343" s="56"/>
      <c r="BY343" s="56"/>
      <c r="BZ343" s="56"/>
      <c r="CA343" s="56"/>
      <c r="CB343" s="56"/>
      <c r="CC343" s="56"/>
      <c r="CD343" s="56"/>
      <c r="CE343" s="56"/>
      <c r="CF343" s="56"/>
      <c r="CG343" s="56"/>
      <c r="CH343" s="56"/>
      <c r="CI343" s="56"/>
      <c r="CJ343" s="56"/>
      <c r="CK343" s="56"/>
      <c r="CL343" s="56"/>
      <c r="CM343" s="56"/>
      <c r="CN343" s="56"/>
      <c r="CO343" s="56"/>
      <c r="CP343" s="56"/>
      <c r="CQ343" s="49"/>
      <c r="CR343" s="48"/>
    </row>
    <row r="344" spans="1:96" collapsed="1" x14ac:dyDescent="0.25">
      <c r="A344" s="30" t="s">
        <v>116</v>
      </c>
      <c r="B344" s="31"/>
      <c r="C344" s="7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74"/>
      <c r="AB344" s="75"/>
      <c r="AC344" s="75"/>
      <c r="AD344" s="75"/>
      <c r="AE344" s="75"/>
      <c r="AF344" s="75"/>
      <c r="AG344" s="75"/>
      <c r="AH344" s="75"/>
      <c r="AI344" s="75"/>
      <c r="AJ344" s="75"/>
      <c r="AK344" s="75"/>
      <c r="AL344" s="75"/>
      <c r="AM344" s="75"/>
      <c r="AN344" s="75"/>
      <c r="AO344" s="75"/>
      <c r="AP344" s="75"/>
      <c r="AQ344" s="75"/>
      <c r="AR344" s="75"/>
      <c r="AS344" s="75"/>
      <c r="AT344" s="75"/>
      <c r="AU344" s="75"/>
      <c r="AV344" s="49"/>
      <c r="AW344" s="36">
        <f>SUM(AW345:AW352)</f>
        <v>0</v>
      </c>
      <c r="AX344" s="76"/>
      <c r="AY344" s="76"/>
      <c r="AZ344" s="76"/>
      <c r="BA344" s="76"/>
      <c r="BB344" s="76"/>
      <c r="BC344" s="76"/>
      <c r="BD344" s="76"/>
      <c r="BE344" s="76"/>
      <c r="BF344" s="76"/>
      <c r="BG344" s="76"/>
      <c r="BH344" s="76"/>
      <c r="BI344" s="76"/>
      <c r="BJ344" s="76"/>
      <c r="BK344" s="76"/>
      <c r="BL344" s="76"/>
      <c r="BM344" s="76"/>
      <c r="BN344" s="76"/>
      <c r="BO344" s="76"/>
      <c r="BP344" s="76"/>
      <c r="BQ344" s="76"/>
      <c r="BR344" s="76"/>
      <c r="BS344" s="76"/>
      <c r="BT344" s="36">
        <f>SUM(BT345:BT352)</f>
        <v>0</v>
      </c>
      <c r="BU344" s="76"/>
      <c r="BV344" s="76"/>
      <c r="BW344" s="76"/>
      <c r="BX344" s="76"/>
      <c r="BY344" s="76"/>
      <c r="BZ344" s="76"/>
      <c r="CA344" s="76"/>
      <c r="CB344" s="76"/>
      <c r="CC344" s="76"/>
      <c r="CD344" s="76"/>
      <c r="CE344" s="76"/>
      <c r="CF344" s="76"/>
      <c r="CG344" s="76"/>
      <c r="CH344" s="76"/>
      <c r="CI344" s="76"/>
      <c r="CJ344" s="76"/>
      <c r="CK344" s="76"/>
      <c r="CL344" s="76"/>
      <c r="CM344" s="76"/>
      <c r="CN344" s="76"/>
      <c r="CO344" s="76"/>
      <c r="CP344" s="76"/>
      <c r="CQ344" s="36">
        <f>SUM(CQ345:CQ352)</f>
        <v>0</v>
      </c>
      <c r="CR344" s="48">
        <f>SUM(D344:Y344)</f>
        <v>0</v>
      </c>
    </row>
    <row r="345" spans="1:96" hidden="1" outlineLevel="1" x14ac:dyDescent="0.25">
      <c r="A345" s="85" t="s">
        <v>84</v>
      </c>
      <c r="B345" s="39" t="s">
        <v>85</v>
      </c>
      <c r="C345" s="40">
        <f>+[2]Genanskaffelsespriser!$E$175</f>
        <v>50</v>
      </c>
      <c r="D345" s="77">
        <v>0</v>
      </c>
      <c r="E345" s="77">
        <v>0</v>
      </c>
      <c r="F345" s="77">
        <v>0</v>
      </c>
      <c r="G345" s="77">
        <v>0</v>
      </c>
      <c r="H345" s="77">
        <v>0</v>
      </c>
      <c r="I345" s="77">
        <v>0</v>
      </c>
      <c r="J345" s="77">
        <v>0</v>
      </c>
      <c r="K345" s="77">
        <v>0</v>
      </c>
      <c r="L345" s="77">
        <v>0</v>
      </c>
      <c r="M345" s="77">
        <v>0</v>
      </c>
      <c r="N345" s="77">
        <v>0</v>
      </c>
      <c r="O345" s="77">
        <v>0</v>
      </c>
      <c r="P345" s="77">
        <v>0</v>
      </c>
      <c r="Q345" s="77">
        <v>0</v>
      </c>
      <c r="R345" s="77">
        <v>0</v>
      </c>
      <c r="S345" s="77">
        <v>0</v>
      </c>
      <c r="T345" s="77">
        <v>0</v>
      </c>
      <c r="U345" s="77">
        <v>0</v>
      </c>
      <c r="V345" s="77">
        <v>0</v>
      </c>
      <c r="W345" s="77">
        <v>0</v>
      </c>
      <c r="X345" s="77">
        <v>0</v>
      </c>
      <c r="Y345" s="77">
        <v>0</v>
      </c>
      <c r="Z345" s="86">
        <f>IF(COUNTIF(D345:Y345,"&lt;&gt;0")&lt;=1,IF((SUM(D345:Y345))&gt;0,((+HLOOKUP((SUM(D345:Y345)),[2]Priser!$E$342:$H$344,2)+((SUM(D345:Y345))-HLOOKUP((SUM(D345:Y345)),[2]Priser!$E$342:$H$344,1))*HLOOKUP((SUM(D345:Y345)),[2]Priser!$E$342:$H$344,3))*[2]Priser!$P$341)/(SUM(D345:Y345)),0)*(1+[2]Genanskaffelsespriser!$D$196),$A$400)</f>
        <v>0</v>
      </c>
      <c r="AA345" s="45">
        <f t="shared" ref="AA345:AV345" si="276">IF((D345*$Z345-(2009-D$3)/($C345+D346)*$Z345*D345)&lt;0,0,(D345*$Z345-(2009-D$3)/($C345+D346)*$Z345*D345))</f>
        <v>0</v>
      </c>
      <c r="AB345" s="46">
        <f t="shared" si="276"/>
        <v>0</v>
      </c>
      <c r="AC345" s="46">
        <f t="shared" si="276"/>
        <v>0</v>
      </c>
      <c r="AD345" s="46">
        <f t="shared" si="276"/>
        <v>0</v>
      </c>
      <c r="AE345" s="46">
        <f t="shared" si="276"/>
        <v>0</v>
      </c>
      <c r="AF345" s="46">
        <f t="shared" si="276"/>
        <v>0</v>
      </c>
      <c r="AG345" s="46">
        <f t="shared" si="276"/>
        <v>0</v>
      </c>
      <c r="AH345" s="46">
        <f t="shared" si="276"/>
        <v>0</v>
      </c>
      <c r="AI345" s="46">
        <f t="shared" si="276"/>
        <v>0</v>
      </c>
      <c r="AJ345" s="46">
        <f t="shared" si="276"/>
        <v>0</v>
      </c>
      <c r="AK345" s="46">
        <f t="shared" si="276"/>
        <v>0</v>
      </c>
      <c r="AL345" s="46">
        <f t="shared" si="276"/>
        <v>0</v>
      </c>
      <c r="AM345" s="46">
        <f t="shared" si="276"/>
        <v>0</v>
      </c>
      <c r="AN345" s="46">
        <f t="shared" si="276"/>
        <v>0</v>
      </c>
      <c r="AO345" s="46">
        <f t="shared" si="276"/>
        <v>0</v>
      </c>
      <c r="AP345" s="46">
        <f t="shared" si="276"/>
        <v>0</v>
      </c>
      <c r="AQ345" s="46">
        <f t="shared" si="276"/>
        <v>0</v>
      </c>
      <c r="AR345" s="46">
        <f t="shared" si="276"/>
        <v>0</v>
      </c>
      <c r="AS345" s="46">
        <f t="shared" si="276"/>
        <v>0</v>
      </c>
      <c r="AT345" s="46">
        <f t="shared" si="276"/>
        <v>0</v>
      </c>
      <c r="AU345" s="46">
        <f t="shared" si="276"/>
        <v>0</v>
      </c>
      <c r="AV345" s="46">
        <f t="shared" si="276"/>
        <v>0</v>
      </c>
      <c r="AW345" s="47">
        <f>+SUM(AA345:AV345)</f>
        <v>0</v>
      </c>
      <c r="AX345" s="46">
        <f>VLOOKUP(D$3,[2]Prisindeks!$A$1:$B$111,2,FALSE)/100*AA345</f>
        <v>0</v>
      </c>
      <c r="AY345" s="46">
        <f>VLOOKUP(E$3,[2]Prisindeks!$A$1:$B$111,2,FALSE)/100*AB345</f>
        <v>0</v>
      </c>
      <c r="AZ345" s="46">
        <f>VLOOKUP(F$3,[2]Prisindeks!$A$1:$B$111,2,FALSE)/100*AC345</f>
        <v>0</v>
      </c>
      <c r="BA345" s="46">
        <f>VLOOKUP(G$3,[2]Prisindeks!$A$1:$B$111,2,FALSE)/100*AD345</f>
        <v>0</v>
      </c>
      <c r="BB345" s="46">
        <f>VLOOKUP(H$3,[2]Prisindeks!$A$1:$B$111,2,FALSE)/100*AE345</f>
        <v>0</v>
      </c>
      <c r="BC345" s="46">
        <f>VLOOKUP(I$3,[2]Prisindeks!$A$1:$B$111,2,FALSE)/100*AF345</f>
        <v>0</v>
      </c>
      <c r="BD345" s="46">
        <f>VLOOKUP(J$3,[2]Prisindeks!$A$1:$B$111,2,FALSE)/100*AG345</f>
        <v>0</v>
      </c>
      <c r="BE345" s="46">
        <f>VLOOKUP(K$3,[2]Prisindeks!$A$1:$B$111,2,FALSE)/100*AH345</f>
        <v>0</v>
      </c>
      <c r="BF345" s="46">
        <f>VLOOKUP(L$3,[2]Prisindeks!$A$1:$B$111,2,FALSE)/100*AI345</f>
        <v>0</v>
      </c>
      <c r="BG345" s="46">
        <f>VLOOKUP(M$3,[2]Prisindeks!$A$1:$B$111,2,FALSE)/100*AJ345</f>
        <v>0</v>
      </c>
      <c r="BH345" s="46">
        <f>VLOOKUP(N$3,[2]Prisindeks!$A$1:$B$111,2,FALSE)/100*AK345</f>
        <v>0</v>
      </c>
      <c r="BI345" s="46">
        <f>VLOOKUP(O$3,[2]Prisindeks!$A$1:$B$111,2,FALSE)/100*AL345</f>
        <v>0</v>
      </c>
      <c r="BJ345" s="46">
        <f>VLOOKUP(P$3,[2]Prisindeks!$A$1:$B$111,2,FALSE)/100*AM345</f>
        <v>0</v>
      </c>
      <c r="BK345" s="46">
        <f>VLOOKUP(Q$3,[2]Prisindeks!$A$1:$B$111,2,FALSE)/100*AN345</f>
        <v>0</v>
      </c>
      <c r="BL345" s="46">
        <f>VLOOKUP(R$3,[2]Prisindeks!$A$1:$B$111,2,FALSE)/100*AO345</f>
        <v>0</v>
      </c>
      <c r="BM345" s="46">
        <f>VLOOKUP(S$3,[2]Prisindeks!$A$1:$B$111,2,FALSE)/100*AP345</f>
        <v>0</v>
      </c>
      <c r="BN345" s="46">
        <f>VLOOKUP(T$3,[2]Prisindeks!$A$1:$B$111,2,FALSE)/100*AQ345</f>
        <v>0</v>
      </c>
      <c r="BO345" s="46">
        <f>VLOOKUP(U$3,[2]Prisindeks!$A$1:$B$111,2,FALSE)/100*AR345</f>
        <v>0</v>
      </c>
      <c r="BP345" s="46">
        <f>VLOOKUP(V$3,[2]Prisindeks!$A$1:$B$111,2,FALSE)/100*AS345</f>
        <v>0</v>
      </c>
      <c r="BQ345" s="46">
        <f>VLOOKUP(W$3,[2]Prisindeks!$A$1:$B$111,2,FALSE)/100*AT345</f>
        <v>0</v>
      </c>
      <c r="BR345" s="46">
        <f>VLOOKUP(X$3,[2]Prisindeks!$A$1:$B$111,2,FALSE)/100*AU345</f>
        <v>0</v>
      </c>
      <c r="BS345" s="46">
        <f>VLOOKUP(Y$3,[2]Prisindeks!$A$1:$B$111,2,FALSE)/100*AV345</f>
        <v>0</v>
      </c>
      <c r="BT345" s="47">
        <f>+SUM(AX345:BS345)</f>
        <v>0</v>
      </c>
      <c r="BU345" s="48">
        <f t="shared" ref="BU345:CP345" si="277">(AX345+AA345)/2</f>
        <v>0</v>
      </c>
      <c r="BV345" s="48">
        <f t="shared" si="277"/>
        <v>0</v>
      </c>
      <c r="BW345" s="48">
        <f t="shared" si="277"/>
        <v>0</v>
      </c>
      <c r="BX345" s="48">
        <f t="shared" si="277"/>
        <v>0</v>
      </c>
      <c r="BY345" s="48">
        <f t="shared" si="277"/>
        <v>0</v>
      </c>
      <c r="BZ345" s="48">
        <f t="shared" si="277"/>
        <v>0</v>
      </c>
      <c r="CA345" s="48">
        <f t="shared" si="277"/>
        <v>0</v>
      </c>
      <c r="CB345" s="48">
        <f t="shared" si="277"/>
        <v>0</v>
      </c>
      <c r="CC345" s="48">
        <f t="shared" si="277"/>
        <v>0</v>
      </c>
      <c r="CD345" s="48">
        <f t="shared" si="277"/>
        <v>0</v>
      </c>
      <c r="CE345" s="48">
        <f t="shared" si="277"/>
        <v>0</v>
      </c>
      <c r="CF345" s="48">
        <f t="shared" si="277"/>
        <v>0</v>
      </c>
      <c r="CG345" s="48">
        <f t="shared" si="277"/>
        <v>0</v>
      </c>
      <c r="CH345" s="48">
        <f t="shared" si="277"/>
        <v>0</v>
      </c>
      <c r="CI345" s="48">
        <f t="shared" si="277"/>
        <v>0</v>
      </c>
      <c r="CJ345" s="48">
        <f t="shared" si="277"/>
        <v>0</v>
      </c>
      <c r="CK345" s="48">
        <f t="shared" si="277"/>
        <v>0</v>
      </c>
      <c r="CL345" s="48">
        <f t="shared" si="277"/>
        <v>0</v>
      </c>
      <c r="CM345" s="48">
        <f t="shared" si="277"/>
        <v>0</v>
      </c>
      <c r="CN345" s="48">
        <f t="shared" si="277"/>
        <v>0</v>
      </c>
      <c r="CO345" s="48">
        <f t="shared" si="277"/>
        <v>0</v>
      </c>
      <c r="CP345" s="48">
        <f t="shared" si="277"/>
        <v>0</v>
      </c>
      <c r="CQ345" s="49">
        <f>+AVERAGE(AW345,BT345)</f>
        <v>0</v>
      </c>
      <c r="CR345" s="48">
        <f>SUM(D345:Y345)</f>
        <v>0</v>
      </c>
    </row>
    <row r="346" spans="1:96" hidden="1" outlineLevel="1" x14ac:dyDescent="0.25">
      <c r="A346" s="60" t="s">
        <v>66</v>
      </c>
      <c r="B346" s="51" t="s">
        <v>67</v>
      </c>
      <c r="C346" s="61" t="s">
        <v>68</v>
      </c>
      <c r="D346" s="78">
        <v>0</v>
      </c>
      <c r="E346" s="78">
        <v>0</v>
      </c>
      <c r="F346" s="78">
        <v>0</v>
      </c>
      <c r="G346" s="78">
        <v>0</v>
      </c>
      <c r="H346" s="78">
        <v>0</v>
      </c>
      <c r="I346" s="78">
        <v>0</v>
      </c>
      <c r="J346" s="78">
        <v>0</v>
      </c>
      <c r="K346" s="78">
        <v>0</v>
      </c>
      <c r="L346" s="78">
        <v>0</v>
      </c>
      <c r="M346" s="78">
        <v>0</v>
      </c>
      <c r="N346" s="78">
        <v>0</v>
      </c>
      <c r="O346" s="78">
        <v>0</v>
      </c>
      <c r="P346" s="78">
        <v>0</v>
      </c>
      <c r="Q346" s="78">
        <v>0</v>
      </c>
      <c r="R346" s="78">
        <v>0</v>
      </c>
      <c r="S346" s="78">
        <v>0</v>
      </c>
      <c r="T346" s="78">
        <v>0</v>
      </c>
      <c r="U346" s="78">
        <v>0</v>
      </c>
      <c r="V346" s="78">
        <v>0</v>
      </c>
      <c r="W346" s="78">
        <v>0</v>
      </c>
      <c r="X346" s="78">
        <v>0</v>
      </c>
      <c r="Y346" s="110">
        <v>0</v>
      </c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  <c r="BC346" s="56"/>
      <c r="BD346" s="56"/>
      <c r="BE346" s="56"/>
      <c r="BF346" s="56"/>
      <c r="BG346" s="56"/>
      <c r="BH346" s="56"/>
      <c r="BI346" s="56"/>
      <c r="BJ346" s="56"/>
      <c r="BK346" s="56"/>
      <c r="BL346" s="56"/>
      <c r="BM346" s="56"/>
      <c r="BN346" s="56"/>
      <c r="BO346" s="56"/>
      <c r="BP346" s="56"/>
      <c r="BQ346" s="56"/>
      <c r="BR346" s="56"/>
      <c r="BS346" s="56"/>
      <c r="BT346" s="56"/>
      <c r="BU346" s="56"/>
      <c r="BV346" s="56"/>
      <c r="BW346" s="56"/>
      <c r="BX346" s="56"/>
      <c r="BY346" s="56"/>
      <c r="BZ346" s="56"/>
      <c r="CA346" s="56"/>
      <c r="CB346" s="56"/>
      <c r="CC346" s="56"/>
      <c r="CD346" s="56"/>
      <c r="CE346" s="56"/>
      <c r="CF346" s="56"/>
      <c r="CG346" s="56"/>
      <c r="CH346" s="56"/>
      <c r="CI346" s="56"/>
      <c r="CJ346" s="56"/>
      <c r="CK346" s="56"/>
      <c r="CL346" s="56"/>
      <c r="CM346" s="56"/>
      <c r="CN346" s="56"/>
      <c r="CO346" s="56"/>
      <c r="CP346" s="56"/>
      <c r="CQ346" s="49"/>
      <c r="CR346" s="48"/>
    </row>
    <row r="347" spans="1:96" hidden="1" outlineLevel="1" x14ac:dyDescent="0.25">
      <c r="A347" s="50" t="s">
        <v>86</v>
      </c>
      <c r="B347" s="51" t="s">
        <v>85</v>
      </c>
      <c r="C347" s="52">
        <f>+[2]Genanskaffelsespriser!$E$176</f>
        <v>25</v>
      </c>
      <c r="D347" s="78">
        <v>0</v>
      </c>
      <c r="E347" s="78">
        <v>0</v>
      </c>
      <c r="F347" s="78">
        <v>0</v>
      </c>
      <c r="G347" s="78">
        <v>0</v>
      </c>
      <c r="H347" s="78">
        <v>0</v>
      </c>
      <c r="I347" s="78">
        <v>0</v>
      </c>
      <c r="J347" s="78">
        <v>0</v>
      </c>
      <c r="K347" s="78">
        <v>0</v>
      </c>
      <c r="L347" s="78">
        <v>0</v>
      </c>
      <c r="M347" s="78">
        <v>0</v>
      </c>
      <c r="N347" s="78">
        <v>0</v>
      </c>
      <c r="O347" s="78">
        <v>0</v>
      </c>
      <c r="P347" s="78">
        <v>0</v>
      </c>
      <c r="Q347" s="78">
        <v>0</v>
      </c>
      <c r="R347" s="78">
        <v>0</v>
      </c>
      <c r="S347" s="78">
        <v>0</v>
      </c>
      <c r="T347" s="78">
        <v>0</v>
      </c>
      <c r="U347" s="78">
        <v>0</v>
      </c>
      <c r="V347" s="78">
        <v>0</v>
      </c>
      <c r="W347" s="78">
        <v>0</v>
      </c>
      <c r="X347" s="78">
        <v>0</v>
      </c>
      <c r="Y347" s="78">
        <v>0</v>
      </c>
      <c r="Z347" s="87">
        <f>IF(COUNTIF(D347:Y347,"&lt;&gt;0")&lt;=1,IF((SUM(D347:Y347))&gt;0,((+HLOOKUP((SUM(D347:Y347)),[2]Priser!$E$342:$H$344,2)+((SUM(D347:Y347))-HLOOKUP((SUM(D347:Y347)),[2]Priser!$E$342:$H$344,1))*HLOOKUP((SUM(D347:Y347)),[2]Priser!$E$342:$H$344,3))*[2]Priser!$Q$341)/(SUM(D347:Y347)),0)*(1+[2]Genanskaffelsespriser!$D$196),$A$400)</f>
        <v>0</v>
      </c>
      <c r="AA347" s="57">
        <f t="shared" ref="AA347:AP348" si="278">IF((D347*$Z347-(2009-D$3)/$C347*$Z347*D347)&lt;0,0,(D347*$Z347-(2009-D$3)/$C347*$Z347*D347))</f>
        <v>0</v>
      </c>
      <c r="AB347" s="58">
        <f t="shared" si="278"/>
        <v>0</v>
      </c>
      <c r="AC347" s="58">
        <f t="shared" si="278"/>
        <v>0</v>
      </c>
      <c r="AD347" s="58">
        <f t="shared" si="278"/>
        <v>0</v>
      </c>
      <c r="AE347" s="58">
        <f t="shared" si="278"/>
        <v>0</v>
      </c>
      <c r="AF347" s="58">
        <f t="shared" si="278"/>
        <v>0</v>
      </c>
      <c r="AG347" s="58">
        <f t="shared" si="278"/>
        <v>0</v>
      </c>
      <c r="AH347" s="58">
        <f t="shared" si="278"/>
        <v>0</v>
      </c>
      <c r="AI347" s="58">
        <f t="shared" si="278"/>
        <v>0</v>
      </c>
      <c r="AJ347" s="58">
        <f t="shared" si="278"/>
        <v>0</v>
      </c>
      <c r="AK347" s="58">
        <f t="shared" si="278"/>
        <v>0</v>
      </c>
      <c r="AL347" s="58">
        <f t="shared" si="278"/>
        <v>0</v>
      </c>
      <c r="AM347" s="58">
        <f t="shared" si="278"/>
        <v>0</v>
      </c>
      <c r="AN347" s="58">
        <f t="shared" si="278"/>
        <v>0</v>
      </c>
      <c r="AO347" s="58">
        <f t="shared" si="278"/>
        <v>0</v>
      </c>
      <c r="AP347" s="58">
        <f t="shared" si="278"/>
        <v>0</v>
      </c>
      <c r="AQ347" s="58">
        <f t="shared" ref="AK347:AT348" si="279">IF((T347*$Z347-(2009-T$3)/$C347*$Z347*T347)&lt;0,0,(T347*$Z347-(2009-T$3)/$C347*$Z347*T347))</f>
        <v>0</v>
      </c>
      <c r="AR347" s="58">
        <f t="shared" si="279"/>
        <v>0</v>
      </c>
      <c r="AS347" s="58">
        <f t="shared" si="279"/>
        <v>0</v>
      </c>
      <c r="AT347" s="58">
        <f t="shared" si="279"/>
        <v>0</v>
      </c>
      <c r="AU347" s="58">
        <f>IF((X347*$Z347-(2009-X$3)/$C347*$Z347*X347)&lt;0,0,(X347*$Z347-(2009-X$3)/$C347*$Z347*X347))</f>
        <v>0</v>
      </c>
      <c r="AV347" s="58">
        <f>IF((Y347*$Z347-(2009-Y$3)/$C347*$Z347*Y347)&lt;0,0,(Y347*$Z347-(2009-Y$3)/$C347*$Z347*Y347))</f>
        <v>0</v>
      </c>
      <c r="AW347" s="59">
        <f>+SUM(AA347:AV347)</f>
        <v>0</v>
      </c>
      <c r="AX347" s="58">
        <f>VLOOKUP(D$3,[2]Prisindeks!$A$1:$B$111,2,FALSE)/100*AA347</f>
        <v>0</v>
      </c>
      <c r="AY347" s="58">
        <f>VLOOKUP(E$3,[2]Prisindeks!$A$1:$B$111,2,FALSE)/100*AB347</f>
        <v>0</v>
      </c>
      <c r="AZ347" s="58">
        <f>VLOOKUP(F$3,[2]Prisindeks!$A$1:$B$111,2,FALSE)/100*AC347</f>
        <v>0</v>
      </c>
      <c r="BA347" s="58">
        <f>VLOOKUP(G$3,[2]Prisindeks!$A$1:$B$111,2,FALSE)/100*AD347</f>
        <v>0</v>
      </c>
      <c r="BB347" s="58">
        <f>VLOOKUP(H$3,[2]Prisindeks!$A$1:$B$111,2,FALSE)/100*AE347</f>
        <v>0</v>
      </c>
      <c r="BC347" s="58">
        <f>VLOOKUP(I$3,[2]Prisindeks!$A$1:$B$111,2,FALSE)/100*AF347</f>
        <v>0</v>
      </c>
      <c r="BD347" s="58">
        <f>VLOOKUP(J$3,[2]Prisindeks!$A$1:$B$111,2,FALSE)/100*AG347</f>
        <v>0</v>
      </c>
      <c r="BE347" s="58">
        <f>VLOOKUP(K$3,[2]Prisindeks!$A$1:$B$111,2,FALSE)/100*AH347</f>
        <v>0</v>
      </c>
      <c r="BF347" s="58">
        <f>VLOOKUP(L$3,[2]Prisindeks!$A$1:$B$111,2,FALSE)/100*AI347</f>
        <v>0</v>
      </c>
      <c r="BG347" s="58">
        <f>VLOOKUP(M$3,[2]Prisindeks!$A$1:$B$111,2,FALSE)/100*AJ347</f>
        <v>0</v>
      </c>
      <c r="BH347" s="58">
        <f>VLOOKUP(N$3,[2]Prisindeks!$A$1:$B$111,2,FALSE)/100*AK347</f>
        <v>0</v>
      </c>
      <c r="BI347" s="58">
        <f>VLOOKUP(O$3,[2]Prisindeks!$A$1:$B$111,2,FALSE)/100*AL347</f>
        <v>0</v>
      </c>
      <c r="BJ347" s="58">
        <f>VLOOKUP(P$3,[2]Prisindeks!$A$1:$B$111,2,FALSE)/100*AM347</f>
        <v>0</v>
      </c>
      <c r="BK347" s="58">
        <f>VLOOKUP(Q$3,[2]Prisindeks!$A$1:$B$111,2,FALSE)/100*AN347</f>
        <v>0</v>
      </c>
      <c r="BL347" s="58">
        <f>VLOOKUP(R$3,[2]Prisindeks!$A$1:$B$111,2,FALSE)/100*AO347</f>
        <v>0</v>
      </c>
      <c r="BM347" s="58">
        <f>VLOOKUP(S$3,[2]Prisindeks!$A$1:$B$111,2,FALSE)/100*AP347</f>
        <v>0</v>
      </c>
      <c r="BN347" s="58">
        <f>VLOOKUP(T$3,[2]Prisindeks!$A$1:$B$111,2,FALSE)/100*AQ347</f>
        <v>0</v>
      </c>
      <c r="BO347" s="58">
        <f>VLOOKUP(U$3,[2]Prisindeks!$A$1:$B$111,2,FALSE)/100*AR347</f>
        <v>0</v>
      </c>
      <c r="BP347" s="58">
        <f>VLOOKUP(V$3,[2]Prisindeks!$A$1:$B$111,2,FALSE)/100*AS347</f>
        <v>0</v>
      </c>
      <c r="BQ347" s="58">
        <f>VLOOKUP(W$3,[2]Prisindeks!$A$1:$B$111,2,FALSE)/100*AT347</f>
        <v>0</v>
      </c>
      <c r="BR347" s="58">
        <f>VLOOKUP(X$3,[2]Prisindeks!$A$1:$B$111,2,FALSE)/100*AU347</f>
        <v>0</v>
      </c>
      <c r="BS347" s="58">
        <f>VLOOKUP(Y$3,[2]Prisindeks!$A$1:$B$111,2,FALSE)/100*AV347</f>
        <v>0</v>
      </c>
      <c r="BT347" s="59">
        <f>+SUM(AX347:BS347)</f>
        <v>0</v>
      </c>
      <c r="BU347" s="48">
        <f t="shared" ref="BU347:CJ349" si="280">(AX347+AA347)/2</f>
        <v>0</v>
      </c>
      <c r="BV347" s="48">
        <f t="shared" si="280"/>
        <v>0</v>
      </c>
      <c r="BW347" s="48">
        <f t="shared" si="280"/>
        <v>0</v>
      </c>
      <c r="BX347" s="48">
        <f t="shared" si="280"/>
        <v>0</v>
      </c>
      <c r="BY347" s="48">
        <f t="shared" si="280"/>
        <v>0</v>
      </c>
      <c r="BZ347" s="48">
        <f t="shared" si="280"/>
        <v>0</v>
      </c>
      <c r="CA347" s="48">
        <f t="shared" si="280"/>
        <v>0</v>
      </c>
      <c r="CB347" s="48">
        <f t="shared" si="280"/>
        <v>0</v>
      </c>
      <c r="CC347" s="48">
        <f t="shared" si="280"/>
        <v>0</v>
      </c>
      <c r="CD347" s="48">
        <f t="shared" si="280"/>
        <v>0</v>
      </c>
      <c r="CE347" s="48">
        <f t="shared" si="280"/>
        <v>0</v>
      </c>
      <c r="CF347" s="48">
        <f t="shared" si="280"/>
        <v>0</v>
      </c>
      <c r="CG347" s="48">
        <f t="shared" si="280"/>
        <v>0</v>
      </c>
      <c r="CH347" s="48">
        <f t="shared" si="280"/>
        <v>0</v>
      </c>
      <c r="CI347" s="48">
        <f t="shared" si="280"/>
        <v>0</v>
      </c>
      <c r="CJ347" s="48">
        <f t="shared" si="280"/>
        <v>0</v>
      </c>
      <c r="CK347" s="48">
        <f t="shared" ref="CE347:CP349" si="281">(BN347+AQ347)/2</f>
        <v>0</v>
      </c>
      <c r="CL347" s="48">
        <f t="shared" si="281"/>
        <v>0</v>
      </c>
      <c r="CM347" s="48">
        <f t="shared" si="281"/>
        <v>0</v>
      </c>
      <c r="CN347" s="48">
        <f t="shared" si="281"/>
        <v>0</v>
      </c>
      <c r="CO347" s="48">
        <f t="shared" si="281"/>
        <v>0</v>
      </c>
      <c r="CP347" s="48">
        <f t="shared" si="281"/>
        <v>0</v>
      </c>
      <c r="CQ347" s="49">
        <f>+AVERAGE(AW347,BT347)</f>
        <v>0</v>
      </c>
      <c r="CR347" s="48">
        <f>SUM(D347:Y347)</f>
        <v>0</v>
      </c>
    </row>
    <row r="348" spans="1:96" hidden="1" outlineLevel="1" x14ac:dyDescent="0.25">
      <c r="A348" s="50" t="s">
        <v>87</v>
      </c>
      <c r="B348" s="51" t="s">
        <v>85</v>
      </c>
      <c r="C348" s="52">
        <f>+[2]Genanskaffelsespriser!$E$177</f>
        <v>10</v>
      </c>
      <c r="D348" s="78">
        <v>0</v>
      </c>
      <c r="E348" s="78">
        <v>0</v>
      </c>
      <c r="F348" s="78">
        <v>0</v>
      </c>
      <c r="G348" s="78">
        <v>0</v>
      </c>
      <c r="H348" s="78">
        <v>0</v>
      </c>
      <c r="I348" s="78">
        <v>0</v>
      </c>
      <c r="J348" s="78">
        <v>0</v>
      </c>
      <c r="K348" s="78">
        <v>0</v>
      </c>
      <c r="L348" s="78">
        <v>0</v>
      </c>
      <c r="M348" s="78">
        <v>0</v>
      </c>
      <c r="N348" s="78">
        <v>0</v>
      </c>
      <c r="O348" s="78">
        <v>0</v>
      </c>
      <c r="P348" s="78">
        <v>0</v>
      </c>
      <c r="Q348" s="78">
        <v>0</v>
      </c>
      <c r="R348" s="78">
        <v>0</v>
      </c>
      <c r="S348" s="78">
        <v>0</v>
      </c>
      <c r="T348" s="78">
        <v>0</v>
      </c>
      <c r="U348" s="78">
        <v>0</v>
      </c>
      <c r="V348" s="78">
        <v>0</v>
      </c>
      <c r="W348" s="78">
        <v>0</v>
      </c>
      <c r="X348" s="78">
        <v>0</v>
      </c>
      <c r="Y348" s="78">
        <v>0</v>
      </c>
      <c r="Z348" s="87">
        <f>IF(COUNTIF(D348:Y348,"&lt;&gt;0")&lt;=1,IF((SUM(D348:Y348))&gt;0,((+HLOOKUP((SUM(D348:Y348)),[2]Priser!$E$342:$H$344,2)+((SUM(D348:Y348))-HLOOKUP((SUM(D348:Y348)),[2]Priser!$E$342:$H$344,1))*HLOOKUP((SUM(D348:Y348)),[2]Priser!$E$342:$H$344,3))*[2]Priser!$R$341)/(SUM(D348:Y348)),0)*(1+[2]Genanskaffelsespriser!$D$196),$A$400)</f>
        <v>0</v>
      </c>
      <c r="AA348" s="57">
        <f t="shared" si="278"/>
        <v>0</v>
      </c>
      <c r="AB348" s="58">
        <f t="shared" si="278"/>
        <v>0</v>
      </c>
      <c r="AC348" s="58">
        <f t="shared" si="278"/>
        <v>0</v>
      </c>
      <c r="AD348" s="58">
        <f t="shared" si="278"/>
        <v>0</v>
      </c>
      <c r="AE348" s="58">
        <f t="shared" si="278"/>
        <v>0</v>
      </c>
      <c r="AF348" s="58">
        <f t="shared" si="278"/>
        <v>0</v>
      </c>
      <c r="AG348" s="58">
        <f t="shared" si="278"/>
        <v>0</v>
      </c>
      <c r="AH348" s="58">
        <f t="shared" si="278"/>
        <v>0</v>
      </c>
      <c r="AI348" s="58">
        <f t="shared" si="278"/>
        <v>0</v>
      </c>
      <c r="AJ348" s="58">
        <f t="shared" si="278"/>
        <v>0</v>
      </c>
      <c r="AK348" s="58">
        <f t="shared" si="279"/>
        <v>0</v>
      </c>
      <c r="AL348" s="58">
        <f t="shared" si="279"/>
        <v>0</v>
      </c>
      <c r="AM348" s="58">
        <f t="shared" si="279"/>
        <v>0</v>
      </c>
      <c r="AN348" s="58">
        <f t="shared" si="279"/>
        <v>0</v>
      </c>
      <c r="AO348" s="58">
        <f t="shared" si="279"/>
        <v>0</v>
      </c>
      <c r="AP348" s="58">
        <f t="shared" si="279"/>
        <v>0</v>
      </c>
      <c r="AQ348" s="58">
        <f t="shared" si="279"/>
        <v>0</v>
      </c>
      <c r="AR348" s="58">
        <f t="shared" si="279"/>
        <v>0</v>
      </c>
      <c r="AS348" s="58">
        <f t="shared" si="279"/>
        <v>0</v>
      </c>
      <c r="AT348" s="58">
        <f t="shared" si="279"/>
        <v>0</v>
      </c>
      <c r="AU348" s="58">
        <f>IF((X348*$Z348-(2009-X$3)/$C348*$Z348*X348)&lt;0,0,(X348*$Z348-(2009-X$3)/$C348*$Z348*X348))</f>
        <v>0</v>
      </c>
      <c r="AV348" s="58">
        <f>IF((Y348*$Z348-(2009-Y$3)/$C348*$Z348*Y348)&lt;0,0,(Y348*$Z348-(2009-Y$3)/$C348*$Z348*Y348))</f>
        <v>0</v>
      </c>
      <c r="AW348" s="59">
        <f>+SUM(AA348:AV348)</f>
        <v>0</v>
      </c>
      <c r="AX348" s="58">
        <f>VLOOKUP(D$3,[2]Prisindeks!$A$1:$B$111,2,FALSE)/100*AA348</f>
        <v>0</v>
      </c>
      <c r="AY348" s="58">
        <f>VLOOKUP(E$3,[2]Prisindeks!$A$1:$B$111,2,FALSE)/100*AB348</f>
        <v>0</v>
      </c>
      <c r="AZ348" s="58">
        <f>VLOOKUP(F$3,[2]Prisindeks!$A$1:$B$111,2,FALSE)/100*AC348</f>
        <v>0</v>
      </c>
      <c r="BA348" s="58">
        <f>VLOOKUP(G$3,[2]Prisindeks!$A$1:$B$111,2,FALSE)/100*AD348</f>
        <v>0</v>
      </c>
      <c r="BB348" s="58">
        <f>VLOOKUP(H$3,[2]Prisindeks!$A$1:$B$111,2,FALSE)/100*AE348</f>
        <v>0</v>
      </c>
      <c r="BC348" s="58">
        <f>VLOOKUP(I$3,[2]Prisindeks!$A$1:$B$111,2,FALSE)/100*AF348</f>
        <v>0</v>
      </c>
      <c r="BD348" s="58">
        <f>VLOOKUP(J$3,[2]Prisindeks!$A$1:$B$111,2,FALSE)/100*AG348</f>
        <v>0</v>
      </c>
      <c r="BE348" s="58">
        <f>VLOOKUP(K$3,[2]Prisindeks!$A$1:$B$111,2,FALSE)/100*AH348</f>
        <v>0</v>
      </c>
      <c r="BF348" s="58">
        <f>VLOOKUP(L$3,[2]Prisindeks!$A$1:$B$111,2,FALSE)/100*AI348</f>
        <v>0</v>
      </c>
      <c r="BG348" s="58">
        <f>VLOOKUP(M$3,[2]Prisindeks!$A$1:$B$111,2,FALSE)/100*AJ348</f>
        <v>0</v>
      </c>
      <c r="BH348" s="58">
        <f>VLOOKUP(N$3,[2]Prisindeks!$A$1:$B$111,2,FALSE)/100*AK348</f>
        <v>0</v>
      </c>
      <c r="BI348" s="58">
        <f>VLOOKUP(O$3,[2]Prisindeks!$A$1:$B$111,2,FALSE)/100*AL348</f>
        <v>0</v>
      </c>
      <c r="BJ348" s="58">
        <f>VLOOKUP(P$3,[2]Prisindeks!$A$1:$B$111,2,FALSE)/100*AM348</f>
        <v>0</v>
      </c>
      <c r="BK348" s="58">
        <f>VLOOKUP(Q$3,[2]Prisindeks!$A$1:$B$111,2,FALSE)/100*AN348</f>
        <v>0</v>
      </c>
      <c r="BL348" s="58">
        <f>VLOOKUP(R$3,[2]Prisindeks!$A$1:$B$111,2,FALSE)/100*AO348</f>
        <v>0</v>
      </c>
      <c r="BM348" s="58">
        <f>VLOOKUP(S$3,[2]Prisindeks!$A$1:$B$111,2,FALSE)/100*AP348</f>
        <v>0</v>
      </c>
      <c r="BN348" s="58">
        <f>VLOOKUP(T$3,[2]Prisindeks!$A$1:$B$111,2,FALSE)/100*AQ348</f>
        <v>0</v>
      </c>
      <c r="BO348" s="58">
        <f>VLOOKUP(U$3,[2]Prisindeks!$A$1:$B$111,2,FALSE)/100*AR348</f>
        <v>0</v>
      </c>
      <c r="BP348" s="58">
        <f>VLOOKUP(V$3,[2]Prisindeks!$A$1:$B$111,2,FALSE)/100*AS348</f>
        <v>0</v>
      </c>
      <c r="BQ348" s="58">
        <f>VLOOKUP(W$3,[2]Prisindeks!$A$1:$B$111,2,FALSE)/100*AT348</f>
        <v>0</v>
      </c>
      <c r="BR348" s="58">
        <f>VLOOKUP(X$3,[2]Prisindeks!$A$1:$B$111,2,FALSE)/100*AU348</f>
        <v>0</v>
      </c>
      <c r="BS348" s="58">
        <f>VLOOKUP(Y$3,[2]Prisindeks!$A$1:$B$111,2,FALSE)/100*AV348</f>
        <v>0</v>
      </c>
      <c r="BT348" s="59">
        <f>+SUM(AX348:BS348)</f>
        <v>0</v>
      </c>
      <c r="BU348" s="48">
        <f t="shared" si="280"/>
        <v>0</v>
      </c>
      <c r="BV348" s="48">
        <f t="shared" si="280"/>
        <v>0</v>
      </c>
      <c r="BW348" s="48">
        <f t="shared" si="280"/>
        <v>0</v>
      </c>
      <c r="BX348" s="48">
        <f t="shared" si="280"/>
        <v>0</v>
      </c>
      <c r="BY348" s="48">
        <f t="shared" si="280"/>
        <v>0</v>
      </c>
      <c r="BZ348" s="48">
        <f t="shared" si="280"/>
        <v>0</v>
      </c>
      <c r="CA348" s="48">
        <f t="shared" si="280"/>
        <v>0</v>
      </c>
      <c r="CB348" s="48">
        <f t="shared" si="280"/>
        <v>0</v>
      </c>
      <c r="CC348" s="48">
        <f t="shared" si="280"/>
        <v>0</v>
      </c>
      <c r="CD348" s="48">
        <f t="shared" si="280"/>
        <v>0</v>
      </c>
      <c r="CE348" s="48">
        <f t="shared" si="281"/>
        <v>0</v>
      </c>
      <c r="CF348" s="48">
        <f t="shared" si="281"/>
        <v>0</v>
      </c>
      <c r="CG348" s="48">
        <f t="shared" si="281"/>
        <v>0</v>
      </c>
      <c r="CH348" s="48">
        <f t="shared" si="281"/>
        <v>0</v>
      </c>
      <c r="CI348" s="48">
        <f t="shared" si="281"/>
        <v>0</v>
      </c>
      <c r="CJ348" s="48">
        <f t="shared" si="281"/>
        <v>0</v>
      </c>
      <c r="CK348" s="48">
        <f t="shared" si="281"/>
        <v>0</v>
      </c>
      <c r="CL348" s="48">
        <f t="shared" si="281"/>
        <v>0</v>
      </c>
      <c r="CM348" s="48">
        <f t="shared" si="281"/>
        <v>0</v>
      </c>
      <c r="CN348" s="48">
        <f t="shared" si="281"/>
        <v>0</v>
      </c>
      <c r="CO348" s="48">
        <f t="shared" si="281"/>
        <v>0</v>
      </c>
      <c r="CP348" s="48">
        <f t="shared" si="281"/>
        <v>0</v>
      </c>
      <c r="CQ348" s="49">
        <f>+AVERAGE(AW348,BT348)</f>
        <v>0</v>
      </c>
      <c r="CR348" s="48">
        <f>SUM(D348:Y348)</f>
        <v>0</v>
      </c>
    </row>
    <row r="349" spans="1:96" hidden="1" outlineLevel="1" x14ac:dyDescent="0.25">
      <c r="A349" s="50" t="s">
        <v>88</v>
      </c>
      <c r="B349" s="51" t="s">
        <v>89</v>
      </c>
      <c r="C349" s="52">
        <f>+[2]Genanskaffelsespriser!$E$178</f>
        <v>50</v>
      </c>
      <c r="D349" s="78">
        <v>0</v>
      </c>
      <c r="E349" s="78">
        <v>0</v>
      </c>
      <c r="F349" s="78">
        <v>0</v>
      </c>
      <c r="G349" s="78">
        <v>0</v>
      </c>
      <c r="H349" s="78">
        <v>0</v>
      </c>
      <c r="I349" s="78">
        <v>0</v>
      </c>
      <c r="J349" s="78">
        <v>0</v>
      </c>
      <c r="K349" s="78">
        <v>0</v>
      </c>
      <c r="L349" s="78">
        <v>0</v>
      </c>
      <c r="M349" s="78">
        <v>0</v>
      </c>
      <c r="N349" s="78">
        <v>0</v>
      </c>
      <c r="O349" s="78">
        <v>0</v>
      </c>
      <c r="P349" s="78">
        <v>0</v>
      </c>
      <c r="Q349" s="78">
        <v>0</v>
      </c>
      <c r="R349" s="78">
        <v>0</v>
      </c>
      <c r="S349" s="78">
        <v>0</v>
      </c>
      <c r="T349" s="78">
        <v>0</v>
      </c>
      <c r="U349" s="78">
        <v>0</v>
      </c>
      <c r="V349" s="78">
        <v>0</v>
      </c>
      <c r="W349" s="78">
        <v>0</v>
      </c>
      <c r="X349" s="78">
        <v>0</v>
      </c>
      <c r="Y349" s="78">
        <v>0</v>
      </c>
      <c r="Z349" s="87">
        <f>IF(COUNTIF(D349:Y349,"&lt;&gt;0")&lt;=1,IF((SUM(D349:Y349))&gt;0,(+HLOOKUP((SUM(D349:Y349)),[2]Priser!$E$168:$J$170,2)+((SUM(D349:Y349))-HLOOKUP((SUM(D349:Y349)),[2]Priser!$E$168:$J$170,1))*HLOOKUP((SUM(D349:Y349)),[2]Priser!$E$168:$J$170,3))/(SUM(D349:Y349)),0)*(1+[2]Genanskaffelsespriser!$D$196),$A$400)</f>
        <v>0</v>
      </c>
      <c r="AA349" s="57">
        <f t="shared" ref="AA349:AV349" si="282">IF((D349*$Z349-(2009-D$3)/($C349+D350)*$Z349*D349)&lt;0,0,(D349*$Z349-(2009-D$3)/($C349+D350)*$Z349*D349))</f>
        <v>0</v>
      </c>
      <c r="AB349" s="58">
        <f t="shared" si="282"/>
        <v>0</v>
      </c>
      <c r="AC349" s="58">
        <f t="shared" si="282"/>
        <v>0</v>
      </c>
      <c r="AD349" s="58">
        <f t="shared" si="282"/>
        <v>0</v>
      </c>
      <c r="AE349" s="58">
        <f t="shared" si="282"/>
        <v>0</v>
      </c>
      <c r="AF349" s="58">
        <f t="shared" si="282"/>
        <v>0</v>
      </c>
      <c r="AG349" s="58">
        <f t="shared" si="282"/>
        <v>0</v>
      </c>
      <c r="AH349" s="58">
        <f t="shared" si="282"/>
        <v>0</v>
      </c>
      <c r="AI349" s="58">
        <f t="shared" si="282"/>
        <v>0</v>
      </c>
      <c r="AJ349" s="58">
        <f t="shared" si="282"/>
        <v>0</v>
      </c>
      <c r="AK349" s="58">
        <f t="shared" si="282"/>
        <v>0</v>
      </c>
      <c r="AL349" s="58">
        <f t="shared" si="282"/>
        <v>0</v>
      </c>
      <c r="AM349" s="58">
        <f t="shared" si="282"/>
        <v>0</v>
      </c>
      <c r="AN349" s="58">
        <f t="shared" si="282"/>
        <v>0</v>
      </c>
      <c r="AO349" s="58">
        <f t="shared" si="282"/>
        <v>0</v>
      </c>
      <c r="AP349" s="58">
        <f t="shared" si="282"/>
        <v>0</v>
      </c>
      <c r="AQ349" s="58">
        <f t="shared" si="282"/>
        <v>0</v>
      </c>
      <c r="AR349" s="58">
        <f t="shared" si="282"/>
        <v>0</v>
      </c>
      <c r="AS349" s="58">
        <f t="shared" si="282"/>
        <v>0</v>
      </c>
      <c r="AT349" s="58">
        <f t="shared" si="282"/>
        <v>0</v>
      </c>
      <c r="AU349" s="58">
        <f t="shared" si="282"/>
        <v>0</v>
      </c>
      <c r="AV349" s="58">
        <f t="shared" si="282"/>
        <v>0</v>
      </c>
      <c r="AW349" s="59">
        <f>+SUM(AA349:AV349)</f>
        <v>0</v>
      </c>
      <c r="AX349" s="58">
        <f>VLOOKUP(D$3,[2]Prisindeks!$A$1:$B$111,2,FALSE)/100*AA349</f>
        <v>0</v>
      </c>
      <c r="AY349" s="58">
        <f>VLOOKUP(E$3,[2]Prisindeks!$A$1:$B$111,2,FALSE)/100*AB349</f>
        <v>0</v>
      </c>
      <c r="AZ349" s="58">
        <f>VLOOKUP(F$3,[2]Prisindeks!$A$1:$B$111,2,FALSE)/100*AC349</f>
        <v>0</v>
      </c>
      <c r="BA349" s="58">
        <f>VLOOKUP(G$3,[2]Prisindeks!$A$1:$B$111,2,FALSE)/100*AD349</f>
        <v>0</v>
      </c>
      <c r="BB349" s="58">
        <f>VLOOKUP(H$3,[2]Prisindeks!$A$1:$B$111,2,FALSE)/100*AE349</f>
        <v>0</v>
      </c>
      <c r="BC349" s="58">
        <f>VLOOKUP(I$3,[2]Prisindeks!$A$1:$B$111,2,FALSE)/100*AF349</f>
        <v>0</v>
      </c>
      <c r="BD349" s="58">
        <f>VLOOKUP(J$3,[2]Prisindeks!$A$1:$B$111,2,FALSE)/100*AG349</f>
        <v>0</v>
      </c>
      <c r="BE349" s="58">
        <f>VLOOKUP(K$3,[2]Prisindeks!$A$1:$B$111,2,FALSE)/100*AH349</f>
        <v>0</v>
      </c>
      <c r="BF349" s="58">
        <f>VLOOKUP(L$3,[2]Prisindeks!$A$1:$B$111,2,FALSE)/100*AI349</f>
        <v>0</v>
      </c>
      <c r="BG349" s="58">
        <f>VLOOKUP(M$3,[2]Prisindeks!$A$1:$B$111,2,FALSE)/100*AJ349</f>
        <v>0</v>
      </c>
      <c r="BH349" s="58">
        <f>VLOOKUP(N$3,[2]Prisindeks!$A$1:$B$111,2,FALSE)/100*AK349</f>
        <v>0</v>
      </c>
      <c r="BI349" s="58">
        <f>VLOOKUP(O$3,[2]Prisindeks!$A$1:$B$111,2,FALSE)/100*AL349</f>
        <v>0</v>
      </c>
      <c r="BJ349" s="58">
        <f>VLOOKUP(P$3,[2]Prisindeks!$A$1:$B$111,2,FALSE)/100*AM349</f>
        <v>0</v>
      </c>
      <c r="BK349" s="58">
        <f>VLOOKUP(Q$3,[2]Prisindeks!$A$1:$B$111,2,FALSE)/100*AN349</f>
        <v>0</v>
      </c>
      <c r="BL349" s="58">
        <f>VLOOKUP(R$3,[2]Prisindeks!$A$1:$B$111,2,FALSE)/100*AO349</f>
        <v>0</v>
      </c>
      <c r="BM349" s="58">
        <f>VLOOKUP(S$3,[2]Prisindeks!$A$1:$B$111,2,FALSE)/100*AP349</f>
        <v>0</v>
      </c>
      <c r="BN349" s="58">
        <f>VLOOKUP(T$3,[2]Prisindeks!$A$1:$B$111,2,FALSE)/100*AQ349</f>
        <v>0</v>
      </c>
      <c r="BO349" s="58">
        <f>VLOOKUP(U$3,[2]Prisindeks!$A$1:$B$111,2,FALSE)/100*AR349</f>
        <v>0</v>
      </c>
      <c r="BP349" s="58">
        <f>VLOOKUP(V$3,[2]Prisindeks!$A$1:$B$111,2,FALSE)/100*AS349</f>
        <v>0</v>
      </c>
      <c r="BQ349" s="58">
        <f>VLOOKUP(W$3,[2]Prisindeks!$A$1:$B$111,2,FALSE)/100*AT349</f>
        <v>0</v>
      </c>
      <c r="BR349" s="58">
        <f>VLOOKUP(X$3,[2]Prisindeks!$A$1:$B$111,2,FALSE)/100*AU349</f>
        <v>0</v>
      </c>
      <c r="BS349" s="58">
        <f>VLOOKUP(Y$3,[2]Prisindeks!$A$1:$B$111,2,FALSE)/100*AV349</f>
        <v>0</v>
      </c>
      <c r="BT349" s="59">
        <f>+SUM(AX349:BS349)</f>
        <v>0</v>
      </c>
      <c r="BU349" s="48">
        <f t="shared" si="280"/>
        <v>0</v>
      </c>
      <c r="BV349" s="48">
        <f t="shared" si="280"/>
        <v>0</v>
      </c>
      <c r="BW349" s="48">
        <f t="shared" si="280"/>
        <v>0</v>
      </c>
      <c r="BX349" s="48">
        <f t="shared" si="280"/>
        <v>0</v>
      </c>
      <c r="BY349" s="48">
        <f t="shared" si="280"/>
        <v>0</v>
      </c>
      <c r="BZ349" s="48">
        <f t="shared" si="280"/>
        <v>0</v>
      </c>
      <c r="CA349" s="48">
        <f t="shared" si="280"/>
        <v>0</v>
      </c>
      <c r="CB349" s="48">
        <f t="shared" si="280"/>
        <v>0</v>
      </c>
      <c r="CC349" s="48">
        <f t="shared" si="280"/>
        <v>0</v>
      </c>
      <c r="CD349" s="48">
        <f t="shared" si="280"/>
        <v>0</v>
      </c>
      <c r="CE349" s="48">
        <f t="shared" si="281"/>
        <v>0</v>
      </c>
      <c r="CF349" s="48">
        <f t="shared" si="281"/>
        <v>0</v>
      </c>
      <c r="CG349" s="48">
        <f t="shared" si="281"/>
        <v>0</v>
      </c>
      <c r="CH349" s="48">
        <f t="shared" si="281"/>
        <v>0</v>
      </c>
      <c r="CI349" s="48">
        <f t="shared" si="281"/>
        <v>0</v>
      </c>
      <c r="CJ349" s="48">
        <f t="shared" si="281"/>
        <v>0</v>
      </c>
      <c r="CK349" s="48">
        <f t="shared" si="281"/>
        <v>0</v>
      </c>
      <c r="CL349" s="48">
        <f t="shared" si="281"/>
        <v>0</v>
      </c>
      <c r="CM349" s="48">
        <f t="shared" si="281"/>
        <v>0</v>
      </c>
      <c r="CN349" s="48">
        <f t="shared" si="281"/>
        <v>0</v>
      </c>
      <c r="CO349" s="48">
        <f t="shared" si="281"/>
        <v>0</v>
      </c>
      <c r="CP349" s="48">
        <f t="shared" si="281"/>
        <v>0</v>
      </c>
      <c r="CQ349" s="49">
        <f>+AVERAGE(AW349,BT349)</f>
        <v>0</v>
      </c>
      <c r="CR349" s="48">
        <f>SUM(D349:Y349)</f>
        <v>0</v>
      </c>
    </row>
    <row r="350" spans="1:96" hidden="1" outlineLevel="1" x14ac:dyDescent="0.25">
      <c r="A350" s="60" t="s">
        <v>66</v>
      </c>
      <c r="B350" s="51" t="s">
        <v>67</v>
      </c>
      <c r="C350" s="61" t="s">
        <v>68</v>
      </c>
      <c r="D350" s="78">
        <v>0</v>
      </c>
      <c r="E350" s="78">
        <v>0</v>
      </c>
      <c r="F350" s="78">
        <v>0</v>
      </c>
      <c r="G350" s="78">
        <v>0</v>
      </c>
      <c r="H350" s="78">
        <v>0</v>
      </c>
      <c r="I350" s="78">
        <v>0</v>
      </c>
      <c r="J350" s="78">
        <v>0</v>
      </c>
      <c r="K350" s="78">
        <v>0</v>
      </c>
      <c r="L350" s="78">
        <v>0</v>
      </c>
      <c r="M350" s="78">
        <v>0</v>
      </c>
      <c r="N350" s="78">
        <v>0</v>
      </c>
      <c r="O350" s="78">
        <v>0</v>
      </c>
      <c r="P350" s="78">
        <v>0</v>
      </c>
      <c r="Q350" s="78">
        <v>0</v>
      </c>
      <c r="R350" s="78">
        <v>0</v>
      </c>
      <c r="S350" s="78">
        <v>0</v>
      </c>
      <c r="T350" s="78">
        <v>0</v>
      </c>
      <c r="U350" s="78">
        <v>0</v>
      </c>
      <c r="V350" s="78">
        <v>0</v>
      </c>
      <c r="W350" s="78">
        <v>0</v>
      </c>
      <c r="X350" s="78">
        <v>0</v>
      </c>
      <c r="Y350" s="110">
        <v>0</v>
      </c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56"/>
      <c r="AW350" s="56"/>
      <c r="AX350" s="56"/>
      <c r="AY350" s="56"/>
      <c r="AZ350" s="56"/>
      <c r="BA350" s="56"/>
      <c r="BB350" s="56"/>
      <c r="BC350" s="56"/>
      <c r="BD350" s="56"/>
      <c r="BE350" s="56"/>
      <c r="BF350" s="56"/>
      <c r="BG350" s="56"/>
      <c r="BH350" s="56"/>
      <c r="BI350" s="56"/>
      <c r="BJ350" s="56"/>
      <c r="BK350" s="56"/>
      <c r="BL350" s="56"/>
      <c r="BM350" s="56"/>
      <c r="BN350" s="56"/>
      <c r="BO350" s="56"/>
      <c r="BP350" s="56"/>
      <c r="BQ350" s="56"/>
      <c r="BR350" s="56"/>
      <c r="BS350" s="56"/>
      <c r="BT350" s="56"/>
      <c r="BU350" s="56"/>
      <c r="BV350" s="56"/>
      <c r="BW350" s="56"/>
      <c r="BX350" s="56"/>
      <c r="BY350" s="56"/>
      <c r="BZ350" s="56"/>
      <c r="CA350" s="56"/>
      <c r="CB350" s="56"/>
      <c r="CC350" s="56"/>
      <c r="CD350" s="56"/>
      <c r="CE350" s="56"/>
      <c r="CF350" s="56"/>
      <c r="CG350" s="56"/>
      <c r="CH350" s="56"/>
      <c r="CI350" s="56"/>
      <c r="CJ350" s="56"/>
      <c r="CK350" s="56"/>
      <c r="CL350" s="56"/>
      <c r="CM350" s="56"/>
      <c r="CN350" s="56"/>
      <c r="CO350" s="56"/>
      <c r="CP350" s="56"/>
      <c r="CQ350" s="49"/>
      <c r="CR350" s="48"/>
    </row>
    <row r="351" spans="1:96" hidden="1" outlineLevel="1" x14ac:dyDescent="0.25">
      <c r="A351" s="50" t="s">
        <v>90</v>
      </c>
      <c r="B351" s="51" t="s">
        <v>89</v>
      </c>
      <c r="C351" s="52">
        <f>+[2]Genanskaffelsespriser!$E$179</f>
        <v>50</v>
      </c>
      <c r="D351" s="78">
        <v>0</v>
      </c>
      <c r="E351" s="78">
        <v>0</v>
      </c>
      <c r="F351" s="78">
        <v>0</v>
      </c>
      <c r="G351" s="78">
        <v>0</v>
      </c>
      <c r="H351" s="78">
        <v>0</v>
      </c>
      <c r="I351" s="78">
        <v>0</v>
      </c>
      <c r="J351" s="78">
        <v>0</v>
      </c>
      <c r="K351" s="78">
        <v>0</v>
      </c>
      <c r="L351" s="78">
        <v>0</v>
      </c>
      <c r="M351" s="78">
        <v>0</v>
      </c>
      <c r="N351" s="78">
        <v>0</v>
      </c>
      <c r="O351" s="78">
        <v>0</v>
      </c>
      <c r="P351" s="78">
        <v>0</v>
      </c>
      <c r="Q351" s="78">
        <v>0</v>
      </c>
      <c r="R351" s="78">
        <v>0</v>
      </c>
      <c r="S351" s="78">
        <v>0</v>
      </c>
      <c r="T351" s="78">
        <v>0</v>
      </c>
      <c r="U351" s="78">
        <v>0</v>
      </c>
      <c r="V351" s="78">
        <v>0</v>
      </c>
      <c r="W351" s="78">
        <v>0</v>
      </c>
      <c r="X351" s="78">
        <v>0</v>
      </c>
      <c r="Y351" s="78">
        <v>0</v>
      </c>
      <c r="Z351" s="87">
        <f>IF(COUNTIF(D351:Y351,"&lt;&gt;0")&lt;=1,IF((SUM(D351:Y351))&gt;0,(+HLOOKUP((SUM(D351:Y351)),[2]Priser!$E$191:$J$193,2)+((SUM(D351:Y351))-HLOOKUP((SUM(D351:Y351)),[2]Priser!$E$191:$J$193,1))*HLOOKUP((SUM(D351:Y351)),[2]Priser!$E$191:$J$193,3))/(SUM(D351:Y351)),0)*(1+[2]Genanskaffelsespriser!$D$196),$A$400)</f>
        <v>0</v>
      </c>
      <c r="AA351" s="57">
        <f t="shared" ref="AA351:AV351" si="283">IF((D351*$Z351-(2009-D$3)/($C351+D352)*$Z351*D351)&lt;0,0,(D351*$Z351-(2009-D$3)/($C351+D352)*$Z351*D351))</f>
        <v>0</v>
      </c>
      <c r="AB351" s="58">
        <f t="shared" si="283"/>
        <v>0</v>
      </c>
      <c r="AC351" s="58">
        <f t="shared" si="283"/>
        <v>0</v>
      </c>
      <c r="AD351" s="58">
        <f t="shared" si="283"/>
        <v>0</v>
      </c>
      <c r="AE351" s="58">
        <f t="shared" si="283"/>
        <v>0</v>
      </c>
      <c r="AF351" s="58">
        <f t="shared" si="283"/>
        <v>0</v>
      </c>
      <c r="AG351" s="58">
        <f t="shared" si="283"/>
        <v>0</v>
      </c>
      <c r="AH351" s="58">
        <f t="shared" si="283"/>
        <v>0</v>
      </c>
      <c r="AI351" s="58">
        <f t="shared" si="283"/>
        <v>0</v>
      </c>
      <c r="AJ351" s="58">
        <f t="shared" si="283"/>
        <v>0</v>
      </c>
      <c r="AK351" s="58">
        <f t="shared" si="283"/>
        <v>0</v>
      </c>
      <c r="AL351" s="58">
        <f t="shared" si="283"/>
        <v>0</v>
      </c>
      <c r="AM351" s="58">
        <f t="shared" si="283"/>
        <v>0</v>
      </c>
      <c r="AN351" s="58">
        <f t="shared" si="283"/>
        <v>0</v>
      </c>
      <c r="AO351" s="58">
        <f t="shared" si="283"/>
        <v>0</v>
      </c>
      <c r="AP351" s="58">
        <f t="shared" si="283"/>
        <v>0</v>
      </c>
      <c r="AQ351" s="58">
        <f t="shared" si="283"/>
        <v>0</v>
      </c>
      <c r="AR351" s="58">
        <f t="shared" si="283"/>
        <v>0</v>
      </c>
      <c r="AS351" s="58">
        <f t="shared" si="283"/>
        <v>0</v>
      </c>
      <c r="AT351" s="58">
        <f t="shared" si="283"/>
        <v>0</v>
      </c>
      <c r="AU351" s="58">
        <f t="shared" si="283"/>
        <v>0</v>
      </c>
      <c r="AV351" s="58">
        <f t="shared" si="283"/>
        <v>0</v>
      </c>
      <c r="AW351" s="59">
        <f>+SUM(AA351:AV351)</f>
        <v>0</v>
      </c>
      <c r="AX351" s="58">
        <f>VLOOKUP(D$3,[2]Prisindeks!$A$1:$B$111,2,FALSE)/100*AA351</f>
        <v>0</v>
      </c>
      <c r="AY351" s="58">
        <f>VLOOKUP(E$3,[2]Prisindeks!$A$1:$B$111,2,FALSE)/100*AB351</f>
        <v>0</v>
      </c>
      <c r="AZ351" s="58">
        <f>VLOOKUP(F$3,[2]Prisindeks!$A$1:$B$111,2,FALSE)/100*AC351</f>
        <v>0</v>
      </c>
      <c r="BA351" s="58">
        <f>VLOOKUP(G$3,[2]Prisindeks!$A$1:$B$111,2,FALSE)/100*AD351</f>
        <v>0</v>
      </c>
      <c r="BB351" s="58">
        <f>VLOOKUP(H$3,[2]Prisindeks!$A$1:$B$111,2,FALSE)/100*AE351</f>
        <v>0</v>
      </c>
      <c r="BC351" s="58">
        <f>VLOOKUP(I$3,[2]Prisindeks!$A$1:$B$111,2,FALSE)/100*AF351</f>
        <v>0</v>
      </c>
      <c r="BD351" s="58">
        <f>VLOOKUP(J$3,[2]Prisindeks!$A$1:$B$111,2,FALSE)/100*AG351</f>
        <v>0</v>
      </c>
      <c r="BE351" s="58">
        <f>VLOOKUP(K$3,[2]Prisindeks!$A$1:$B$111,2,FALSE)/100*AH351</f>
        <v>0</v>
      </c>
      <c r="BF351" s="58">
        <f>VLOOKUP(L$3,[2]Prisindeks!$A$1:$B$111,2,FALSE)/100*AI351</f>
        <v>0</v>
      </c>
      <c r="BG351" s="58">
        <f>VLOOKUP(M$3,[2]Prisindeks!$A$1:$B$111,2,FALSE)/100*AJ351</f>
        <v>0</v>
      </c>
      <c r="BH351" s="58">
        <f>VLOOKUP(N$3,[2]Prisindeks!$A$1:$B$111,2,FALSE)/100*AK351</f>
        <v>0</v>
      </c>
      <c r="BI351" s="58">
        <f>VLOOKUP(O$3,[2]Prisindeks!$A$1:$B$111,2,FALSE)/100*AL351</f>
        <v>0</v>
      </c>
      <c r="BJ351" s="58">
        <f>VLOOKUP(P$3,[2]Prisindeks!$A$1:$B$111,2,FALSE)/100*AM351</f>
        <v>0</v>
      </c>
      <c r="BK351" s="58">
        <f>VLOOKUP(Q$3,[2]Prisindeks!$A$1:$B$111,2,FALSE)/100*AN351</f>
        <v>0</v>
      </c>
      <c r="BL351" s="58">
        <f>VLOOKUP(R$3,[2]Prisindeks!$A$1:$B$111,2,FALSE)/100*AO351</f>
        <v>0</v>
      </c>
      <c r="BM351" s="58">
        <f>VLOOKUP(S$3,[2]Prisindeks!$A$1:$B$111,2,FALSE)/100*AP351</f>
        <v>0</v>
      </c>
      <c r="BN351" s="58">
        <f>VLOOKUP(T$3,[2]Prisindeks!$A$1:$B$111,2,FALSE)/100*AQ351</f>
        <v>0</v>
      </c>
      <c r="BO351" s="58">
        <f>VLOOKUP(U$3,[2]Prisindeks!$A$1:$B$111,2,FALSE)/100*AR351</f>
        <v>0</v>
      </c>
      <c r="BP351" s="58">
        <f>VLOOKUP(V$3,[2]Prisindeks!$A$1:$B$111,2,FALSE)/100*AS351</f>
        <v>0</v>
      </c>
      <c r="BQ351" s="58">
        <f>VLOOKUP(W$3,[2]Prisindeks!$A$1:$B$111,2,FALSE)/100*AT351</f>
        <v>0</v>
      </c>
      <c r="BR351" s="58">
        <f>VLOOKUP(X$3,[2]Prisindeks!$A$1:$B$111,2,FALSE)/100*AU351</f>
        <v>0</v>
      </c>
      <c r="BS351" s="58">
        <f>VLOOKUP(Y$3,[2]Prisindeks!$A$1:$B$111,2,FALSE)/100*AV351</f>
        <v>0</v>
      </c>
      <c r="BT351" s="59">
        <f>+SUM(AX351:BS351)</f>
        <v>0</v>
      </c>
      <c r="BU351" s="48">
        <f t="shared" ref="BU351:CP351" si="284">(AX351+AA351)/2</f>
        <v>0</v>
      </c>
      <c r="BV351" s="48">
        <f t="shared" si="284"/>
        <v>0</v>
      </c>
      <c r="BW351" s="48">
        <f t="shared" si="284"/>
        <v>0</v>
      </c>
      <c r="BX351" s="48">
        <f t="shared" si="284"/>
        <v>0</v>
      </c>
      <c r="BY351" s="48">
        <f t="shared" si="284"/>
        <v>0</v>
      </c>
      <c r="BZ351" s="48">
        <f t="shared" si="284"/>
        <v>0</v>
      </c>
      <c r="CA351" s="48">
        <f t="shared" si="284"/>
        <v>0</v>
      </c>
      <c r="CB351" s="48">
        <f t="shared" si="284"/>
        <v>0</v>
      </c>
      <c r="CC351" s="48">
        <f t="shared" si="284"/>
        <v>0</v>
      </c>
      <c r="CD351" s="48">
        <f t="shared" si="284"/>
        <v>0</v>
      </c>
      <c r="CE351" s="48">
        <f t="shared" si="284"/>
        <v>0</v>
      </c>
      <c r="CF351" s="48">
        <f t="shared" si="284"/>
        <v>0</v>
      </c>
      <c r="CG351" s="48">
        <f t="shared" si="284"/>
        <v>0</v>
      </c>
      <c r="CH351" s="48">
        <f t="shared" si="284"/>
        <v>0</v>
      </c>
      <c r="CI351" s="48">
        <f t="shared" si="284"/>
        <v>0</v>
      </c>
      <c r="CJ351" s="48">
        <f t="shared" si="284"/>
        <v>0</v>
      </c>
      <c r="CK351" s="48">
        <f t="shared" si="284"/>
        <v>0</v>
      </c>
      <c r="CL351" s="48">
        <f t="shared" si="284"/>
        <v>0</v>
      </c>
      <c r="CM351" s="48">
        <f t="shared" si="284"/>
        <v>0</v>
      </c>
      <c r="CN351" s="48">
        <f t="shared" si="284"/>
        <v>0</v>
      </c>
      <c r="CO351" s="48">
        <f t="shared" si="284"/>
        <v>0</v>
      </c>
      <c r="CP351" s="48">
        <f t="shared" si="284"/>
        <v>0</v>
      </c>
      <c r="CQ351" s="49">
        <f>+AVERAGE(AW351,BT351)</f>
        <v>0</v>
      </c>
      <c r="CR351" s="48">
        <f>SUM(D351:Y351)</f>
        <v>0</v>
      </c>
    </row>
    <row r="352" spans="1:96" hidden="1" outlineLevel="1" x14ac:dyDescent="0.25">
      <c r="A352" s="60" t="s">
        <v>66</v>
      </c>
      <c r="B352" s="51" t="s">
        <v>67</v>
      </c>
      <c r="C352" s="61" t="s">
        <v>68</v>
      </c>
      <c r="D352" s="78">
        <v>0</v>
      </c>
      <c r="E352" s="78">
        <v>0</v>
      </c>
      <c r="F352" s="78">
        <v>0</v>
      </c>
      <c r="G352" s="78">
        <v>0</v>
      </c>
      <c r="H352" s="78">
        <v>0</v>
      </c>
      <c r="I352" s="78">
        <v>0</v>
      </c>
      <c r="J352" s="78">
        <v>0</v>
      </c>
      <c r="K352" s="78">
        <v>0</v>
      </c>
      <c r="L352" s="78">
        <v>0</v>
      </c>
      <c r="M352" s="78">
        <v>0</v>
      </c>
      <c r="N352" s="78">
        <v>0</v>
      </c>
      <c r="O352" s="78">
        <v>0</v>
      </c>
      <c r="P352" s="78">
        <v>0</v>
      </c>
      <c r="Q352" s="78">
        <v>0</v>
      </c>
      <c r="R352" s="78">
        <v>0</v>
      </c>
      <c r="S352" s="78">
        <v>0</v>
      </c>
      <c r="T352" s="78">
        <v>0</v>
      </c>
      <c r="U352" s="78">
        <v>0</v>
      </c>
      <c r="V352" s="78">
        <v>0</v>
      </c>
      <c r="W352" s="78">
        <v>0</v>
      </c>
      <c r="X352" s="78">
        <v>0</v>
      </c>
      <c r="Y352" s="110">
        <v>0</v>
      </c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/>
      <c r="BA352" s="56"/>
      <c r="BB352" s="56"/>
      <c r="BC352" s="56"/>
      <c r="BD352" s="56"/>
      <c r="BE352" s="56"/>
      <c r="BF352" s="56"/>
      <c r="BG352" s="56"/>
      <c r="BH352" s="56"/>
      <c r="BI352" s="56"/>
      <c r="BJ352" s="56"/>
      <c r="BK352" s="56"/>
      <c r="BL352" s="56"/>
      <c r="BM352" s="56"/>
      <c r="BN352" s="56"/>
      <c r="BO352" s="56"/>
      <c r="BP352" s="56"/>
      <c r="BQ352" s="56"/>
      <c r="BR352" s="56"/>
      <c r="BS352" s="56"/>
      <c r="BT352" s="56"/>
      <c r="BU352" s="56"/>
      <c r="BV352" s="56"/>
      <c r="BW352" s="56"/>
      <c r="BX352" s="56"/>
      <c r="BY352" s="56"/>
      <c r="BZ352" s="56"/>
      <c r="CA352" s="56"/>
      <c r="CB352" s="56"/>
      <c r="CC352" s="56"/>
      <c r="CD352" s="56"/>
      <c r="CE352" s="56"/>
      <c r="CF352" s="56"/>
      <c r="CG352" s="56"/>
      <c r="CH352" s="56"/>
      <c r="CI352" s="56"/>
      <c r="CJ352" s="56"/>
      <c r="CK352" s="56"/>
      <c r="CL352" s="56"/>
      <c r="CM352" s="56"/>
      <c r="CN352" s="56"/>
      <c r="CO352" s="56"/>
      <c r="CP352" s="56"/>
      <c r="CQ352" s="49"/>
      <c r="CR352" s="48"/>
    </row>
    <row r="353" spans="1:96" collapsed="1" x14ac:dyDescent="0.25">
      <c r="A353" s="30" t="s">
        <v>117</v>
      </c>
      <c r="B353" s="31"/>
      <c r="C353" s="7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74"/>
      <c r="AB353" s="75"/>
      <c r="AC353" s="75"/>
      <c r="AD353" s="75"/>
      <c r="AE353" s="75"/>
      <c r="AF353" s="75"/>
      <c r="AG353" s="75"/>
      <c r="AH353" s="75"/>
      <c r="AI353" s="75"/>
      <c r="AJ353" s="75"/>
      <c r="AK353" s="75"/>
      <c r="AL353" s="75"/>
      <c r="AM353" s="75"/>
      <c r="AN353" s="75"/>
      <c r="AO353" s="75"/>
      <c r="AP353" s="75"/>
      <c r="AQ353" s="75"/>
      <c r="AR353" s="75"/>
      <c r="AS353" s="75"/>
      <c r="AT353" s="75"/>
      <c r="AU353" s="75"/>
      <c r="AV353" s="49"/>
      <c r="AW353" s="36">
        <f>SUM(AW354:AW361)</f>
        <v>0</v>
      </c>
      <c r="AX353" s="76"/>
      <c r="AY353" s="76"/>
      <c r="AZ353" s="76"/>
      <c r="BA353" s="76"/>
      <c r="BB353" s="76"/>
      <c r="BC353" s="76"/>
      <c r="BD353" s="76"/>
      <c r="BE353" s="76"/>
      <c r="BF353" s="76"/>
      <c r="BG353" s="76"/>
      <c r="BH353" s="76"/>
      <c r="BI353" s="76"/>
      <c r="BJ353" s="76"/>
      <c r="BK353" s="76"/>
      <c r="BL353" s="76"/>
      <c r="BM353" s="76"/>
      <c r="BN353" s="76"/>
      <c r="BO353" s="76"/>
      <c r="BP353" s="76"/>
      <c r="BQ353" s="76"/>
      <c r="BR353" s="76"/>
      <c r="BS353" s="76"/>
      <c r="BT353" s="36">
        <f>SUM(BT354:BT361)</f>
        <v>0</v>
      </c>
      <c r="BU353" s="76"/>
      <c r="BV353" s="76"/>
      <c r="BW353" s="76"/>
      <c r="BX353" s="76"/>
      <c r="BY353" s="76"/>
      <c r="BZ353" s="76"/>
      <c r="CA353" s="76"/>
      <c r="CB353" s="76"/>
      <c r="CC353" s="76"/>
      <c r="CD353" s="76"/>
      <c r="CE353" s="76"/>
      <c r="CF353" s="76"/>
      <c r="CG353" s="76"/>
      <c r="CH353" s="76"/>
      <c r="CI353" s="76"/>
      <c r="CJ353" s="76"/>
      <c r="CK353" s="76"/>
      <c r="CL353" s="76"/>
      <c r="CM353" s="76"/>
      <c r="CN353" s="76"/>
      <c r="CO353" s="76"/>
      <c r="CP353" s="76"/>
      <c r="CQ353" s="36">
        <f>SUM(CQ354:CQ361)</f>
        <v>0</v>
      </c>
      <c r="CR353" s="48">
        <f>SUM(D353:Y353)</f>
        <v>0</v>
      </c>
    </row>
    <row r="354" spans="1:96" hidden="1" outlineLevel="1" x14ac:dyDescent="0.25">
      <c r="A354" s="85" t="s">
        <v>84</v>
      </c>
      <c r="B354" s="39" t="s">
        <v>85</v>
      </c>
      <c r="C354" s="40">
        <f>+[2]Genanskaffelsespriser!$E$175</f>
        <v>50</v>
      </c>
      <c r="D354" s="77">
        <v>0</v>
      </c>
      <c r="E354" s="77">
        <v>0</v>
      </c>
      <c r="F354" s="77">
        <v>0</v>
      </c>
      <c r="G354" s="77">
        <v>0</v>
      </c>
      <c r="H354" s="77">
        <v>0</v>
      </c>
      <c r="I354" s="77">
        <v>0</v>
      </c>
      <c r="J354" s="77">
        <v>0</v>
      </c>
      <c r="K354" s="77">
        <v>0</v>
      </c>
      <c r="L354" s="77">
        <v>0</v>
      </c>
      <c r="M354" s="77">
        <v>0</v>
      </c>
      <c r="N354" s="77">
        <v>0</v>
      </c>
      <c r="O354" s="77">
        <v>0</v>
      </c>
      <c r="P354" s="77">
        <v>0</v>
      </c>
      <c r="Q354" s="77">
        <v>0</v>
      </c>
      <c r="R354" s="77">
        <v>0</v>
      </c>
      <c r="S354" s="77">
        <v>0</v>
      </c>
      <c r="T354" s="77">
        <v>0</v>
      </c>
      <c r="U354" s="77">
        <v>0</v>
      </c>
      <c r="V354" s="77">
        <v>0</v>
      </c>
      <c r="W354" s="77">
        <v>0</v>
      </c>
      <c r="X354" s="77">
        <v>0</v>
      </c>
      <c r="Y354" s="77">
        <v>0</v>
      </c>
      <c r="Z354" s="86">
        <f>IF(COUNTIF(D354:Y354,"&lt;&gt;0")&lt;=1,IF((SUM(D354:Y354))&gt;0,((+HLOOKUP((SUM(D354:Y354)),[2]Priser!$E$342:$H$344,2)+((SUM(D354:Y354))-HLOOKUP((SUM(D354:Y354)),[2]Priser!$E$342:$H$344,1))*HLOOKUP((SUM(D354:Y354)),[2]Priser!$E$342:$H$344,3))*[2]Priser!$P$341)/(SUM(D354:Y354)),0)*(1+[2]Genanskaffelsespriser!$D$196),$A$400)</f>
        <v>0</v>
      </c>
      <c r="AA354" s="45">
        <f t="shared" ref="AA354:AV354" si="285">IF((D354*$Z354-(2009-D$3)/($C354+D355)*$Z354*D354)&lt;0,0,(D354*$Z354-(2009-D$3)/($C354+D355)*$Z354*D354))</f>
        <v>0</v>
      </c>
      <c r="AB354" s="46">
        <f t="shared" si="285"/>
        <v>0</v>
      </c>
      <c r="AC354" s="46">
        <f t="shared" si="285"/>
        <v>0</v>
      </c>
      <c r="AD354" s="46">
        <f t="shared" si="285"/>
        <v>0</v>
      </c>
      <c r="AE354" s="46">
        <f t="shared" si="285"/>
        <v>0</v>
      </c>
      <c r="AF354" s="46">
        <f t="shared" si="285"/>
        <v>0</v>
      </c>
      <c r="AG354" s="46">
        <f t="shared" si="285"/>
        <v>0</v>
      </c>
      <c r="AH354" s="46">
        <f t="shared" si="285"/>
        <v>0</v>
      </c>
      <c r="AI354" s="46">
        <f t="shared" si="285"/>
        <v>0</v>
      </c>
      <c r="AJ354" s="46">
        <f t="shared" si="285"/>
        <v>0</v>
      </c>
      <c r="AK354" s="46">
        <f t="shared" si="285"/>
        <v>0</v>
      </c>
      <c r="AL354" s="46">
        <f t="shared" si="285"/>
        <v>0</v>
      </c>
      <c r="AM354" s="46">
        <f t="shared" si="285"/>
        <v>0</v>
      </c>
      <c r="AN354" s="46">
        <f t="shared" si="285"/>
        <v>0</v>
      </c>
      <c r="AO354" s="46">
        <f t="shared" si="285"/>
        <v>0</v>
      </c>
      <c r="AP354" s="46">
        <f t="shared" si="285"/>
        <v>0</v>
      </c>
      <c r="AQ354" s="46">
        <f t="shared" si="285"/>
        <v>0</v>
      </c>
      <c r="AR354" s="46">
        <f t="shared" si="285"/>
        <v>0</v>
      </c>
      <c r="AS354" s="46">
        <f t="shared" si="285"/>
        <v>0</v>
      </c>
      <c r="AT354" s="46">
        <f t="shared" si="285"/>
        <v>0</v>
      </c>
      <c r="AU354" s="46">
        <f t="shared" si="285"/>
        <v>0</v>
      </c>
      <c r="AV354" s="46">
        <f t="shared" si="285"/>
        <v>0</v>
      </c>
      <c r="AW354" s="47">
        <f>+SUM(AA354:AV354)</f>
        <v>0</v>
      </c>
      <c r="AX354" s="46">
        <f>VLOOKUP(D$3,[2]Prisindeks!$A$1:$B$111,2,FALSE)/100*AA354</f>
        <v>0</v>
      </c>
      <c r="AY354" s="46">
        <f>VLOOKUP(E$3,[2]Prisindeks!$A$1:$B$111,2,FALSE)/100*AB354</f>
        <v>0</v>
      </c>
      <c r="AZ354" s="46">
        <f>VLOOKUP(F$3,[2]Prisindeks!$A$1:$B$111,2,FALSE)/100*AC354</f>
        <v>0</v>
      </c>
      <c r="BA354" s="46">
        <f>VLOOKUP(G$3,[2]Prisindeks!$A$1:$B$111,2,FALSE)/100*AD354</f>
        <v>0</v>
      </c>
      <c r="BB354" s="46">
        <f>VLOOKUP(H$3,[2]Prisindeks!$A$1:$B$111,2,FALSE)/100*AE354</f>
        <v>0</v>
      </c>
      <c r="BC354" s="46">
        <f>VLOOKUP(I$3,[2]Prisindeks!$A$1:$B$111,2,FALSE)/100*AF354</f>
        <v>0</v>
      </c>
      <c r="BD354" s="46">
        <f>VLOOKUP(J$3,[2]Prisindeks!$A$1:$B$111,2,FALSE)/100*AG354</f>
        <v>0</v>
      </c>
      <c r="BE354" s="46">
        <f>VLOOKUP(K$3,[2]Prisindeks!$A$1:$B$111,2,FALSE)/100*AH354</f>
        <v>0</v>
      </c>
      <c r="BF354" s="46">
        <f>VLOOKUP(L$3,[2]Prisindeks!$A$1:$B$111,2,FALSE)/100*AI354</f>
        <v>0</v>
      </c>
      <c r="BG354" s="46">
        <f>VLOOKUP(M$3,[2]Prisindeks!$A$1:$B$111,2,FALSE)/100*AJ354</f>
        <v>0</v>
      </c>
      <c r="BH354" s="46">
        <f>VLOOKUP(N$3,[2]Prisindeks!$A$1:$B$111,2,FALSE)/100*AK354</f>
        <v>0</v>
      </c>
      <c r="BI354" s="46">
        <f>VLOOKUP(O$3,[2]Prisindeks!$A$1:$B$111,2,FALSE)/100*AL354</f>
        <v>0</v>
      </c>
      <c r="BJ354" s="46">
        <f>VLOOKUP(P$3,[2]Prisindeks!$A$1:$B$111,2,FALSE)/100*AM354</f>
        <v>0</v>
      </c>
      <c r="BK354" s="46">
        <f>VLOOKUP(Q$3,[2]Prisindeks!$A$1:$B$111,2,FALSE)/100*AN354</f>
        <v>0</v>
      </c>
      <c r="BL354" s="46">
        <f>VLOOKUP(R$3,[2]Prisindeks!$A$1:$B$111,2,FALSE)/100*AO354</f>
        <v>0</v>
      </c>
      <c r="BM354" s="46">
        <f>VLOOKUP(S$3,[2]Prisindeks!$A$1:$B$111,2,FALSE)/100*AP354</f>
        <v>0</v>
      </c>
      <c r="BN354" s="46">
        <f>VLOOKUP(T$3,[2]Prisindeks!$A$1:$B$111,2,FALSE)/100*AQ354</f>
        <v>0</v>
      </c>
      <c r="BO354" s="46">
        <f>VLOOKUP(U$3,[2]Prisindeks!$A$1:$B$111,2,FALSE)/100*AR354</f>
        <v>0</v>
      </c>
      <c r="BP354" s="46">
        <f>VLOOKUP(V$3,[2]Prisindeks!$A$1:$B$111,2,FALSE)/100*AS354</f>
        <v>0</v>
      </c>
      <c r="BQ354" s="46">
        <f>VLOOKUP(W$3,[2]Prisindeks!$A$1:$B$111,2,FALSE)/100*AT354</f>
        <v>0</v>
      </c>
      <c r="BR354" s="46">
        <f>VLOOKUP(X$3,[2]Prisindeks!$A$1:$B$111,2,FALSE)/100*AU354</f>
        <v>0</v>
      </c>
      <c r="BS354" s="46">
        <f>VLOOKUP(Y$3,[2]Prisindeks!$A$1:$B$111,2,FALSE)/100*AV354</f>
        <v>0</v>
      </c>
      <c r="BT354" s="47">
        <f>+SUM(AX354:BS354)</f>
        <v>0</v>
      </c>
      <c r="BU354" s="48">
        <f t="shared" ref="BU354:CP354" si="286">(AX354+AA354)/2</f>
        <v>0</v>
      </c>
      <c r="BV354" s="48">
        <f t="shared" si="286"/>
        <v>0</v>
      </c>
      <c r="BW354" s="48">
        <f t="shared" si="286"/>
        <v>0</v>
      </c>
      <c r="BX354" s="48">
        <f t="shared" si="286"/>
        <v>0</v>
      </c>
      <c r="BY354" s="48">
        <f t="shared" si="286"/>
        <v>0</v>
      </c>
      <c r="BZ354" s="48">
        <f t="shared" si="286"/>
        <v>0</v>
      </c>
      <c r="CA354" s="48">
        <f t="shared" si="286"/>
        <v>0</v>
      </c>
      <c r="CB354" s="48">
        <f t="shared" si="286"/>
        <v>0</v>
      </c>
      <c r="CC354" s="48">
        <f t="shared" si="286"/>
        <v>0</v>
      </c>
      <c r="CD354" s="48">
        <f t="shared" si="286"/>
        <v>0</v>
      </c>
      <c r="CE354" s="48">
        <f t="shared" si="286"/>
        <v>0</v>
      </c>
      <c r="CF354" s="48">
        <f t="shared" si="286"/>
        <v>0</v>
      </c>
      <c r="CG354" s="48">
        <f t="shared" si="286"/>
        <v>0</v>
      </c>
      <c r="CH354" s="48">
        <f t="shared" si="286"/>
        <v>0</v>
      </c>
      <c r="CI354" s="48">
        <f t="shared" si="286"/>
        <v>0</v>
      </c>
      <c r="CJ354" s="48">
        <f t="shared" si="286"/>
        <v>0</v>
      </c>
      <c r="CK354" s="48">
        <f t="shared" si="286"/>
        <v>0</v>
      </c>
      <c r="CL354" s="48">
        <f t="shared" si="286"/>
        <v>0</v>
      </c>
      <c r="CM354" s="48">
        <f t="shared" si="286"/>
        <v>0</v>
      </c>
      <c r="CN354" s="48">
        <f t="shared" si="286"/>
        <v>0</v>
      </c>
      <c r="CO354" s="48">
        <f t="shared" si="286"/>
        <v>0</v>
      </c>
      <c r="CP354" s="48">
        <f t="shared" si="286"/>
        <v>0</v>
      </c>
      <c r="CQ354" s="49">
        <f>+AVERAGE(AW354,BT354)</f>
        <v>0</v>
      </c>
      <c r="CR354" s="48">
        <f>SUM(D354:Y354)</f>
        <v>0</v>
      </c>
    </row>
    <row r="355" spans="1:96" hidden="1" outlineLevel="1" x14ac:dyDescent="0.25">
      <c r="A355" s="60" t="s">
        <v>66</v>
      </c>
      <c r="B355" s="51" t="s">
        <v>67</v>
      </c>
      <c r="C355" s="61" t="s">
        <v>68</v>
      </c>
      <c r="D355" s="78">
        <v>0</v>
      </c>
      <c r="E355" s="78">
        <v>0</v>
      </c>
      <c r="F355" s="78">
        <v>0</v>
      </c>
      <c r="G355" s="78">
        <v>0</v>
      </c>
      <c r="H355" s="78">
        <v>0</v>
      </c>
      <c r="I355" s="78">
        <v>0</v>
      </c>
      <c r="J355" s="78">
        <v>0</v>
      </c>
      <c r="K355" s="78">
        <v>0</v>
      </c>
      <c r="L355" s="78">
        <v>0</v>
      </c>
      <c r="M355" s="78">
        <v>0</v>
      </c>
      <c r="N355" s="78">
        <v>0</v>
      </c>
      <c r="O355" s="78">
        <v>0</v>
      </c>
      <c r="P355" s="78">
        <v>0</v>
      </c>
      <c r="Q355" s="78">
        <v>0</v>
      </c>
      <c r="R355" s="78">
        <v>0</v>
      </c>
      <c r="S355" s="78">
        <v>0</v>
      </c>
      <c r="T355" s="78">
        <v>0</v>
      </c>
      <c r="U355" s="78">
        <v>0</v>
      </c>
      <c r="V355" s="78">
        <v>0</v>
      </c>
      <c r="W355" s="78">
        <v>0</v>
      </c>
      <c r="X355" s="78">
        <v>0</v>
      </c>
      <c r="Y355" s="110">
        <v>0</v>
      </c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6"/>
      <c r="AW355" s="56"/>
      <c r="AX355" s="56"/>
      <c r="AY355" s="56"/>
      <c r="AZ355" s="56"/>
      <c r="BA355" s="56"/>
      <c r="BB355" s="56"/>
      <c r="BC355" s="56"/>
      <c r="BD355" s="56"/>
      <c r="BE355" s="56"/>
      <c r="BF355" s="56"/>
      <c r="BG355" s="56"/>
      <c r="BH355" s="56"/>
      <c r="BI355" s="56"/>
      <c r="BJ355" s="56"/>
      <c r="BK355" s="56"/>
      <c r="BL355" s="56"/>
      <c r="BM355" s="56"/>
      <c r="BN355" s="56"/>
      <c r="BO355" s="56"/>
      <c r="BP355" s="56"/>
      <c r="BQ355" s="56"/>
      <c r="BR355" s="56"/>
      <c r="BS355" s="56"/>
      <c r="BT355" s="56"/>
      <c r="BU355" s="56"/>
      <c r="BV355" s="56"/>
      <c r="BW355" s="56"/>
      <c r="BX355" s="56"/>
      <c r="BY355" s="56"/>
      <c r="BZ355" s="56"/>
      <c r="CA355" s="56"/>
      <c r="CB355" s="56"/>
      <c r="CC355" s="56"/>
      <c r="CD355" s="56"/>
      <c r="CE355" s="56"/>
      <c r="CF355" s="56"/>
      <c r="CG355" s="56"/>
      <c r="CH355" s="56"/>
      <c r="CI355" s="56"/>
      <c r="CJ355" s="56"/>
      <c r="CK355" s="56"/>
      <c r="CL355" s="56"/>
      <c r="CM355" s="56"/>
      <c r="CN355" s="56"/>
      <c r="CO355" s="56"/>
      <c r="CP355" s="56"/>
      <c r="CQ355" s="49"/>
      <c r="CR355" s="48"/>
    </row>
    <row r="356" spans="1:96" hidden="1" outlineLevel="1" x14ac:dyDescent="0.25">
      <c r="A356" s="50" t="s">
        <v>86</v>
      </c>
      <c r="B356" s="51" t="s">
        <v>85</v>
      </c>
      <c r="C356" s="52">
        <f>+[2]Genanskaffelsespriser!$E$176</f>
        <v>25</v>
      </c>
      <c r="D356" s="78">
        <v>0</v>
      </c>
      <c r="E356" s="78">
        <v>0</v>
      </c>
      <c r="F356" s="78">
        <v>0</v>
      </c>
      <c r="G356" s="78">
        <v>0</v>
      </c>
      <c r="H356" s="78">
        <v>0</v>
      </c>
      <c r="I356" s="78">
        <v>0</v>
      </c>
      <c r="J356" s="78">
        <v>0</v>
      </c>
      <c r="K356" s="78">
        <v>0</v>
      </c>
      <c r="L356" s="78">
        <v>0</v>
      </c>
      <c r="M356" s="78">
        <v>0</v>
      </c>
      <c r="N356" s="78">
        <v>0</v>
      </c>
      <c r="O356" s="78">
        <v>0</v>
      </c>
      <c r="P356" s="78">
        <v>0</v>
      </c>
      <c r="Q356" s="78">
        <v>0</v>
      </c>
      <c r="R356" s="78">
        <v>0</v>
      </c>
      <c r="S356" s="78">
        <v>0</v>
      </c>
      <c r="T356" s="78">
        <v>0</v>
      </c>
      <c r="U356" s="78">
        <v>0</v>
      </c>
      <c r="V356" s="78">
        <v>0</v>
      </c>
      <c r="W356" s="78">
        <v>0</v>
      </c>
      <c r="X356" s="78">
        <v>0</v>
      </c>
      <c r="Y356" s="78">
        <v>0</v>
      </c>
      <c r="Z356" s="87">
        <f>IF(COUNTIF(D356:Y356,"&lt;&gt;0")&lt;=1,IF((SUM(D356:Y356))&gt;0,((+HLOOKUP((SUM(D356:Y356)),[2]Priser!$E$342:$H$344,2)+((SUM(D356:Y356))-HLOOKUP((SUM(D356:Y356)),[2]Priser!$E$342:$H$344,1))*HLOOKUP((SUM(D356:Y356)),[2]Priser!$E$342:$H$344,3))*[2]Priser!$Q$341)/(SUM(D356:Y356)),0)*(1+[2]Genanskaffelsespriser!$D$196),$A$400)</f>
        <v>0</v>
      </c>
      <c r="AA356" s="57">
        <f t="shared" ref="AA356:AP357" si="287">IF((D356*$Z356-(2009-D$3)/$C356*$Z356*D356)&lt;0,0,(D356*$Z356-(2009-D$3)/$C356*$Z356*D356))</f>
        <v>0</v>
      </c>
      <c r="AB356" s="58">
        <f t="shared" si="287"/>
        <v>0</v>
      </c>
      <c r="AC356" s="58">
        <f t="shared" si="287"/>
        <v>0</v>
      </c>
      <c r="AD356" s="58">
        <f t="shared" si="287"/>
        <v>0</v>
      </c>
      <c r="AE356" s="58">
        <f t="shared" si="287"/>
        <v>0</v>
      </c>
      <c r="AF356" s="58">
        <f t="shared" si="287"/>
        <v>0</v>
      </c>
      <c r="AG356" s="58">
        <f t="shared" si="287"/>
        <v>0</v>
      </c>
      <c r="AH356" s="58">
        <f t="shared" si="287"/>
        <v>0</v>
      </c>
      <c r="AI356" s="58">
        <f t="shared" si="287"/>
        <v>0</v>
      </c>
      <c r="AJ356" s="58">
        <f t="shared" si="287"/>
        <v>0</v>
      </c>
      <c r="AK356" s="58">
        <f t="shared" si="287"/>
        <v>0</v>
      </c>
      <c r="AL356" s="58">
        <f t="shared" si="287"/>
        <v>0</v>
      </c>
      <c r="AM356" s="58">
        <f t="shared" si="287"/>
        <v>0</v>
      </c>
      <c r="AN356" s="58">
        <f t="shared" si="287"/>
        <v>0</v>
      </c>
      <c r="AO356" s="58">
        <f t="shared" si="287"/>
        <v>0</v>
      </c>
      <c r="AP356" s="58">
        <f t="shared" si="287"/>
        <v>0</v>
      </c>
      <c r="AQ356" s="58">
        <f t="shared" ref="AK356:AT357" si="288">IF((T356*$Z356-(2009-T$3)/$C356*$Z356*T356)&lt;0,0,(T356*$Z356-(2009-T$3)/$C356*$Z356*T356))</f>
        <v>0</v>
      </c>
      <c r="AR356" s="58">
        <f t="shared" si="288"/>
        <v>0</v>
      </c>
      <c r="AS356" s="58">
        <f t="shared" si="288"/>
        <v>0</v>
      </c>
      <c r="AT356" s="58">
        <f t="shared" si="288"/>
        <v>0</v>
      </c>
      <c r="AU356" s="58">
        <f>IF((X356*$Z356-(2009-X$3)/$C356*$Z356*X356)&lt;0,0,(X356*$Z356-(2009-X$3)/$C356*$Z356*X356))</f>
        <v>0</v>
      </c>
      <c r="AV356" s="58">
        <f>IF((Y356*$Z356-(2009-Y$3)/$C356*$Z356*Y356)&lt;0,0,(Y356*$Z356-(2009-Y$3)/$C356*$Z356*Y356))</f>
        <v>0</v>
      </c>
      <c r="AW356" s="59">
        <f>+SUM(AA356:AV356)</f>
        <v>0</v>
      </c>
      <c r="AX356" s="58">
        <f>VLOOKUP(D$3,[2]Prisindeks!$A$1:$B$111,2,FALSE)/100*AA356</f>
        <v>0</v>
      </c>
      <c r="AY356" s="58">
        <f>VLOOKUP(E$3,[2]Prisindeks!$A$1:$B$111,2,FALSE)/100*AB356</f>
        <v>0</v>
      </c>
      <c r="AZ356" s="58">
        <f>VLOOKUP(F$3,[2]Prisindeks!$A$1:$B$111,2,FALSE)/100*AC356</f>
        <v>0</v>
      </c>
      <c r="BA356" s="58">
        <f>VLOOKUP(G$3,[2]Prisindeks!$A$1:$B$111,2,FALSE)/100*AD356</f>
        <v>0</v>
      </c>
      <c r="BB356" s="58">
        <f>VLOOKUP(H$3,[2]Prisindeks!$A$1:$B$111,2,FALSE)/100*AE356</f>
        <v>0</v>
      </c>
      <c r="BC356" s="58">
        <f>VLOOKUP(I$3,[2]Prisindeks!$A$1:$B$111,2,FALSE)/100*AF356</f>
        <v>0</v>
      </c>
      <c r="BD356" s="58">
        <f>VLOOKUP(J$3,[2]Prisindeks!$A$1:$B$111,2,FALSE)/100*AG356</f>
        <v>0</v>
      </c>
      <c r="BE356" s="58">
        <f>VLOOKUP(K$3,[2]Prisindeks!$A$1:$B$111,2,FALSE)/100*AH356</f>
        <v>0</v>
      </c>
      <c r="BF356" s="58">
        <f>VLOOKUP(L$3,[2]Prisindeks!$A$1:$B$111,2,FALSE)/100*AI356</f>
        <v>0</v>
      </c>
      <c r="BG356" s="58">
        <f>VLOOKUP(M$3,[2]Prisindeks!$A$1:$B$111,2,FALSE)/100*AJ356</f>
        <v>0</v>
      </c>
      <c r="BH356" s="58">
        <f>VLOOKUP(N$3,[2]Prisindeks!$A$1:$B$111,2,FALSE)/100*AK356</f>
        <v>0</v>
      </c>
      <c r="BI356" s="58">
        <f>VLOOKUP(O$3,[2]Prisindeks!$A$1:$B$111,2,FALSE)/100*AL356</f>
        <v>0</v>
      </c>
      <c r="BJ356" s="58">
        <f>VLOOKUP(P$3,[2]Prisindeks!$A$1:$B$111,2,FALSE)/100*AM356</f>
        <v>0</v>
      </c>
      <c r="BK356" s="58">
        <f>VLOOKUP(Q$3,[2]Prisindeks!$A$1:$B$111,2,FALSE)/100*AN356</f>
        <v>0</v>
      </c>
      <c r="BL356" s="58">
        <f>VLOOKUP(R$3,[2]Prisindeks!$A$1:$B$111,2,FALSE)/100*AO356</f>
        <v>0</v>
      </c>
      <c r="BM356" s="58">
        <f>VLOOKUP(S$3,[2]Prisindeks!$A$1:$B$111,2,FALSE)/100*AP356</f>
        <v>0</v>
      </c>
      <c r="BN356" s="58">
        <f>VLOOKUP(T$3,[2]Prisindeks!$A$1:$B$111,2,FALSE)/100*AQ356</f>
        <v>0</v>
      </c>
      <c r="BO356" s="58">
        <f>VLOOKUP(U$3,[2]Prisindeks!$A$1:$B$111,2,FALSE)/100*AR356</f>
        <v>0</v>
      </c>
      <c r="BP356" s="58">
        <f>VLOOKUP(V$3,[2]Prisindeks!$A$1:$B$111,2,FALSE)/100*AS356</f>
        <v>0</v>
      </c>
      <c r="BQ356" s="58">
        <f>VLOOKUP(W$3,[2]Prisindeks!$A$1:$B$111,2,FALSE)/100*AT356</f>
        <v>0</v>
      </c>
      <c r="BR356" s="58">
        <f>VLOOKUP(X$3,[2]Prisindeks!$A$1:$B$111,2,FALSE)/100*AU356</f>
        <v>0</v>
      </c>
      <c r="BS356" s="58">
        <f>VLOOKUP(Y$3,[2]Prisindeks!$A$1:$B$111,2,FALSE)/100*AV356</f>
        <v>0</v>
      </c>
      <c r="BT356" s="59">
        <f>+SUM(AX356:BS356)</f>
        <v>0</v>
      </c>
      <c r="BU356" s="48">
        <f t="shared" ref="BU356:CJ358" si="289">(AX356+AA356)/2</f>
        <v>0</v>
      </c>
      <c r="BV356" s="48">
        <f t="shared" si="289"/>
        <v>0</v>
      </c>
      <c r="BW356" s="48">
        <f t="shared" si="289"/>
        <v>0</v>
      </c>
      <c r="BX356" s="48">
        <f t="shared" si="289"/>
        <v>0</v>
      </c>
      <c r="BY356" s="48">
        <f t="shared" si="289"/>
        <v>0</v>
      </c>
      <c r="BZ356" s="48">
        <f t="shared" si="289"/>
        <v>0</v>
      </c>
      <c r="CA356" s="48">
        <f t="shared" si="289"/>
        <v>0</v>
      </c>
      <c r="CB356" s="48">
        <f t="shared" si="289"/>
        <v>0</v>
      </c>
      <c r="CC356" s="48">
        <f t="shared" si="289"/>
        <v>0</v>
      </c>
      <c r="CD356" s="48">
        <f t="shared" si="289"/>
        <v>0</v>
      </c>
      <c r="CE356" s="48">
        <f t="shared" si="289"/>
        <v>0</v>
      </c>
      <c r="CF356" s="48">
        <f t="shared" si="289"/>
        <v>0</v>
      </c>
      <c r="CG356" s="48">
        <f t="shared" si="289"/>
        <v>0</v>
      </c>
      <c r="CH356" s="48">
        <f t="shared" si="289"/>
        <v>0</v>
      </c>
      <c r="CI356" s="48">
        <f t="shared" si="289"/>
        <v>0</v>
      </c>
      <c r="CJ356" s="48">
        <f t="shared" si="289"/>
        <v>0</v>
      </c>
      <c r="CK356" s="48">
        <f t="shared" ref="CE356:CP358" si="290">(BN356+AQ356)/2</f>
        <v>0</v>
      </c>
      <c r="CL356" s="48">
        <f t="shared" si="290"/>
        <v>0</v>
      </c>
      <c r="CM356" s="48">
        <f t="shared" si="290"/>
        <v>0</v>
      </c>
      <c r="CN356" s="48">
        <f t="shared" si="290"/>
        <v>0</v>
      </c>
      <c r="CO356" s="48">
        <f t="shared" si="290"/>
        <v>0</v>
      </c>
      <c r="CP356" s="48">
        <f t="shared" si="290"/>
        <v>0</v>
      </c>
      <c r="CQ356" s="49">
        <f>+AVERAGE(AW356,BT356)</f>
        <v>0</v>
      </c>
      <c r="CR356" s="48">
        <f>SUM(D356:Y356)</f>
        <v>0</v>
      </c>
    </row>
    <row r="357" spans="1:96" hidden="1" outlineLevel="1" x14ac:dyDescent="0.25">
      <c r="A357" s="50" t="s">
        <v>87</v>
      </c>
      <c r="B357" s="51" t="s">
        <v>85</v>
      </c>
      <c r="C357" s="52">
        <f>+[2]Genanskaffelsespriser!$E$177</f>
        <v>10</v>
      </c>
      <c r="D357" s="78">
        <v>0</v>
      </c>
      <c r="E357" s="78">
        <v>0</v>
      </c>
      <c r="F357" s="78">
        <v>0</v>
      </c>
      <c r="G357" s="78">
        <v>0</v>
      </c>
      <c r="H357" s="78">
        <v>0</v>
      </c>
      <c r="I357" s="78">
        <v>0</v>
      </c>
      <c r="J357" s="78">
        <v>0</v>
      </c>
      <c r="K357" s="78">
        <v>0</v>
      </c>
      <c r="L357" s="78">
        <v>0</v>
      </c>
      <c r="M357" s="78">
        <v>0</v>
      </c>
      <c r="N357" s="78">
        <v>0</v>
      </c>
      <c r="O357" s="78">
        <v>0</v>
      </c>
      <c r="P357" s="78">
        <v>0</v>
      </c>
      <c r="Q357" s="78">
        <v>0</v>
      </c>
      <c r="R357" s="78">
        <v>0</v>
      </c>
      <c r="S357" s="78">
        <v>0</v>
      </c>
      <c r="T357" s="78">
        <v>0</v>
      </c>
      <c r="U357" s="78">
        <v>0</v>
      </c>
      <c r="V357" s="78">
        <v>0</v>
      </c>
      <c r="W357" s="78">
        <v>0</v>
      </c>
      <c r="X357" s="78">
        <v>0</v>
      </c>
      <c r="Y357" s="78">
        <v>0</v>
      </c>
      <c r="Z357" s="87">
        <f>IF(COUNTIF(D357:Y357,"&lt;&gt;0")&lt;=1,IF((SUM(D357:Y357))&gt;0,((+HLOOKUP((SUM(D357:Y357)),[2]Priser!$E$342:$H$344,2)+((SUM(D357:Y357))-HLOOKUP((SUM(D357:Y357)),[2]Priser!$E$342:$H$344,1))*HLOOKUP((SUM(D357:Y357)),[2]Priser!$E$342:$H$344,3))*[2]Priser!$R$341)/(SUM(D357:Y357)),0)*(1+[2]Genanskaffelsespriser!$D$196),$A$400)</f>
        <v>0</v>
      </c>
      <c r="AA357" s="57">
        <f t="shared" si="287"/>
        <v>0</v>
      </c>
      <c r="AB357" s="58">
        <f t="shared" si="287"/>
        <v>0</v>
      </c>
      <c r="AC357" s="58">
        <f t="shared" si="287"/>
        <v>0</v>
      </c>
      <c r="AD357" s="58">
        <f t="shared" si="287"/>
        <v>0</v>
      </c>
      <c r="AE357" s="58">
        <f t="shared" si="287"/>
        <v>0</v>
      </c>
      <c r="AF357" s="58">
        <f t="shared" si="287"/>
        <v>0</v>
      </c>
      <c r="AG357" s="58">
        <f t="shared" si="287"/>
        <v>0</v>
      </c>
      <c r="AH357" s="58">
        <f t="shared" si="287"/>
        <v>0</v>
      </c>
      <c r="AI357" s="58">
        <f t="shared" si="287"/>
        <v>0</v>
      </c>
      <c r="AJ357" s="58">
        <f t="shared" si="287"/>
        <v>0</v>
      </c>
      <c r="AK357" s="58">
        <f t="shared" si="288"/>
        <v>0</v>
      </c>
      <c r="AL357" s="58">
        <f t="shared" si="288"/>
        <v>0</v>
      </c>
      <c r="AM357" s="58">
        <f t="shared" si="288"/>
        <v>0</v>
      </c>
      <c r="AN357" s="58">
        <f t="shared" si="288"/>
        <v>0</v>
      </c>
      <c r="AO357" s="58">
        <f t="shared" si="288"/>
        <v>0</v>
      </c>
      <c r="AP357" s="58">
        <f t="shared" si="288"/>
        <v>0</v>
      </c>
      <c r="AQ357" s="58">
        <f t="shared" si="288"/>
        <v>0</v>
      </c>
      <c r="AR357" s="58">
        <f t="shared" si="288"/>
        <v>0</v>
      </c>
      <c r="AS357" s="58">
        <f t="shared" si="288"/>
        <v>0</v>
      </c>
      <c r="AT357" s="58">
        <f t="shared" si="288"/>
        <v>0</v>
      </c>
      <c r="AU357" s="58">
        <f>IF((X357*$Z357-(2009-X$3)/$C357*$Z357*X357)&lt;0,0,(X357*$Z357-(2009-X$3)/$C357*$Z357*X357))</f>
        <v>0</v>
      </c>
      <c r="AV357" s="58">
        <f>IF((Y357*$Z357-(2009-Y$3)/$C357*$Z357*Y357)&lt;0,0,(Y357*$Z357-(2009-Y$3)/$C357*$Z357*Y357))</f>
        <v>0</v>
      </c>
      <c r="AW357" s="59">
        <f>+SUM(AA357:AV357)</f>
        <v>0</v>
      </c>
      <c r="AX357" s="58">
        <f>VLOOKUP(D$3,[2]Prisindeks!$A$1:$B$111,2,FALSE)/100*AA357</f>
        <v>0</v>
      </c>
      <c r="AY357" s="58">
        <f>VLOOKUP(E$3,[2]Prisindeks!$A$1:$B$111,2,FALSE)/100*AB357</f>
        <v>0</v>
      </c>
      <c r="AZ357" s="58">
        <f>VLOOKUP(F$3,[2]Prisindeks!$A$1:$B$111,2,FALSE)/100*AC357</f>
        <v>0</v>
      </c>
      <c r="BA357" s="58">
        <f>VLOOKUP(G$3,[2]Prisindeks!$A$1:$B$111,2,FALSE)/100*AD357</f>
        <v>0</v>
      </c>
      <c r="BB357" s="58">
        <f>VLOOKUP(H$3,[2]Prisindeks!$A$1:$B$111,2,FALSE)/100*AE357</f>
        <v>0</v>
      </c>
      <c r="BC357" s="58">
        <f>VLOOKUP(I$3,[2]Prisindeks!$A$1:$B$111,2,FALSE)/100*AF357</f>
        <v>0</v>
      </c>
      <c r="BD357" s="58">
        <f>VLOOKUP(J$3,[2]Prisindeks!$A$1:$B$111,2,FALSE)/100*AG357</f>
        <v>0</v>
      </c>
      <c r="BE357" s="58">
        <f>VLOOKUP(K$3,[2]Prisindeks!$A$1:$B$111,2,FALSE)/100*AH357</f>
        <v>0</v>
      </c>
      <c r="BF357" s="58">
        <f>VLOOKUP(L$3,[2]Prisindeks!$A$1:$B$111,2,FALSE)/100*AI357</f>
        <v>0</v>
      </c>
      <c r="BG357" s="58">
        <f>VLOOKUP(M$3,[2]Prisindeks!$A$1:$B$111,2,FALSE)/100*AJ357</f>
        <v>0</v>
      </c>
      <c r="BH357" s="58">
        <f>VLOOKUP(N$3,[2]Prisindeks!$A$1:$B$111,2,FALSE)/100*AK357</f>
        <v>0</v>
      </c>
      <c r="BI357" s="58">
        <f>VLOOKUP(O$3,[2]Prisindeks!$A$1:$B$111,2,FALSE)/100*AL357</f>
        <v>0</v>
      </c>
      <c r="BJ357" s="58">
        <f>VLOOKUP(P$3,[2]Prisindeks!$A$1:$B$111,2,FALSE)/100*AM357</f>
        <v>0</v>
      </c>
      <c r="BK357" s="58">
        <f>VLOOKUP(Q$3,[2]Prisindeks!$A$1:$B$111,2,FALSE)/100*AN357</f>
        <v>0</v>
      </c>
      <c r="BL357" s="58">
        <f>VLOOKUP(R$3,[2]Prisindeks!$A$1:$B$111,2,FALSE)/100*AO357</f>
        <v>0</v>
      </c>
      <c r="BM357" s="58">
        <f>VLOOKUP(S$3,[2]Prisindeks!$A$1:$B$111,2,FALSE)/100*AP357</f>
        <v>0</v>
      </c>
      <c r="BN357" s="58">
        <f>VLOOKUP(T$3,[2]Prisindeks!$A$1:$B$111,2,FALSE)/100*AQ357</f>
        <v>0</v>
      </c>
      <c r="BO357" s="58">
        <f>VLOOKUP(U$3,[2]Prisindeks!$A$1:$B$111,2,FALSE)/100*AR357</f>
        <v>0</v>
      </c>
      <c r="BP357" s="58">
        <f>VLOOKUP(V$3,[2]Prisindeks!$A$1:$B$111,2,FALSE)/100*AS357</f>
        <v>0</v>
      </c>
      <c r="BQ357" s="58">
        <f>VLOOKUP(W$3,[2]Prisindeks!$A$1:$B$111,2,FALSE)/100*AT357</f>
        <v>0</v>
      </c>
      <c r="BR357" s="58">
        <f>VLOOKUP(X$3,[2]Prisindeks!$A$1:$B$111,2,FALSE)/100*AU357</f>
        <v>0</v>
      </c>
      <c r="BS357" s="58">
        <f>VLOOKUP(Y$3,[2]Prisindeks!$A$1:$B$111,2,FALSE)/100*AV357</f>
        <v>0</v>
      </c>
      <c r="BT357" s="59">
        <f>+SUM(AX357:BS357)</f>
        <v>0</v>
      </c>
      <c r="BU357" s="48">
        <f t="shared" si="289"/>
        <v>0</v>
      </c>
      <c r="BV357" s="48">
        <f t="shared" si="289"/>
        <v>0</v>
      </c>
      <c r="BW357" s="48">
        <f t="shared" si="289"/>
        <v>0</v>
      </c>
      <c r="BX357" s="48">
        <f t="shared" si="289"/>
        <v>0</v>
      </c>
      <c r="BY357" s="48">
        <f t="shared" si="289"/>
        <v>0</v>
      </c>
      <c r="BZ357" s="48">
        <f t="shared" si="289"/>
        <v>0</v>
      </c>
      <c r="CA357" s="48">
        <f t="shared" si="289"/>
        <v>0</v>
      </c>
      <c r="CB357" s="48">
        <f t="shared" si="289"/>
        <v>0</v>
      </c>
      <c r="CC357" s="48">
        <f t="shared" si="289"/>
        <v>0</v>
      </c>
      <c r="CD357" s="48">
        <f t="shared" si="289"/>
        <v>0</v>
      </c>
      <c r="CE357" s="48">
        <f t="shared" si="290"/>
        <v>0</v>
      </c>
      <c r="CF357" s="48">
        <f t="shared" si="290"/>
        <v>0</v>
      </c>
      <c r="CG357" s="48">
        <f t="shared" si="290"/>
        <v>0</v>
      </c>
      <c r="CH357" s="48">
        <f t="shared" si="290"/>
        <v>0</v>
      </c>
      <c r="CI357" s="48">
        <f t="shared" si="290"/>
        <v>0</v>
      </c>
      <c r="CJ357" s="48">
        <f t="shared" si="290"/>
        <v>0</v>
      </c>
      <c r="CK357" s="48">
        <f t="shared" si="290"/>
        <v>0</v>
      </c>
      <c r="CL357" s="48">
        <f t="shared" si="290"/>
        <v>0</v>
      </c>
      <c r="CM357" s="48">
        <f t="shared" si="290"/>
        <v>0</v>
      </c>
      <c r="CN357" s="48">
        <f t="shared" si="290"/>
        <v>0</v>
      </c>
      <c r="CO357" s="48">
        <f t="shared" si="290"/>
        <v>0</v>
      </c>
      <c r="CP357" s="48">
        <f t="shared" si="290"/>
        <v>0</v>
      </c>
      <c r="CQ357" s="49">
        <f>+AVERAGE(AW357,BT357)</f>
        <v>0</v>
      </c>
      <c r="CR357" s="48">
        <f>SUM(D357:Y357)</f>
        <v>0</v>
      </c>
    </row>
    <row r="358" spans="1:96" hidden="1" outlineLevel="1" x14ac:dyDescent="0.25">
      <c r="A358" s="50" t="s">
        <v>88</v>
      </c>
      <c r="B358" s="51" t="s">
        <v>89</v>
      </c>
      <c r="C358" s="52">
        <f>+[2]Genanskaffelsespriser!$E$178</f>
        <v>50</v>
      </c>
      <c r="D358" s="78">
        <v>0</v>
      </c>
      <c r="E358" s="78">
        <v>0</v>
      </c>
      <c r="F358" s="78">
        <v>0</v>
      </c>
      <c r="G358" s="78">
        <v>0</v>
      </c>
      <c r="H358" s="78">
        <v>0</v>
      </c>
      <c r="I358" s="78">
        <v>0</v>
      </c>
      <c r="J358" s="78">
        <v>0</v>
      </c>
      <c r="K358" s="78">
        <v>0</v>
      </c>
      <c r="L358" s="78">
        <v>0</v>
      </c>
      <c r="M358" s="78">
        <v>0</v>
      </c>
      <c r="N358" s="78">
        <v>0</v>
      </c>
      <c r="O358" s="78">
        <v>0</v>
      </c>
      <c r="P358" s="78">
        <v>0</v>
      </c>
      <c r="Q358" s="78">
        <v>0</v>
      </c>
      <c r="R358" s="78">
        <v>0</v>
      </c>
      <c r="S358" s="78">
        <v>0</v>
      </c>
      <c r="T358" s="78">
        <v>0</v>
      </c>
      <c r="U358" s="78">
        <v>0</v>
      </c>
      <c r="V358" s="78">
        <v>0</v>
      </c>
      <c r="W358" s="78">
        <v>0</v>
      </c>
      <c r="X358" s="78">
        <v>0</v>
      </c>
      <c r="Y358" s="78">
        <v>0</v>
      </c>
      <c r="Z358" s="87">
        <f>IF(COUNTIF(D358:Y358,"&lt;&gt;0")&lt;=1,IF((SUM(D358:Y358))&gt;0,(+HLOOKUP((SUM(D358:Y358)),[2]Priser!$E$168:$J$170,2)+((SUM(D358:Y358))-HLOOKUP((SUM(D358:Y358)),[2]Priser!$E$168:$J$170,1))*HLOOKUP((SUM(D358:Y358)),[2]Priser!$E$168:$J$170,3))/(SUM(D358:Y358)),0)*(1+[2]Genanskaffelsespriser!$D$196),$A$400)</f>
        <v>0</v>
      </c>
      <c r="AA358" s="57">
        <f t="shared" ref="AA358:AV358" si="291">IF((D358*$Z358-(2009-D$3)/($C358+D359)*$Z358*D358)&lt;0,0,(D358*$Z358-(2009-D$3)/($C358+D359)*$Z358*D358))</f>
        <v>0</v>
      </c>
      <c r="AB358" s="58">
        <f t="shared" si="291"/>
        <v>0</v>
      </c>
      <c r="AC358" s="58">
        <f t="shared" si="291"/>
        <v>0</v>
      </c>
      <c r="AD358" s="58">
        <f t="shared" si="291"/>
        <v>0</v>
      </c>
      <c r="AE358" s="58">
        <f t="shared" si="291"/>
        <v>0</v>
      </c>
      <c r="AF358" s="58">
        <f t="shared" si="291"/>
        <v>0</v>
      </c>
      <c r="AG358" s="58">
        <f t="shared" si="291"/>
        <v>0</v>
      </c>
      <c r="AH358" s="58">
        <f t="shared" si="291"/>
        <v>0</v>
      </c>
      <c r="AI358" s="58">
        <f t="shared" si="291"/>
        <v>0</v>
      </c>
      <c r="AJ358" s="58">
        <f t="shared" si="291"/>
        <v>0</v>
      </c>
      <c r="AK358" s="58">
        <f t="shared" si="291"/>
        <v>0</v>
      </c>
      <c r="AL358" s="58">
        <f t="shared" si="291"/>
        <v>0</v>
      </c>
      <c r="AM358" s="58">
        <f t="shared" si="291"/>
        <v>0</v>
      </c>
      <c r="AN358" s="58">
        <f t="shared" si="291"/>
        <v>0</v>
      </c>
      <c r="AO358" s="58">
        <f t="shared" si="291"/>
        <v>0</v>
      </c>
      <c r="AP358" s="58">
        <f t="shared" si="291"/>
        <v>0</v>
      </c>
      <c r="AQ358" s="58">
        <f t="shared" si="291"/>
        <v>0</v>
      </c>
      <c r="AR358" s="58">
        <f t="shared" si="291"/>
        <v>0</v>
      </c>
      <c r="AS358" s="58">
        <f t="shared" si="291"/>
        <v>0</v>
      </c>
      <c r="AT358" s="58">
        <f t="shared" si="291"/>
        <v>0</v>
      </c>
      <c r="AU358" s="58">
        <f t="shared" si="291"/>
        <v>0</v>
      </c>
      <c r="AV358" s="58">
        <f t="shared" si="291"/>
        <v>0</v>
      </c>
      <c r="AW358" s="59">
        <f>+SUM(AA358:AV358)</f>
        <v>0</v>
      </c>
      <c r="AX358" s="58">
        <f>VLOOKUP(D$3,[2]Prisindeks!$A$1:$B$111,2,FALSE)/100*AA358</f>
        <v>0</v>
      </c>
      <c r="AY358" s="58">
        <f>VLOOKUP(E$3,[2]Prisindeks!$A$1:$B$111,2,FALSE)/100*AB358</f>
        <v>0</v>
      </c>
      <c r="AZ358" s="58">
        <f>VLOOKUP(F$3,[2]Prisindeks!$A$1:$B$111,2,FALSE)/100*AC358</f>
        <v>0</v>
      </c>
      <c r="BA358" s="58">
        <f>VLOOKUP(G$3,[2]Prisindeks!$A$1:$B$111,2,FALSE)/100*AD358</f>
        <v>0</v>
      </c>
      <c r="BB358" s="58">
        <f>VLOOKUP(H$3,[2]Prisindeks!$A$1:$B$111,2,FALSE)/100*AE358</f>
        <v>0</v>
      </c>
      <c r="BC358" s="58">
        <f>VLOOKUP(I$3,[2]Prisindeks!$A$1:$B$111,2,FALSE)/100*AF358</f>
        <v>0</v>
      </c>
      <c r="BD358" s="58">
        <f>VLOOKUP(J$3,[2]Prisindeks!$A$1:$B$111,2,FALSE)/100*AG358</f>
        <v>0</v>
      </c>
      <c r="BE358" s="58">
        <f>VLOOKUP(K$3,[2]Prisindeks!$A$1:$B$111,2,FALSE)/100*AH358</f>
        <v>0</v>
      </c>
      <c r="BF358" s="58">
        <f>VLOOKUP(L$3,[2]Prisindeks!$A$1:$B$111,2,FALSE)/100*AI358</f>
        <v>0</v>
      </c>
      <c r="BG358" s="58">
        <f>VLOOKUP(M$3,[2]Prisindeks!$A$1:$B$111,2,FALSE)/100*AJ358</f>
        <v>0</v>
      </c>
      <c r="BH358" s="58">
        <f>VLOOKUP(N$3,[2]Prisindeks!$A$1:$B$111,2,FALSE)/100*AK358</f>
        <v>0</v>
      </c>
      <c r="BI358" s="58">
        <f>VLOOKUP(O$3,[2]Prisindeks!$A$1:$B$111,2,FALSE)/100*AL358</f>
        <v>0</v>
      </c>
      <c r="BJ358" s="58">
        <f>VLOOKUP(P$3,[2]Prisindeks!$A$1:$B$111,2,FALSE)/100*AM358</f>
        <v>0</v>
      </c>
      <c r="BK358" s="58">
        <f>VLOOKUP(Q$3,[2]Prisindeks!$A$1:$B$111,2,FALSE)/100*AN358</f>
        <v>0</v>
      </c>
      <c r="BL358" s="58">
        <f>VLOOKUP(R$3,[2]Prisindeks!$A$1:$B$111,2,FALSE)/100*AO358</f>
        <v>0</v>
      </c>
      <c r="BM358" s="58">
        <f>VLOOKUP(S$3,[2]Prisindeks!$A$1:$B$111,2,FALSE)/100*AP358</f>
        <v>0</v>
      </c>
      <c r="BN358" s="58">
        <f>VLOOKUP(T$3,[2]Prisindeks!$A$1:$B$111,2,FALSE)/100*AQ358</f>
        <v>0</v>
      </c>
      <c r="BO358" s="58">
        <f>VLOOKUP(U$3,[2]Prisindeks!$A$1:$B$111,2,FALSE)/100*AR358</f>
        <v>0</v>
      </c>
      <c r="BP358" s="58">
        <f>VLOOKUP(V$3,[2]Prisindeks!$A$1:$B$111,2,FALSE)/100*AS358</f>
        <v>0</v>
      </c>
      <c r="BQ358" s="58">
        <f>VLOOKUP(W$3,[2]Prisindeks!$A$1:$B$111,2,FALSE)/100*AT358</f>
        <v>0</v>
      </c>
      <c r="BR358" s="58">
        <f>VLOOKUP(X$3,[2]Prisindeks!$A$1:$B$111,2,FALSE)/100*AU358</f>
        <v>0</v>
      </c>
      <c r="BS358" s="58">
        <f>VLOOKUP(Y$3,[2]Prisindeks!$A$1:$B$111,2,FALSE)/100*AV358</f>
        <v>0</v>
      </c>
      <c r="BT358" s="59">
        <f>+SUM(AX358:BS358)</f>
        <v>0</v>
      </c>
      <c r="BU358" s="48">
        <f t="shared" si="289"/>
        <v>0</v>
      </c>
      <c r="BV358" s="48">
        <f t="shared" si="289"/>
        <v>0</v>
      </c>
      <c r="BW358" s="48">
        <f t="shared" si="289"/>
        <v>0</v>
      </c>
      <c r="BX358" s="48">
        <f t="shared" si="289"/>
        <v>0</v>
      </c>
      <c r="BY358" s="48">
        <f t="shared" si="289"/>
        <v>0</v>
      </c>
      <c r="BZ358" s="48">
        <f t="shared" si="289"/>
        <v>0</v>
      </c>
      <c r="CA358" s="48">
        <f t="shared" si="289"/>
        <v>0</v>
      </c>
      <c r="CB358" s="48">
        <f t="shared" si="289"/>
        <v>0</v>
      </c>
      <c r="CC358" s="48">
        <f t="shared" si="289"/>
        <v>0</v>
      </c>
      <c r="CD358" s="48">
        <f t="shared" si="289"/>
        <v>0</v>
      </c>
      <c r="CE358" s="48">
        <f t="shared" si="290"/>
        <v>0</v>
      </c>
      <c r="CF358" s="48">
        <f t="shared" si="290"/>
        <v>0</v>
      </c>
      <c r="CG358" s="48">
        <f t="shared" si="290"/>
        <v>0</v>
      </c>
      <c r="CH358" s="48">
        <f t="shared" si="290"/>
        <v>0</v>
      </c>
      <c r="CI358" s="48">
        <f t="shared" si="290"/>
        <v>0</v>
      </c>
      <c r="CJ358" s="48">
        <f t="shared" si="290"/>
        <v>0</v>
      </c>
      <c r="CK358" s="48">
        <f t="shared" si="290"/>
        <v>0</v>
      </c>
      <c r="CL358" s="48">
        <f t="shared" si="290"/>
        <v>0</v>
      </c>
      <c r="CM358" s="48">
        <f t="shared" si="290"/>
        <v>0</v>
      </c>
      <c r="CN358" s="48">
        <f t="shared" si="290"/>
        <v>0</v>
      </c>
      <c r="CO358" s="48">
        <f t="shared" si="290"/>
        <v>0</v>
      </c>
      <c r="CP358" s="48">
        <f t="shared" si="290"/>
        <v>0</v>
      </c>
      <c r="CQ358" s="49">
        <f>+AVERAGE(AW358,BT358)</f>
        <v>0</v>
      </c>
      <c r="CR358" s="48">
        <f>SUM(D358:Y358)</f>
        <v>0</v>
      </c>
    </row>
    <row r="359" spans="1:96" hidden="1" outlineLevel="1" x14ac:dyDescent="0.25">
      <c r="A359" s="60" t="s">
        <v>66</v>
      </c>
      <c r="B359" s="51" t="s">
        <v>67</v>
      </c>
      <c r="C359" s="61" t="s">
        <v>68</v>
      </c>
      <c r="D359" s="78">
        <v>0</v>
      </c>
      <c r="E359" s="78">
        <v>0</v>
      </c>
      <c r="F359" s="78">
        <v>0</v>
      </c>
      <c r="G359" s="78">
        <v>0</v>
      </c>
      <c r="H359" s="78">
        <v>0</v>
      </c>
      <c r="I359" s="78">
        <v>0</v>
      </c>
      <c r="J359" s="78">
        <v>0</v>
      </c>
      <c r="K359" s="78">
        <v>0</v>
      </c>
      <c r="L359" s="78">
        <v>0</v>
      </c>
      <c r="M359" s="78">
        <v>0</v>
      </c>
      <c r="N359" s="78">
        <v>0</v>
      </c>
      <c r="O359" s="78">
        <v>0</v>
      </c>
      <c r="P359" s="78">
        <v>0</v>
      </c>
      <c r="Q359" s="78">
        <v>0</v>
      </c>
      <c r="R359" s="78">
        <v>0</v>
      </c>
      <c r="S359" s="78">
        <v>0</v>
      </c>
      <c r="T359" s="78">
        <v>0</v>
      </c>
      <c r="U359" s="78">
        <v>0</v>
      </c>
      <c r="V359" s="78">
        <v>0</v>
      </c>
      <c r="W359" s="78">
        <v>0</v>
      </c>
      <c r="X359" s="78">
        <v>0</v>
      </c>
      <c r="Y359" s="110">
        <v>0</v>
      </c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6"/>
      <c r="AW359" s="56"/>
      <c r="AX359" s="56"/>
      <c r="AY359" s="56"/>
      <c r="AZ359" s="56"/>
      <c r="BA359" s="56"/>
      <c r="BB359" s="56"/>
      <c r="BC359" s="56"/>
      <c r="BD359" s="56"/>
      <c r="BE359" s="56"/>
      <c r="BF359" s="56"/>
      <c r="BG359" s="56"/>
      <c r="BH359" s="56"/>
      <c r="BI359" s="56"/>
      <c r="BJ359" s="56"/>
      <c r="BK359" s="56"/>
      <c r="BL359" s="56"/>
      <c r="BM359" s="56"/>
      <c r="BN359" s="56"/>
      <c r="BO359" s="56"/>
      <c r="BP359" s="56"/>
      <c r="BQ359" s="56"/>
      <c r="BR359" s="56"/>
      <c r="BS359" s="56"/>
      <c r="BT359" s="56"/>
      <c r="BU359" s="56"/>
      <c r="BV359" s="56"/>
      <c r="BW359" s="56"/>
      <c r="BX359" s="56"/>
      <c r="BY359" s="56"/>
      <c r="BZ359" s="56"/>
      <c r="CA359" s="56"/>
      <c r="CB359" s="56"/>
      <c r="CC359" s="56"/>
      <c r="CD359" s="56"/>
      <c r="CE359" s="56"/>
      <c r="CF359" s="56"/>
      <c r="CG359" s="56"/>
      <c r="CH359" s="56"/>
      <c r="CI359" s="56"/>
      <c r="CJ359" s="56"/>
      <c r="CK359" s="56"/>
      <c r="CL359" s="56"/>
      <c r="CM359" s="56"/>
      <c r="CN359" s="56"/>
      <c r="CO359" s="56"/>
      <c r="CP359" s="56"/>
      <c r="CQ359" s="49"/>
      <c r="CR359" s="48"/>
    </row>
    <row r="360" spans="1:96" hidden="1" outlineLevel="1" x14ac:dyDescent="0.25">
      <c r="A360" s="50" t="s">
        <v>90</v>
      </c>
      <c r="B360" s="51" t="s">
        <v>89</v>
      </c>
      <c r="C360" s="52">
        <f>+[2]Genanskaffelsespriser!$E$179</f>
        <v>50</v>
      </c>
      <c r="D360" s="78">
        <v>0</v>
      </c>
      <c r="E360" s="78">
        <v>0</v>
      </c>
      <c r="F360" s="78">
        <v>0</v>
      </c>
      <c r="G360" s="78">
        <v>0</v>
      </c>
      <c r="H360" s="78">
        <v>0</v>
      </c>
      <c r="I360" s="78">
        <v>0</v>
      </c>
      <c r="J360" s="78">
        <v>0</v>
      </c>
      <c r="K360" s="78">
        <v>0</v>
      </c>
      <c r="L360" s="78">
        <v>0</v>
      </c>
      <c r="M360" s="78">
        <v>0</v>
      </c>
      <c r="N360" s="78">
        <v>0</v>
      </c>
      <c r="O360" s="78">
        <v>0</v>
      </c>
      <c r="P360" s="78">
        <v>0</v>
      </c>
      <c r="Q360" s="78">
        <v>0</v>
      </c>
      <c r="R360" s="78">
        <v>0</v>
      </c>
      <c r="S360" s="78">
        <v>0</v>
      </c>
      <c r="T360" s="78">
        <v>0</v>
      </c>
      <c r="U360" s="78">
        <v>0</v>
      </c>
      <c r="V360" s="78">
        <v>0</v>
      </c>
      <c r="W360" s="78">
        <v>0</v>
      </c>
      <c r="X360" s="78">
        <v>0</v>
      </c>
      <c r="Y360" s="78">
        <v>0</v>
      </c>
      <c r="Z360" s="87">
        <f>IF(COUNTIF(D360:Y360,"&lt;&gt;0")&lt;=1,IF((SUM(D360:Y360))&gt;0,(+HLOOKUP((SUM(D360:Y360)),[2]Priser!$E$191:$J$193,2)+((SUM(D360:Y360))-HLOOKUP((SUM(D360:Y360)),[2]Priser!$E$191:$J$193,1))*HLOOKUP((SUM(D360:Y360)),[2]Priser!$E$191:$J$193,3))/(SUM(D360:Y360)),0)*(1+[2]Genanskaffelsespriser!$D$196),$A$400)</f>
        <v>0</v>
      </c>
      <c r="AA360" s="57">
        <f t="shared" ref="AA360:AV360" si="292">IF((D360*$Z360-(2009-D$3)/($C360+D361)*$Z360*D360)&lt;0,0,(D360*$Z360-(2009-D$3)/($C360+D361)*$Z360*D360))</f>
        <v>0</v>
      </c>
      <c r="AB360" s="58">
        <f t="shared" si="292"/>
        <v>0</v>
      </c>
      <c r="AC360" s="58">
        <f t="shared" si="292"/>
        <v>0</v>
      </c>
      <c r="AD360" s="58">
        <f t="shared" si="292"/>
        <v>0</v>
      </c>
      <c r="AE360" s="58">
        <f t="shared" si="292"/>
        <v>0</v>
      </c>
      <c r="AF360" s="58">
        <f t="shared" si="292"/>
        <v>0</v>
      </c>
      <c r="AG360" s="58">
        <f t="shared" si="292"/>
        <v>0</v>
      </c>
      <c r="AH360" s="58">
        <f t="shared" si="292"/>
        <v>0</v>
      </c>
      <c r="AI360" s="58">
        <f t="shared" si="292"/>
        <v>0</v>
      </c>
      <c r="AJ360" s="58">
        <f t="shared" si="292"/>
        <v>0</v>
      </c>
      <c r="AK360" s="58">
        <f t="shared" si="292"/>
        <v>0</v>
      </c>
      <c r="AL360" s="58">
        <f t="shared" si="292"/>
        <v>0</v>
      </c>
      <c r="AM360" s="58">
        <f t="shared" si="292"/>
        <v>0</v>
      </c>
      <c r="AN360" s="58">
        <f t="shared" si="292"/>
        <v>0</v>
      </c>
      <c r="AO360" s="58">
        <f t="shared" si="292"/>
        <v>0</v>
      </c>
      <c r="AP360" s="58">
        <f t="shared" si="292"/>
        <v>0</v>
      </c>
      <c r="AQ360" s="58">
        <f t="shared" si="292"/>
        <v>0</v>
      </c>
      <c r="AR360" s="58">
        <f t="shared" si="292"/>
        <v>0</v>
      </c>
      <c r="AS360" s="58">
        <f t="shared" si="292"/>
        <v>0</v>
      </c>
      <c r="AT360" s="58">
        <f t="shared" si="292"/>
        <v>0</v>
      </c>
      <c r="AU360" s="58">
        <f t="shared" si="292"/>
        <v>0</v>
      </c>
      <c r="AV360" s="58">
        <f t="shared" si="292"/>
        <v>0</v>
      </c>
      <c r="AW360" s="59">
        <f>+SUM(AA360:AV360)</f>
        <v>0</v>
      </c>
      <c r="AX360" s="58">
        <f>VLOOKUP(D$3,[2]Prisindeks!$A$1:$B$111,2,FALSE)/100*AA360</f>
        <v>0</v>
      </c>
      <c r="AY360" s="58">
        <f>VLOOKUP(E$3,[2]Prisindeks!$A$1:$B$111,2,FALSE)/100*AB360</f>
        <v>0</v>
      </c>
      <c r="AZ360" s="58">
        <f>VLOOKUP(F$3,[2]Prisindeks!$A$1:$B$111,2,FALSE)/100*AC360</f>
        <v>0</v>
      </c>
      <c r="BA360" s="58">
        <f>VLOOKUP(G$3,[2]Prisindeks!$A$1:$B$111,2,FALSE)/100*AD360</f>
        <v>0</v>
      </c>
      <c r="BB360" s="58">
        <f>VLOOKUP(H$3,[2]Prisindeks!$A$1:$B$111,2,FALSE)/100*AE360</f>
        <v>0</v>
      </c>
      <c r="BC360" s="58">
        <f>VLOOKUP(I$3,[2]Prisindeks!$A$1:$B$111,2,FALSE)/100*AF360</f>
        <v>0</v>
      </c>
      <c r="BD360" s="58">
        <f>VLOOKUP(J$3,[2]Prisindeks!$A$1:$B$111,2,FALSE)/100*AG360</f>
        <v>0</v>
      </c>
      <c r="BE360" s="58">
        <f>VLOOKUP(K$3,[2]Prisindeks!$A$1:$B$111,2,FALSE)/100*AH360</f>
        <v>0</v>
      </c>
      <c r="BF360" s="58">
        <f>VLOOKUP(L$3,[2]Prisindeks!$A$1:$B$111,2,FALSE)/100*AI360</f>
        <v>0</v>
      </c>
      <c r="BG360" s="58">
        <f>VLOOKUP(M$3,[2]Prisindeks!$A$1:$B$111,2,FALSE)/100*AJ360</f>
        <v>0</v>
      </c>
      <c r="BH360" s="58">
        <f>VLOOKUP(N$3,[2]Prisindeks!$A$1:$B$111,2,FALSE)/100*AK360</f>
        <v>0</v>
      </c>
      <c r="BI360" s="58">
        <f>VLOOKUP(O$3,[2]Prisindeks!$A$1:$B$111,2,FALSE)/100*AL360</f>
        <v>0</v>
      </c>
      <c r="BJ360" s="58">
        <f>VLOOKUP(P$3,[2]Prisindeks!$A$1:$B$111,2,FALSE)/100*AM360</f>
        <v>0</v>
      </c>
      <c r="BK360" s="58">
        <f>VLOOKUP(Q$3,[2]Prisindeks!$A$1:$B$111,2,FALSE)/100*AN360</f>
        <v>0</v>
      </c>
      <c r="BL360" s="58">
        <f>VLOOKUP(R$3,[2]Prisindeks!$A$1:$B$111,2,FALSE)/100*AO360</f>
        <v>0</v>
      </c>
      <c r="BM360" s="58">
        <f>VLOOKUP(S$3,[2]Prisindeks!$A$1:$B$111,2,FALSE)/100*AP360</f>
        <v>0</v>
      </c>
      <c r="BN360" s="58">
        <f>VLOOKUP(T$3,[2]Prisindeks!$A$1:$B$111,2,FALSE)/100*AQ360</f>
        <v>0</v>
      </c>
      <c r="BO360" s="58">
        <f>VLOOKUP(U$3,[2]Prisindeks!$A$1:$B$111,2,FALSE)/100*AR360</f>
        <v>0</v>
      </c>
      <c r="BP360" s="58">
        <f>VLOOKUP(V$3,[2]Prisindeks!$A$1:$B$111,2,FALSE)/100*AS360</f>
        <v>0</v>
      </c>
      <c r="BQ360" s="58">
        <f>VLOOKUP(W$3,[2]Prisindeks!$A$1:$B$111,2,FALSE)/100*AT360</f>
        <v>0</v>
      </c>
      <c r="BR360" s="58">
        <f>VLOOKUP(X$3,[2]Prisindeks!$A$1:$B$111,2,FALSE)/100*AU360</f>
        <v>0</v>
      </c>
      <c r="BS360" s="58">
        <f>VLOOKUP(Y$3,[2]Prisindeks!$A$1:$B$111,2,FALSE)/100*AV360</f>
        <v>0</v>
      </c>
      <c r="BT360" s="59">
        <f>+SUM(AX360:BS360)</f>
        <v>0</v>
      </c>
      <c r="BU360" s="48">
        <f t="shared" ref="BU360:CP360" si="293">(AX360+AA360)/2</f>
        <v>0</v>
      </c>
      <c r="BV360" s="48">
        <f t="shared" si="293"/>
        <v>0</v>
      </c>
      <c r="BW360" s="48">
        <f t="shared" si="293"/>
        <v>0</v>
      </c>
      <c r="BX360" s="48">
        <f t="shared" si="293"/>
        <v>0</v>
      </c>
      <c r="BY360" s="48">
        <f t="shared" si="293"/>
        <v>0</v>
      </c>
      <c r="BZ360" s="48">
        <f t="shared" si="293"/>
        <v>0</v>
      </c>
      <c r="CA360" s="48">
        <f t="shared" si="293"/>
        <v>0</v>
      </c>
      <c r="CB360" s="48">
        <f t="shared" si="293"/>
        <v>0</v>
      </c>
      <c r="CC360" s="48">
        <f t="shared" si="293"/>
        <v>0</v>
      </c>
      <c r="CD360" s="48">
        <f t="shared" si="293"/>
        <v>0</v>
      </c>
      <c r="CE360" s="48">
        <f t="shared" si="293"/>
        <v>0</v>
      </c>
      <c r="CF360" s="48">
        <f t="shared" si="293"/>
        <v>0</v>
      </c>
      <c r="CG360" s="48">
        <f t="shared" si="293"/>
        <v>0</v>
      </c>
      <c r="CH360" s="48">
        <f t="shared" si="293"/>
        <v>0</v>
      </c>
      <c r="CI360" s="48">
        <f t="shared" si="293"/>
        <v>0</v>
      </c>
      <c r="CJ360" s="48">
        <f t="shared" si="293"/>
        <v>0</v>
      </c>
      <c r="CK360" s="48">
        <f t="shared" si="293"/>
        <v>0</v>
      </c>
      <c r="CL360" s="48">
        <f t="shared" si="293"/>
        <v>0</v>
      </c>
      <c r="CM360" s="48">
        <f t="shared" si="293"/>
        <v>0</v>
      </c>
      <c r="CN360" s="48">
        <f t="shared" si="293"/>
        <v>0</v>
      </c>
      <c r="CO360" s="48">
        <f t="shared" si="293"/>
        <v>0</v>
      </c>
      <c r="CP360" s="48">
        <f t="shared" si="293"/>
        <v>0</v>
      </c>
      <c r="CQ360" s="49">
        <f>+AVERAGE(AW360,BT360)</f>
        <v>0</v>
      </c>
      <c r="CR360" s="48">
        <f>SUM(D360:Y360)</f>
        <v>0</v>
      </c>
    </row>
    <row r="361" spans="1:96" hidden="1" outlineLevel="1" x14ac:dyDescent="0.25">
      <c r="A361" s="60" t="s">
        <v>66</v>
      </c>
      <c r="B361" s="51" t="s">
        <v>67</v>
      </c>
      <c r="C361" s="61" t="s">
        <v>68</v>
      </c>
      <c r="D361" s="78">
        <v>0</v>
      </c>
      <c r="E361" s="78">
        <v>0</v>
      </c>
      <c r="F361" s="78">
        <v>0</v>
      </c>
      <c r="G361" s="78">
        <v>0</v>
      </c>
      <c r="H361" s="78">
        <v>0</v>
      </c>
      <c r="I361" s="78">
        <v>0</v>
      </c>
      <c r="J361" s="78">
        <v>0</v>
      </c>
      <c r="K361" s="78">
        <v>0</v>
      </c>
      <c r="L361" s="78">
        <v>0</v>
      </c>
      <c r="M361" s="78">
        <v>0</v>
      </c>
      <c r="N361" s="78">
        <v>0</v>
      </c>
      <c r="O361" s="78">
        <v>0</v>
      </c>
      <c r="P361" s="78">
        <v>0</v>
      </c>
      <c r="Q361" s="78">
        <v>0</v>
      </c>
      <c r="R361" s="78">
        <v>0</v>
      </c>
      <c r="S361" s="78">
        <v>0</v>
      </c>
      <c r="T361" s="78">
        <v>0</v>
      </c>
      <c r="U361" s="78">
        <v>0</v>
      </c>
      <c r="V361" s="78">
        <v>0</v>
      </c>
      <c r="W361" s="78">
        <v>0</v>
      </c>
      <c r="X361" s="78">
        <v>0</v>
      </c>
      <c r="Y361" s="110">
        <v>0</v>
      </c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6"/>
      <c r="AW361" s="56"/>
      <c r="AX361" s="56"/>
      <c r="AY361" s="56"/>
      <c r="AZ361" s="56"/>
      <c r="BA361" s="56"/>
      <c r="BB361" s="56"/>
      <c r="BC361" s="56"/>
      <c r="BD361" s="56"/>
      <c r="BE361" s="56"/>
      <c r="BF361" s="56"/>
      <c r="BG361" s="56"/>
      <c r="BH361" s="56"/>
      <c r="BI361" s="56"/>
      <c r="BJ361" s="56"/>
      <c r="BK361" s="56"/>
      <c r="BL361" s="56"/>
      <c r="BM361" s="56"/>
      <c r="BN361" s="56"/>
      <c r="BO361" s="56"/>
      <c r="BP361" s="56"/>
      <c r="BQ361" s="56"/>
      <c r="BR361" s="56"/>
      <c r="BS361" s="56"/>
      <c r="BT361" s="56"/>
      <c r="BU361" s="56"/>
      <c r="BV361" s="56"/>
      <c r="BW361" s="56"/>
      <c r="BX361" s="56"/>
      <c r="BY361" s="56"/>
      <c r="BZ361" s="56"/>
      <c r="CA361" s="56"/>
      <c r="CB361" s="56"/>
      <c r="CC361" s="56"/>
      <c r="CD361" s="56"/>
      <c r="CE361" s="56"/>
      <c r="CF361" s="56"/>
      <c r="CG361" s="56"/>
      <c r="CH361" s="56"/>
      <c r="CI361" s="56"/>
      <c r="CJ361" s="56"/>
      <c r="CK361" s="56"/>
      <c r="CL361" s="56"/>
      <c r="CM361" s="56"/>
      <c r="CN361" s="56"/>
      <c r="CO361" s="56"/>
      <c r="CP361" s="56"/>
      <c r="CQ361" s="49"/>
      <c r="CR361" s="48"/>
    </row>
    <row r="362" spans="1:96" collapsed="1" x14ac:dyDescent="0.25">
      <c r="A362" s="30" t="s">
        <v>118</v>
      </c>
      <c r="B362" s="31"/>
      <c r="C362" s="7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74"/>
      <c r="AB362" s="75"/>
      <c r="AC362" s="75"/>
      <c r="AD362" s="75"/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75"/>
      <c r="AR362" s="75"/>
      <c r="AS362" s="75"/>
      <c r="AT362" s="75"/>
      <c r="AU362" s="75"/>
      <c r="AV362" s="49"/>
      <c r="AW362" s="36">
        <f>SUM(AW363:AW370)</f>
        <v>0</v>
      </c>
      <c r="AX362" s="76"/>
      <c r="AY362" s="76"/>
      <c r="AZ362" s="76"/>
      <c r="BA362" s="76"/>
      <c r="BB362" s="76"/>
      <c r="BC362" s="76"/>
      <c r="BD362" s="76"/>
      <c r="BE362" s="76"/>
      <c r="BF362" s="76"/>
      <c r="BG362" s="76"/>
      <c r="BH362" s="76"/>
      <c r="BI362" s="76"/>
      <c r="BJ362" s="76"/>
      <c r="BK362" s="76"/>
      <c r="BL362" s="76"/>
      <c r="BM362" s="76"/>
      <c r="BN362" s="76"/>
      <c r="BO362" s="76"/>
      <c r="BP362" s="76"/>
      <c r="BQ362" s="76"/>
      <c r="BR362" s="76"/>
      <c r="BS362" s="76"/>
      <c r="BT362" s="36">
        <f>SUM(BT363:BT370)</f>
        <v>0</v>
      </c>
      <c r="BU362" s="76"/>
      <c r="BV362" s="76"/>
      <c r="BW362" s="76"/>
      <c r="BX362" s="76"/>
      <c r="BY362" s="76"/>
      <c r="BZ362" s="76"/>
      <c r="CA362" s="76"/>
      <c r="CB362" s="76"/>
      <c r="CC362" s="76"/>
      <c r="CD362" s="76"/>
      <c r="CE362" s="76"/>
      <c r="CF362" s="76"/>
      <c r="CG362" s="76"/>
      <c r="CH362" s="76"/>
      <c r="CI362" s="76"/>
      <c r="CJ362" s="76"/>
      <c r="CK362" s="76"/>
      <c r="CL362" s="76"/>
      <c r="CM362" s="76"/>
      <c r="CN362" s="76"/>
      <c r="CO362" s="76"/>
      <c r="CP362" s="76"/>
      <c r="CQ362" s="36">
        <f>SUM(CQ363:CQ370)</f>
        <v>0</v>
      </c>
      <c r="CR362" s="48">
        <f>SUM(D362:Y362)</f>
        <v>0</v>
      </c>
    </row>
    <row r="363" spans="1:96" hidden="1" outlineLevel="1" x14ac:dyDescent="0.25">
      <c r="A363" s="85" t="s">
        <v>84</v>
      </c>
      <c r="B363" s="39" t="s">
        <v>85</v>
      </c>
      <c r="C363" s="40">
        <f>+[2]Genanskaffelsespriser!$E$175</f>
        <v>50</v>
      </c>
      <c r="D363" s="77">
        <v>0</v>
      </c>
      <c r="E363" s="77">
        <v>0</v>
      </c>
      <c r="F363" s="77">
        <v>0</v>
      </c>
      <c r="G363" s="77">
        <v>0</v>
      </c>
      <c r="H363" s="77">
        <v>0</v>
      </c>
      <c r="I363" s="77">
        <v>0</v>
      </c>
      <c r="J363" s="77">
        <v>0</v>
      </c>
      <c r="K363" s="77">
        <v>0</v>
      </c>
      <c r="L363" s="77">
        <v>0</v>
      </c>
      <c r="M363" s="77">
        <v>0</v>
      </c>
      <c r="N363" s="77">
        <v>0</v>
      </c>
      <c r="O363" s="77">
        <v>0</v>
      </c>
      <c r="P363" s="77">
        <v>0</v>
      </c>
      <c r="Q363" s="77">
        <v>0</v>
      </c>
      <c r="R363" s="77">
        <v>0</v>
      </c>
      <c r="S363" s="77">
        <v>0</v>
      </c>
      <c r="T363" s="77">
        <v>0</v>
      </c>
      <c r="U363" s="77">
        <v>0</v>
      </c>
      <c r="V363" s="77">
        <v>0</v>
      </c>
      <c r="W363" s="77">
        <v>0</v>
      </c>
      <c r="X363" s="77">
        <v>0</v>
      </c>
      <c r="Y363" s="77">
        <v>0</v>
      </c>
      <c r="Z363" s="86">
        <f>IF(COUNTIF(D363:Y363,"&lt;&gt;0")&lt;=1,IF((SUM(D363:Y363))&gt;0,((+HLOOKUP((SUM(D363:Y363)),[2]Priser!$E$342:$H$344,2)+((SUM(D363:Y363))-HLOOKUP((SUM(D363:Y363)),[2]Priser!$E$342:$H$344,1))*HLOOKUP((SUM(D363:Y363)),[2]Priser!$E$342:$H$344,3))*[2]Priser!$P$341)/(SUM(D363:Y363)),0)*(1+[2]Genanskaffelsespriser!$D$196),$A$400)</f>
        <v>0</v>
      </c>
      <c r="AA363" s="45">
        <f t="shared" ref="AA363:AV363" si="294">IF((D363*$Z363-(2009-D$3)/($C363+D364)*$Z363*D363)&lt;0,0,(D363*$Z363-(2009-D$3)/($C363+D364)*$Z363*D363))</f>
        <v>0</v>
      </c>
      <c r="AB363" s="46">
        <f t="shared" si="294"/>
        <v>0</v>
      </c>
      <c r="AC363" s="46">
        <f t="shared" si="294"/>
        <v>0</v>
      </c>
      <c r="AD363" s="46">
        <f t="shared" si="294"/>
        <v>0</v>
      </c>
      <c r="AE363" s="46">
        <f t="shared" si="294"/>
        <v>0</v>
      </c>
      <c r="AF363" s="46">
        <f t="shared" si="294"/>
        <v>0</v>
      </c>
      <c r="AG363" s="46">
        <f t="shared" si="294"/>
        <v>0</v>
      </c>
      <c r="AH363" s="46">
        <f t="shared" si="294"/>
        <v>0</v>
      </c>
      <c r="AI363" s="46">
        <f t="shared" si="294"/>
        <v>0</v>
      </c>
      <c r="AJ363" s="46">
        <f t="shared" si="294"/>
        <v>0</v>
      </c>
      <c r="AK363" s="46">
        <f t="shared" si="294"/>
        <v>0</v>
      </c>
      <c r="AL363" s="46">
        <f t="shared" si="294"/>
        <v>0</v>
      </c>
      <c r="AM363" s="46">
        <f t="shared" si="294"/>
        <v>0</v>
      </c>
      <c r="AN363" s="46">
        <f t="shared" si="294"/>
        <v>0</v>
      </c>
      <c r="AO363" s="46">
        <f t="shared" si="294"/>
        <v>0</v>
      </c>
      <c r="AP363" s="46">
        <f t="shared" si="294"/>
        <v>0</v>
      </c>
      <c r="AQ363" s="46">
        <f t="shared" si="294"/>
        <v>0</v>
      </c>
      <c r="AR363" s="46">
        <f t="shared" si="294"/>
        <v>0</v>
      </c>
      <c r="AS363" s="46">
        <f t="shared" si="294"/>
        <v>0</v>
      </c>
      <c r="AT363" s="46">
        <f t="shared" si="294"/>
        <v>0</v>
      </c>
      <c r="AU363" s="46">
        <f t="shared" si="294"/>
        <v>0</v>
      </c>
      <c r="AV363" s="46">
        <f t="shared" si="294"/>
        <v>0</v>
      </c>
      <c r="AW363" s="47">
        <f>+SUM(AA363:AV363)</f>
        <v>0</v>
      </c>
      <c r="AX363" s="46">
        <f>VLOOKUP(D$3,[2]Prisindeks!$A$1:$B$111,2,FALSE)/100*AA363</f>
        <v>0</v>
      </c>
      <c r="AY363" s="46">
        <f>VLOOKUP(E$3,[2]Prisindeks!$A$1:$B$111,2,FALSE)/100*AB363</f>
        <v>0</v>
      </c>
      <c r="AZ363" s="46">
        <f>VLOOKUP(F$3,[2]Prisindeks!$A$1:$B$111,2,FALSE)/100*AC363</f>
        <v>0</v>
      </c>
      <c r="BA363" s="46">
        <f>VLOOKUP(G$3,[2]Prisindeks!$A$1:$B$111,2,FALSE)/100*AD363</f>
        <v>0</v>
      </c>
      <c r="BB363" s="46">
        <f>VLOOKUP(H$3,[2]Prisindeks!$A$1:$B$111,2,FALSE)/100*AE363</f>
        <v>0</v>
      </c>
      <c r="BC363" s="46">
        <f>VLOOKUP(I$3,[2]Prisindeks!$A$1:$B$111,2,FALSE)/100*AF363</f>
        <v>0</v>
      </c>
      <c r="BD363" s="46">
        <f>VLOOKUP(J$3,[2]Prisindeks!$A$1:$B$111,2,FALSE)/100*AG363</f>
        <v>0</v>
      </c>
      <c r="BE363" s="46">
        <f>VLOOKUP(K$3,[2]Prisindeks!$A$1:$B$111,2,FALSE)/100*AH363</f>
        <v>0</v>
      </c>
      <c r="BF363" s="46">
        <f>VLOOKUP(L$3,[2]Prisindeks!$A$1:$B$111,2,FALSE)/100*AI363</f>
        <v>0</v>
      </c>
      <c r="BG363" s="46">
        <f>VLOOKUP(M$3,[2]Prisindeks!$A$1:$B$111,2,FALSE)/100*AJ363</f>
        <v>0</v>
      </c>
      <c r="BH363" s="46">
        <f>VLOOKUP(N$3,[2]Prisindeks!$A$1:$B$111,2,FALSE)/100*AK363</f>
        <v>0</v>
      </c>
      <c r="BI363" s="46">
        <f>VLOOKUP(O$3,[2]Prisindeks!$A$1:$B$111,2,FALSE)/100*AL363</f>
        <v>0</v>
      </c>
      <c r="BJ363" s="46">
        <f>VLOOKUP(P$3,[2]Prisindeks!$A$1:$B$111,2,FALSE)/100*AM363</f>
        <v>0</v>
      </c>
      <c r="BK363" s="46">
        <f>VLOOKUP(Q$3,[2]Prisindeks!$A$1:$B$111,2,FALSE)/100*AN363</f>
        <v>0</v>
      </c>
      <c r="BL363" s="46">
        <f>VLOOKUP(R$3,[2]Prisindeks!$A$1:$B$111,2,FALSE)/100*AO363</f>
        <v>0</v>
      </c>
      <c r="BM363" s="46">
        <f>VLOOKUP(S$3,[2]Prisindeks!$A$1:$B$111,2,FALSE)/100*AP363</f>
        <v>0</v>
      </c>
      <c r="BN363" s="46">
        <f>VLOOKUP(T$3,[2]Prisindeks!$A$1:$B$111,2,FALSE)/100*AQ363</f>
        <v>0</v>
      </c>
      <c r="BO363" s="46">
        <f>VLOOKUP(U$3,[2]Prisindeks!$A$1:$B$111,2,FALSE)/100*AR363</f>
        <v>0</v>
      </c>
      <c r="BP363" s="46">
        <f>VLOOKUP(V$3,[2]Prisindeks!$A$1:$B$111,2,FALSE)/100*AS363</f>
        <v>0</v>
      </c>
      <c r="BQ363" s="46">
        <f>VLOOKUP(W$3,[2]Prisindeks!$A$1:$B$111,2,FALSE)/100*AT363</f>
        <v>0</v>
      </c>
      <c r="BR363" s="46">
        <f>VLOOKUP(X$3,[2]Prisindeks!$A$1:$B$111,2,FALSE)/100*AU363</f>
        <v>0</v>
      </c>
      <c r="BS363" s="46">
        <f>VLOOKUP(Y$3,[2]Prisindeks!$A$1:$B$111,2,FALSE)/100*AV363</f>
        <v>0</v>
      </c>
      <c r="BT363" s="47">
        <f>+SUM(AX363:BS363)</f>
        <v>0</v>
      </c>
      <c r="BU363" s="48">
        <f t="shared" ref="BU363:CP363" si="295">(AX363+AA363)/2</f>
        <v>0</v>
      </c>
      <c r="BV363" s="48">
        <f t="shared" si="295"/>
        <v>0</v>
      </c>
      <c r="BW363" s="48">
        <f t="shared" si="295"/>
        <v>0</v>
      </c>
      <c r="BX363" s="48">
        <f t="shared" si="295"/>
        <v>0</v>
      </c>
      <c r="BY363" s="48">
        <f t="shared" si="295"/>
        <v>0</v>
      </c>
      <c r="BZ363" s="48">
        <f t="shared" si="295"/>
        <v>0</v>
      </c>
      <c r="CA363" s="48">
        <f t="shared" si="295"/>
        <v>0</v>
      </c>
      <c r="CB363" s="48">
        <f t="shared" si="295"/>
        <v>0</v>
      </c>
      <c r="CC363" s="48">
        <f t="shared" si="295"/>
        <v>0</v>
      </c>
      <c r="CD363" s="48">
        <f t="shared" si="295"/>
        <v>0</v>
      </c>
      <c r="CE363" s="48">
        <f t="shared" si="295"/>
        <v>0</v>
      </c>
      <c r="CF363" s="48">
        <f t="shared" si="295"/>
        <v>0</v>
      </c>
      <c r="CG363" s="48">
        <f t="shared" si="295"/>
        <v>0</v>
      </c>
      <c r="CH363" s="48">
        <f t="shared" si="295"/>
        <v>0</v>
      </c>
      <c r="CI363" s="48">
        <f t="shared" si="295"/>
        <v>0</v>
      </c>
      <c r="CJ363" s="48">
        <f t="shared" si="295"/>
        <v>0</v>
      </c>
      <c r="CK363" s="48">
        <f t="shared" si="295"/>
        <v>0</v>
      </c>
      <c r="CL363" s="48">
        <f t="shared" si="295"/>
        <v>0</v>
      </c>
      <c r="CM363" s="48">
        <f t="shared" si="295"/>
        <v>0</v>
      </c>
      <c r="CN363" s="48">
        <f t="shared" si="295"/>
        <v>0</v>
      </c>
      <c r="CO363" s="48">
        <f t="shared" si="295"/>
        <v>0</v>
      </c>
      <c r="CP363" s="48">
        <f t="shared" si="295"/>
        <v>0</v>
      </c>
      <c r="CQ363" s="49">
        <f>+AVERAGE(AW363,BT363)</f>
        <v>0</v>
      </c>
      <c r="CR363" s="48">
        <f>SUM(D363:Y363)</f>
        <v>0</v>
      </c>
    </row>
    <row r="364" spans="1:96" hidden="1" outlineLevel="1" x14ac:dyDescent="0.25">
      <c r="A364" s="60" t="s">
        <v>66</v>
      </c>
      <c r="B364" s="51" t="s">
        <v>67</v>
      </c>
      <c r="C364" s="61" t="s">
        <v>68</v>
      </c>
      <c r="D364" s="78">
        <v>0</v>
      </c>
      <c r="E364" s="78">
        <v>0</v>
      </c>
      <c r="F364" s="78">
        <v>0</v>
      </c>
      <c r="G364" s="78">
        <v>0</v>
      </c>
      <c r="H364" s="78">
        <v>0</v>
      </c>
      <c r="I364" s="78">
        <v>0</v>
      </c>
      <c r="J364" s="78">
        <v>0</v>
      </c>
      <c r="K364" s="78">
        <v>0</v>
      </c>
      <c r="L364" s="78">
        <v>0</v>
      </c>
      <c r="M364" s="78">
        <v>0</v>
      </c>
      <c r="N364" s="78">
        <v>0</v>
      </c>
      <c r="O364" s="78">
        <v>0</v>
      </c>
      <c r="P364" s="78">
        <v>0</v>
      </c>
      <c r="Q364" s="78">
        <v>0</v>
      </c>
      <c r="R364" s="78">
        <v>0</v>
      </c>
      <c r="S364" s="78">
        <v>0</v>
      </c>
      <c r="T364" s="78">
        <v>0</v>
      </c>
      <c r="U364" s="78">
        <v>0</v>
      </c>
      <c r="V364" s="78">
        <v>0</v>
      </c>
      <c r="W364" s="78">
        <v>0</v>
      </c>
      <c r="X364" s="78">
        <v>0</v>
      </c>
      <c r="Y364" s="110">
        <v>0</v>
      </c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  <c r="BC364" s="56"/>
      <c r="BD364" s="56"/>
      <c r="BE364" s="56"/>
      <c r="BF364" s="56"/>
      <c r="BG364" s="56"/>
      <c r="BH364" s="56"/>
      <c r="BI364" s="56"/>
      <c r="BJ364" s="56"/>
      <c r="BK364" s="56"/>
      <c r="BL364" s="56"/>
      <c r="BM364" s="56"/>
      <c r="BN364" s="56"/>
      <c r="BO364" s="56"/>
      <c r="BP364" s="56"/>
      <c r="BQ364" s="56"/>
      <c r="BR364" s="56"/>
      <c r="BS364" s="56"/>
      <c r="BT364" s="56"/>
      <c r="BU364" s="56"/>
      <c r="BV364" s="56"/>
      <c r="BW364" s="56"/>
      <c r="BX364" s="56"/>
      <c r="BY364" s="56"/>
      <c r="BZ364" s="56"/>
      <c r="CA364" s="56"/>
      <c r="CB364" s="56"/>
      <c r="CC364" s="56"/>
      <c r="CD364" s="56"/>
      <c r="CE364" s="56"/>
      <c r="CF364" s="56"/>
      <c r="CG364" s="56"/>
      <c r="CH364" s="56"/>
      <c r="CI364" s="56"/>
      <c r="CJ364" s="56"/>
      <c r="CK364" s="56"/>
      <c r="CL364" s="56"/>
      <c r="CM364" s="56"/>
      <c r="CN364" s="56"/>
      <c r="CO364" s="56"/>
      <c r="CP364" s="56"/>
      <c r="CQ364" s="49"/>
      <c r="CR364" s="48"/>
    </row>
    <row r="365" spans="1:96" hidden="1" outlineLevel="1" x14ac:dyDescent="0.25">
      <c r="A365" s="50" t="s">
        <v>86</v>
      </c>
      <c r="B365" s="51" t="s">
        <v>85</v>
      </c>
      <c r="C365" s="52">
        <f>+[2]Genanskaffelsespriser!$E$176</f>
        <v>25</v>
      </c>
      <c r="D365" s="78">
        <v>0</v>
      </c>
      <c r="E365" s="78">
        <v>0</v>
      </c>
      <c r="F365" s="78">
        <v>0</v>
      </c>
      <c r="G365" s="78">
        <v>0</v>
      </c>
      <c r="H365" s="78">
        <v>0</v>
      </c>
      <c r="I365" s="78">
        <v>0</v>
      </c>
      <c r="J365" s="78">
        <v>0</v>
      </c>
      <c r="K365" s="78">
        <v>0</v>
      </c>
      <c r="L365" s="78">
        <v>0</v>
      </c>
      <c r="M365" s="78">
        <v>0</v>
      </c>
      <c r="N365" s="78">
        <v>0</v>
      </c>
      <c r="O365" s="78">
        <v>0</v>
      </c>
      <c r="P365" s="78">
        <v>0</v>
      </c>
      <c r="Q365" s="78">
        <v>0</v>
      </c>
      <c r="R365" s="78">
        <v>0</v>
      </c>
      <c r="S365" s="78">
        <v>0</v>
      </c>
      <c r="T365" s="78">
        <v>0</v>
      </c>
      <c r="U365" s="78">
        <v>0</v>
      </c>
      <c r="V365" s="78">
        <v>0</v>
      </c>
      <c r="W365" s="78">
        <v>0</v>
      </c>
      <c r="X365" s="78">
        <v>0</v>
      </c>
      <c r="Y365" s="78">
        <v>0</v>
      </c>
      <c r="Z365" s="87">
        <f>IF(COUNTIF(D365:Y365,"&lt;&gt;0")&lt;=1,IF((SUM(D365:Y365))&gt;0,((+HLOOKUP((SUM(D365:Y365)),[2]Priser!$E$342:$H$344,2)+((SUM(D365:Y365))-HLOOKUP((SUM(D365:Y365)),[2]Priser!$E$342:$H$344,1))*HLOOKUP((SUM(D365:Y365)),[2]Priser!$E$342:$H$344,3))*[2]Priser!$Q$341)/(SUM(D365:Y365)),0)*(1+[2]Genanskaffelsespriser!$D$196),$A$400)</f>
        <v>0</v>
      </c>
      <c r="AA365" s="57">
        <f t="shared" ref="AA365:AP366" si="296">IF((D365*$Z365-(2009-D$3)/$C365*$Z365*D365)&lt;0,0,(D365*$Z365-(2009-D$3)/$C365*$Z365*D365))</f>
        <v>0</v>
      </c>
      <c r="AB365" s="58">
        <f t="shared" si="296"/>
        <v>0</v>
      </c>
      <c r="AC365" s="58">
        <f t="shared" si="296"/>
        <v>0</v>
      </c>
      <c r="AD365" s="58">
        <f t="shared" si="296"/>
        <v>0</v>
      </c>
      <c r="AE365" s="58">
        <f t="shared" si="296"/>
        <v>0</v>
      </c>
      <c r="AF365" s="58">
        <f t="shared" si="296"/>
        <v>0</v>
      </c>
      <c r="AG365" s="58">
        <f t="shared" si="296"/>
        <v>0</v>
      </c>
      <c r="AH365" s="58">
        <f t="shared" si="296"/>
        <v>0</v>
      </c>
      <c r="AI365" s="58">
        <f t="shared" si="296"/>
        <v>0</v>
      </c>
      <c r="AJ365" s="58">
        <f t="shared" si="296"/>
        <v>0</v>
      </c>
      <c r="AK365" s="58">
        <f t="shared" si="296"/>
        <v>0</v>
      </c>
      <c r="AL365" s="58">
        <f t="shared" si="296"/>
        <v>0</v>
      </c>
      <c r="AM365" s="58">
        <f t="shared" si="296"/>
        <v>0</v>
      </c>
      <c r="AN365" s="58">
        <f t="shared" si="296"/>
        <v>0</v>
      </c>
      <c r="AO365" s="58">
        <f t="shared" si="296"/>
        <v>0</v>
      </c>
      <c r="AP365" s="58">
        <f t="shared" si="296"/>
        <v>0</v>
      </c>
      <c r="AQ365" s="58">
        <f t="shared" ref="AK365:AT366" si="297">IF((T365*$Z365-(2009-T$3)/$C365*$Z365*T365)&lt;0,0,(T365*$Z365-(2009-T$3)/$C365*$Z365*T365))</f>
        <v>0</v>
      </c>
      <c r="AR365" s="58">
        <f t="shared" si="297"/>
        <v>0</v>
      </c>
      <c r="AS365" s="58">
        <f t="shared" si="297"/>
        <v>0</v>
      </c>
      <c r="AT365" s="58">
        <f t="shared" si="297"/>
        <v>0</v>
      </c>
      <c r="AU365" s="58">
        <f>IF((X365*$Z365-(2009-X$3)/$C365*$Z365*X365)&lt;0,0,(X365*$Z365-(2009-X$3)/$C365*$Z365*X365))</f>
        <v>0</v>
      </c>
      <c r="AV365" s="58">
        <f>IF((Y365*$Z365-(2009-Y$3)/$C365*$Z365*Y365)&lt;0,0,(Y365*$Z365-(2009-Y$3)/$C365*$Z365*Y365))</f>
        <v>0</v>
      </c>
      <c r="AW365" s="59">
        <f>+SUM(AA365:AV365)</f>
        <v>0</v>
      </c>
      <c r="AX365" s="58">
        <f>VLOOKUP(D$3,[2]Prisindeks!$A$1:$B$111,2,FALSE)/100*AA365</f>
        <v>0</v>
      </c>
      <c r="AY365" s="58">
        <f>VLOOKUP(E$3,[2]Prisindeks!$A$1:$B$111,2,FALSE)/100*AB365</f>
        <v>0</v>
      </c>
      <c r="AZ365" s="58">
        <f>VLOOKUP(F$3,[2]Prisindeks!$A$1:$B$111,2,FALSE)/100*AC365</f>
        <v>0</v>
      </c>
      <c r="BA365" s="58">
        <f>VLOOKUP(G$3,[2]Prisindeks!$A$1:$B$111,2,FALSE)/100*AD365</f>
        <v>0</v>
      </c>
      <c r="BB365" s="58">
        <f>VLOOKUP(H$3,[2]Prisindeks!$A$1:$B$111,2,FALSE)/100*AE365</f>
        <v>0</v>
      </c>
      <c r="BC365" s="58">
        <f>VLOOKUP(I$3,[2]Prisindeks!$A$1:$B$111,2,FALSE)/100*AF365</f>
        <v>0</v>
      </c>
      <c r="BD365" s="58">
        <f>VLOOKUP(J$3,[2]Prisindeks!$A$1:$B$111,2,FALSE)/100*AG365</f>
        <v>0</v>
      </c>
      <c r="BE365" s="58">
        <f>VLOOKUP(K$3,[2]Prisindeks!$A$1:$B$111,2,FALSE)/100*AH365</f>
        <v>0</v>
      </c>
      <c r="BF365" s="58">
        <f>VLOOKUP(L$3,[2]Prisindeks!$A$1:$B$111,2,FALSE)/100*AI365</f>
        <v>0</v>
      </c>
      <c r="BG365" s="58">
        <f>VLOOKUP(M$3,[2]Prisindeks!$A$1:$B$111,2,FALSE)/100*AJ365</f>
        <v>0</v>
      </c>
      <c r="BH365" s="58">
        <f>VLOOKUP(N$3,[2]Prisindeks!$A$1:$B$111,2,FALSE)/100*AK365</f>
        <v>0</v>
      </c>
      <c r="BI365" s="58">
        <f>VLOOKUP(O$3,[2]Prisindeks!$A$1:$B$111,2,FALSE)/100*AL365</f>
        <v>0</v>
      </c>
      <c r="BJ365" s="58">
        <f>VLOOKUP(P$3,[2]Prisindeks!$A$1:$B$111,2,FALSE)/100*AM365</f>
        <v>0</v>
      </c>
      <c r="BK365" s="58">
        <f>VLOOKUP(Q$3,[2]Prisindeks!$A$1:$B$111,2,FALSE)/100*AN365</f>
        <v>0</v>
      </c>
      <c r="BL365" s="58">
        <f>VLOOKUP(R$3,[2]Prisindeks!$A$1:$B$111,2,FALSE)/100*AO365</f>
        <v>0</v>
      </c>
      <c r="BM365" s="58">
        <f>VLOOKUP(S$3,[2]Prisindeks!$A$1:$B$111,2,FALSE)/100*AP365</f>
        <v>0</v>
      </c>
      <c r="BN365" s="58">
        <f>VLOOKUP(T$3,[2]Prisindeks!$A$1:$B$111,2,FALSE)/100*AQ365</f>
        <v>0</v>
      </c>
      <c r="BO365" s="58">
        <f>VLOOKUP(U$3,[2]Prisindeks!$A$1:$B$111,2,FALSE)/100*AR365</f>
        <v>0</v>
      </c>
      <c r="BP365" s="58">
        <f>VLOOKUP(V$3,[2]Prisindeks!$A$1:$B$111,2,FALSE)/100*AS365</f>
        <v>0</v>
      </c>
      <c r="BQ365" s="58">
        <f>VLOOKUP(W$3,[2]Prisindeks!$A$1:$B$111,2,FALSE)/100*AT365</f>
        <v>0</v>
      </c>
      <c r="BR365" s="58">
        <f>VLOOKUP(X$3,[2]Prisindeks!$A$1:$B$111,2,FALSE)/100*AU365</f>
        <v>0</v>
      </c>
      <c r="BS365" s="58">
        <f>VLOOKUP(Y$3,[2]Prisindeks!$A$1:$B$111,2,FALSE)/100*AV365</f>
        <v>0</v>
      </c>
      <c r="BT365" s="59">
        <f>+SUM(AX365:BS365)</f>
        <v>0</v>
      </c>
      <c r="BU365" s="48">
        <f t="shared" ref="BU365:CJ367" si="298">(AX365+AA365)/2</f>
        <v>0</v>
      </c>
      <c r="BV365" s="48">
        <f t="shared" si="298"/>
        <v>0</v>
      </c>
      <c r="BW365" s="48">
        <f t="shared" si="298"/>
        <v>0</v>
      </c>
      <c r="BX365" s="48">
        <f t="shared" si="298"/>
        <v>0</v>
      </c>
      <c r="BY365" s="48">
        <f t="shared" si="298"/>
        <v>0</v>
      </c>
      <c r="BZ365" s="48">
        <f t="shared" si="298"/>
        <v>0</v>
      </c>
      <c r="CA365" s="48">
        <f t="shared" si="298"/>
        <v>0</v>
      </c>
      <c r="CB365" s="48">
        <f t="shared" si="298"/>
        <v>0</v>
      </c>
      <c r="CC365" s="48">
        <f t="shared" si="298"/>
        <v>0</v>
      </c>
      <c r="CD365" s="48">
        <f t="shared" si="298"/>
        <v>0</v>
      </c>
      <c r="CE365" s="48">
        <f t="shared" si="298"/>
        <v>0</v>
      </c>
      <c r="CF365" s="48">
        <f t="shared" si="298"/>
        <v>0</v>
      </c>
      <c r="CG365" s="48">
        <f t="shared" si="298"/>
        <v>0</v>
      </c>
      <c r="CH365" s="48">
        <f t="shared" si="298"/>
        <v>0</v>
      </c>
      <c r="CI365" s="48">
        <f t="shared" si="298"/>
        <v>0</v>
      </c>
      <c r="CJ365" s="48">
        <f t="shared" si="298"/>
        <v>0</v>
      </c>
      <c r="CK365" s="48">
        <f t="shared" ref="CE365:CP367" si="299">(BN365+AQ365)/2</f>
        <v>0</v>
      </c>
      <c r="CL365" s="48">
        <f t="shared" si="299"/>
        <v>0</v>
      </c>
      <c r="CM365" s="48">
        <f t="shared" si="299"/>
        <v>0</v>
      </c>
      <c r="CN365" s="48">
        <f t="shared" si="299"/>
        <v>0</v>
      </c>
      <c r="CO365" s="48">
        <f t="shared" si="299"/>
        <v>0</v>
      </c>
      <c r="CP365" s="48">
        <f t="shared" si="299"/>
        <v>0</v>
      </c>
      <c r="CQ365" s="49">
        <f>+AVERAGE(AW365,BT365)</f>
        <v>0</v>
      </c>
      <c r="CR365" s="48">
        <f>SUM(D365:Y365)</f>
        <v>0</v>
      </c>
    </row>
    <row r="366" spans="1:96" hidden="1" outlineLevel="1" x14ac:dyDescent="0.25">
      <c r="A366" s="50" t="s">
        <v>87</v>
      </c>
      <c r="B366" s="51" t="s">
        <v>85</v>
      </c>
      <c r="C366" s="52">
        <f>+[2]Genanskaffelsespriser!$E$177</f>
        <v>10</v>
      </c>
      <c r="D366" s="78">
        <v>0</v>
      </c>
      <c r="E366" s="78">
        <v>0</v>
      </c>
      <c r="F366" s="78">
        <v>0</v>
      </c>
      <c r="G366" s="78">
        <v>0</v>
      </c>
      <c r="H366" s="78">
        <v>0</v>
      </c>
      <c r="I366" s="78">
        <v>0</v>
      </c>
      <c r="J366" s="78">
        <v>0</v>
      </c>
      <c r="K366" s="78">
        <v>0</v>
      </c>
      <c r="L366" s="78">
        <v>0</v>
      </c>
      <c r="M366" s="78">
        <v>0</v>
      </c>
      <c r="N366" s="78">
        <v>0</v>
      </c>
      <c r="O366" s="78">
        <v>0</v>
      </c>
      <c r="P366" s="78">
        <v>0</v>
      </c>
      <c r="Q366" s="78">
        <v>0</v>
      </c>
      <c r="R366" s="78">
        <v>0</v>
      </c>
      <c r="S366" s="78">
        <v>0</v>
      </c>
      <c r="T366" s="78">
        <v>0</v>
      </c>
      <c r="U366" s="78">
        <v>0</v>
      </c>
      <c r="V366" s="78">
        <v>0</v>
      </c>
      <c r="W366" s="78">
        <v>0</v>
      </c>
      <c r="X366" s="78">
        <v>0</v>
      </c>
      <c r="Y366" s="78">
        <v>0</v>
      </c>
      <c r="Z366" s="87">
        <f>IF(COUNTIF(D366:Y366,"&lt;&gt;0")&lt;=1,IF((SUM(D366:Y366))&gt;0,((+HLOOKUP((SUM(D366:Y366)),[2]Priser!$E$342:$H$344,2)+((SUM(D366:Y366))-HLOOKUP((SUM(D366:Y366)),[2]Priser!$E$342:$H$344,1))*HLOOKUP((SUM(D366:Y366)),[2]Priser!$E$342:$H$344,3))*[2]Priser!$R$341)/(SUM(D366:Y366)),0)*(1+[2]Genanskaffelsespriser!$D$196),$A$400)</f>
        <v>0</v>
      </c>
      <c r="AA366" s="57">
        <f t="shared" si="296"/>
        <v>0</v>
      </c>
      <c r="AB366" s="58">
        <f t="shared" si="296"/>
        <v>0</v>
      </c>
      <c r="AC366" s="58">
        <f t="shared" si="296"/>
        <v>0</v>
      </c>
      <c r="AD366" s="58">
        <f t="shared" si="296"/>
        <v>0</v>
      </c>
      <c r="AE366" s="58">
        <f t="shared" si="296"/>
        <v>0</v>
      </c>
      <c r="AF366" s="58">
        <f t="shared" si="296"/>
        <v>0</v>
      </c>
      <c r="AG366" s="58">
        <f t="shared" si="296"/>
        <v>0</v>
      </c>
      <c r="AH366" s="58">
        <f t="shared" si="296"/>
        <v>0</v>
      </c>
      <c r="AI366" s="58">
        <f t="shared" si="296"/>
        <v>0</v>
      </c>
      <c r="AJ366" s="58">
        <f t="shared" si="296"/>
        <v>0</v>
      </c>
      <c r="AK366" s="58">
        <f t="shared" si="297"/>
        <v>0</v>
      </c>
      <c r="AL366" s="58">
        <f t="shared" si="297"/>
        <v>0</v>
      </c>
      <c r="AM366" s="58">
        <f t="shared" si="297"/>
        <v>0</v>
      </c>
      <c r="AN366" s="58">
        <f t="shared" si="297"/>
        <v>0</v>
      </c>
      <c r="AO366" s="58">
        <f t="shared" si="297"/>
        <v>0</v>
      </c>
      <c r="AP366" s="58">
        <f t="shared" si="297"/>
        <v>0</v>
      </c>
      <c r="AQ366" s="58">
        <f t="shared" si="297"/>
        <v>0</v>
      </c>
      <c r="AR366" s="58">
        <f t="shared" si="297"/>
        <v>0</v>
      </c>
      <c r="AS366" s="58">
        <f t="shared" si="297"/>
        <v>0</v>
      </c>
      <c r="AT366" s="58">
        <f t="shared" si="297"/>
        <v>0</v>
      </c>
      <c r="AU366" s="58">
        <f>IF((X366*$Z366-(2009-X$3)/$C366*$Z366*X366)&lt;0,0,(X366*$Z366-(2009-X$3)/$C366*$Z366*X366))</f>
        <v>0</v>
      </c>
      <c r="AV366" s="58">
        <f>IF((Y366*$Z366-(2009-Y$3)/$C366*$Z366*Y366)&lt;0,0,(Y366*$Z366-(2009-Y$3)/$C366*$Z366*Y366))</f>
        <v>0</v>
      </c>
      <c r="AW366" s="59">
        <f>+SUM(AA366:AV366)</f>
        <v>0</v>
      </c>
      <c r="AX366" s="58">
        <f>VLOOKUP(D$3,[2]Prisindeks!$A$1:$B$111,2,FALSE)/100*AA366</f>
        <v>0</v>
      </c>
      <c r="AY366" s="58">
        <f>VLOOKUP(E$3,[2]Prisindeks!$A$1:$B$111,2,FALSE)/100*AB366</f>
        <v>0</v>
      </c>
      <c r="AZ366" s="58">
        <f>VLOOKUP(F$3,[2]Prisindeks!$A$1:$B$111,2,FALSE)/100*AC366</f>
        <v>0</v>
      </c>
      <c r="BA366" s="58">
        <f>VLOOKUP(G$3,[2]Prisindeks!$A$1:$B$111,2,FALSE)/100*AD366</f>
        <v>0</v>
      </c>
      <c r="BB366" s="58">
        <f>VLOOKUP(H$3,[2]Prisindeks!$A$1:$B$111,2,FALSE)/100*AE366</f>
        <v>0</v>
      </c>
      <c r="BC366" s="58">
        <f>VLOOKUP(I$3,[2]Prisindeks!$A$1:$B$111,2,FALSE)/100*AF366</f>
        <v>0</v>
      </c>
      <c r="BD366" s="58">
        <f>VLOOKUP(J$3,[2]Prisindeks!$A$1:$B$111,2,FALSE)/100*AG366</f>
        <v>0</v>
      </c>
      <c r="BE366" s="58">
        <f>VLOOKUP(K$3,[2]Prisindeks!$A$1:$B$111,2,FALSE)/100*AH366</f>
        <v>0</v>
      </c>
      <c r="BF366" s="58">
        <f>VLOOKUP(L$3,[2]Prisindeks!$A$1:$B$111,2,FALSE)/100*AI366</f>
        <v>0</v>
      </c>
      <c r="BG366" s="58">
        <f>VLOOKUP(M$3,[2]Prisindeks!$A$1:$B$111,2,FALSE)/100*AJ366</f>
        <v>0</v>
      </c>
      <c r="BH366" s="58">
        <f>VLOOKUP(N$3,[2]Prisindeks!$A$1:$B$111,2,FALSE)/100*AK366</f>
        <v>0</v>
      </c>
      <c r="BI366" s="58">
        <f>VLOOKUP(O$3,[2]Prisindeks!$A$1:$B$111,2,FALSE)/100*AL366</f>
        <v>0</v>
      </c>
      <c r="BJ366" s="58">
        <f>VLOOKUP(P$3,[2]Prisindeks!$A$1:$B$111,2,FALSE)/100*AM366</f>
        <v>0</v>
      </c>
      <c r="BK366" s="58">
        <f>VLOOKUP(Q$3,[2]Prisindeks!$A$1:$B$111,2,FALSE)/100*AN366</f>
        <v>0</v>
      </c>
      <c r="BL366" s="58">
        <f>VLOOKUP(R$3,[2]Prisindeks!$A$1:$B$111,2,FALSE)/100*AO366</f>
        <v>0</v>
      </c>
      <c r="BM366" s="58">
        <f>VLOOKUP(S$3,[2]Prisindeks!$A$1:$B$111,2,FALSE)/100*AP366</f>
        <v>0</v>
      </c>
      <c r="BN366" s="58">
        <f>VLOOKUP(T$3,[2]Prisindeks!$A$1:$B$111,2,FALSE)/100*AQ366</f>
        <v>0</v>
      </c>
      <c r="BO366" s="58">
        <f>VLOOKUP(U$3,[2]Prisindeks!$A$1:$B$111,2,FALSE)/100*AR366</f>
        <v>0</v>
      </c>
      <c r="BP366" s="58">
        <f>VLOOKUP(V$3,[2]Prisindeks!$A$1:$B$111,2,FALSE)/100*AS366</f>
        <v>0</v>
      </c>
      <c r="BQ366" s="58">
        <f>VLOOKUP(W$3,[2]Prisindeks!$A$1:$B$111,2,FALSE)/100*AT366</f>
        <v>0</v>
      </c>
      <c r="BR366" s="58">
        <f>VLOOKUP(X$3,[2]Prisindeks!$A$1:$B$111,2,FALSE)/100*AU366</f>
        <v>0</v>
      </c>
      <c r="BS366" s="58">
        <f>VLOOKUP(Y$3,[2]Prisindeks!$A$1:$B$111,2,FALSE)/100*AV366</f>
        <v>0</v>
      </c>
      <c r="BT366" s="59">
        <f>+SUM(AX366:BS366)</f>
        <v>0</v>
      </c>
      <c r="BU366" s="48">
        <f t="shared" si="298"/>
        <v>0</v>
      </c>
      <c r="BV366" s="48">
        <f t="shared" si="298"/>
        <v>0</v>
      </c>
      <c r="BW366" s="48">
        <f t="shared" si="298"/>
        <v>0</v>
      </c>
      <c r="BX366" s="48">
        <f t="shared" si="298"/>
        <v>0</v>
      </c>
      <c r="BY366" s="48">
        <f t="shared" si="298"/>
        <v>0</v>
      </c>
      <c r="BZ366" s="48">
        <f t="shared" si="298"/>
        <v>0</v>
      </c>
      <c r="CA366" s="48">
        <f t="shared" si="298"/>
        <v>0</v>
      </c>
      <c r="CB366" s="48">
        <f t="shared" si="298"/>
        <v>0</v>
      </c>
      <c r="CC366" s="48">
        <f t="shared" si="298"/>
        <v>0</v>
      </c>
      <c r="CD366" s="48">
        <f t="shared" si="298"/>
        <v>0</v>
      </c>
      <c r="CE366" s="48">
        <f t="shared" si="299"/>
        <v>0</v>
      </c>
      <c r="CF366" s="48">
        <f t="shared" si="299"/>
        <v>0</v>
      </c>
      <c r="CG366" s="48">
        <f t="shared" si="299"/>
        <v>0</v>
      </c>
      <c r="CH366" s="48">
        <f t="shared" si="299"/>
        <v>0</v>
      </c>
      <c r="CI366" s="48">
        <f t="shared" si="299"/>
        <v>0</v>
      </c>
      <c r="CJ366" s="48">
        <f t="shared" si="299"/>
        <v>0</v>
      </c>
      <c r="CK366" s="48">
        <f t="shared" si="299"/>
        <v>0</v>
      </c>
      <c r="CL366" s="48">
        <f t="shared" si="299"/>
        <v>0</v>
      </c>
      <c r="CM366" s="48">
        <f t="shared" si="299"/>
        <v>0</v>
      </c>
      <c r="CN366" s="48">
        <f t="shared" si="299"/>
        <v>0</v>
      </c>
      <c r="CO366" s="48">
        <f t="shared" si="299"/>
        <v>0</v>
      </c>
      <c r="CP366" s="48">
        <f t="shared" si="299"/>
        <v>0</v>
      </c>
      <c r="CQ366" s="49">
        <f>+AVERAGE(AW366,BT366)</f>
        <v>0</v>
      </c>
      <c r="CR366" s="48">
        <f>SUM(D366:Y366)</f>
        <v>0</v>
      </c>
    </row>
    <row r="367" spans="1:96" hidden="1" outlineLevel="1" x14ac:dyDescent="0.25">
      <c r="A367" s="50" t="s">
        <v>88</v>
      </c>
      <c r="B367" s="51" t="s">
        <v>89</v>
      </c>
      <c r="C367" s="52">
        <f>+[2]Genanskaffelsespriser!$E$178</f>
        <v>50</v>
      </c>
      <c r="D367" s="78">
        <v>0</v>
      </c>
      <c r="E367" s="78">
        <v>0</v>
      </c>
      <c r="F367" s="78">
        <v>0</v>
      </c>
      <c r="G367" s="78">
        <v>0</v>
      </c>
      <c r="H367" s="78">
        <v>0</v>
      </c>
      <c r="I367" s="78">
        <v>0</v>
      </c>
      <c r="J367" s="78">
        <v>0</v>
      </c>
      <c r="K367" s="78">
        <v>0</v>
      </c>
      <c r="L367" s="78">
        <v>0</v>
      </c>
      <c r="M367" s="78">
        <v>0</v>
      </c>
      <c r="N367" s="78">
        <v>0</v>
      </c>
      <c r="O367" s="78">
        <v>0</v>
      </c>
      <c r="P367" s="78">
        <v>0</v>
      </c>
      <c r="Q367" s="78">
        <v>0</v>
      </c>
      <c r="R367" s="78">
        <v>0</v>
      </c>
      <c r="S367" s="78">
        <v>0</v>
      </c>
      <c r="T367" s="78">
        <v>0</v>
      </c>
      <c r="U367" s="78">
        <v>0</v>
      </c>
      <c r="V367" s="78">
        <v>0</v>
      </c>
      <c r="W367" s="78">
        <v>0</v>
      </c>
      <c r="X367" s="78">
        <v>0</v>
      </c>
      <c r="Y367" s="78">
        <v>0</v>
      </c>
      <c r="Z367" s="87">
        <f>IF(COUNTIF(D367:Y367,"&lt;&gt;0")&lt;=1,IF((SUM(D367:Y367))&gt;0,(+HLOOKUP((SUM(D367:Y367)),[2]Priser!$E$168:$J$170,2)+((SUM(D367:Y367))-HLOOKUP((SUM(D367:Y367)),[2]Priser!$E$168:$J$170,1))*HLOOKUP((SUM(D367:Y367)),[2]Priser!$E$168:$J$170,3))/(SUM(D367:Y367)),0)*(1+[2]Genanskaffelsespriser!$D$196),$A$400)</f>
        <v>0</v>
      </c>
      <c r="AA367" s="57">
        <f t="shared" ref="AA367:AV367" si="300">IF((D367*$Z367-(2009-D$3)/($C367+D368)*$Z367*D367)&lt;0,0,(D367*$Z367-(2009-D$3)/($C367+D368)*$Z367*D367))</f>
        <v>0</v>
      </c>
      <c r="AB367" s="58">
        <f t="shared" si="300"/>
        <v>0</v>
      </c>
      <c r="AC367" s="58">
        <f t="shared" si="300"/>
        <v>0</v>
      </c>
      <c r="AD367" s="58">
        <f t="shared" si="300"/>
        <v>0</v>
      </c>
      <c r="AE367" s="58">
        <f t="shared" si="300"/>
        <v>0</v>
      </c>
      <c r="AF367" s="58">
        <f t="shared" si="300"/>
        <v>0</v>
      </c>
      <c r="AG367" s="58">
        <f t="shared" si="300"/>
        <v>0</v>
      </c>
      <c r="AH367" s="58">
        <f t="shared" si="300"/>
        <v>0</v>
      </c>
      <c r="AI367" s="58">
        <f t="shared" si="300"/>
        <v>0</v>
      </c>
      <c r="AJ367" s="58">
        <f t="shared" si="300"/>
        <v>0</v>
      </c>
      <c r="AK367" s="58">
        <f t="shared" si="300"/>
        <v>0</v>
      </c>
      <c r="AL367" s="58">
        <f t="shared" si="300"/>
        <v>0</v>
      </c>
      <c r="AM367" s="58">
        <f t="shared" si="300"/>
        <v>0</v>
      </c>
      <c r="AN367" s="58">
        <f t="shared" si="300"/>
        <v>0</v>
      </c>
      <c r="AO367" s="58">
        <f t="shared" si="300"/>
        <v>0</v>
      </c>
      <c r="AP367" s="58">
        <f t="shared" si="300"/>
        <v>0</v>
      </c>
      <c r="AQ367" s="58">
        <f t="shared" si="300"/>
        <v>0</v>
      </c>
      <c r="AR367" s="58">
        <f t="shared" si="300"/>
        <v>0</v>
      </c>
      <c r="AS367" s="58">
        <f t="shared" si="300"/>
        <v>0</v>
      </c>
      <c r="AT367" s="58">
        <f t="shared" si="300"/>
        <v>0</v>
      </c>
      <c r="AU367" s="58">
        <f t="shared" si="300"/>
        <v>0</v>
      </c>
      <c r="AV367" s="58">
        <f t="shared" si="300"/>
        <v>0</v>
      </c>
      <c r="AW367" s="59">
        <f>+SUM(AA367:AV367)</f>
        <v>0</v>
      </c>
      <c r="AX367" s="58">
        <f>VLOOKUP(D$3,[2]Prisindeks!$A$1:$B$111,2,FALSE)/100*AA367</f>
        <v>0</v>
      </c>
      <c r="AY367" s="58">
        <f>VLOOKUP(E$3,[2]Prisindeks!$A$1:$B$111,2,FALSE)/100*AB367</f>
        <v>0</v>
      </c>
      <c r="AZ367" s="58">
        <f>VLOOKUP(F$3,[2]Prisindeks!$A$1:$B$111,2,FALSE)/100*AC367</f>
        <v>0</v>
      </c>
      <c r="BA367" s="58">
        <f>VLOOKUP(G$3,[2]Prisindeks!$A$1:$B$111,2,FALSE)/100*AD367</f>
        <v>0</v>
      </c>
      <c r="BB367" s="58">
        <f>VLOOKUP(H$3,[2]Prisindeks!$A$1:$B$111,2,FALSE)/100*AE367</f>
        <v>0</v>
      </c>
      <c r="BC367" s="58">
        <f>VLOOKUP(I$3,[2]Prisindeks!$A$1:$B$111,2,FALSE)/100*AF367</f>
        <v>0</v>
      </c>
      <c r="BD367" s="58">
        <f>VLOOKUP(J$3,[2]Prisindeks!$A$1:$B$111,2,FALSE)/100*AG367</f>
        <v>0</v>
      </c>
      <c r="BE367" s="58">
        <f>VLOOKUP(K$3,[2]Prisindeks!$A$1:$B$111,2,FALSE)/100*AH367</f>
        <v>0</v>
      </c>
      <c r="BF367" s="58">
        <f>VLOOKUP(L$3,[2]Prisindeks!$A$1:$B$111,2,FALSE)/100*AI367</f>
        <v>0</v>
      </c>
      <c r="BG367" s="58">
        <f>VLOOKUP(M$3,[2]Prisindeks!$A$1:$B$111,2,FALSE)/100*AJ367</f>
        <v>0</v>
      </c>
      <c r="BH367" s="58">
        <f>VLOOKUP(N$3,[2]Prisindeks!$A$1:$B$111,2,FALSE)/100*AK367</f>
        <v>0</v>
      </c>
      <c r="BI367" s="58">
        <f>VLOOKUP(O$3,[2]Prisindeks!$A$1:$B$111,2,FALSE)/100*AL367</f>
        <v>0</v>
      </c>
      <c r="BJ367" s="58">
        <f>VLOOKUP(P$3,[2]Prisindeks!$A$1:$B$111,2,FALSE)/100*AM367</f>
        <v>0</v>
      </c>
      <c r="BK367" s="58">
        <f>VLOOKUP(Q$3,[2]Prisindeks!$A$1:$B$111,2,FALSE)/100*AN367</f>
        <v>0</v>
      </c>
      <c r="BL367" s="58">
        <f>VLOOKUP(R$3,[2]Prisindeks!$A$1:$B$111,2,FALSE)/100*AO367</f>
        <v>0</v>
      </c>
      <c r="BM367" s="58">
        <f>VLOOKUP(S$3,[2]Prisindeks!$A$1:$B$111,2,FALSE)/100*AP367</f>
        <v>0</v>
      </c>
      <c r="BN367" s="58">
        <f>VLOOKUP(T$3,[2]Prisindeks!$A$1:$B$111,2,FALSE)/100*AQ367</f>
        <v>0</v>
      </c>
      <c r="BO367" s="58">
        <f>VLOOKUP(U$3,[2]Prisindeks!$A$1:$B$111,2,FALSE)/100*AR367</f>
        <v>0</v>
      </c>
      <c r="BP367" s="58">
        <f>VLOOKUP(V$3,[2]Prisindeks!$A$1:$B$111,2,FALSE)/100*AS367</f>
        <v>0</v>
      </c>
      <c r="BQ367" s="58">
        <f>VLOOKUP(W$3,[2]Prisindeks!$A$1:$B$111,2,FALSE)/100*AT367</f>
        <v>0</v>
      </c>
      <c r="BR367" s="58">
        <f>VLOOKUP(X$3,[2]Prisindeks!$A$1:$B$111,2,FALSE)/100*AU367</f>
        <v>0</v>
      </c>
      <c r="BS367" s="58">
        <f>VLOOKUP(Y$3,[2]Prisindeks!$A$1:$B$111,2,FALSE)/100*AV367</f>
        <v>0</v>
      </c>
      <c r="BT367" s="59">
        <f>+SUM(AX367:BS367)</f>
        <v>0</v>
      </c>
      <c r="BU367" s="48">
        <f t="shared" si="298"/>
        <v>0</v>
      </c>
      <c r="BV367" s="48">
        <f t="shared" si="298"/>
        <v>0</v>
      </c>
      <c r="BW367" s="48">
        <f t="shared" si="298"/>
        <v>0</v>
      </c>
      <c r="BX367" s="48">
        <f t="shared" si="298"/>
        <v>0</v>
      </c>
      <c r="BY367" s="48">
        <f t="shared" si="298"/>
        <v>0</v>
      </c>
      <c r="BZ367" s="48">
        <f t="shared" si="298"/>
        <v>0</v>
      </c>
      <c r="CA367" s="48">
        <f t="shared" si="298"/>
        <v>0</v>
      </c>
      <c r="CB367" s="48">
        <f t="shared" si="298"/>
        <v>0</v>
      </c>
      <c r="CC367" s="48">
        <f t="shared" si="298"/>
        <v>0</v>
      </c>
      <c r="CD367" s="48">
        <f t="shared" si="298"/>
        <v>0</v>
      </c>
      <c r="CE367" s="48">
        <f t="shared" si="299"/>
        <v>0</v>
      </c>
      <c r="CF367" s="48">
        <f t="shared" si="299"/>
        <v>0</v>
      </c>
      <c r="CG367" s="48">
        <f t="shared" si="299"/>
        <v>0</v>
      </c>
      <c r="CH367" s="48">
        <f t="shared" si="299"/>
        <v>0</v>
      </c>
      <c r="CI367" s="48">
        <f t="shared" si="299"/>
        <v>0</v>
      </c>
      <c r="CJ367" s="48">
        <f t="shared" si="299"/>
        <v>0</v>
      </c>
      <c r="CK367" s="48">
        <f t="shared" si="299"/>
        <v>0</v>
      </c>
      <c r="CL367" s="48">
        <f t="shared" si="299"/>
        <v>0</v>
      </c>
      <c r="CM367" s="48">
        <f t="shared" si="299"/>
        <v>0</v>
      </c>
      <c r="CN367" s="48">
        <f t="shared" si="299"/>
        <v>0</v>
      </c>
      <c r="CO367" s="48">
        <f t="shared" si="299"/>
        <v>0</v>
      </c>
      <c r="CP367" s="48">
        <f t="shared" si="299"/>
        <v>0</v>
      </c>
      <c r="CQ367" s="49">
        <f>+AVERAGE(AW367,BT367)</f>
        <v>0</v>
      </c>
      <c r="CR367" s="48">
        <f>SUM(D367:Y367)</f>
        <v>0</v>
      </c>
    </row>
    <row r="368" spans="1:96" hidden="1" outlineLevel="1" x14ac:dyDescent="0.25">
      <c r="A368" s="60" t="s">
        <v>66</v>
      </c>
      <c r="B368" s="51" t="s">
        <v>67</v>
      </c>
      <c r="C368" s="61" t="s">
        <v>68</v>
      </c>
      <c r="D368" s="78">
        <v>0</v>
      </c>
      <c r="E368" s="78">
        <v>0</v>
      </c>
      <c r="F368" s="78">
        <v>0</v>
      </c>
      <c r="G368" s="78">
        <v>0</v>
      </c>
      <c r="H368" s="78">
        <v>0</v>
      </c>
      <c r="I368" s="78">
        <v>0</v>
      </c>
      <c r="J368" s="78">
        <v>0</v>
      </c>
      <c r="K368" s="78">
        <v>0</v>
      </c>
      <c r="L368" s="78">
        <v>0</v>
      </c>
      <c r="M368" s="78">
        <v>0</v>
      </c>
      <c r="N368" s="78">
        <v>0</v>
      </c>
      <c r="O368" s="78">
        <v>0</v>
      </c>
      <c r="P368" s="78">
        <v>0</v>
      </c>
      <c r="Q368" s="78">
        <v>0</v>
      </c>
      <c r="R368" s="78">
        <v>0</v>
      </c>
      <c r="S368" s="78">
        <v>0</v>
      </c>
      <c r="T368" s="78">
        <v>0</v>
      </c>
      <c r="U368" s="78">
        <v>0</v>
      </c>
      <c r="V368" s="78">
        <v>0</v>
      </c>
      <c r="W368" s="78">
        <v>0</v>
      </c>
      <c r="X368" s="78">
        <v>0</v>
      </c>
      <c r="Y368" s="110">
        <v>0</v>
      </c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  <c r="BC368" s="56"/>
      <c r="BD368" s="56"/>
      <c r="BE368" s="56"/>
      <c r="BF368" s="56"/>
      <c r="BG368" s="56"/>
      <c r="BH368" s="56"/>
      <c r="BI368" s="56"/>
      <c r="BJ368" s="56"/>
      <c r="BK368" s="56"/>
      <c r="BL368" s="56"/>
      <c r="BM368" s="56"/>
      <c r="BN368" s="56"/>
      <c r="BO368" s="56"/>
      <c r="BP368" s="56"/>
      <c r="BQ368" s="56"/>
      <c r="BR368" s="56"/>
      <c r="BS368" s="56"/>
      <c r="BT368" s="56"/>
      <c r="BU368" s="56"/>
      <c r="BV368" s="56"/>
      <c r="BW368" s="56"/>
      <c r="BX368" s="56"/>
      <c r="BY368" s="56"/>
      <c r="BZ368" s="56"/>
      <c r="CA368" s="56"/>
      <c r="CB368" s="56"/>
      <c r="CC368" s="56"/>
      <c r="CD368" s="56"/>
      <c r="CE368" s="56"/>
      <c r="CF368" s="56"/>
      <c r="CG368" s="56"/>
      <c r="CH368" s="56"/>
      <c r="CI368" s="56"/>
      <c r="CJ368" s="56"/>
      <c r="CK368" s="56"/>
      <c r="CL368" s="56"/>
      <c r="CM368" s="56"/>
      <c r="CN368" s="56"/>
      <c r="CO368" s="56"/>
      <c r="CP368" s="56"/>
      <c r="CQ368" s="49"/>
      <c r="CR368" s="48"/>
    </row>
    <row r="369" spans="1:96" hidden="1" outlineLevel="1" x14ac:dyDescent="0.25">
      <c r="A369" s="50" t="s">
        <v>90</v>
      </c>
      <c r="B369" s="51" t="s">
        <v>89</v>
      </c>
      <c r="C369" s="52">
        <f>+[2]Genanskaffelsespriser!$E$179</f>
        <v>50</v>
      </c>
      <c r="D369" s="78">
        <v>0</v>
      </c>
      <c r="E369" s="78">
        <v>0</v>
      </c>
      <c r="F369" s="78">
        <v>0</v>
      </c>
      <c r="G369" s="78">
        <v>0</v>
      </c>
      <c r="H369" s="78">
        <v>0</v>
      </c>
      <c r="I369" s="78">
        <v>0</v>
      </c>
      <c r="J369" s="78">
        <v>0</v>
      </c>
      <c r="K369" s="78">
        <v>0</v>
      </c>
      <c r="L369" s="78">
        <v>0</v>
      </c>
      <c r="M369" s="78">
        <v>0</v>
      </c>
      <c r="N369" s="78">
        <v>0</v>
      </c>
      <c r="O369" s="78">
        <v>0</v>
      </c>
      <c r="P369" s="78">
        <v>0</v>
      </c>
      <c r="Q369" s="78">
        <v>0</v>
      </c>
      <c r="R369" s="78">
        <v>0</v>
      </c>
      <c r="S369" s="78">
        <v>0</v>
      </c>
      <c r="T369" s="78">
        <v>0</v>
      </c>
      <c r="U369" s="78">
        <v>0</v>
      </c>
      <c r="V369" s="78">
        <v>0</v>
      </c>
      <c r="W369" s="78">
        <v>0</v>
      </c>
      <c r="X369" s="78">
        <v>0</v>
      </c>
      <c r="Y369" s="78">
        <v>0</v>
      </c>
      <c r="Z369" s="87">
        <f>IF(COUNTIF(D369:Y369,"&lt;&gt;0")&lt;=1,IF((SUM(D369:Y369))&gt;0,(+HLOOKUP((SUM(D369:Y369)),[2]Priser!$E$191:$J$193,2)+((SUM(D369:Y369))-HLOOKUP((SUM(D369:Y369)),[2]Priser!$E$191:$J$193,1))*HLOOKUP((SUM(D369:Y369)),[2]Priser!$E$191:$J$193,3))/(SUM(D369:Y369)),0)*(1+[2]Genanskaffelsespriser!$D$196),$A$400)</f>
        <v>0</v>
      </c>
      <c r="AA369" s="57">
        <f t="shared" ref="AA369:AV369" si="301">IF((D369*$Z369-(2009-D$3)/($C369+D370)*$Z369*D369)&lt;0,0,(D369*$Z369-(2009-D$3)/($C369+D370)*$Z369*D369))</f>
        <v>0</v>
      </c>
      <c r="AB369" s="58">
        <f t="shared" si="301"/>
        <v>0</v>
      </c>
      <c r="AC369" s="58">
        <f t="shared" si="301"/>
        <v>0</v>
      </c>
      <c r="AD369" s="58">
        <f t="shared" si="301"/>
        <v>0</v>
      </c>
      <c r="AE369" s="58">
        <f t="shared" si="301"/>
        <v>0</v>
      </c>
      <c r="AF369" s="58">
        <f t="shared" si="301"/>
        <v>0</v>
      </c>
      <c r="AG369" s="58">
        <f t="shared" si="301"/>
        <v>0</v>
      </c>
      <c r="AH369" s="58">
        <f t="shared" si="301"/>
        <v>0</v>
      </c>
      <c r="AI369" s="58">
        <f t="shared" si="301"/>
        <v>0</v>
      </c>
      <c r="AJ369" s="58">
        <f t="shared" si="301"/>
        <v>0</v>
      </c>
      <c r="AK369" s="58">
        <f t="shared" si="301"/>
        <v>0</v>
      </c>
      <c r="AL369" s="58">
        <f t="shared" si="301"/>
        <v>0</v>
      </c>
      <c r="AM369" s="58">
        <f t="shared" si="301"/>
        <v>0</v>
      </c>
      <c r="AN369" s="58">
        <f t="shared" si="301"/>
        <v>0</v>
      </c>
      <c r="AO369" s="58">
        <f t="shared" si="301"/>
        <v>0</v>
      </c>
      <c r="AP369" s="58">
        <f t="shared" si="301"/>
        <v>0</v>
      </c>
      <c r="AQ369" s="58">
        <f t="shared" si="301"/>
        <v>0</v>
      </c>
      <c r="AR369" s="58">
        <f t="shared" si="301"/>
        <v>0</v>
      </c>
      <c r="AS369" s="58">
        <f t="shared" si="301"/>
        <v>0</v>
      </c>
      <c r="AT369" s="58">
        <f t="shared" si="301"/>
        <v>0</v>
      </c>
      <c r="AU369" s="58">
        <f t="shared" si="301"/>
        <v>0</v>
      </c>
      <c r="AV369" s="58">
        <f t="shared" si="301"/>
        <v>0</v>
      </c>
      <c r="AW369" s="59">
        <f>+SUM(AA369:AV369)</f>
        <v>0</v>
      </c>
      <c r="AX369" s="58">
        <f>VLOOKUP(D$3,[2]Prisindeks!$A$1:$B$111,2,FALSE)/100*AA369</f>
        <v>0</v>
      </c>
      <c r="AY369" s="58">
        <f>VLOOKUP(E$3,[2]Prisindeks!$A$1:$B$111,2,FALSE)/100*AB369</f>
        <v>0</v>
      </c>
      <c r="AZ369" s="58">
        <f>VLOOKUP(F$3,[2]Prisindeks!$A$1:$B$111,2,FALSE)/100*AC369</f>
        <v>0</v>
      </c>
      <c r="BA369" s="58">
        <f>VLOOKUP(G$3,[2]Prisindeks!$A$1:$B$111,2,FALSE)/100*AD369</f>
        <v>0</v>
      </c>
      <c r="BB369" s="58">
        <f>VLOOKUP(H$3,[2]Prisindeks!$A$1:$B$111,2,FALSE)/100*AE369</f>
        <v>0</v>
      </c>
      <c r="BC369" s="58">
        <f>VLOOKUP(I$3,[2]Prisindeks!$A$1:$B$111,2,FALSE)/100*AF369</f>
        <v>0</v>
      </c>
      <c r="BD369" s="58">
        <f>VLOOKUP(J$3,[2]Prisindeks!$A$1:$B$111,2,FALSE)/100*AG369</f>
        <v>0</v>
      </c>
      <c r="BE369" s="58">
        <f>VLOOKUP(K$3,[2]Prisindeks!$A$1:$B$111,2,FALSE)/100*AH369</f>
        <v>0</v>
      </c>
      <c r="BF369" s="58">
        <f>VLOOKUP(L$3,[2]Prisindeks!$A$1:$B$111,2,FALSE)/100*AI369</f>
        <v>0</v>
      </c>
      <c r="BG369" s="58">
        <f>VLOOKUP(M$3,[2]Prisindeks!$A$1:$B$111,2,FALSE)/100*AJ369</f>
        <v>0</v>
      </c>
      <c r="BH369" s="58">
        <f>VLOOKUP(N$3,[2]Prisindeks!$A$1:$B$111,2,FALSE)/100*AK369</f>
        <v>0</v>
      </c>
      <c r="BI369" s="58">
        <f>VLOOKUP(O$3,[2]Prisindeks!$A$1:$B$111,2,FALSE)/100*AL369</f>
        <v>0</v>
      </c>
      <c r="BJ369" s="58">
        <f>VLOOKUP(P$3,[2]Prisindeks!$A$1:$B$111,2,FALSE)/100*AM369</f>
        <v>0</v>
      </c>
      <c r="BK369" s="58">
        <f>VLOOKUP(Q$3,[2]Prisindeks!$A$1:$B$111,2,FALSE)/100*AN369</f>
        <v>0</v>
      </c>
      <c r="BL369" s="58">
        <f>VLOOKUP(R$3,[2]Prisindeks!$A$1:$B$111,2,FALSE)/100*AO369</f>
        <v>0</v>
      </c>
      <c r="BM369" s="58">
        <f>VLOOKUP(S$3,[2]Prisindeks!$A$1:$B$111,2,FALSE)/100*AP369</f>
        <v>0</v>
      </c>
      <c r="BN369" s="58">
        <f>VLOOKUP(T$3,[2]Prisindeks!$A$1:$B$111,2,FALSE)/100*AQ369</f>
        <v>0</v>
      </c>
      <c r="BO369" s="58">
        <f>VLOOKUP(U$3,[2]Prisindeks!$A$1:$B$111,2,FALSE)/100*AR369</f>
        <v>0</v>
      </c>
      <c r="BP369" s="58">
        <f>VLOOKUP(V$3,[2]Prisindeks!$A$1:$B$111,2,FALSE)/100*AS369</f>
        <v>0</v>
      </c>
      <c r="BQ369" s="58">
        <f>VLOOKUP(W$3,[2]Prisindeks!$A$1:$B$111,2,FALSE)/100*AT369</f>
        <v>0</v>
      </c>
      <c r="BR369" s="58">
        <f>VLOOKUP(X$3,[2]Prisindeks!$A$1:$B$111,2,FALSE)/100*AU369</f>
        <v>0</v>
      </c>
      <c r="BS369" s="58">
        <f>VLOOKUP(Y$3,[2]Prisindeks!$A$1:$B$111,2,FALSE)/100*AV369</f>
        <v>0</v>
      </c>
      <c r="BT369" s="59">
        <f>+SUM(AX369:BS369)</f>
        <v>0</v>
      </c>
      <c r="BU369" s="48">
        <f t="shared" ref="BU369:CP369" si="302">(AX369+AA369)/2</f>
        <v>0</v>
      </c>
      <c r="BV369" s="48">
        <f t="shared" si="302"/>
        <v>0</v>
      </c>
      <c r="BW369" s="48">
        <f t="shared" si="302"/>
        <v>0</v>
      </c>
      <c r="BX369" s="48">
        <f t="shared" si="302"/>
        <v>0</v>
      </c>
      <c r="BY369" s="48">
        <f t="shared" si="302"/>
        <v>0</v>
      </c>
      <c r="BZ369" s="48">
        <f t="shared" si="302"/>
        <v>0</v>
      </c>
      <c r="CA369" s="48">
        <f t="shared" si="302"/>
        <v>0</v>
      </c>
      <c r="CB369" s="48">
        <f t="shared" si="302"/>
        <v>0</v>
      </c>
      <c r="CC369" s="48">
        <f t="shared" si="302"/>
        <v>0</v>
      </c>
      <c r="CD369" s="48">
        <f t="shared" si="302"/>
        <v>0</v>
      </c>
      <c r="CE369" s="48">
        <f t="shared" si="302"/>
        <v>0</v>
      </c>
      <c r="CF369" s="48">
        <f t="shared" si="302"/>
        <v>0</v>
      </c>
      <c r="CG369" s="48">
        <f t="shared" si="302"/>
        <v>0</v>
      </c>
      <c r="CH369" s="48">
        <f t="shared" si="302"/>
        <v>0</v>
      </c>
      <c r="CI369" s="48">
        <f t="shared" si="302"/>
        <v>0</v>
      </c>
      <c r="CJ369" s="48">
        <f t="shared" si="302"/>
        <v>0</v>
      </c>
      <c r="CK369" s="48">
        <f t="shared" si="302"/>
        <v>0</v>
      </c>
      <c r="CL369" s="48">
        <f t="shared" si="302"/>
        <v>0</v>
      </c>
      <c r="CM369" s="48">
        <f t="shared" si="302"/>
        <v>0</v>
      </c>
      <c r="CN369" s="48">
        <f t="shared" si="302"/>
        <v>0</v>
      </c>
      <c r="CO369" s="48">
        <f t="shared" si="302"/>
        <v>0</v>
      </c>
      <c r="CP369" s="48">
        <f t="shared" si="302"/>
        <v>0</v>
      </c>
      <c r="CQ369" s="49">
        <f>+AVERAGE(AW369,BT369)</f>
        <v>0</v>
      </c>
      <c r="CR369" s="48">
        <f>SUM(D369:Y369)</f>
        <v>0</v>
      </c>
    </row>
    <row r="370" spans="1:96" hidden="1" outlineLevel="1" x14ac:dyDescent="0.25">
      <c r="A370" s="60" t="s">
        <v>66</v>
      </c>
      <c r="B370" s="51" t="s">
        <v>67</v>
      </c>
      <c r="C370" s="61" t="s">
        <v>68</v>
      </c>
      <c r="D370" s="78">
        <v>0</v>
      </c>
      <c r="E370" s="78">
        <v>0</v>
      </c>
      <c r="F370" s="78">
        <v>0</v>
      </c>
      <c r="G370" s="78">
        <v>0</v>
      </c>
      <c r="H370" s="78">
        <v>0</v>
      </c>
      <c r="I370" s="78">
        <v>0</v>
      </c>
      <c r="J370" s="78">
        <v>0</v>
      </c>
      <c r="K370" s="78">
        <v>0</v>
      </c>
      <c r="L370" s="78">
        <v>0</v>
      </c>
      <c r="M370" s="78">
        <v>0</v>
      </c>
      <c r="N370" s="78">
        <v>0</v>
      </c>
      <c r="O370" s="78">
        <v>0</v>
      </c>
      <c r="P370" s="78">
        <v>0</v>
      </c>
      <c r="Q370" s="78">
        <v>0</v>
      </c>
      <c r="R370" s="78">
        <v>0</v>
      </c>
      <c r="S370" s="78">
        <v>0</v>
      </c>
      <c r="T370" s="78">
        <v>0</v>
      </c>
      <c r="U370" s="78">
        <v>0</v>
      </c>
      <c r="V370" s="78">
        <v>0</v>
      </c>
      <c r="W370" s="78">
        <v>0</v>
      </c>
      <c r="X370" s="78">
        <v>0</v>
      </c>
      <c r="Y370" s="110">
        <v>0</v>
      </c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  <c r="BC370" s="56"/>
      <c r="BD370" s="56"/>
      <c r="BE370" s="56"/>
      <c r="BF370" s="56"/>
      <c r="BG370" s="56"/>
      <c r="BH370" s="56"/>
      <c r="BI370" s="56"/>
      <c r="BJ370" s="56"/>
      <c r="BK370" s="56"/>
      <c r="BL370" s="56"/>
      <c r="BM370" s="56"/>
      <c r="BN370" s="56"/>
      <c r="BO370" s="56"/>
      <c r="BP370" s="56"/>
      <c r="BQ370" s="56"/>
      <c r="BR370" s="56"/>
      <c r="BS370" s="56"/>
      <c r="BT370" s="56"/>
      <c r="BU370" s="56"/>
      <c r="BV370" s="56"/>
      <c r="BW370" s="56"/>
      <c r="BX370" s="56"/>
      <c r="BY370" s="56"/>
      <c r="BZ370" s="56"/>
      <c r="CA370" s="56"/>
      <c r="CB370" s="56"/>
      <c r="CC370" s="56"/>
      <c r="CD370" s="56"/>
      <c r="CE370" s="56"/>
      <c r="CF370" s="56"/>
      <c r="CG370" s="56"/>
      <c r="CH370" s="56"/>
      <c r="CI370" s="56"/>
      <c r="CJ370" s="56"/>
      <c r="CK370" s="56"/>
      <c r="CL370" s="56"/>
      <c r="CM370" s="56"/>
      <c r="CN370" s="56"/>
      <c r="CO370" s="56"/>
      <c r="CP370" s="56"/>
      <c r="CQ370" s="49"/>
      <c r="CR370" s="48"/>
    </row>
    <row r="371" spans="1:96" collapsed="1" x14ac:dyDescent="0.25">
      <c r="A371" s="30" t="s">
        <v>119</v>
      </c>
      <c r="B371" s="31"/>
      <c r="C371" s="7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74"/>
      <c r="AB371" s="75"/>
      <c r="AC371" s="75"/>
      <c r="AD371" s="75"/>
      <c r="AE371" s="75"/>
      <c r="AF371" s="75"/>
      <c r="AG371" s="75"/>
      <c r="AH371" s="75"/>
      <c r="AI371" s="75"/>
      <c r="AJ371" s="75"/>
      <c r="AK371" s="75"/>
      <c r="AL371" s="75"/>
      <c r="AM371" s="75"/>
      <c r="AN371" s="75"/>
      <c r="AO371" s="75"/>
      <c r="AP371" s="75"/>
      <c r="AQ371" s="75"/>
      <c r="AR371" s="75"/>
      <c r="AS371" s="75"/>
      <c r="AT371" s="75"/>
      <c r="AU371" s="75"/>
      <c r="AV371" s="49"/>
      <c r="AW371" s="36">
        <f>SUM(AW372:AW379)</f>
        <v>0</v>
      </c>
      <c r="AX371" s="76"/>
      <c r="AY371" s="76"/>
      <c r="AZ371" s="76"/>
      <c r="BA371" s="76"/>
      <c r="BB371" s="76"/>
      <c r="BC371" s="76"/>
      <c r="BD371" s="76"/>
      <c r="BE371" s="76"/>
      <c r="BF371" s="76"/>
      <c r="BG371" s="76"/>
      <c r="BH371" s="76"/>
      <c r="BI371" s="76"/>
      <c r="BJ371" s="76"/>
      <c r="BK371" s="76"/>
      <c r="BL371" s="76"/>
      <c r="BM371" s="76"/>
      <c r="BN371" s="76"/>
      <c r="BO371" s="76"/>
      <c r="BP371" s="76"/>
      <c r="BQ371" s="76"/>
      <c r="BR371" s="76"/>
      <c r="BS371" s="76"/>
      <c r="BT371" s="36">
        <f>SUM(BT372:BT379)</f>
        <v>0</v>
      </c>
      <c r="BU371" s="76"/>
      <c r="BV371" s="76"/>
      <c r="BW371" s="76"/>
      <c r="BX371" s="76"/>
      <c r="BY371" s="76"/>
      <c r="BZ371" s="76"/>
      <c r="CA371" s="76"/>
      <c r="CB371" s="76"/>
      <c r="CC371" s="76"/>
      <c r="CD371" s="76"/>
      <c r="CE371" s="76"/>
      <c r="CF371" s="76"/>
      <c r="CG371" s="76"/>
      <c r="CH371" s="76"/>
      <c r="CI371" s="76"/>
      <c r="CJ371" s="76"/>
      <c r="CK371" s="76"/>
      <c r="CL371" s="76"/>
      <c r="CM371" s="76"/>
      <c r="CN371" s="76"/>
      <c r="CO371" s="76"/>
      <c r="CP371" s="76"/>
      <c r="CQ371" s="36">
        <f>SUM(CQ372:CQ379)</f>
        <v>0</v>
      </c>
      <c r="CR371" s="48">
        <f>SUM(D371:Y371)</f>
        <v>0</v>
      </c>
    </row>
    <row r="372" spans="1:96" hidden="1" outlineLevel="1" x14ac:dyDescent="0.25">
      <c r="A372" s="85" t="s">
        <v>84</v>
      </c>
      <c r="B372" s="39" t="s">
        <v>85</v>
      </c>
      <c r="C372" s="40">
        <f>+[2]Genanskaffelsespriser!$E$175</f>
        <v>50</v>
      </c>
      <c r="D372" s="77">
        <v>0</v>
      </c>
      <c r="E372" s="77">
        <v>0</v>
      </c>
      <c r="F372" s="77">
        <v>0</v>
      </c>
      <c r="G372" s="77">
        <v>0</v>
      </c>
      <c r="H372" s="77">
        <v>0</v>
      </c>
      <c r="I372" s="77">
        <v>0</v>
      </c>
      <c r="J372" s="77">
        <v>0</v>
      </c>
      <c r="K372" s="77">
        <v>0</v>
      </c>
      <c r="L372" s="77">
        <v>0</v>
      </c>
      <c r="M372" s="77">
        <v>0</v>
      </c>
      <c r="N372" s="77">
        <v>0</v>
      </c>
      <c r="O372" s="77">
        <v>0</v>
      </c>
      <c r="P372" s="77">
        <v>0</v>
      </c>
      <c r="Q372" s="77">
        <v>0</v>
      </c>
      <c r="R372" s="77">
        <v>0</v>
      </c>
      <c r="S372" s="77">
        <v>0</v>
      </c>
      <c r="T372" s="77">
        <v>0</v>
      </c>
      <c r="U372" s="77">
        <v>0</v>
      </c>
      <c r="V372" s="77">
        <v>0</v>
      </c>
      <c r="W372" s="77">
        <v>0</v>
      </c>
      <c r="X372" s="77">
        <v>0</v>
      </c>
      <c r="Y372" s="77">
        <v>0</v>
      </c>
      <c r="Z372" s="86">
        <f>IF(COUNTIF(D372:Y372,"&lt;&gt;0")&lt;=1,IF((SUM(D372:Y372))&gt;0,((+HLOOKUP((SUM(D372:Y372)),[2]Priser!$E$342:$H$344,2)+((SUM(D372:Y372))-HLOOKUP((SUM(D372:Y372)),[2]Priser!$E$342:$H$344,1))*HLOOKUP((SUM(D372:Y372)),[2]Priser!$E$342:$H$344,3))*[2]Priser!$P$341)/(SUM(D372:Y372)),0)*(1+[2]Genanskaffelsespriser!$D$196),$A$400)</f>
        <v>0</v>
      </c>
      <c r="AA372" s="45">
        <f t="shared" ref="AA372:AV372" si="303">IF((D372*$Z372-(2009-D$3)/($C372+D373)*$Z372*D372)&lt;0,0,(D372*$Z372-(2009-D$3)/($C372+D373)*$Z372*D372))</f>
        <v>0</v>
      </c>
      <c r="AB372" s="46">
        <f t="shared" si="303"/>
        <v>0</v>
      </c>
      <c r="AC372" s="46">
        <f t="shared" si="303"/>
        <v>0</v>
      </c>
      <c r="AD372" s="46">
        <f t="shared" si="303"/>
        <v>0</v>
      </c>
      <c r="AE372" s="46">
        <f t="shared" si="303"/>
        <v>0</v>
      </c>
      <c r="AF372" s="46">
        <f t="shared" si="303"/>
        <v>0</v>
      </c>
      <c r="AG372" s="46">
        <f t="shared" si="303"/>
        <v>0</v>
      </c>
      <c r="AH372" s="46">
        <f t="shared" si="303"/>
        <v>0</v>
      </c>
      <c r="AI372" s="46">
        <f t="shared" si="303"/>
        <v>0</v>
      </c>
      <c r="AJ372" s="46">
        <f t="shared" si="303"/>
        <v>0</v>
      </c>
      <c r="AK372" s="46">
        <f t="shared" si="303"/>
        <v>0</v>
      </c>
      <c r="AL372" s="46">
        <f t="shared" si="303"/>
        <v>0</v>
      </c>
      <c r="AM372" s="46">
        <f t="shared" si="303"/>
        <v>0</v>
      </c>
      <c r="AN372" s="46">
        <f t="shared" si="303"/>
        <v>0</v>
      </c>
      <c r="AO372" s="46">
        <f t="shared" si="303"/>
        <v>0</v>
      </c>
      <c r="AP372" s="46">
        <f t="shared" si="303"/>
        <v>0</v>
      </c>
      <c r="AQ372" s="46">
        <f t="shared" si="303"/>
        <v>0</v>
      </c>
      <c r="AR372" s="46">
        <f t="shared" si="303"/>
        <v>0</v>
      </c>
      <c r="AS372" s="46">
        <f t="shared" si="303"/>
        <v>0</v>
      </c>
      <c r="AT372" s="46">
        <f t="shared" si="303"/>
        <v>0</v>
      </c>
      <c r="AU372" s="46">
        <f t="shared" si="303"/>
        <v>0</v>
      </c>
      <c r="AV372" s="46">
        <f t="shared" si="303"/>
        <v>0</v>
      </c>
      <c r="AW372" s="47">
        <f>+SUM(AA372:AV372)</f>
        <v>0</v>
      </c>
      <c r="AX372" s="46">
        <f>VLOOKUP(D$3,[2]Prisindeks!$A$1:$B$111,2,FALSE)/100*AA372</f>
        <v>0</v>
      </c>
      <c r="AY372" s="46">
        <f>VLOOKUP(E$3,[2]Prisindeks!$A$1:$B$111,2,FALSE)/100*AB372</f>
        <v>0</v>
      </c>
      <c r="AZ372" s="46">
        <f>VLOOKUP(F$3,[2]Prisindeks!$A$1:$B$111,2,FALSE)/100*AC372</f>
        <v>0</v>
      </c>
      <c r="BA372" s="46">
        <f>VLOOKUP(G$3,[2]Prisindeks!$A$1:$B$111,2,FALSE)/100*AD372</f>
        <v>0</v>
      </c>
      <c r="BB372" s="46">
        <f>VLOOKUP(H$3,[2]Prisindeks!$A$1:$B$111,2,FALSE)/100*AE372</f>
        <v>0</v>
      </c>
      <c r="BC372" s="46">
        <f>VLOOKUP(I$3,[2]Prisindeks!$A$1:$B$111,2,FALSE)/100*AF372</f>
        <v>0</v>
      </c>
      <c r="BD372" s="46">
        <f>VLOOKUP(J$3,[2]Prisindeks!$A$1:$B$111,2,FALSE)/100*AG372</f>
        <v>0</v>
      </c>
      <c r="BE372" s="46">
        <f>VLOOKUP(K$3,[2]Prisindeks!$A$1:$B$111,2,FALSE)/100*AH372</f>
        <v>0</v>
      </c>
      <c r="BF372" s="46">
        <f>VLOOKUP(L$3,[2]Prisindeks!$A$1:$B$111,2,FALSE)/100*AI372</f>
        <v>0</v>
      </c>
      <c r="BG372" s="46">
        <f>VLOOKUP(M$3,[2]Prisindeks!$A$1:$B$111,2,FALSE)/100*AJ372</f>
        <v>0</v>
      </c>
      <c r="BH372" s="46">
        <f>VLOOKUP(N$3,[2]Prisindeks!$A$1:$B$111,2,FALSE)/100*AK372</f>
        <v>0</v>
      </c>
      <c r="BI372" s="46">
        <f>VLOOKUP(O$3,[2]Prisindeks!$A$1:$B$111,2,FALSE)/100*AL372</f>
        <v>0</v>
      </c>
      <c r="BJ372" s="46">
        <f>VLOOKUP(P$3,[2]Prisindeks!$A$1:$B$111,2,FALSE)/100*AM372</f>
        <v>0</v>
      </c>
      <c r="BK372" s="46">
        <f>VLOOKUP(Q$3,[2]Prisindeks!$A$1:$B$111,2,FALSE)/100*AN372</f>
        <v>0</v>
      </c>
      <c r="BL372" s="46">
        <f>VLOOKUP(R$3,[2]Prisindeks!$A$1:$B$111,2,FALSE)/100*AO372</f>
        <v>0</v>
      </c>
      <c r="BM372" s="46">
        <f>VLOOKUP(S$3,[2]Prisindeks!$A$1:$B$111,2,FALSE)/100*AP372</f>
        <v>0</v>
      </c>
      <c r="BN372" s="46">
        <f>VLOOKUP(T$3,[2]Prisindeks!$A$1:$B$111,2,FALSE)/100*AQ372</f>
        <v>0</v>
      </c>
      <c r="BO372" s="46">
        <f>VLOOKUP(U$3,[2]Prisindeks!$A$1:$B$111,2,FALSE)/100*AR372</f>
        <v>0</v>
      </c>
      <c r="BP372" s="46">
        <f>VLOOKUP(V$3,[2]Prisindeks!$A$1:$B$111,2,FALSE)/100*AS372</f>
        <v>0</v>
      </c>
      <c r="BQ372" s="46">
        <f>VLOOKUP(W$3,[2]Prisindeks!$A$1:$B$111,2,FALSE)/100*AT372</f>
        <v>0</v>
      </c>
      <c r="BR372" s="46">
        <f>VLOOKUP(X$3,[2]Prisindeks!$A$1:$B$111,2,FALSE)/100*AU372</f>
        <v>0</v>
      </c>
      <c r="BS372" s="46">
        <f>VLOOKUP(Y$3,[2]Prisindeks!$A$1:$B$111,2,FALSE)/100*AV372</f>
        <v>0</v>
      </c>
      <c r="BT372" s="47">
        <f>+SUM(AX372:BS372)</f>
        <v>0</v>
      </c>
      <c r="BU372" s="48">
        <f t="shared" ref="BU372:CP372" si="304">(AX372+AA372)/2</f>
        <v>0</v>
      </c>
      <c r="BV372" s="48">
        <f t="shared" si="304"/>
        <v>0</v>
      </c>
      <c r="BW372" s="48">
        <f t="shared" si="304"/>
        <v>0</v>
      </c>
      <c r="BX372" s="48">
        <f t="shared" si="304"/>
        <v>0</v>
      </c>
      <c r="BY372" s="48">
        <f t="shared" si="304"/>
        <v>0</v>
      </c>
      <c r="BZ372" s="48">
        <f t="shared" si="304"/>
        <v>0</v>
      </c>
      <c r="CA372" s="48">
        <f t="shared" si="304"/>
        <v>0</v>
      </c>
      <c r="CB372" s="48">
        <f t="shared" si="304"/>
        <v>0</v>
      </c>
      <c r="CC372" s="48">
        <f t="shared" si="304"/>
        <v>0</v>
      </c>
      <c r="CD372" s="48">
        <f t="shared" si="304"/>
        <v>0</v>
      </c>
      <c r="CE372" s="48">
        <f t="shared" si="304"/>
        <v>0</v>
      </c>
      <c r="CF372" s="48">
        <f t="shared" si="304"/>
        <v>0</v>
      </c>
      <c r="CG372" s="48">
        <f t="shared" si="304"/>
        <v>0</v>
      </c>
      <c r="CH372" s="48">
        <f t="shared" si="304"/>
        <v>0</v>
      </c>
      <c r="CI372" s="48">
        <f t="shared" si="304"/>
        <v>0</v>
      </c>
      <c r="CJ372" s="48">
        <f t="shared" si="304"/>
        <v>0</v>
      </c>
      <c r="CK372" s="48">
        <f t="shared" si="304"/>
        <v>0</v>
      </c>
      <c r="CL372" s="48">
        <f t="shared" si="304"/>
        <v>0</v>
      </c>
      <c r="CM372" s="48">
        <f t="shared" si="304"/>
        <v>0</v>
      </c>
      <c r="CN372" s="48">
        <f t="shared" si="304"/>
        <v>0</v>
      </c>
      <c r="CO372" s="48">
        <f t="shared" si="304"/>
        <v>0</v>
      </c>
      <c r="CP372" s="48">
        <f t="shared" si="304"/>
        <v>0</v>
      </c>
      <c r="CQ372" s="49">
        <f>+AVERAGE(AW372,BT372)</f>
        <v>0</v>
      </c>
      <c r="CR372" s="48">
        <f>SUM(D372:Y372)</f>
        <v>0</v>
      </c>
    </row>
    <row r="373" spans="1:96" hidden="1" outlineLevel="1" x14ac:dyDescent="0.25">
      <c r="A373" s="60" t="s">
        <v>66</v>
      </c>
      <c r="B373" s="51" t="s">
        <v>67</v>
      </c>
      <c r="C373" s="61" t="s">
        <v>68</v>
      </c>
      <c r="D373" s="78">
        <v>0</v>
      </c>
      <c r="E373" s="78">
        <v>0</v>
      </c>
      <c r="F373" s="78">
        <v>0</v>
      </c>
      <c r="G373" s="78">
        <v>0</v>
      </c>
      <c r="H373" s="78">
        <v>0</v>
      </c>
      <c r="I373" s="78">
        <v>0</v>
      </c>
      <c r="J373" s="78">
        <v>0</v>
      </c>
      <c r="K373" s="78">
        <v>0</v>
      </c>
      <c r="L373" s="78">
        <v>0</v>
      </c>
      <c r="M373" s="78">
        <v>0</v>
      </c>
      <c r="N373" s="78">
        <v>0</v>
      </c>
      <c r="O373" s="78">
        <v>0</v>
      </c>
      <c r="P373" s="78">
        <v>0</v>
      </c>
      <c r="Q373" s="78">
        <v>0</v>
      </c>
      <c r="R373" s="78">
        <v>0</v>
      </c>
      <c r="S373" s="78">
        <v>0</v>
      </c>
      <c r="T373" s="78">
        <v>0</v>
      </c>
      <c r="U373" s="78">
        <v>0</v>
      </c>
      <c r="V373" s="78">
        <v>0</v>
      </c>
      <c r="W373" s="78">
        <v>0</v>
      </c>
      <c r="X373" s="78">
        <v>0</v>
      </c>
      <c r="Y373" s="110">
        <v>0</v>
      </c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56"/>
      <c r="AW373" s="56"/>
      <c r="AX373" s="56"/>
      <c r="AY373" s="56"/>
      <c r="AZ373" s="56"/>
      <c r="BA373" s="56"/>
      <c r="BB373" s="56"/>
      <c r="BC373" s="56"/>
      <c r="BD373" s="56"/>
      <c r="BE373" s="56"/>
      <c r="BF373" s="56"/>
      <c r="BG373" s="56"/>
      <c r="BH373" s="56"/>
      <c r="BI373" s="56"/>
      <c r="BJ373" s="56"/>
      <c r="BK373" s="56"/>
      <c r="BL373" s="56"/>
      <c r="BM373" s="56"/>
      <c r="BN373" s="56"/>
      <c r="BO373" s="56"/>
      <c r="BP373" s="56"/>
      <c r="BQ373" s="56"/>
      <c r="BR373" s="56"/>
      <c r="BS373" s="56"/>
      <c r="BT373" s="56"/>
      <c r="BU373" s="56"/>
      <c r="BV373" s="56"/>
      <c r="BW373" s="56"/>
      <c r="BX373" s="56"/>
      <c r="BY373" s="56"/>
      <c r="BZ373" s="56"/>
      <c r="CA373" s="56"/>
      <c r="CB373" s="56"/>
      <c r="CC373" s="56"/>
      <c r="CD373" s="56"/>
      <c r="CE373" s="56"/>
      <c r="CF373" s="56"/>
      <c r="CG373" s="56"/>
      <c r="CH373" s="56"/>
      <c r="CI373" s="56"/>
      <c r="CJ373" s="56"/>
      <c r="CK373" s="56"/>
      <c r="CL373" s="56"/>
      <c r="CM373" s="56"/>
      <c r="CN373" s="56"/>
      <c r="CO373" s="56"/>
      <c r="CP373" s="56"/>
      <c r="CQ373" s="49"/>
      <c r="CR373" s="48"/>
    </row>
    <row r="374" spans="1:96" hidden="1" outlineLevel="1" x14ac:dyDescent="0.25">
      <c r="A374" s="50" t="s">
        <v>86</v>
      </c>
      <c r="B374" s="51" t="s">
        <v>85</v>
      </c>
      <c r="C374" s="52">
        <f>+[2]Genanskaffelsespriser!$E$176</f>
        <v>25</v>
      </c>
      <c r="D374" s="78">
        <v>0</v>
      </c>
      <c r="E374" s="78">
        <v>0</v>
      </c>
      <c r="F374" s="78">
        <v>0</v>
      </c>
      <c r="G374" s="78">
        <v>0</v>
      </c>
      <c r="H374" s="78">
        <v>0</v>
      </c>
      <c r="I374" s="78">
        <v>0</v>
      </c>
      <c r="J374" s="78">
        <v>0</v>
      </c>
      <c r="K374" s="78">
        <v>0</v>
      </c>
      <c r="L374" s="78">
        <v>0</v>
      </c>
      <c r="M374" s="78">
        <v>0</v>
      </c>
      <c r="N374" s="78">
        <v>0</v>
      </c>
      <c r="O374" s="78">
        <v>0</v>
      </c>
      <c r="P374" s="78">
        <v>0</v>
      </c>
      <c r="Q374" s="78">
        <v>0</v>
      </c>
      <c r="R374" s="78">
        <v>0</v>
      </c>
      <c r="S374" s="78">
        <v>0</v>
      </c>
      <c r="T374" s="78">
        <v>0</v>
      </c>
      <c r="U374" s="78">
        <v>0</v>
      </c>
      <c r="V374" s="78">
        <v>0</v>
      </c>
      <c r="W374" s="78">
        <v>0</v>
      </c>
      <c r="X374" s="78">
        <v>0</v>
      </c>
      <c r="Y374" s="78">
        <v>0</v>
      </c>
      <c r="Z374" s="87">
        <f>IF(COUNTIF(D374:Y374,"&lt;&gt;0")&lt;=1,IF((SUM(D374:Y374))&gt;0,((+HLOOKUP((SUM(D374:Y374)),[2]Priser!$E$342:$H$344,2)+((SUM(D374:Y374))-HLOOKUP((SUM(D374:Y374)),[2]Priser!$E$342:$H$344,1))*HLOOKUP((SUM(D374:Y374)),[2]Priser!$E$342:$H$344,3))*[2]Priser!$Q$341)/(SUM(D374:Y374)),0)*(1+[2]Genanskaffelsespriser!$D$196),$A$400)</f>
        <v>0</v>
      </c>
      <c r="AA374" s="57">
        <f t="shared" ref="AA374:AP375" si="305">IF((D374*$Z374-(2009-D$3)/$C374*$Z374*D374)&lt;0,0,(D374*$Z374-(2009-D$3)/$C374*$Z374*D374))</f>
        <v>0</v>
      </c>
      <c r="AB374" s="58">
        <f t="shared" si="305"/>
        <v>0</v>
      </c>
      <c r="AC374" s="58">
        <f t="shared" si="305"/>
        <v>0</v>
      </c>
      <c r="AD374" s="58">
        <f t="shared" si="305"/>
        <v>0</v>
      </c>
      <c r="AE374" s="58">
        <f t="shared" si="305"/>
        <v>0</v>
      </c>
      <c r="AF374" s="58">
        <f t="shared" si="305"/>
        <v>0</v>
      </c>
      <c r="AG374" s="58">
        <f t="shared" si="305"/>
        <v>0</v>
      </c>
      <c r="AH374" s="58">
        <f t="shared" si="305"/>
        <v>0</v>
      </c>
      <c r="AI374" s="58">
        <f t="shared" si="305"/>
        <v>0</v>
      </c>
      <c r="AJ374" s="58">
        <f t="shared" si="305"/>
        <v>0</v>
      </c>
      <c r="AK374" s="58">
        <f t="shared" si="305"/>
        <v>0</v>
      </c>
      <c r="AL374" s="58">
        <f t="shared" si="305"/>
        <v>0</v>
      </c>
      <c r="AM374" s="58">
        <f t="shared" si="305"/>
        <v>0</v>
      </c>
      <c r="AN374" s="58">
        <f t="shared" si="305"/>
        <v>0</v>
      </c>
      <c r="AO374" s="58">
        <f t="shared" si="305"/>
        <v>0</v>
      </c>
      <c r="AP374" s="58">
        <f t="shared" si="305"/>
        <v>0</v>
      </c>
      <c r="AQ374" s="58">
        <f t="shared" ref="AK374:AT375" si="306">IF((T374*$Z374-(2009-T$3)/$C374*$Z374*T374)&lt;0,0,(T374*$Z374-(2009-T$3)/$C374*$Z374*T374))</f>
        <v>0</v>
      </c>
      <c r="AR374" s="58">
        <f t="shared" si="306"/>
        <v>0</v>
      </c>
      <c r="AS374" s="58">
        <f t="shared" si="306"/>
        <v>0</v>
      </c>
      <c r="AT374" s="58">
        <f t="shared" si="306"/>
        <v>0</v>
      </c>
      <c r="AU374" s="58">
        <f>IF((X374*$Z374-(2009-X$3)/$C374*$Z374*X374)&lt;0,0,(X374*$Z374-(2009-X$3)/$C374*$Z374*X374))</f>
        <v>0</v>
      </c>
      <c r="AV374" s="58">
        <f>IF((Y374*$Z374-(2009-Y$3)/$C374*$Z374*Y374)&lt;0,0,(Y374*$Z374-(2009-Y$3)/$C374*$Z374*Y374))</f>
        <v>0</v>
      </c>
      <c r="AW374" s="59">
        <f>+SUM(AA374:AV374)</f>
        <v>0</v>
      </c>
      <c r="AX374" s="58">
        <f>VLOOKUP(D$3,[2]Prisindeks!$A$1:$B$111,2,FALSE)/100*AA374</f>
        <v>0</v>
      </c>
      <c r="AY374" s="58">
        <f>VLOOKUP(E$3,[2]Prisindeks!$A$1:$B$111,2,FALSE)/100*AB374</f>
        <v>0</v>
      </c>
      <c r="AZ374" s="58">
        <f>VLOOKUP(F$3,[2]Prisindeks!$A$1:$B$111,2,FALSE)/100*AC374</f>
        <v>0</v>
      </c>
      <c r="BA374" s="58">
        <f>VLOOKUP(G$3,[2]Prisindeks!$A$1:$B$111,2,FALSE)/100*AD374</f>
        <v>0</v>
      </c>
      <c r="BB374" s="58">
        <f>VLOOKUP(H$3,[2]Prisindeks!$A$1:$B$111,2,FALSE)/100*AE374</f>
        <v>0</v>
      </c>
      <c r="BC374" s="58">
        <f>VLOOKUP(I$3,[2]Prisindeks!$A$1:$B$111,2,FALSE)/100*AF374</f>
        <v>0</v>
      </c>
      <c r="BD374" s="58">
        <f>VLOOKUP(J$3,[2]Prisindeks!$A$1:$B$111,2,FALSE)/100*AG374</f>
        <v>0</v>
      </c>
      <c r="BE374" s="58">
        <f>VLOOKUP(K$3,[2]Prisindeks!$A$1:$B$111,2,FALSE)/100*AH374</f>
        <v>0</v>
      </c>
      <c r="BF374" s="58">
        <f>VLOOKUP(L$3,[2]Prisindeks!$A$1:$B$111,2,FALSE)/100*AI374</f>
        <v>0</v>
      </c>
      <c r="BG374" s="58">
        <f>VLOOKUP(M$3,[2]Prisindeks!$A$1:$B$111,2,FALSE)/100*AJ374</f>
        <v>0</v>
      </c>
      <c r="BH374" s="58">
        <f>VLOOKUP(N$3,[2]Prisindeks!$A$1:$B$111,2,FALSE)/100*AK374</f>
        <v>0</v>
      </c>
      <c r="BI374" s="58">
        <f>VLOOKUP(O$3,[2]Prisindeks!$A$1:$B$111,2,FALSE)/100*AL374</f>
        <v>0</v>
      </c>
      <c r="BJ374" s="58">
        <f>VLOOKUP(P$3,[2]Prisindeks!$A$1:$B$111,2,FALSE)/100*AM374</f>
        <v>0</v>
      </c>
      <c r="BK374" s="58">
        <f>VLOOKUP(Q$3,[2]Prisindeks!$A$1:$B$111,2,FALSE)/100*AN374</f>
        <v>0</v>
      </c>
      <c r="BL374" s="58">
        <f>VLOOKUP(R$3,[2]Prisindeks!$A$1:$B$111,2,FALSE)/100*AO374</f>
        <v>0</v>
      </c>
      <c r="BM374" s="58">
        <f>VLOOKUP(S$3,[2]Prisindeks!$A$1:$B$111,2,FALSE)/100*AP374</f>
        <v>0</v>
      </c>
      <c r="BN374" s="58">
        <f>VLOOKUP(T$3,[2]Prisindeks!$A$1:$B$111,2,FALSE)/100*AQ374</f>
        <v>0</v>
      </c>
      <c r="BO374" s="58">
        <f>VLOOKUP(U$3,[2]Prisindeks!$A$1:$B$111,2,FALSE)/100*AR374</f>
        <v>0</v>
      </c>
      <c r="BP374" s="58">
        <f>VLOOKUP(V$3,[2]Prisindeks!$A$1:$B$111,2,FALSE)/100*AS374</f>
        <v>0</v>
      </c>
      <c r="BQ374" s="58">
        <f>VLOOKUP(W$3,[2]Prisindeks!$A$1:$B$111,2,FALSE)/100*AT374</f>
        <v>0</v>
      </c>
      <c r="BR374" s="58">
        <f>VLOOKUP(X$3,[2]Prisindeks!$A$1:$B$111,2,FALSE)/100*AU374</f>
        <v>0</v>
      </c>
      <c r="BS374" s="58">
        <f>VLOOKUP(Y$3,[2]Prisindeks!$A$1:$B$111,2,FALSE)/100*AV374</f>
        <v>0</v>
      </c>
      <c r="BT374" s="59">
        <f>+SUM(AX374:BS374)</f>
        <v>0</v>
      </c>
      <c r="BU374" s="48">
        <f t="shared" ref="BU374:CJ376" si="307">(AX374+AA374)/2</f>
        <v>0</v>
      </c>
      <c r="BV374" s="48">
        <f t="shared" si="307"/>
        <v>0</v>
      </c>
      <c r="BW374" s="48">
        <f t="shared" si="307"/>
        <v>0</v>
      </c>
      <c r="BX374" s="48">
        <f t="shared" si="307"/>
        <v>0</v>
      </c>
      <c r="BY374" s="48">
        <f t="shared" si="307"/>
        <v>0</v>
      </c>
      <c r="BZ374" s="48">
        <f t="shared" si="307"/>
        <v>0</v>
      </c>
      <c r="CA374" s="48">
        <f t="shared" si="307"/>
        <v>0</v>
      </c>
      <c r="CB374" s="48">
        <f t="shared" si="307"/>
        <v>0</v>
      </c>
      <c r="CC374" s="48">
        <f t="shared" si="307"/>
        <v>0</v>
      </c>
      <c r="CD374" s="48">
        <f t="shared" si="307"/>
        <v>0</v>
      </c>
      <c r="CE374" s="48">
        <f t="shared" si="307"/>
        <v>0</v>
      </c>
      <c r="CF374" s="48">
        <f t="shared" si="307"/>
        <v>0</v>
      </c>
      <c r="CG374" s="48">
        <f t="shared" si="307"/>
        <v>0</v>
      </c>
      <c r="CH374" s="48">
        <f t="shared" si="307"/>
        <v>0</v>
      </c>
      <c r="CI374" s="48">
        <f t="shared" si="307"/>
        <v>0</v>
      </c>
      <c r="CJ374" s="48">
        <f t="shared" si="307"/>
        <v>0</v>
      </c>
      <c r="CK374" s="48">
        <f t="shared" ref="CE374:CP376" si="308">(BN374+AQ374)/2</f>
        <v>0</v>
      </c>
      <c r="CL374" s="48">
        <f t="shared" si="308"/>
        <v>0</v>
      </c>
      <c r="CM374" s="48">
        <f t="shared" si="308"/>
        <v>0</v>
      </c>
      <c r="CN374" s="48">
        <f t="shared" si="308"/>
        <v>0</v>
      </c>
      <c r="CO374" s="48">
        <f t="shared" si="308"/>
        <v>0</v>
      </c>
      <c r="CP374" s="48">
        <f t="shared" si="308"/>
        <v>0</v>
      </c>
      <c r="CQ374" s="49">
        <f>+AVERAGE(AW374,BT374)</f>
        <v>0</v>
      </c>
      <c r="CR374" s="48">
        <f>SUM(D374:Y374)</f>
        <v>0</v>
      </c>
    </row>
    <row r="375" spans="1:96" hidden="1" outlineLevel="1" x14ac:dyDescent="0.25">
      <c r="A375" s="50" t="s">
        <v>87</v>
      </c>
      <c r="B375" s="51" t="s">
        <v>85</v>
      </c>
      <c r="C375" s="52">
        <f>+[2]Genanskaffelsespriser!$E$177</f>
        <v>10</v>
      </c>
      <c r="D375" s="78">
        <v>0</v>
      </c>
      <c r="E375" s="78">
        <v>0</v>
      </c>
      <c r="F375" s="78">
        <v>0</v>
      </c>
      <c r="G375" s="78">
        <v>0</v>
      </c>
      <c r="H375" s="78">
        <v>0</v>
      </c>
      <c r="I375" s="78">
        <v>0</v>
      </c>
      <c r="J375" s="78">
        <v>0</v>
      </c>
      <c r="K375" s="78">
        <v>0</v>
      </c>
      <c r="L375" s="78">
        <v>0</v>
      </c>
      <c r="M375" s="78">
        <v>0</v>
      </c>
      <c r="N375" s="78">
        <v>0</v>
      </c>
      <c r="O375" s="78">
        <v>0</v>
      </c>
      <c r="P375" s="78">
        <v>0</v>
      </c>
      <c r="Q375" s="78">
        <v>0</v>
      </c>
      <c r="R375" s="78">
        <v>0</v>
      </c>
      <c r="S375" s="78">
        <v>0</v>
      </c>
      <c r="T375" s="78">
        <v>0</v>
      </c>
      <c r="U375" s="78">
        <v>0</v>
      </c>
      <c r="V375" s="78">
        <v>0</v>
      </c>
      <c r="W375" s="78">
        <v>0</v>
      </c>
      <c r="X375" s="78">
        <v>0</v>
      </c>
      <c r="Y375" s="78">
        <v>0</v>
      </c>
      <c r="Z375" s="87">
        <f>IF(COUNTIF(D375:Y375,"&lt;&gt;0")&lt;=1,IF((SUM(D375:Y375))&gt;0,((+HLOOKUP((SUM(D375:Y375)),[2]Priser!$E$342:$H$344,2)+((SUM(D375:Y375))-HLOOKUP((SUM(D375:Y375)),[2]Priser!$E$342:$H$344,1))*HLOOKUP((SUM(D375:Y375)),[2]Priser!$E$342:$H$344,3))*[2]Priser!$R$341)/(SUM(D375:Y375)),0)*(1+[2]Genanskaffelsespriser!$D$196),$A$400)</f>
        <v>0</v>
      </c>
      <c r="AA375" s="57">
        <f t="shared" si="305"/>
        <v>0</v>
      </c>
      <c r="AB375" s="58">
        <f t="shared" si="305"/>
        <v>0</v>
      </c>
      <c r="AC375" s="58">
        <f t="shared" si="305"/>
        <v>0</v>
      </c>
      <c r="AD375" s="58">
        <f t="shared" si="305"/>
        <v>0</v>
      </c>
      <c r="AE375" s="58">
        <f t="shared" si="305"/>
        <v>0</v>
      </c>
      <c r="AF375" s="58">
        <f t="shared" si="305"/>
        <v>0</v>
      </c>
      <c r="AG375" s="58">
        <f t="shared" si="305"/>
        <v>0</v>
      </c>
      <c r="AH375" s="58">
        <f t="shared" si="305"/>
        <v>0</v>
      </c>
      <c r="AI375" s="58">
        <f t="shared" si="305"/>
        <v>0</v>
      </c>
      <c r="AJ375" s="58">
        <f t="shared" si="305"/>
        <v>0</v>
      </c>
      <c r="AK375" s="58">
        <f t="shared" si="306"/>
        <v>0</v>
      </c>
      <c r="AL375" s="58">
        <f t="shared" si="306"/>
        <v>0</v>
      </c>
      <c r="AM375" s="58">
        <f t="shared" si="306"/>
        <v>0</v>
      </c>
      <c r="AN375" s="58">
        <f t="shared" si="306"/>
        <v>0</v>
      </c>
      <c r="AO375" s="58">
        <f t="shared" si="306"/>
        <v>0</v>
      </c>
      <c r="AP375" s="58">
        <f t="shared" si="306"/>
        <v>0</v>
      </c>
      <c r="AQ375" s="58">
        <f t="shared" si="306"/>
        <v>0</v>
      </c>
      <c r="AR375" s="58">
        <f t="shared" si="306"/>
        <v>0</v>
      </c>
      <c r="AS375" s="58">
        <f t="shared" si="306"/>
        <v>0</v>
      </c>
      <c r="AT375" s="58">
        <f t="shared" si="306"/>
        <v>0</v>
      </c>
      <c r="AU375" s="58">
        <f>IF((X375*$Z375-(2009-X$3)/$C375*$Z375*X375)&lt;0,0,(X375*$Z375-(2009-X$3)/$C375*$Z375*X375))</f>
        <v>0</v>
      </c>
      <c r="AV375" s="58">
        <f>IF((Y375*$Z375-(2009-Y$3)/$C375*$Z375*Y375)&lt;0,0,(Y375*$Z375-(2009-Y$3)/$C375*$Z375*Y375))</f>
        <v>0</v>
      </c>
      <c r="AW375" s="59">
        <f>+SUM(AA375:AV375)</f>
        <v>0</v>
      </c>
      <c r="AX375" s="58">
        <f>VLOOKUP(D$3,[2]Prisindeks!$A$1:$B$111,2,FALSE)/100*AA375</f>
        <v>0</v>
      </c>
      <c r="AY375" s="58">
        <f>VLOOKUP(E$3,[2]Prisindeks!$A$1:$B$111,2,FALSE)/100*AB375</f>
        <v>0</v>
      </c>
      <c r="AZ375" s="58">
        <f>VLOOKUP(F$3,[2]Prisindeks!$A$1:$B$111,2,FALSE)/100*AC375</f>
        <v>0</v>
      </c>
      <c r="BA375" s="58">
        <f>VLOOKUP(G$3,[2]Prisindeks!$A$1:$B$111,2,FALSE)/100*AD375</f>
        <v>0</v>
      </c>
      <c r="BB375" s="58">
        <f>VLOOKUP(H$3,[2]Prisindeks!$A$1:$B$111,2,FALSE)/100*AE375</f>
        <v>0</v>
      </c>
      <c r="BC375" s="58">
        <f>VLOOKUP(I$3,[2]Prisindeks!$A$1:$B$111,2,FALSE)/100*AF375</f>
        <v>0</v>
      </c>
      <c r="BD375" s="58">
        <f>VLOOKUP(J$3,[2]Prisindeks!$A$1:$B$111,2,FALSE)/100*AG375</f>
        <v>0</v>
      </c>
      <c r="BE375" s="58">
        <f>VLOOKUP(K$3,[2]Prisindeks!$A$1:$B$111,2,FALSE)/100*AH375</f>
        <v>0</v>
      </c>
      <c r="BF375" s="58">
        <f>VLOOKUP(L$3,[2]Prisindeks!$A$1:$B$111,2,FALSE)/100*AI375</f>
        <v>0</v>
      </c>
      <c r="BG375" s="58">
        <f>VLOOKUP(M$3,[2]Prisindeks!$A$1:$B$111,2,FALSE)/100*AJ375</f>
        <v>0</v>
      </c>
      <c r="BH375" s="58">
        <f>VLOOKUP(N$3,[2]Prisindeks!$A$1:$B$111,2,FALSE)/100*AK375</f>
        <v>0</v>
      </c>
      <c r="BI375" s="58">
        <f>VLOOKUP(O$3,[2]Prisindeks!$A$1:$B$111,2,FALSE)/100*AL375</f>
        <v>0</v>
      </c>
      <c r="BJ375" s="58">
        <f>VLOOKUP(P$3,[2]Prisindeks!$A$1:$B$111,2,FALSE)/100*AM375</f>
        <v>0</v>
      </c>
      <c r="BK375" s="58">
        <f>VLOOKUP(Q$3,[2]Prisindeks!$A$1:$B$111,2,FALSE)/100*AN375</f>
        <v>0</v>
      </c>
      <c r="BL375" s="58">
        <f>VLOOKUP(R$3,[2]Prisindeks!$A$1:$B$111,2,FALSE)/100*AO375</f>
        <v>0</v>
      </c>
      <c r="BM375" s="58">
        <f>VLOOKUP(S$3,[2]Prisindeks!$A$1:$B$111,2,FALSE)/100*AP375</f>
        <v>0</v>
      </c>
      <c r="BN375" s="58">
        <f>VLOOKUP(T$3,[2]Prisindeks!$A$1:$B$111,2,FALSE)/100*AQ375</f>
        <v>0</v>
      </c>
      <c r="BO375" s="58">
        <f>VLOOKUP(U$3,[2]Prisindeks!$A$1:$B$111,2,FALSE)/100*AR375</f>
        <v>0</v>
      </c>
      <c r="BP375" s="58">
        <f>VLOOKUP(V$3,[2]Prisindeks!$A$1:$B$111,2,FALSE)/100*AS375</f>
        <v>0</v>
      </c>
      <c r="BQ375" s="58">
        <f>VLOOKUP(W$3,[2]Prisindeks!$A$1:$B$111,2,FALSE)/100*AT375</f>
        <v>0</v>
      </c>
      <c r="BR375" s="58">
        <f>VLOOKUP(X$3,[2]Prisindeks!$A$1:$B$111,2,FALSE)/100*AU375</f>
        <v>0</v>
      </c>
      <c r="BS375" s="58">
        <f>VLOOKUP(Y$3,[2]Prisindeks!$A$1:$B$111,2,FALSE)/100*AV375</f>
        <v>0</v>
      </c>
      <c r="BT375" s="59">
        <f>+SUM(AX375:BS375)</f>
        <v>0</v>
      </c>
      <c r="BU375" s="48">
        <f t="shared" si="307"/>
        <v>0</v>
      </c>
      <c r="BV375" s="48">
        <f t="shared" si="307"/>
        <v>0</v>
      </c>
      <c r="BW375" s="48">
        <f t="shared" si="307"/>
        <v>0</v>
      </c>
      <c r="BX375" s="48">
        <f t="shared" si="307"/>
        <v>0</v>
      </c>
      <c r="BY375" s="48">
        <f t="shared" si="307"/>
        <v>0</v>
      </c>
      <c r="BZ375" s="48">
        <f t="shared" si="307"/>
        <v>0</v>
      </c>
      <c r="CA375" s="48">
        <f t="shared" si="307"/>
        <v>0</v>
      </c>
      <c r="CB375" s="48">
        <f t="shared" si="307"/>
        <v>0</v>
      </c>
      <c r="CC375" s="48">
        <f t="shared" si="307"/>
        <v>0</v>
      </c>
      <c r="CD375" s="48">
        <f t="shared" si="307"/>
        <v>0</v>
      </c>
      <c r="CE375" s="48">
        <f t="shared" si="308"/>
        <v>0</v>
      </c>
      <c r="CF375" s="48">
        <f t="shared" si="308"/>
        <v>0</v>
      </c>
      <c r="CG375" s="48">
        <f t="shared" si="308"/>
        <v>0</v>
      </c>
      <c r="CH375" s="48">
        <f t="shared" si="308"/>
        <v>0</v>
      </c>
      <c r="CI375" s="48">
        <f t="shared" si="308"/>
        <v>0</v>
      </c>
      <c r="CJ375" s="48">
        <f t="shared" si="308"/>
        <v>0</v>
      </c>
      <c r="CK375" s="48">
        <f t="shared" si="308"/>
        <v>0</v>
      </c>
      <c r="CL375" s="48">
        <f t="shared" si="308"/>
        <v>0</v>
      </c>
      <c r="CM375" s="48">
        <f t="shared" si="308"/>
        <v>0</v>
      </c>
      <c r="CN375" s="48">
        <f t="shared" si="308"/>
        <v>0</v>
      </c>
      <c r="CO375" s="48">
        <f t="shared" si="308"/>
        <v>0</v>
      </c>
      <c r="CP375" s="48">
        <f t="shared" si="308"/>
        <v>0</v>
      </c>
      <c r="CQ375" s="49">
        <f>+AVERAGE(AW375,BT375)</f>
        <v>0</v>
      </c>
      <c r="CR375" s="48">
        <f>SUM(D375:Y375)</f>
        <v>0</v>
      </c>
    </row>
    <row r="376" spans="1:96" hidden="1" outlineLevel="1" x14ac:dyDescent="0.25">
      <c r="A376" s="50" t="s">
        <v>88</v>
      </c>
      <c r="B376" s="51" t="s">
        <v>89</v>
      </c>
      <c r="C376" s="52">
        <f>+[2]Genanskaffelsespriser!$E$178</f>
        <v>50</v>
      </c>
      <c r="D376" s="78">
        <v>0</v>
      </c>
      <c r="E376" s="78">
        <v>0</v>
      </c>
      <c r="F376" s="78">
        <v>0</v>
      </c>
      <c r="G376" s="78">
        <v>0</v>
      </c>
      <c r="H376" s="78">
        <v>0</v>
      </c>
      <c r="I376" s="78">
        <v>0</v>
      </c>
      <c r="J376" s="78">
        <v>0</v>
      </c>
      <c r="K376" s="78">
        <v>0</v>
      </c>
      <c r="L376" s="78">
        <v>0</v>
      </c>
      <c r="M376" s="78">
        <v>0</v>
      </c>
      <c r="N376" s="78">
        <v>0</v>
      </c>
      <c r="O376" s="78">
        <v>0</v>
      </c>
      <c r="P376" s="78">
        <v>0</v>
      </c>
      <c r="Q376" s="78">
        <v>0</v>
      </c>
      <c r="R376" s="78">
        <v>0</v>
      </c>
      <c r="S376" s="78">
        <v>0</v>
      </c>
      <c r="T376" s="78">
        <v>0</v>
      </c>
      <c r="U376" s="78">
        <v>0</v>
      </c>
      <c r="V376" s="78">
        <v>0</v>
      </c>
      <c r="W376" s="78">
        <v>0</v>
      </c>
      <c r="X376" s="78">
        <v>0</v>
      </c>
      <c r="Y376" s="78">
        <v>0</v>
      </c>
      <c r="Z376" s="87">
        <f>IF(COUNTIF(D376:Y376,"&lt;&gt;0")&lt;=1,IF((SUM(D376:Y376))&gt;0,(+HLOOKUP((SUM(D376:Y376)),[2]Priser!$E$168:$J$170,2)+((SUM(D376:Y376))-HLOOKUP((SUM(D376:Y376)),[2]Priser!$E$168:$J$170,1))*HLOOKUP((SUM(D376:Y376)),[2]Priser!$E$168:$J$170,3))/(SUM(D376:Y376)),0)*(1+[2]Genanskaffelsespriser!$D$196),$A$400)</f>
        <v>0</v>
      </c>
      <c r="AA376" s="57">
        <f t="shared" ref="AA376:AV376" si="309">IF((D376*$Z376-(2009-D$3)/($C376+D377)*$Z376*D376)&lt;0,0,(D376*$Z376-(2009-D$3)/($C376+D377)*$Z376*D376))</f>
        <v>0</v>
      </c>
      <c r="AB376" s="58">
        <f t="shared" si="309"/>
        <v>0</v>
      </c>
      <c r="AC376" s="58">
        <f t="shared" si="309"/>
        <v>0</v>
      </c>
      <c r="AD376" s="58">
        <f t="shared" si="309"/>
        <v>0</v>
      </c>
      <c r="AE376" s="58">
        <f t="shared" si="309"/>
        <v>0</v>
      </c>
      <c r="AF376" s="58">
        <f t="shared" si="309"/>
        <v>0</v>
      </c>
      <c r="AG376" s="58">
        <f t="shared" si="309"/>
        <v>0</v>
      </c>
      <c r="AH376" s="58">
        <f t="shared" si="309"/>
        <v>0</v>
      </c>
      <c r="AI376" s="58">
        <f t="shared" si="309"/>
        <v>0</v>
      </c>
      <c r="AJ376" s="58">
        <f t="shared" si="309"/>
        <v>0</v>
      </c>
      <c r="AK376" s="58">
        <f t="shared" si="309"/>
        <v>0</v>
      </c>
      <c r="AL376" s="58">
        <f t="shared" si="309"/>
        <v>0</v>
      </c>
      <c r="AM376" s="58">
        <f t="shared" si="309"/>
        <v>0</v>
      </c>
      <c r="AN376" s="58">
        <f t="shared" si="309"/>
        <v>0</v>
      </c>
      <c r="AO376" s="58">
        <f t="shared" si="309"/>
        <v>0</v>
      </c>
      <c r="AP376" s="58">
        <f t="shared" si="309"/>
        <v>0</v>
      </c>
      <c r="AQ376" s="58">
        <f t="shared" si="309"/>
        <v>0</v>
      </c>
      <c r="AR376" s="58">
        <f t="shared" si="309"/>
        <v>0</v>
      </c>
      <c r="AS376" s="58">
        <f t="shared" si="309"/>
        <v>0</v>
      </c>
      <c r="AT376" s="58">
        <f t="shared" si="309"/>
        <v>0</v>
      </c>
      <c r="AU376" s="58">
        <f t="shared" si="309"/>
        <v>0</v>
      </c>
      <c r="AV376" s="58">
        <f t="shared" si="309"/>
        <v>0</v>
      </c>
      <c r="AW376" s="59">
        <f>+SUM(AA376:AV376)</f>
        <v>0</v>
      </c>
      <c r="AX376" s="58">
        <f>VLOOKUP(D$3,[2]Prisindeks!$A$1:$B$111,2,FALSE)/100*AA376</f>
        <v>0</v>
      </c>
      <c r="AY376" s="58">
        <f>VLOOKUP(E$3,[2]Prisindeks!$A$1:$B$111,2,FALSE)/100*AB376</f>
        <v>0</v>
      </c>
      <c r="AZ376" s="58">
        <f>VLOOKUP(F$3,[2]Prisindeks!$A$1:$B$111,2,FALSE)/100*AC376</f>
        <v>0</v>
      </c>
      <c r="BA376" s="58">
        <f>VLOOKUP(G$3,[2]Prisindeks!$A$1:$B$111,2,FALSE)/100*AD376</f>
        <v>0</v>
      </c>
      <c r="BB376" s="58">
        <f>VLOOKUP(H$3,[2]Prisindeks!$A$1:$B$111,2,FALSE)/100*AE376</f>
        <v>0</v>
      </c>
      <c r="BC376" s="58">
        <f>VLOOKUP(I$3,[2]Prisindeks!$A$1:$B$111,2,FALSE)/100*AF376</f>
        <v>0</v>
      </c>
      <c r="BD376" s="58">
        <f>VLOOKUP(J$3,[2]Prisindeks!$A$1:$B$111,2,FALSE)/100*AG376</f>
        <v>0</v>
      </c>
      <c r="BE376" s="58">
        <f>VLOOKUP(K$3,[2]Prisindeks!$A$1:$B$111,2,FALSE)/100*AH376</f>
        <v>0</v>
      </c>
      <c r="BF376" s="58">
        <f>VLOOKUP(L$3,[2]Prisindeks!$A$1:$B$111,2,FALSE)/100*AI376</f>
        <v>0</v>
      </c>
      <c r="BG376" s="58">
        <f>VLOOKUP(M$3,[2]Prisindeks!$A$1:$B$111,2,FALSE)/100*AJ376</f>
        <v>0</v>
      </c>
      <c r="BH376" s="58">
        <f>VLOOKUP(N$3,[2]Prisindeks!$A$1:$B$111,2,FALSE)/100*AK376</f>
        <v>0</v>
      </c>
      <c r="BI376" s="58">
        <f>VLOOKUP(O$3,[2]Prisindeks!$A$1:$B$111,2,FALSE)/100*AL376</f>
        <v>0</v>
      </c>
      <c r="BJ376" s="58">
        <f>VLOOKUP(P$3,[2]Prisindeks!$A$1:$B$111,2,FALSE)/100*AM376</f>
        <v>0</v>
      </c>
      <c r="BK376" s="58">
        <f>VLOOKUP(Q$3,[2]Prisindeks!$A$1:$B$111,2,FALSE)/100*AN376</f>
        <v>0</v>
      </c>
      <c r="BL376" s="58">
        <f>VLOOKUP(R$3,[2]Prisindeks!$A$1:$B$111,2,FALSE)/100*AO376</f>
        <v>0</v>
      </c>
      <c r="BM376" s="58">
        <f>VLOOKUP(S$3,[2]Prisindeks!$A$1:$B$111,2,FALSE)/100*AP376</f>
        <v>0</v>
      </c>
      <c r="BN376" s="58">
        <f>VLOOKUP(T$3,[2]Prisindeks!$A$1:$B$111,2,FALSE)/100*AQ376</f>
        <v>0</v>
      </c>
      <c r="BO376" s="58">
        <f>VLOOKUP(U$3,[2]Prisindeks!$A$1:$B$111,2,FALSE)/100*AR376</f>
        <v>0</v>
      </c>
      <c r="BP376" s="58">
        <f>VLOOKUP(V$3,[2]Prisindeks!$A$1:$B$111,2,FALSE)/100*AS376</f>
        <v>0</v>
      </c>
      <c r="BQ376" s="58">
        <f>VLOOKUP(W$3,[2]Prisindeks!$A$1:$B$111,2,FALSE)/100*AT376</f>
        <v>0</v>
      </c>
      <c r="BR376" s="58">
        <f>VLOOKUP(X$3,[2]Prisindeks!$A$1:$B$111,2,FALSE)/100*AU376</f>
        <v>0</v>
      </c>
      <c r="BS376" s="58">
        <f>VLOOKUP(Y$3,[2]Prisindeks!$A$1:$B$111,2,FALSE)/100*AV376</f>
        <v>0</v>
      </c>
      <c r="BT376" s="59">
        <f>+SUM(AX376:BS376)</f>
        <v>0</v>
      </c>
      <c r="BU376" s="48">
        <f t="shared" si="307"/>
        <v>0</v>
      </c>
      <c r="BV376" s="48">
        <f t="shared" si="307"/>
        <v>0</v>
      </c>
      <c r="BW376" s="48">
        <f t="shared" si="307"/>
        <v>0</v>
      </c>
      <c r="BX376" s="48">
        <f t="shared" si="307"/>
        <v>0</v>
      </c>
      <c r="BY376" s="48">
        <f t="shared" si="307"/>
        <v>0</v>
      </c>
      <c r="BZ376" s="48">
        <f t="shared" si="307"/>
        <v>0</v>
      </c>
      <c r="CA376" s="48">
        <f t="shared" si="307"/>
        <v>0</v>
      </c>
      <c r="CB376" s="48">
        <f t="shared" si="307"/>
        <v>0</v>
      </c>
      <c r="CC376" s="48">
        <f t="shared" si="307"/>
        <v>0</v>
      </c>
      <c r="CD376" s="48">
        <f t="shared" si="307"/>
        <v>0</v>
      </c>
      <c r="CE376" s="48">
        <f t="shared" si="308"/>
        <v>0</v>
      </c>
      <c r="CF376" s="48">
        <f t="shared" si="308"/>
        <v>0</v>
      </c>
      <c r="CG376" s="48">
        <f t="shared" si="308"/>
        <v>0</v>
      </c>
      <c r="CH376" s="48">
        <f t="shared" si="308"/>
        <v>0</v>
      </c>
      <c r="CI376" s="48">
        <f t="shared" si="308"/>
        <v>0</v>
      </c>
      <c r="CJ376" s="48">
        <f t="shared" si="308"/>
        <v>0</v>
      </c>
      <c r="CK376" s="48">
        <f t="shared" si="308"/>
        <v>0</v>
      </c>
      <c r="CL376" s="48">
        <f t="shared" si="308"/>
        <v>0</v>
      </c>
      <c r="CM376" s="48">
        <f t="shared" si="308"/>
        <v>0</v>
      </c>
      <c r="CN376" s="48">
        <f t="shared" si="308"/>
        <v>0</v>
      </c>
      <c r="CO376" s="48">
        <f t="shared" si="308"/>
        <v>0</v>
      </c>
      <c r="CP376" s="48">
        <f t="shared" si="308"/>
        <v>0</v>
      </c>
      <c r="CQ376" s="49">
        <f>+AVERAGE(AW376,BT376)</f>
        <v>0</v>
      </c>
      <c r="CR376" s="48">
        <f>SUM(D376:Y376)</f>
        <v>0</v>
      </c>
    </row>
    <row r="377" spans="1:96" hidden="1" outlineLevel="1" x14ac:dyDescent="0.25">
      <c r="A377" s="60" t="s">
        <v>66</v>
      </c>
      <c r="B377" s="51" t="s">
        <v>67</v>
      </c>
      <c r="C377" s="61" t="s">
        <v>68</v>
      </c>
      <c r="D377" s="78">
        <v>0</v>
      </c>
      <c r="E377" s="78">
        <v>0</v>
      </c>
      <c r="F377" s="78">
        <v>0</v>
      </c>
      <c r="G377" s="78">
        <v>0</v>
      </c>
      <c r="H377" s="78">
        <v>0</v>
      </c>
      <c r="I377" s="78">
        <v>0</v>
      </c>
      <c r="J377" s="78">
        <v>0</v>
      </c>
      <c r="K377" s="78">
        <v>0</v>
      </c>
      <c r="L377" s="78">
        <v>0</v>
      </c>
      <c r="M377" s="78">
        <v>0</v>
      </c>
      <c r="N377" s="78">
        <v>0</v>
      </c>
      <c r="O377" s="78">
        <v>0</v>
      </c>
      <c r="P377" s="78">
        <v>0</v>
      </c>
      <c r="Q377" s="78">
        <v>0</v>
      </c>
      <c r="R377" s="78">
        <v>0</v>
      </c>
      <c r="S377" s="78">
        <v>0</v>
      </c>
      <c r="T377" s="78">
        <v>0</v>
      </c>
      <c r="U377" s="78">
        <v>0</v>
      </c>
      <c r="V377" s="78">
        <v>0</v>
      </c>
      <c r="W377" s="78">
        <v>0</v>
      </c>
      <c r="X377" s="78">
        <v>0</v>
      </c>
      <c r="Y377" s="110">
        <v>0</v>
      </c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  <c r="BC377" s="56"/>
      <c r="BD377" s="56"/>
      <c r="BE377" s="56"/>
      <c r="BF377" s="56"/>
      <c r="BG377" s="56"/>
      <c r="BH377" s="56"/>
      <c r="BI377" s="56"/>
      <c r="BJ377" s="56"/>
      <c r="BK377" s="56"/>
      <c r="BL377" s="56"/>
      <c r="BM377" s="56"/>
      <c r="BN377" s="56"/>
      <c r="BO377" s="56"/>
      <c r="BP377" s="56"/>
      <c r="BQ377" s="56"/>
      <c r="BR377" s="56"/>
      <c r="BS377" s="56"/>
      <c r="BT377" s="56"/>
      <c r="BU377" s="56"/>
      <c r="BV377" s="56"/>
      <c r="BW377" s="56"/>
      <c r="BX377" s="56"/>
      <c r="BY377" s="56"/>
      <c r="BZ377" s="56"/>
      <c r="CA377" s="56"/>
      <c r="CB377" s="56"/>
      <c r="CC377" s="56"/>
      <c r="CD377" s="56"/>
      <c r="CE377" s="56"/>
      <c r="CF377" s="56"/>
      <c r="CG377" s="56"/>
      <c r="CH377" s="56"/>
      <c r="CI377" s="56"/>
      <c r="CJ377" s="56"/>
      <c r="CK377" s="56"/>
      <c r="CL377" s="56"/>
      <c r="CM377" s="56"/>
      <c r="CN377" s="56"/>
      <c r="CO377" s="56"/>
      <c r="CP377" s="56"/>
      <c r="CQ377" s="49"/>
      <c r="CR377" s="48"/>
    </row>
    <row r="378" spans="1:96" hidden="1" outlineLevel="1" x14ac:dyDescent="0.25">
      <c r="A378" s="50" t="s">
        <v>90</v>
      </c>
      <c r="B378" s="51" t="s">
        <v>89</v>
      </c>
      <c r="C378" s="52">
        <f>+[2]Genanskaffelsespriser!$E$179</f>
        <v>50</v>
      </c>
      <c r="D378" s="78">
        <v>0</v>
      </c>
      <c r="E378" s="78">
        <v>0</v>
      </c>
      <c r="F378" s="78">
        <v>0</v>
      </c>
      <c r="G378" s="78">
        <v>0</v>
      </c>
      <c r="H378" s="78">
        <v>0</v>
      </c>
      <c r="I378" s="78">
        <v>0</v>
      </c>
      <c r="J378" s="78">
        <v>0</v>
      </c>
      <c r="K378" s="78">
        <v>0</v>
      </c>
      <c r="L378" s="78">
        <v>0</v>
      </c>
      <c r="M378" s="78">
        <v>0</v>
      </c>
      <c r="N378" s="78">
        <v>0</v>
      </c>
      <c r="O378" s="78">
        <v>0</v>
      </c>
      <c r="P378" s="78">
        <v>0</v>
      </c>
      <c r="Q378" s="78">
        <v>0</v>
      </c>
      <c r="R378" s="78">
        <v>0</v>
      </c>
      <c r="S378" s="78">
        <v>0</v>
      </c>
      <c r="T378" s="78">
        <v>0</v>
      </c>
      <c r="U378" s="78">
        <v>0</v>
      </c>
      <c r="V378" s="78">
        <v>0</v>
      </c>
      <c r="W378" s="78">
        <v>0</v>
      </c>
      <c r="X378" s="78">
        <v>0</v>
      </c>
      <c r="Y378" s="78">
        <v>0</v>
      </c>
      <c r="Z378" s="87">
        <f>IF(COUNTIF(D378:Y378,"&lt;&gt;0")&lt;=1,IF((SUM(D378:Y378))&gt;0,(+HLOOKUP((SUM(D378:Y378)),[2]Priser!$E$191:$J$193,2)+((SUM(D378:Y378))-HLOOKUP((SUM(D378:Y378)),[2]Priser!$E$191:$J$193,1))*HLOOKUP((SUM(D378:Y378)),[2]Priser!$E$191:$J$193,3))/(SUM(D378:Y378)),0)*(1+[2]Genanskaffelsespriser!$D$196),$A$400)</f>
        <v>0</v>
      </c>
      <c r="AA378" s="57">
        <f t="shared" ref="AA378:AV378" si="310">IF((D378*$Z378-(2009-D$3)/($C378+D379)*$Z378*D378)&lt;0,0,(D378*$Z378-(2009-D$3)/($C378+D379)*$Z378*D378))</f>
        <v>0</v>
      </c>
      <c r="AB378" s="58">
        <f t="shared" si="310"/>
        <v>0</v>
      </c>
      <c r="AC378" s="58">
        <f t="shared" si="310"/>
        <v>0</v>
      </c>
      <c r="AD378" s="58">
        <f t="shared" si="310"/>
        <v>0</v>
      </c>
      <c r="AE378" s="58">
        <f t="shared" si="310"/>
        <v>0</v>
      </c>
      <c r="AF378" s="58">
        <f t="shared" si="310"/>
        <v>0</v>
      </c>
      <c r="AG378" s="58">
        <f t="shared" si="310"/>
        <v>0</v>
      </c>
      <c r="AH378" s="58">
        <f t="shared" si="310"/>
        <v>0</v>
      </c>
      <c r="AI378" s="58">
        <f t="shared" si="310"/>
        <v>0</v>
      </c>
      <c r="AJ378" s="58">
        <f t="shared" si="310"/>
        <v>0</v>
      </c>
      <c r="AK378" s="58">
        <f t="shared" si="310"/>
        <v>0</v>
      </c>
      <c r="AL378" s="58">
        <f t="shared" si="310"/>
        <v>0</v>
      </c>
      <c r="AM378" s="58">
        <f t="shared" si="310"/>
        <v>0</v>
      </c>
      <c r="AN378" s="58">
        <f t="shared" si="310"/>
        <v>0</v>
      </c>
      <c r="AO378" s="58">
        <f t="shared" si="310"/>
        <v>0</v>
      </c>
      <c r="AP378" s="58">
        <f t="shared" si="310"/>
        <v>0</v>
      </c>
      <c r="AQ378" s="58">
        <f t="shared" si="310"/>
        <v>0</v>
      </c>
      <c r="AR378" s="58">
        <f t="shared" si="310"/>
        <v>0</v>
      </c>
      <c r="AS378" s="58">
        <f t="shared" si="310"/>
        <v>0</v>
      </c>
      <c r="AT378" s="58">
        <f t="shared" si="310"/>
        <v>0</v>
      </c>
      <c r="AU378" s="58">
        <f t="shared" si="310"/>
        <v>0</v>
      </c>
      <c r="AV378" s="58">
        <f t="shared" si="310"/>
        <v>0</v>
      </c>
      <c r="AW378" s="59">
        <f>+SUM(AA378:AV378)</f>
        <v>0</v>
      </c>
      <c r="AX378" s="58">
        <f>VLOOKUP(D$3,[2]Prisindeks!$A$1:$B$111,2,FALSE)/100*AA378</f>
        <v>0</v>
      </c>
      <c r="AY378" s="58">
        <f>VLOOKUP(E$3,[2]Prisindeks!$A$1:$B$111,2,FALSE)/100*AB378</f>
        <v>0</v>
      </c>
      <c r="AZ378" s="58">
        <f>VLOOKUP(F$3,[2]Prisindeks!$A$1:$B$111,2,FALSE)/100*AC378</f>
        <v>0</v>
      </c>
      <c r="BA378" s="58">
        <f>VLOOKUP(G$3,[2]Prisindeks!$A$1:$B$111,2,FALSE)/100*AD378</f>
        <v>0</v>
      </c>
      <c r="BB378" s="58">
        <f>VLOOKUP(H$3,[2]Prisindeks!$A$1:$B$111,2,FALSE)/100*AE378</f>
        <v>0</v>
      </c>
      <c r="BC378" s="58">
        <f>VLOOKUP(I$3,[2]Prisindeks!$A$1:$B$111,2,FALSE)/100*AF378</f>
        <v>0</v>
      </c>
      <c r="BD378" s="58">
        <f>VLOOKUP(J$3,[2]Prisindeks!$A$1:$B$111,2,FALSE)/100*AG378</f>
        <v>0</v>
      </c>
      <c r="BE378" s="58">
        <f>VLOOKUP(K$3,[2]Prisindeks!$A$1:$B$111,2,FALSE)/100*AH378</f>
        <v>0</v>
      </c>
      <c r="BF378" s="58">
        <f>VLOOKUP(L$3,[2]Prisindeks!$A$1:$B$111,2,FALSE)/100*AI378</f>
        <v>0</v>
      </c>
      <c r="BG378" s="58">
        <f>VLOOKUP(M$3,[2]Prisindeks!$A$1:$B$111,2,FALSE)/100*AJ378</f>
        <v>0</v>
      </c>
      <c r="BH378" s="58">
        <f>VLOOKUP(N$3,[2]Prisindeks!$A$1:$B$111,2,FALSE)/100*AK378</f>
        <v>0</v>
      </c>
      <c r="BI378" s="58">
        <f>VLOOKUP(O$3,[2]Prisindeks!$A$1:$B$111,2,FALSE)/100*AL378</f>
        <v>0</v>
      </c>
      <c r="BJ378" s="58">
        <f>VLOOKUP(P$3,[2]Prisindeks!$A$1:$B$111,2,FALSE)/100*AM378</f>
        <v>0</v>
      </c>
      <c r="BK378" s="58">
        <f>VLOOKUP(Q$3,[2]Prisindeks!$A$1:$B$111,2,FALSE)/100*AN378</f>
        <v>0</v>
      </c>
      <c r="BL378" s="58">
        <f>VLOOKUP(R$3,[2]Prisindeks!$A$1:$B$111,2,FALSE)/100*AO378</f>
        <v>0</v>
      </c>
      <c r="BM378" s="58">
        <f>VLOOKUP(S$3,[2]Prisindeks!$A$1:$B$111,2,FALSE)/100*AP378</f>
        <v>0</v>
      </c>
      <c r="BN378" s="58">
        <f>VLOOKUP(T$3,[2]Prisindeks!$A$1:$B$111,2,FALSE)/100*AQ378</f>
        <v>0</v>
      </c>
      <c r="BO378" s="58">
        <f>VLOOKUP(U$3,[2]Prisindeks!$A$1:$B$111,2,FALSE)/100*AR378</f>
        <v>0</v>
      </c>
      <c r="BP378" s="58">
        <f>VLOOKUP(V$3,[2]Prisindeks!$A$1:$B$111,2,FALSE)/100*AS378</f>
        <v>0</v>
      </c>
      <c r="BQ378" s="58">
        <f>VLOOKUP(W$3,[2]Prisindeks!$A$1:$B$111,2,FALSE)/100*AT378</f>
        <v>0</v>
      </c>
      <c r="BR378" s="58">
        <f>VLOOKUP(X$3,[2]Prisindeks!$A$1:$B$111,2,FALSE)/100*AU378</f>
        <v>0</v>
      </c>
      <c r="BS378" s="58">
        <f>VLOOKUP(Y$3,[2]Prisindeks!$A$1:$B$111,2,FALSE)/100*AV378</f>
        <v>0</v>
      </c>
      <c r="BT378" s="59">
        <f>+SUM(AX378:BS378)</f>
        <v>0</v>
      </c>
      <c r="BU378" s="48">
        <f t="shared" ref="BU378:CP378" si="311">(AX378+AA378)/2</f>
        <v>0</v>
      </c>
      <c r="BV378" s="48">
        <f t="shared" si="311"/>
        <v>0</v>
      </c>
      <c r="BW378" s="48">
        <f t="shared" si="311"/>
        <v>0</v>
      </c>
      <c r="BX378" s="48">
        <f t="shared" si="311"/>
        <v>0</v>
      </c>
      <c r="BY378" s="48">
        <f t="shared" si="311"/>
        <v>0</v>
      </c>
      <c r="BZ378" s="48">
        <f t="shared" si="311"/>
        <v>0</v>
      </c>
      <c r="CA378" s="48">
        <f t="shared" si="311"/>
        <v>0</v>
      </c>
      <c r="CB378" s="48">
        <f t="shared" si="311"/>
        <v>0</v>
      </c>
      <c r="CC378" s="48">
        <f t="shared" si="311"/>
        <v>0</v>
      </c>
      <c r="CD378" s="48">
        <f t="shared" si="311"/>
        <v>0</v>
      </c>
      <c r="CE378" s="48">
        <f t="shared" si="311"/>
        <v>0</v>
      </c>
      <c r="CF378" s="48">
        <f t="shared" si="311"/>
        <v>0</v>
      </c>
      <c r="CG378" s="48">
        <f t="shared" si="311"/>
        <v>0</v>
      </c>
      <c r="CH378" s="48">
        <f t="shared" si="311"/>
        <v>0</v>
      </c>
      <c r="CI378" s="48">
        <f t="shared" si="311"/>
        <v>0</v>
      </c>
      <c r="CJ378" s="48">
        <f t="shared" si="311"/>
        <v>0</v>
      </c>
      <c r="CK378" s="48">
        <f t="shared" si="311"/>
        <v>0</v>
      </c>
      <c r="CL378" s="48">
        <f t="shared" si="311"/>
        <v>0</v>
      </c>
      <c r="CM378" s="48">
        <f t="shared" si="311"/>
        <v>0</v>
      </c>
      <c r="CN378" s="48">
        <f t="shared" si="311"/>
        <v>0</v>
      </c>
      <c r="CO378" s="48">
        <f t="shared" si="311"/>
        <v>0</v>
      </c>
      <c r="CP378" s="48">
        <f t="shared" si="311"/>
        <v>0</v>
      </c>
      <c r="CQ378" s="49">
        <f>+AVERAGE(AW378,BT378)</f>
        <v>0</v>
      </c>
      <c r="CR378" s="48">
        <f>SUM(D378:Y378)</f>
        <v>0</v>
      </c>
    </row>
    <row r="379" spans="1:96" hidden="1" outlineLevel="1" x14ac:dyDescent="0.25">
      <c r="A379" s="60" t="s">
        <v>66</v>
      </c>
      <c r="B379" s="51" t="s">
        <v>67</v>
      </c>
      <c r="C379" s="61" t="s">
        <v>68</v>
      </c>
      <c r="D379" s="78">
        <v>0</v>
      </c>
      <c r="E379" s="78">
        <v>0</v>
      </c>
      <c r="F379" s="78">
        <v>0</v>
      </c>
      <c r="G379" s="78">
        <v>0</v>
      </c>
      <c r="H379" s="78">
        <v>0</v>
      </c>
      <c r="I379" s="78">
        <v>0</v>
      </c>
      <c r="J379" s="78">
        <v>0</v>
      </c>
      <c r="K379" s="78">
        <v>0</v>
      </c>
      <c r="L379" s="78">
        <v>0</v>
      </c>
      <c r="M379" s="78">
        <v>0</v>
      </c>
      <c r="N379" s="78">
        <v>0</v>
      </c>
      <c r="O379" s="78">
        <v>0</v>
      </c>
      <c r="P379" s="78">
        <v>0</v>
      </c>
      <c r="Q379" s="78">
        <v>0</v>
      </c>
      <c r="R379" s="78">
        <v>0</v>
      </c>
      <c r="S379" s="78">
        <v>0</v>
      </c>
      <c r="T379" s="78">
        <v>0</v>
      </c>
      <c r="U379" s="78">
        <v>0</v>
      </c>
      <c r="V379" s="78">
        <v>0</v>
      </c>
      <c r="W379" s="78">
        <v>0</v>
      </c>
      <c r="X379" s="78">
        <v>0</v>
      </c>
      <c r="Y379" s="110">
        <v>0</v>
      </c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  <c r="BC379" s="56"/>
      <c r="BD379" s="56"/>
      <c r="BE379" s="56"/>
      <c r="BF379" s="56"/>
      <c r="BG379" s="56"/>
      <c r="BH379" s="56"/>
      <c r="BI379" s="56"/>
      <c r="BJ379" s="56"/>
      <c r="BK379" s="56"/>
      <c r="BL379" s="56"/>
      <c r="BM379" s="56"/>
      <c r="BN379" s="56"/>
      <c r="BO379" s="56"/>
      <c r="BP379" s="56"/>
      <c r="BQ379" s="56"/>
      <c r="BR379" s="56"/>
      <c r="BS379" s="56"/>
      <c r="BT379" s="56"/>
      <c r="BU379" s="56"/>
      <c r="BV379" s="56"/>
      <c r="BW379" s="56"/>
      <c r="BX379" s="56"/>
      <c r="BY379" s="56"/>
      <c r="BZ379" s="56"/>
      <c r="CA379" s="56"/>
      <c r="CB379" s="56"/>
      <c r="CC379" s="56"/>
      <c r="CD379" s="56"/>
      <c r="CE379" s="56"/>
      <c r="CF379" s="56"/>
      <c r="CG379" s="56"/>
      <c r="CH379" s="56"/>
      <c r="CI379" s="56"/>
      <c r="CJ379" s="56"/>
      <c r="CK379" s="56"/>
      <c r="CL379" s="56"/>
      <c r="CM379" s="56"/>
      <c r="CN379" s="56"/>
      <c r="CO379" s="56"/>
      <c r="CP379" s="56"/>
      <c r="CQ379" s="49"/>
      <c r="CR379" s="48"/>
    </row>
    <row r="380" spans="1:96" collapsed="1" x14ac:dyDescent="0.25">
      <c r="A380" s="30" t="s">
        <v>120</v>
      </c>
      <c r="B380" s="31"/>
      <c r="C380" s="7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74"/>
      <c r="AB380" s="75"/>
      <c r="AC380" s="75"/>
      <c r="AD380" s="75"/>
      <c r="AE380" s="75"/>
      <c r="AF380" s="75"/>
      <c r="AG380" s="75"/>
      <c r="AH380" s="75"/>
      <c r="AI380" s="75"/>
      <c r="AJ380" s="75"/>
      <c r="AK380" s="75"/>
      <c r="AL380" s="75"/>
      <c r="AM380" s="75"/>
      <c r="AN380" s="75"/>
      <c r="AO380" s="75"/>
      <c r="AP380" s="75"/>
      <c r="AQ380" s="75"/>
      <c r="AR380" s="75"/>
      <c r="AS380" s="75"/>
      <c r="AT380" s="75"/>
      <c r="AU380" s="75"/>
      <c r="AV380" s="49"/>
      <c r="AW380" s="36">
        <f>SUM(AW381:AW386)</f>
        <v>0</v>
      </c>
      <c r="AX380" s="76"/>
      <c r="AY380" s="76"/>
      <c r="AZ380" s="76"/>
      <c r="BA380" s="76"/>
      <c r="BB380" s="76"/>
      <c r="BC380" s="76"/>
      <c r="BD380" s="76"/>
      <c r="BE380" s="76"/>
      <c r="BF380" s="76"/>
      <c r="BG380" s="76"/>
      <c r="BH380" s="76"/>
      <c r="BI380" s="76"/>
      <c r="BJ380" s="76"/>
      <c r="BK380" s="76"/>
      <c r="BL380" s="76"/>
      <c r="BM380" s="76"/>
      <c r="BN380" s="76"/>
      <c r="BO380" s="76"/>
      <c r="BP380" s="76"/>
      <c r="BQ380" s="76"/>
      <c r="BR380" s="76"/>
      <c r="BS380" s="76"/>
      <c r="BT380" s="36">
        <f>SUM(BT381:BT386)</f>
        <v>0</v>
      </c>
      <c r="BU380" s="76"/>
      <c r="BV380" s="76"/>
      <c r="BW380" s="76"/>
      <c r="BX380" s="76"/>
      <c r="BY380" s="76"/>
      <c r="BZ380" s="76"/>
      <c r="CA380" s="76"/>
      <c r="CB380" s="76"/>
      <c r="CC380" s="76"/>
      <c r="CD380" s="76"/>
      <c r="CE380" s="76"/>
      <c r="CF380" s="76"/>
      <c r="CG380" s="76"/>
      <c r="CH380" s="76"/>
      <c r="CI380" s="76"/>
      <c r="CJ380" s="76"/>
      <c r="CK380" s="76"/>
      <c r="CL380" s="76"/>
      <c r="CM380" s="76"/>
      <c r="CN380" s="76"/>
      <c r="CO380" s="76"/>
      <c r="CP380" s="76"/>
      <c r="CQ380" s="36">
        <f>SUM(CQ381:CQ386)</f>
        <v>0</v>
      </c>
      <c r="CR380" s="48">
        <f t="shared" ref="CR380:CR387" si="312">SUM(D380:Y380)</f>
        <v>0</v>
      </c>
    </row>
    <row r="381" spans="1:96" hidden="1" outlineLevel="1" x14ac:dyDescent="0.25">
      <c r="A381" s="38" t="s">
        <v>121</v>
      </c>
      <c r="B381" s="39" t="s">
        <v>65</v>
      </c>
      <c r="C381" s="40">
        <f>[2]Genanskaffelsespriser!E181</f>
        <v>8</v>
      </c>
      <c r="D381" s="77">
        <v>0</v>
      </c>
      <c r="E381" s="77">
        <v>0</v>
      </c>
      <c r="F381" s="77">
        <v>0</v>
      </c>
      <c r="G381" s="77">
        <v>0</v>
      </c>
      <c r="H381" s="77">
        <v>0</v>
      </c>
      <c r="I381" s="77">
        <v>0</v>
      </c>
      <c r="J381" s="77">
        <v>0</v>
      </c>
      <c r="K381" s="77">
        <v>0</v>
      </c>
      <c r="L381" s="77">
        <v>0</v>
      </c>
      <c r="M381" s="77">
        <v>0</v>
      </c>
      <c r="N381" s="77">
        <v>0</v>
      </c>
      <c r="O381" s="77">
        <v>0</v>
      </c>
      <c r="P381" s="77">
        <v>0</v>
      </c>
      <c r="Q381" s="77">
        <v>0</v>
      </c>
      <c r="R381" s="77">
        <v>0</v>
      </c>
      <c r="S381" s="77">
        <v>0</v>
      </c>
      <c r="T381" s="77">
        <v>0</v>
      </c>
      <c r="U381" s="77">
        <v>0</v>
      </c>
      <c r="V381" s="77">
        <v>0</v>
      </c>
      <c r="W381" s="77">
        <v>0</v>
      </c>
      <c r="X381" s="77">
        <v>0</v>
      </c>
      <c r="Y381" s="77">
        <v>0</v>
      </c>
      <c r="Z381" s="88"/>
      <c r="AA381" s="45">
        <f>IF((D381*[2]Genanskaffelsespriser!$D181-(2009-D$3)/$C381*[2]Genanskaffelsespriser!$D181*D381)&lt;0,0,(D381*[2]Genanskaffelsespriser!$D181-(2009-D$3)/$C381*[2]Genanskaffelsespriser!$D181*D381))</f>
        <v>0</v>
      </c>
      <c r="AB381" s="46">
        <f>IF((E381*[2]Genanskaffelsespriser!$D181-(2009-E$3)/$C381*[2]Genanskaffelsespriser!$D181*E381)&lt;0,0,(E381*[2]Genanskaffelsespriser!$D181-(2009-E$3)/$C381*[2]Genanskaffelsespriser!$D181*E381))</f>
        <v>0</v>
      </c>
      <c r="AC381" s="46">
        <f>IF((F381*[2]Genanskaffelsespriser!$D181-(2009-F$3)/$C381*[2]Genanskaffelsespriser!$D181*F381)&lt;0,0,(F381*[2]Genanskaffelsespriser!$D181-(2009-F$3)/$C381*[2]Genanskaffelsespriser!$D181*F381))</f>
        <v>0</v>
      </c>
      <c r="AD381" s="46">
        <f>IF((G381*[2]Genanskaffelsespriser!$D181-(2009-G$3)/$C381*[2]Genanskaffelsespriser!$D181*G381)&lt;0,0,(G381*[2]Genanskaffelsespriser!$D181-(2009-G$3)/$C381*[2]Genanskaffelsespriser!$D181*G381))</f>
        <v>0</v>
      </c>
      <c r="AE381" s="46">
        <f>IF((H381*[2]Genanskaffelsespriser!$D181-(2009-H$3)/$C381*[2]Genanskaffelsespriser!$D181*H381)&lt;0,0,(H381*[2]Genanskaffelsespriser!$D181-(2009-H$3)/$C381*[2]Genanskaffelsespriser!$D181*H381))</f>
        <v>0</v>
      </c>
      <c r="AF381" s="46">
        <f>IF((I381*[2]Genanskaffelsespriser!$D181-(2009-I$3)/$C381*[2]Genanskaffelsespriser!$D181*I381)&lt;0,0,(I381*[2]Genanskaffelsespriser!$D181-(2009-I$3)/$C381*[2]Genanskaffelsespriser!$D181*I381))</f>
        <v>0</v>
      </c>
      <c r="AG381" s="46">
        <f>IF((J381*[2]Genanskaffelsespriser!$D181-(2009-J$3)/$C381*[2]Genanskaffelsespriser!$D181*J381)&lt;0,0,(J381*[2]Genanskaffelsespriser!$D181-(2009-J$3)/$C381*[2]Genanskaffelsespriser!$D181*J381))</f>
        <v>0</v>
      </c>
      <c r="AH381" s="46">
        <f>IF((K381*[2]Genanskaffelsespriser!$D181-(2009-K$3)/$C381*[2]Genanskaffelsespriser!$D181*K381)&lt;0,0,(K381*[2]Genanskaffelsespriser!$D181-(2009-K$3)/$C381*[2]Genanskaffelsespriser!$D181*K381))</f>
        <v>0</v>
      </c>
      <c r="AI381" s="46">
        <f>IF((L381*[2]Genanskaffelsespriser!$D181-(2009-L$3)/$C381*[2]Genanskaffelsespriser!$D181*L381)&lt;0,0,(L381*[2]Genanskaffelsespriser!$D181-(2009-L$3)/$C381*[2]Genanskaffelsespriser!$D181*L381))</f>
        <v>0</v>
      </c>
      <c r="AJ381" s="46">
        <f>IF((M381*[2]Genanskaffelsespriser!$D181-(2009-M$3)/$C381*[2]Genanskaffelsespriser!$D181*M381)&lt;0,0,(M381*[2]Genanskaffelsespriser!$D181-(2009-M$3)/$C381*[2]Genanskaffelsespriser!$D181*M381))</f>
        <v>0</v>
      </c>
      <c r="AK381" s="46">
        <f>IF((N381*[2]Genanskaffelsespriser!$D181-(2009-N$3)/$C381*[2]Genanskaffelsespriser!$D181*N381)&lt;0,0,(N381*[2]Genanskaffelsespriser!$D181-(2009-N$3)/$C381*[2]Genanskaffelsespriser!$D181*N381))</f>
        <v>0</v>
      </c>
      <c r="AL381" s="46">
        <f>IF((O381*[2]Genanskaffelsespriser!$D181-(2009-O$3)/$C381*[2]Genanskaffelsespriser!$D181*O381)&lt;0,0,(O381*[2]Genanskaffelsespriser!$D181-(2009-O$3)/$C381*[2]Genanskaffelsespriser!$D181*O381))</f>
        <v>0</v>
      </c>
      <c r="AM381" s="46">
        <f>IF((P381*[2]Genanskaffelsespriser!$D181-(2009-P$3)/$C381*[2]Genanskaffelsespriser!$D181*P381)&lt;0,0,(P381*[2]Genanskaffelsespriser!$D181-(2009-P$3)/$C381*[2]Genanskaffelsespriser!$D181*P381))</f>
        <v>0</v>
      </c>
      <c r="AN381" s="46">
        <f>IF((Q381*[2]Genanskaffelsespriser!$D181-(2009-Q$3)/$C381*[2]Genanskaffelsespriser!$D181*Q381)&lt;0,0,(Q381*[2]Genanskaffelsespriser!$D181-(2009-Q$3)/$C381*[2]Genanskaffelsespriser!$D181*Q381))</f>
        <v>0</v>
      </c>
      <c r="AO381" s="46">
        <f>IF((R381*[2]Genanskaffelsespriser!$D181-(2009-R$3)/$C381*[2]Genanskaffelsespriser!$D181*R381)&lt;0,0,(R381*[2]Genanskaffelsespriser!$D181-(2009-R$3)/$C381*[2]Genanskaffelsespriser!$D181*R381))</f>
        <v>0</v>
      </c>
      <c r="AP381" s="46">
        <f>IF((S381*[2]Genanskaffelsespriser!$D181-(2009-S$3)/$C381*[2]Genanskaffelsespriser!$D181*S381)&lt;0,0,(S381*[2]Genanskaffelsespriser!$D181-(2009-S$3)/$C381*[2]Genanskaffelsespriser!$D181*S381))</f>
        <v>0</v>
      </c>
      <c r="AQ381" s="46">
        <f>IF((T381*[2]Genanskaffelsespriser!$D181-(2009-T$3)/$C381*[2]Genanskaffelsespriser!$D181*T381)&lt;0,0,(T381*[2]Genanskaffelsespriser!$D181-(2009-T$3)/$C381*[2]Genanskaffelsespriser!$D181*T381))</f>
        <v>0</v>
      </c>
      <c r="AR381" s="46">
        <f>IF((U381*[2]Genanskaffelsespriser!$D181-(2009-U$3)/$C381*[2]Genanskaffelsespriser!$D181*U381)&lt;0,0,(U381*[2]Genanskaffelsespriser!$D181-(2009-U$3)/$C381*[2]Genanskaffelsespriser!$D181*U381))</f>
        <v>0</v>
      </c>
      <c r="AS381" s="46">
        <f>IF((V381*[2]Genanskaffelsespriser!$D181-(2009-V$3)/$C381*[2]Genanskaffelsespriser!$D181*V381)&lt;0,0,(V381*[2]Genanskaffelsespriser!$D181-(2009-V$3)/$C381*[2]Genanskaffelsespriser!$D181*V381))</f>
        <v>0</v>
      </c>
      <c r="AT381" s="46">
        <f>IF((W381*[2]Genanskaffelsespriser!$D181-(2009-W$3)/$C381*[2]Genanskaffelsespriser!$D181*W381)&lt;0,0,(W381*[2]Genanskaffelsespriser!$D181-(2009-W$3)/$C381*[2]Genanskaffelsespriser!$D181*W381))</f>
        <v>0</v>
      </c>
      <c r="AU381" s="46">
        <f>IF((X381*[2]Genanskaffelsespriser!$D181-(2009-X$3)/$C381*[2]Genanskaffelsespriser!$D181*X381)&lt;0,0,(X381*[2]Genanskaffelsespriser!$D181-(2009-X$3)/$C381*[2]Genanskaffelsespriser!$D181*X381))</f>
        <v>0</v>
      </c>
      <c r="AV381" s="46">
        <f>IF((Y381*[2]Genanskaffelsespriser!$D181-(2009-Y$3)/$C381*[2]Genanskaffelsespriser!$D181*Y381)&lt;0,0,(Y381*[2]Genanskaffelsespriser!$D181-(2009-Y$3)/$C381*[2]Genanskaffelsespriser!$D181*Y381))</f>
        <v>0</v>
      </c>
      <c r="AW381" s="47">
        <f t="shared" ref="AW381:AW386" si="313">+SUM(AA381:AV381)</f>
        <v>0</v>
      </c>
      <c r="AX381" s="46">
        <f>VLOOKUP(D$3,[2]Prisindeks!$A$1:$B$111,2,FALSE)/100*AA381</f>
        <v>0</v>
      </c>
      <c r="AY381" s="46">
        <f>VLOOKUP(E$3,[2]Prisindeks!$A$1:$B$111,2,FALSE)/100*AB381</f>
        <v>0</v>
      </c>
      <c r="AZ381" s="46">
        <f>VLOOKUP(F$3,[2]Prisindeks!$A$1:$B$111,2,FALSE)/100*AC381</f>
        <v>0</v>
      </c>
      <c r="BA381" s="46">
        <f>VLOOKUP(G$3,[2]Prisindeks!$A$1:$B$111,2,FALSE)/100*AD381</f>
        <v>0</v>
      </c>
      <c r="BB381" s="46">
        <f>VLOOKUP(H$3,[2]Prisindeks!$A$1:$B$111,2,FALSE)/100*AE381</f>
        <v>0</v>
      </c>
      <c r="BC381" s="46">
        <f>VLOOKUP(I$3,[2]Prisindeks!$A$1:$B$111,2,FALSE)/100*AF381</f>
        <v>0</v>
      </c>
      <c r="BD381" s="46">
        <f>VLOOKUP(J$3,[2]Prisindeks!$A$1:$B$111,2,FALSE)/100*AG381</f>
        <v>0</v>
      </c>
      <c r="BE381" s="46">
        <f>VLOOKUP(K$3,[2]Prisindeks!$A$1:$B$111,2,FALSE)/100*AH381</f>
        <v>0</v>
      </c>
      <c r="BF381" s="46">
        <f>VLOOKUP(L$3,[2]Prisindeks!$A$1:$B$111,2,FALSE)/100*AI381</f>
        <v>0</v>
      </c>
      <c r="BG381" s="46">
        <f>VLOOKUP(M$3,[2]Prisindeks!$A$1:$B$111,2,FALSE)/100*AJ381</f>
        <v>0</v>
      </c>
      <c r="BH381" s="46">
        <f>VLOOKUP(N$3,[2]Prisindeks!$A$1:$B$111,2,FALSE)/100*AK381</f>
        <v>0</v>
      </c>
      <c r="BI381" s="46">
        <f>VLOOKUP(O$3,[2]Prisindeks!$A$1:$B$111,2,FALSE)/100*AL381</f>
        <v>0</v>
      </c>
      <c r="BJ381" s="46">
        <f>VLOOKUP(P$3,[2]Prisindeks!$A$1:$B$111,2,FALSE)/100*AM381</f>
        <v>0</v>
      </c>
      <c r="BK381" s="46">
        <f>VLOOKUP(Q$3,[2]Prisindeks!$A$1:$B$111,2,FALSE)/100*AN381</f>
        <v>0</v>
      </c>
      <c r="BL381" s="46">
        <f>VLOOKUP(R$3,[2]Prisindeks!$A$1:$B$111,2,FALSE)/100*AO381</f>
        <v>0</v>
      </c>
      <c r="BM381" s="46">
        <f>VLOOKUP(S$3,[2]Prisindeks!$A$1:$B$111,2,FALSE)/100*AP381</f>
        <v>0</v>
      </c>
      <c r="BN381" s="46">
        <f>VLOOKUP(T$3,[2]Prisindeks!$A$1:$B$111,2,FALSE)/100*AQ381</f>
        <v>0</v>
      </c>
      <c r="BO381" s="46">
        <f>VLOOKUP(U$3,[2]Prisindeks!$A$1:$B$111,2,FALSE)/100*AR381</f>
        <v>0</v>
      </c>
      <c r="BP381" s="46">
        <f>VLOOKUP(V$3,[2]Prisindeks!$A$1:$B$111,2,FALSE)/100*AS381</f>
        <v>0</v>
      </c>
      <c r="BQ381" s="46">
        <f>VLOOKUP(W$3,[2]Prisindeks!$A$1:$B$111,2,FALSE)/100*AT381</f>
        <v>0</v>
      </c>
      <c r="BR381" s="46">
        <f>VLOOKUP(X$3,[2]Prisindeks!$A$1:$B$111,2,FALSE)/100*AU381</f>
        <v>0</v>
      </c>
      <c r="BS381" s="46">
        <f>VLOOKUP(Y$3,[2]Prisindeks!$A$1:$B$111,2,FALSE)/100*AV381</f>
        <v>0</v>
      </c>
      <c r="BT381" s="47">
        <f t="shared" ref="BT381:BT386" si="314">+SUM(AX381:BS381)</f>
        <v>0</v>
      </c>
      <c r="BU381" s="46">
        <f t="shared" ref="BU381:CJ386" si="315">(AX381+AA381)/2</f>
        <v>0</v>
      </c>
      <c r="BV381" s="46">
        <f t="shared" si="315"/>
        <v>0</v>
      </c>
      <c r="BW381" s="46">
        <f t="shared" si="315"/>
        <v>0</v>
      </c>
      <c r="BX381" s="46">
        <f t="shared" si="315"/>
        <v>0</v>
      </c>
      <c r="BY381" s="46">
        <f t="shared" si="315"/>
        <v>0</v>
      </c>
      <c r="BZ381" s="46">
        <f t="shared" si="315"/>
        <v>0</v>
      </c>
      <c r="CA381" s="46">
        <f t="shared" si="315"/>
        <v>0</v>
      </c>
      <c r="CB381" s="46">
        <f t="shared" si="315"/>
        <v>0</v>
      </c>
      <c r="CC381" s="46">
        <f t="shared" si="315"/>
        <v>0</v>
      </c>
      <c r="CD381" s="46">
        <f t="shared" si="315"/>
        <v>0</v>
      </c>
      <c r="CE381" s="46">
        <f t="shared" si="315"/>
        <v>0</v>
      </c>
      <c r="CF381" s="46">
        <f t="shared" si="315"/>
        <v>0</v>
      </c>
      <c r="CG381" s="46">
        <f t="shared" si="315"/>
        <v>0</v>
      </c>
      <c r="CH381" s="46">
        <f t="shared" si="315"/>
        <v>0</v>
      </c>
      <c r="CI381" s="46">
        <f t="shared" si="315"/>
        <v>0</v>
      </c>
      <c r="CJ381" s="46">
        <f t="shared" si="315"/>
        <v>0</v>
      </c>
      <c r="CK381" s="46">
        <f t="shared" ref="CE381:CP386" si="316">(BN381+AQ381)/2</f>
        <v>0</v>
      </c>
      <c r="CL381" s="46">
        <f t="shared" si="316"/>
        <v>0</v>
      </c>
      <c r="CM381" s="46">
        <f t="shared" si="316"/>
        <v>0</v>
      </c>
      <c r="CN381" s="46">
        <f t="shared" si="316"/>
        <v>0</v>
      </c>
      <c r="CO381" s="46">
        <f t="shared" si="316"/>
        <v>0</v>
      </c>
      <c r="CP381" s="46">
        <f t="shared" si="316"/>
        <v>0</v>
      </c>
      <c r="CQ381" s="89">
        <f t="shared" ref="CQ381:CQ386" si="317">+AVERAGE(AW381,BT381)</f>
        <v>0</v>
      </c>
      <c r="CR381" s="48">
        <f t="shared" si="312"/>
        <v>0</v>
      </c>
    </row>
    <row r="382" spans="1:96" hidden="1" outlineLevel="1" x14ac:dyDescent="0.25">
      <c r="A382" s="50" t="s">
        <v>122</v>
      </c>
      <c r="B382" s="51" t="s">
        <v>65</v>
      </c>
      <c r="C382" s="52">
        <f>[2]Genanskaffelsespriser!E182</f>
        <v>10</v>
      </c>
      <c r="D382" s="78">
        <v>0</v>
      </c>
      <c r="E382" s="78">
        <v>0</v>
      </c>
      <c r="F382" s="78">
        <v>0</v>
      </c>
      <c r="G382" s="78">
        <v>0</v>
      </c>
      <c r="H382" s="78">
        <v>0</v>
      </c>
      <c r="I382" s="78">
        <v>0</v>
      </c>
      <c r="J382" s="78">
        <v>0</v>
      </c>
      <c r="K382" s="78">
        <v>0</v>
      </c>
      <c r="L382" s="78">
        <v>0</v>
      </c>
      <c r="M382" s="78">
        <v>0</v>
      </c>
      <c r="N382" s="78">
        <v>0</v>
      </c>
      <c r="O382" s="78">
        <v>0</v>
      </c>
      <c r="P382" s="78">
        <v>0</v>
      </c>
      <c r="Q382" s="78">
        <v>0</v>
      </c>
      <c r="R382" s="78">
        <v>0</v>
      </c>
      <c r="S382" s="78">
        <v>0</v>
      </c>
      <c r="T382" s="78">
        <v>0</v>
      </c>
      <c r="U382" s="78">
        <v>0</v>
      </c>
      <c r="V382" s="78">
        <v>0</v>
      </c>
      <c r="W382" s="78">
        <v>0</v>
      </c>
      <c r="X382" s="78">
        <v>0</v>
      </c>
      <c r="Y382" s="78">
        <v>0</v>
      </c>
      <c r="Z382" s="90"/>
      <c r="AA382" s="57">
        <f>IF((D382*[2]Genanskaffelsespriser!$D182-(2009-D$3)/$C382*[2]Genanskaffelsespriser!$D182*D382)&lt;0,0,(D382*[2]Genanskaffelsespriser!$D182-(2009-D$3)/$C382*[2]Genanskaffelsespriser!$D182*D382))</f>
        <v>0</v>
      </c>
      <c r="AB382" s="58">
        <f>IF((E382*[2]Genanskaffelsespriser!$D182-(2009-E$3)/$C382*[2]Genanskaffelsespriser!$D182*E382)&lt;0,0,(E382*[2]Genanskaffelsespriser!$D182-(2009-E$3)/$C382*[2]Genanskaffelsespriser!$D182*E382))</f>
        <v>0</v>
      </c>
      <c r="AC382" s="58">
        <f>IF((F382*[2]Genanskaffelsespriser!$D182-(2009-F$3)/$C382*[2]Genanskaffelsespriser!$D182*F382)&lt;0,0,(F382*[2]Genanskaffelsespriser!$D182-(2009-F$3)/$C382*[2]Genanskaffelsespriser!$D182*F382))</f>
        <v>0</v>
      </c>
      <c r="AD382" s="58">
        <f>IF((G382*[2]Genanskaffelsespriser!$D182-(2009-G$3)/$C382*[2]Genanskaffelsespriser!$D182*G382)&lt;0,0,(G382*[2]Genanskaffelsespriser!$D182-(2009-G$3)/$C382*[2]Genanskaffelsespriser!$D182*G382))</f>
        <v>0</v>
      </c>
      <c r="AE382" s="58">
        <f>IF((H382*[2]Genanskaffelsespriser!$D182-(2009-H$3)/$C382*[2]Genanskaffelsespriser!$D182*H382)&lt;0,0,(H382*[2]Genanskaffelsespriser!$D182-(2009-H$3)/$C382*[2]Genanskaffelsespriser!$D182*H382))</f>
        <v>0</v>
      </c>
      <c r="AF382" s="58">
        <f>IF((I382*[2]Genanskaffelsespriser!$D182-(2009-I$3)/$C382*[2]Genanskaffelsespriser!$D182*I382)&lt;0,0,(I382*[2]Genanskaffelsespriser!$D182-(2009-I$3)/$C382*[2]Genanskaffelsespriser!$D182*I382))</f>
        <v>0</v>
      </c>
      <c r="AG382" s="58">
        <f>IF((J382*[2]Genanskaffelsespriser!$D182-(2009-J$3)/$C382*[2]Genanskaffelsespriser!$D182*J382)&lt;0,0,(J382*[2]Genanskaffelsespriser!$D182-(2009-J$3)/$C382*[2]Genanskaffelsespriser!$D182*J382))</f>
        <v>0</v>
      </c>
      <c r="AH382" s="58">
        <f>IF((K382*[2]Genanskaffelsespriser!$D182-(2009-K$3)/$C382*[2]Genanskaffelsespriser!$D182*K382)&lt;0,0,(K382*[2]Genanskaffelsespriser!$D182-(2009-K$3)/$C382*[2]Genanskaffelsespriser!$D182*K382))</f>
        <v>0</v>
      </c>
      <c r="AI382" s="58">
        <f>IF((L382*[2]Genanskaffelsespriser!$D182-(2009-L$3)/$C382*[2]Genanskaffelsespriser!$D182*L382)&lt;0,0,(L382*[2]Genanskaffelsespriser!$D182-(2009-L$3)/$C382*[2]Genanskaffelsespriser!$D182*L382))</f>
        <v>0</v>
      </c>
      <c r="AJ382" s="58">
        <f>IF((M382*[2]Genanskaffelsespriser!$D182-(2009-M$3)/$C382*[2]Genanskaffelsespriser!$D182*M382)&lt;0,0,(M382*[2]Genanskaffelsespriser!$D182-(2009-M$3)/$C382*[2]Genanskaffelsespriser!$D182*M382))</f>
        <v>0</v>
      </c>
      <c r="AK382" s="58">
        <f>IF((N382*[2]Genanskaffelsespriser!$D182-(2009-N$3)/$C382*[2]Genanskaffelsespriser!$D182*N382)&lt;0,0,(N382*[2]Genanskaffelsespriser!$D182-(2009-N$3)/$C382*[2]Genanskaffelsespriser!$D182*N382))</f>
        <v>0</v>
      </c>
      <c r="AL382" s="58">
        <f>IF((O382*[2]Genanskaffelsespriser!$D182-(2009-O$3)/$C382*[2]Genanskaffelsespriser!$D182*O382)&lt;0,0,(O382*[2]Genanskaffelsespriser!$D182-(2009-O$3)/$C382*[2]Genanskaffelsespriser!$D182*O382))</f>
        <v>0</v>
      </c>
      <c r="AM382" s="58">
        <f>IF((P382*[2]Genanskaffelsespriser!$D182-(2009-P$3)/$C382*[2]Genanskaffelsespriser!$D182*P382)&lt;0,0,(P382*[2]Genanskaffelsespriser!$D182-(2009-P$3)/$C382*[2]Genanskaffelsespriser!$D182*P382))</f>
        <v>0</v>
      </c>
      <c r="AN382" s="58">
        <f>IF((Q382*[2]Genanskaffelsespriser!$D182-(2009-Q$3)/$C382*[2]Genanskaffelsespriser!$D182*Q382)&lt;0,0,(Q382*[2]Genanskaffelsespriser!$D182-(2009-Q$3)/$C382*[2]Genanskaffelsespriser!$D182*Q382))</f>
        <v>0</v>
      </c>
      <c r="AO382" s="58">
        <f>IF((R382*[2]Genanskaffelsespriser!$D182-(2009-R$3)/$C382*[2]Genanskaffelsespriser!$D182*R382)&lt;0,0,(R382*[2]Genanskaffelsespriser!$D182-(2009-R$3)/$C382*[2]Genanskaffelsespriser!$D182*R382))</f>
        <v>0</v>
      </c>
      <c r="AP382" s="58">
        <f>IF((S382*[2]Genanskaffelsespriser!$D182-(2009-S$3)/$C382*[2]Genanskaffelsespriser!$D182*S382)&lt;0,0,(S382*[2]Genanskaffelsespriser!$D182-(2009-S$3)/$C382*[2]Genanskaffelsespriser!$D182*S382))</f>
        <v>0</v>
      </c>
      <c r="AQ382" s="58">
        <f>IF((T382*[2]Genanskaffelsespriser!$D182-(2009-T$3)/$C382*[2]Genanskaffelsespriser!$D182*T382)&lt;0,0,(T382*[2]Genanskaffelsespriser!$D182-(2009-T$3)/$C382*[2]Genanskaffelsespriser!$D182*T382))</f>
        <v>0</v>
      </c>
      <c r="AR382" s="58">
        <f>IF((U382*[2]Genanskaffelsespriser!$D182-(2009-U$3)/$C382*[2]Genanskaffelsespriser!$D182*U382)&lt;0,0,(U382*[2]Genanskaffelsespriser!$D182-(2009-U$3)/$C382*[2]Genanskaffelsespriser!$D182*U382))</f>
        <v>0</v>
      </c>
      <c r="AS382" s="58">
        <f>IF((V382*[2]Genanskaffelsespriser!$D182-(2009-V$3)/$C382*[2]Genanskaffelsespriser!$D182*V382)&lt;0,0,(V382*[2]Genanskaffelsespriser!$D182-(2009-V$3)/$C382*[2]Genanskaffelsespriser!$D182*V382))</f>
        <v>0</v>
      </c>
      <c r="AT382" s="58">
        <f>IF((W382*[2]Genanskaffelsespriser!$D182-(2009-W$3)/$C382*[2]Genanskaffelsespriser!$D182*W382)&lt;0,0,(W382*[2]Genanskaffelsespriser!$D182-(2009-W$3)/$C382*[2]Genanskaffelsespriser!$D182*W382))</f>
        <v>0</v>
      </c>
      <c r="AU382" s="58">
        <f>IF((X382*[2]Genanskaffelsespriser!$D182-(2009-X$3)/$C382*[2]Genanskaffelsespriser!$D182*X382)&lt;0,0,(X382*[2]Genanskaffelsespriser!$D182-(2009-X$3)/$C382*[2]Genanskaffelsespriser!$D182*X382))</f>
        <v>0</v>
      </c>
      <c r="AV382" s="58">
        <f>IF((Y382*[2]Genanskaffelsespriser!$D182-(2009-Y$3)/$C382*[2]Genanskaffelsespriser!$D182*Y382)&lt;0,0,(Y382*[2]Genanskaffelsespriser!$D182-(2009-Y$3)/$C382*[2]Genanskaffelsespriser!$D182*Y382))</f>
        <v>0</v>
      </c>
      <c r="AW382" s="59">
        <f t="shared" si="313"/>
        <v>0</v>
      </c>
      <c r="AX382" s="58">
        <f>VLOOKUP(D$3,[2]Prisindeks!$A$1:$B$111,2,FALSE)/100*AA382</f>
        <v>0</v>
      </c>
      <c r="AY382" s="58">
        <f>VLOOKUP(E$3,[2]Prisindeks!$A$1:$B$111,2,FALSE)/100*AB382</f>
        <v>0</v>
      </c>
      <c r="AZ382" s="58">
        <f>VLOOKUP(F$3,[2]Prisindeks!$A$1:$B$111,2,FALSE)/100*AC382</f>
        <v>0</v>
      </c>
      <c r="BA382" s="58">
        <f>VLOOKUP(G$3,[2]Prisindeks!$A$1:$B$111,2,FALSE)/100*AD382</f>
        <v>0</v>
      </c>
      <c r="BB382" s="58">
        <f>VLOOKUP(H$3,[2]Prisindeks!$A$1:$B$111,2,FALSE)/100*AE382</f>
        <v>0</v>
      </c>
      <c r="BC382" s="58">
        <f>VLOOKUP(I$3,[2]Prisindeks!$A$1:$B$111,2,FALSE)/100*AF382</f>
        <v>0</v>
      </c>
      <c r="BD382" s="58">
        <f>VLOOKUP(J$3,[2]Prisindeks!$A$1:$B$111,2,FALSE)/100*AG382</f>
        <v>0</v>
      </c>
      <c r="BE382" s="58">
        <f>VLOOKUP(K$3,[2]Prisindeks!$A$1:$B$111,2,FALSE)/100*AH382</f>
        <v>0</v>
      </c>
      <c r="BF382" s="58">
        <f>VLOOKUP(L$3,[2]Prisindeks!$A$1:$B$111,2,FALSE)/100*AI382</f>
        <v>0</v>
      </c>
      <c r="BG382" s="58">
        <f>VLOOKUP(M$3,[2]Prisindeks!$A$1:$B$111,2,FALSE)/100*AJ382</f>
        <v>0</v>
      </c>
      <c r="BH382" s="58">
        <f>VLOOKUP(N$3,[2]Prisindeks!$A$1:$B$111,2,FALSE)/100*AK382</f>
        <v>0</v>
      </c>
      <c r="BI382" s="58">
        <f>VLOOKUP(O$3,[2]Prisindeks!$A$1:$B$111,2,FALSE)/100*AL382</f>
        <v>0</v>
      </c>
      <c r="BJ382" s="58">
        <f>VLOOKUP(P$3,[2]Prisindeks!$A$1:$B$111,2,FALSE)/100*AM382</f>
        <v>0</v>
      </c>
      <c r="BK382" s="58">
        <f>VLOOKUP(Q$3,[2]Prisindeks!$A$1:$B$111,2,FALSE)/100*AN382</f>
        <v>0</v>
      </c>
      <c r="BL382" s="58">
        <f>VLOOKUP(R$3,[2]Prisindeks!$A$1:$B$111,2,FALSE)/100*AO382</f>
        <v>0</v>
      </c>
      <c r="BM382" s="58">
        <f>VLOOKUP(S$3,[2]Prisindeks!$A$1:$B$111,2,FALSE)/100*AP382</f>
        <v>0</v>
      </c>
      <c r="BN382" s="58">
        <f>VLOOKUP(T$3,[2]Prisindeks!$A$1:$B$111,2,FALSE)/100*AQ382</f>
        <v>0</v>
      </c>
      <c r="BO382" s="58">
        <f>VLOOKUP(U$3,[2]Prisindeks!$A$1:$B$111,2,FALSE)/100*AR382</f>
        <v>0</v>
      </c>
      <c r="BP382" s="58">
        <f>VLOOKUP(V$3,[2]Prisindeks!$A$1:$B$111,2,FALSE)/100*AS382</f>
        <v>0</v>
      </c>
      <c r="BQ382" s="58">
        <f>VLOOKUP(W$3,[2]Prisindeks!$A$1:$B$111,2,FALSE)/100*AT382</f>
        <v>0</v>
      </c>
      <c r="BR382" s="58">
        <f>VLOOKUP(X$3,[2]Prisindeks!$A$1:$B$111,2,FALSE)/100*AU382</f>
        <v>0</v>
      </c>
      <c r="BS382" s="58">
        <f>VLOOKUP(Y$3,[2]Prisindeks!$A$1:$B$111,2,FALSE)/100*AV382</f>
        <v>0</v>
      </c>
      <c r="BT382" s="59">
        <f t="shared" si="314"/>
        <v>0</v>
      </c>
      <c r="BU382" s="58">
        <f t="shared" si="315"/>
        <v>0</v>
      </c>
      <c r="BV382" s="58">
        <f t="shared" si="315"/>
        <v>0</v>
      </c>
      <c r="BW382" s="58">
        <f t="shared" si="315"/>
        <v>0</v>
      </c>
      <c r="BX382" s="58">
        <f t="shared" si="315"/>
        <v>0</v>
      </c>
      <c r="BY382" s="58">
        <f t="shared" si="315"/>
        <v>0</v>
      </c>
      <c r="BZ382" s="58">
        <f t="shared" si="315"/>
        <v>0</v>
      </c>
      <c r="CA382" s="58">
        <f t="shared" si="315"/>
        <v>0</v>
      </c>
      <c r="CB382" s="58">
        <f t="shared" si="315"/>
        <v>0</v>
      </c>
      <c r="CC382" s="58">
        <f t="shared" si="315"/>
        <v>0</v>
      </c>
      <c r="CD382" s="58">
        <f t="shared" si="315"/>
        <v>0</v>
      </c>
      <c r="CE382" s="58">
        <f t="shared" si="316"/>
        <v>0</v>
      </c>
      <c r="CF382" s="58">
        <f t="shared" si="316"/>
        <v>0</v>
      </c>
      <c r="CG382" s="58">
        <f t="shared" si="316"/>
        <v>0</v>
      </c>
      <c r="CH382" s="58">
        <f t="shared" si="316"/>
        <v>0</v>
      </c>
      <c r="CI382" s="58">
        <f t="shared" si="316"/>
        <v>0</v>
      </c>
      <c r="CJ382" s="58">
        <f t="shared" si="316"/>
        <v>0</v>
      </c>
      <c r="CK382" s="58">
        <f t="shared" si="316"/>
        <v>0</v>
      </c>
      <c r="CL382" s="58">
        <f t="shared" si="316"/>
        <v>0</v>
      </c>
      <c r="CM382" s="58">
        <f t="shared" si="316"/>
        <v>0</v>
      </c>
      <c r="CN382" s="58">
        <f t="shared" si="316"/>
        <v>0</v>
      </c>
      <c r="CO382" s="58">
        <f t="shared" si="316"/>
        <v>0</v>
      </c>
      <c r="CP382" s="58">
        <f t="shared" si="316"/>
        <v>0</v>
      </c>
      <c r="CQ382" s="91">
        <f t="shared" si="317"/>
        <v>0</v>
      </c>
      <c r="CR382" s="48">
        <f t="shared" si="312"/>
        <v>0</v>
      </c>
    </row>
    <row r="383" spans="1:96" hidden="1" outlineLevel="1" x14ac:dyDescent="0.25">
      <c r="A383" s="50" t="s">
        <v>123</v>
      </c>
      <c r="B383" s="51" t="s">
        <v>65</v>
      </c>
      <c r="C383" s="52">
        <f>[2]Genanskaffelsespriser!E183</f>
        <v>10</v>
      </c>
      <c r="D383" s="78">
        <v>0</v>
      </c>
      <c r="E383" s="78">
        <v>0</v>
      </c>
      <c r="F383" s="78">
        <v>0</v>
      </c>
      <c r="G383" s="78">
        <v>0</v>
      </c>
      <c r="H383" s="78">
        <v>0</v>
      </c>
      <c r="I383" s="78">
        <v>0</v>
      </c>
      <c r="J383" s="78">
        <v>0</v>
      </c>
      <c r="K383" s="78">
        <v>0</v>
      </c>
      <c r="L383" s="78">
        <v>0</v>
      </c>
      <c r="M383" s="78">
        <v>0</v>
      </c>
      <c r="N383" s="78">
        <v>0</v>
      </c>
      <c r="O383" s="78">
        <v>0</v>
      </c>
      <c r="P383" s="78">
        <v>0</v>
      </c>
      <c r="Q383" s="78">
        <v>0</v>
      </c>
      <c r="R383" s="78">
        <v>0</v>
      </c>
      <c r="S383" s="78">
        <v>0</v>
      </c>
      <c r="T383" s="78">
        <v>0</v>
      </c>
      <c r="U383" s="78">
        <v>0</v>
      </c>
      <c r="V383" s="78">
        <v>0</v>
      </c>
      <c r="W383" s="78">
        <v>0</v>
      </c>
      <c r="X383" s="78">
        <v>0</v>
      </c>
      <c r="Y383" s="78">
        <v>0</v>
      </c>
      <c r="Z383" s="90"/>
      <c r="AA383" s="57">
        <f>IF((D383*[2]Genanskaffelsespriser!$D183-(2009-D$3)/$C383*[2]Genanskaffelsespriser!$D183*D383)&lt;0,0,(D383*[2]Genanskaffelsespriser!$D183-(2009-D$3)/$C383*[2]Genanskaffelsespriser!$D183*D383))</f>
        <v>0</v>
      </c>
      <c r="AB383" s="58">
        <f>IF((E383*[2]Genanskaffelsespriser!$D183-(2009-E$3)/$C383*[2]Genanskaffelsespriser!$D183*E383)&lt;0,0,(E383*[2]Genanskaffelsespriser!$D183-(2009-E$3)/$C383*[2]Genanskaffelsespriser!$D183*E383))</f>
        <v>0</v>
      </c>
      <c r="AC383" s="58">
        <f>IF((F383*[2]Genanskaffelsespriser!$D183-(2009-F$3)/$C383*[2]Genanskaffelsespriser!$D183*F383)&lt;0,0,(F383*[2]Genanskaffelsespriser!$D183-(2009-F$3)/$C383*[2]Genanskaffelsespriser!$D183*F383))</f>
        <v>0</v>
      </c>
      <c r="AD383" s="58">
        <f>IF((G383*[2]Genanskaffelsespriser!$D183-(2009-G$3)/$C383*[2]Genanskaffelsespriser!$D183*G383)&lt;0,0,(G383*[2]Genanskaffelsespriser!$D183-(2009-G$3)/$C383*[2]Genanskaffelsespriser!$D183*G383))</f>
        <v>0</v>
      </c>
      <c r="AE383" s="58">
        <f>IF((H383*[2]Genanskaffelsespriser!$D183-(2009-H$3)/$C383*[2]Genanskaffelsespriser!$D183*H383)&lt;0,0,(H383*[2]Genanskaffelsespriser!$D183-(2009-H$3)/$C383*[2]Genanskaffelsespriser!$D183*H383))</f>
        <v>0</v>
      </c>
      <c r="AF383" s="58">
        <f>IF((I383*[2]Genanskaffelsespriser!$D183-(2009-I$3)/$C383*[2]Genanskaffelsespriser!$D183*I383)&lt;0,0,(I383*[2]Genanskaffelsespriser!$D183-(2009-I$3)/$C383*[2]Genanskaffelsespriser!$D183*I383))</f>
        <v>0</v>
      </c>
      <c r="AG383" s="58">
        <f>IF((J383*[2]Genanskaffelsespriser!$D183-(2009-J$3)/$C383*[2]Genanskaffelsespriser!$D183*J383)&lt;0,0,(J383*[2]Genanskaffelsespriser!$D183-(2009-J$3)/$C383*[2]Genanskaffelsespriser!$D183*J383))</f>
        <v>0</v>
      </c>
      <c r="AH383" s="58">
        <f>IF((K383*[2]Genanskaffelsespriser!$D183-(2009-K$3)/$C383*[2]Genanskaffelsespriser!$D183*K383)&lt;0,0,(K383*[2]Genanskaffelsespriser!$D183-(2009-K$3)/$C383*[2]Genanskaffelsespriser!$D183*K383))</f>
        <v>0</v>
      </c>
      <c r="AI383" s="58">
        <f>IF((L383*[2]Genanskaffelsespriser!$D183-(2009-L$3)/$C383*[2]Genanskaffelsespriser!$D183*L383)&lt;0,0,(L383*[2]Genanskaffelsespriser!$D183-(2009-L$3)/$C383*[2]Genanskaffelsespriser!$D183*L383))</f>
        <v>0</v>
      </c>
      <c r="AJ383" s="58">
        <f>IF((M383*[2]Genanskaffelsespriser!$D183-(2009-M$3)/$C383*[2]Genanskaffelsespriser!$D183*M383)&lt;0,0,(M383*[2]Genanskaffelsespriser!$D183-(2009-M$3)/$C383*[2]Genanskaffelsespriser!$D183*M383))</f>
        <v>0</v>
      </c>
      <c r="AK383" s="58">
        <f>IF((N383*[2]Genanskaffelsespriser!$D183-(2009-N$3)/$C383*[2]Genanskaffelsespriser!$D183*N383)&lt;0,0,(N383*[2]Genanskaffelsespriser!$D183-(2009-N$3)/$C383*[2]Genanskaffelsespriser!$D183*N383))</f>
        <v>0</v>
      </c>
      <c r="AL383" s="58">
        <f>IF((O383*[2]Genanskaffelsespriser!$D183-(2009-O$3)/$C383*[2]Genanskaffelsespriser!$D183*O383)&lt;0,0,(O383*[2]Genanskaffelsespriser!$D183-(2009-O$3)/$C383*[2]Genanskaffelsespriser!$D183*O383))</f>
        <v>0</v>
      </c>
      <c r="AM383" s="58">
        <f>IF((P383*[2]Genanskaffelsespriser!$D183-(2009-P$3)/$C383*[2]Genanskaffelsespriser!$D183*P383)&lt;0,0,(P383*[2]Genanskaffelsespriser!$D183-(2009-P$3)/$C383*[2]Genanskaffelsespriser!$D183*P383))</f>
        <v>0</v>
      </c>
      <c r="AN383" s="58">
        <f>IF((Q383*[2]Genanskaffelsespriser!$D183-(2009-Q$3)/$C383*[2]Genanskaffelsespriser!$D183*Q383)&lt;0,0,(Q383*[2]Genanskaffelsespriser!$D183-(2009-Q$3)/$C383*[2]Genanskaffelsespriser!$D183*Q383))</f>
        <v>0</v>
      </c>
      <c r="AO383" s="58">
        <f>IF((R383*[2]Genanskaffelsespriser!$D183-(2009-R$3)/$C383*[2]Genanskaffelsespriser!$D183*R383)&lt;0,0,(R383*[2]Genanskaffelsespriser!$D183-(2009-R$3)/$C383*[2]Genanskaffelsespriser!$D183*R383))</f>
        <v>0</v>
      </c>
      <c r="AP383" s="58">
        <f>IF((S383*[2]Genanskaffelsespriser!$D183-(2009-S$3)/$C383*[2]Genanskaffelsespriser!$D183*S383)&lt;0,0,(S383*[2]Genanskaffelsespriser!$D183-(2009-S$3)/$C383*[2]Genanskaffelsespriser!$D183*S383))</f>
        <v>0</v>
      </c>
      <c r="AQ383" s="58">
        <f>IF((T383*[2]Genanskaffelsespriser!$D183-(2009-T$3)/$C383*[2]Genanskaffelsespriser!$D183*T383)&lt;0,0,(T383*[2]Genanskaffelsespriser!$D183-(2009-T$3)/$C383*[2]Genanskaffelsespriser!$D183*T383))</f>
        <v>0</v>
      </c>
      <c r="AR383" s="58">
        <f>IF((U383*[2]Genanskaffelsespriser!$D183-(2009-U$3)/$C383*[2]Genanskaffelsespriser!$D183*U383)&lt;0,0,(U383*[2]Genanskaffelsespriser!$D183-(2009-U$3)/$C383*[2]Genanskaffelsespriser!$D183*U383))</f>
        <v>0</v>
      </c>
      <c r="AS383" s="58">
        <f>IF((V383*[2]Genanskaffelsespriser!$D183-(2009-V$3)/$C383*[2]Genanskaffelsespriser!$D183*V383)&lt;0,0,(V383*[2]Genanskaffelsespriser!$D183-(2009-V$3)/$C383*[2]Genanskaffelsespriser!$D183*V383))</f>
        <v>0</v>
      </c>
      <c r="AT383" s="58">
        <f>IF((W383*[2]Genanskaffelsespriser!$D183-(2009-W$3)/$C383*[2]Genanskaffelsespriser!$D183*W383)&lt;0,0,(W383*[2]Genanskaffelsespriser!$D183-(2009-W$3)/$C383*[2]Genanskaffelsespriser!$D183*W383))</f>
        <v>0</v>
      </c>
      <c r="AU383" s="58">
        <f>IF((X383*[2]Genanskaffelsespriser!$D183-(2009-X$3)/$C383*[2]Genanskaffelsespriser!$D183*X383)&lt;0,0,(X383*[2]Genanskaffelsespriser!$D183-(2009-X$3)/$C383*[2]Genanskaffelsespriser!$D183*X383))</f>
        <v>0</v>
      </c>
      <c r="AV383" s="58">
        <f>IF((Y383*[2]Genanskaffelsespriser!$D183-(2009-Y$3)/$C383*[2]Genanskaffelsespriser!$D183*Y383)&lt;0,0,(Y383*[2]Genanskaffelsespriser!$D183-(2009-Y$3)/$C383*[2]Genanskaffelsespriser!$D183*Y383))</f>
        <v>0</v>
      </c>
      <c r="AW383" s="59">
        <f t="shared" si="313"/>
        <v>0</v>
      </c>
      <c r="AX383" s="58">
        <f>VLOOKUP(D$3,[2]Prisindeks!$A$1:$B$111,2,FALSE)/100*AA383</f>
        <v>0</v>
      </c>
      <c r="AY383" s="58">
        <f>VLOOKUP(E$3,[2]Prisindeks!$A$1:$B$111,2,FALSE)/100*AB383</f>
        <v>0</v>
      </c>
      <c r="AZ383" s="58">
        <f>VLOOKUP(F$3,[2]Prisindeks!$A$1:$B$111,2,FALSE)/100*AC383</f>
        <v>0</v>
      </c>
      <c r="BA383" s="58">
        <f>VLOOKUP(G$3,[2]Prisindeks!$A$1:$B$111,2,FALSE)/100*AD383</f>
        <v>0</v>
      </c>
      <c r="BB383" s="58">
        <f>VLOOKUP(H$3,[2]Prisindeks!$A$1:$B$111,2,FALSE)/100*AE383</f>
        <v>0</v>
      </c>
      <c r="BC383" s="58">
        <f>VLOOKUP(I$3,[2]Prisindeks!$A$1:$B$111,2,FALSE)/100*AF383</f>
        <v>0</v>
      </c>
      <c r="BD383" s="58">
        <f>VLOOKUP(J$3,[2]Prisindeks!$A$1:$B$111,2,FALSE)/100*AG383</f>
        <v>0</v>
      </c>
      <c r="BE383" s="58">
        <f>VLOOKUP(K$3,[2]Prisindeks!$A$1:$B$111,2,FALSE)/100*AH383</f>
        <v>0</v>
      </c>
      <c r="BF383" s="58">
        <f>VLOOKUP(L$3,[2]Prisindeks!$A$1:$B$111,2,FALSE)/100*AI383</f>
        <v>0</v>
      </c>
      <c r="BG383" s="58">
        <f>VLOOKUP(M$3,[2]Prisindeks!$A$1:$B$111,2,FALSE)/100*AJ383</f>
        <v>0</v>
      </c>
      <c r="BH383" s="58">
        <f>VLOOKUP(N$3,[2]Prisindeks!$A$1:$B$111,2,FALSE)/100*AK383</f>
        <v>0</v>
      </c>
      <c r="BI383" s="58">
        <f>VLOOKUP(O$3,[2]Prisindeks!$A$1:$B$111,2,FALSE)/100*AL383</f>
        <v>0</v>
      </c>
      <c r="BJ383" s="58">
        <f>VLOOKUP(P$3,[2]Prisindeks!$A$1:$B$111,2,FALSE)/100*AM383</f>
        <v>0</v>
      </c>
      <c r="BK383" s="58">
        <f>VLOOKUP(Q$3,[2]Prisindeks!$A$1:$B$111,2,FALSE)/100*AN383</f>
        <v>0</v>
      </c>
      <c r="BL383" s="58">
        <f>VLOOKUP(R$3,[2]Prisindeks!$A$1:$B$111,2,FALSE)/100*AO383</f>
        <v>0</v>
      </c>
      <c r="BM383" s="58">
        <f>VLOOKUP(S$3,[2]Prisindeks!$A$1:$B$111,2,FALSE)/100*AP383</f>
        <v>0</v>
      </c>
      <c r="BN383" s="58">
        <f>VLOOKUP(T$3,[2]Prisindeks!$A$1:$B$111,2,FALSE)/100*AQ383</f>
        <v>0</v>
      </c>
      <c r="BO383" s="58">
        <f>VLOOKUP(U$3,[2]Prisindeks!$A$1:$B$111,2,FALSE)/100*AR383</f>
        <v>0</v>
      </c>
      <c r="BP383" s="58">
        <f>VLOOKUP(V$3,[2]Prisindeks!$A$1:$B$111,2,FALSE)/100*AS383</f>
        <v>0</v>
      </c>
      <c r="BQ383" s="58">
        <f>VLOOKUP(W$3,[2]Prisindeks!$A$1:$B$111,2,FALSE)/100*AT383</f>
        <v>0</v>
      </c>
      <c r="BR383" s="58">
        <f>VLOOKUP(X$3,[2]Prisindeks!$A$1:$B$111,2,FALSE)/100*AU383</f>
        <v>0</v>
      </c>
      <c r="BS383" s="58">
        <f>VLOOKUP(Y$3,[2]Prisindeks!$A$1:$B$111,2,FALSE)/100*AV383</f>
        <v>0</v>
      </c>
      <c r="BT383" s="59">
        <f t="shared" si="314"/>
        <v>0</v>
      </c>
      <c r="BU383" s="58">
        <f t="shared" si="315"/>
        <v>0</v>
      </c>
      <c r="BV383" s="58">
        <f t="shared" si="315"/>
        <v>0</v>
      </c>
      <c r="BW383" s="58">
        <f t="shared" si="315"/>
        <v>0</v>
      </c>
      <c r="BX383" s="58">
        <f t="shared" si="315"/>
        <v>0</v>
      </c>
      <c r="BY383" s="58">
        <f t="shared" si="315"/>
        <v>0</v>
      </c>
      <c r="BZ383" s="58">
        <f t="shared" si="315"/>
        <v>0</v>
      </c>
      <c r="CA383" s="58">
        <f t="shared" si="315"/>
        <v>0</v>
      </c>
      <c r="CB383" s="58">
        <f t="shared" si="315"/>
        <v>0</v>
      </c>
      <c r="CC383" s="58">
        <f t="shared" si="315"/>
        <v>0</v>
      </c>
      <c r="CD383" s="58">
        <f t="shared" si="315"/>
        <v>0</v>
      </c>
      <c r="CE383" s="58">
        <f t="shared" si="316"/>
        <v>0</v>
      </c>
      <c r="CF383" s="58">
        <f t="shared" si="316"/>
        <v>0</v>
      </c>
      <c r="CG383" s="58">
        <f t="shared" si="316"/>
        <v>0</v>
      </c>
      <c r="CH383" s="58">
        <f t="shared" si="316"/>
        <v>0</v>
      </c>
      <c r="CI383" s="58">
        <f t="shared" si="316"/>
        <v>0</v>
      </c>
      <c r="CJ383" s="58">
        <f t="shared" si="316"/>
        <v>0</v>
      </c>
      <c r="CK383" s="58">
        <f t="shared" si="316"/>
        <v>0</v>
      </c>
      <c r="CL383" s="58">
        <f t="shared" si="316"/>
        <v>0</v>
      </c>
      <c r="CM383" s="58">
        <f t="shared" si="316"/>
        <v>0</v>
      </c>
      <c r="CN383" s="58">
        <f t="shared" si="316"/>
        <v>0</v>
      </c>
      <c r="CO383" s="58">
        <f t="shared" si="316"/>
        <v>0</v>
      </c>
      <c r="CP383" s="58">
        <f t="shared" si="316"/>
        <v>0</v>
      </c>
      <c r="CQ383" s="91">
        <f t="shared" si="317"/>
        <v>0</v>
      </c>
      <c r="CR383" s="48">
        <f t="shared" si="312"/>
        <v>0</v>
      </c>
    </row>
    <row r="384" spans="1:96" hidden="1" outlineLevel="1" x14ac:dyDescent="0.25">
      <c r="A384" s="92" t="s">
        <v>124</v>
      </c>
      <c r="B384" s="51" t="s">
        <v>65</v>
      </c>
      <c r="C384" s="52">
        <f>[2]Genanskaffelsespriser!E184</f>
        <v>50</v>
      </c>
      <c r="D384" s="78">
        <v>0</v>
      </c>
      <c r="E384" s="78">
        <v>0</v>
      </c>
      <c r="F384" s="78">
        <v>0</v>
      </c>
      <c r="G384" s="78">
        <v>0</v>
      </c>
      <c r="H384" s="78">
        <v>0</v>
      </c>
      <c r="I384" s="78">
        <v>0</v>
      </c>
      <c r="J384" s="78">
        <v>0</v>
      </c>
      <c r="K384" s="78">
        <v>0</v>
      </c>
      <c r="L384" s="78">
        <v>0</v>
      </c>
      <c r="M384" s="78">
        <v>0</v>
      </c>
      <c r="N384" s="78">
        <v>0</v>
      </c>
      <c r="O384" s="78">
        <v>0</v>
      </c>
      <c r="P384" s="78">
        <v>0</v>
      </c>
      <c r="Q384" s="78">
        <v>0</v>
      </c>
      <c r="R384" s="78">
        <v>0</v>
      </c>
      <c r="S384" s="78">
        <v>0</v>
      </c>
      <c r="T384" s="78">
        <v>0</v>
      </c>
      <c r="U384" s="78">
        <v>0</v>
      </c>
      <c r="V384" s="78">
        <v>0</v>
      </c>
      <c r="W384" s="78">
        <v>0</v>
      </c>
      <c r="X384" s="78">
        <v>0</v>
      </c>
      <c r="Y384" s="78">
        <v>0</v>
      </c>
      <c r="Z384" s="90"/>
      <c r="AA384" s="57">
        <f>IF((D384*[2]Genanskaffelsespriser!$D184-(2009-D$3)/$C384*[2]Genanskaffelsespriser!$D184*D384)&lt;0,0,(D384*[2]Genanskaffelsespriser!$D184-(2009-D$3)/$C384*[2]Genanskaffelsespriser!$D184*D384))</f>
        <v>0</v>
      </c>
      <c r="AB384" s="58">
        <f>IF((E384*[2]Genanskaffelsespriser!$D184-(2009-E$3)/$C384*[2]Genanskaffelsespriser!$D184*E384)&lt;0,0,(E384*[2]Genanskaffelsespriser!$D184-(2009-E$3)/$C384*[2]Genanskaffelsespriser!$D184*E384))</f>
        <v>0</v>
      </c>
      <c r="AC384" s="58">
        <f>IF((F384*[2]Genanskaffelsespriser!$D184-(2009-F$3)/$C384*[2]Genanskaffelsespriser!$D184*F384)&lt;0,0,(F384*[2]Genanskaffelsespriser!$D184-(2009-F$3)/$C384*[2]Genanskaffelsespriser!$D184*F384))</f>
        <v>0</v>
      </c>
      <c r="AD384" s="58">
        <f>IF((G384*[2]Genanskaffelsespriser!$D184-(2009-G$3)/$C384*[2]Genanskaffelsespriser!$D184*G384)&lt;0,0,(G384*[2]Genanskaffelsespriser!$D184-(2009-G$3)/$C384*[2]Genanskaffelsespriser!$D184*G384))</f>
        <v>0</v>
      </c>
      <c r="AE384" s="58">
        <f>IF((H384*[2]Genanskaffelsespriser!$D184-(2009-H$3)/$C384*[2]Genanskaffelsespriser!$D184*H384)&lt;0,0,(H384*[2]Genanskaffelsespriser!$D184-(2009-H$3)/$C384*[2]Genanskaffelsespriser!$D184*H384))</f>
        <v>0</v>
      </c>
      <c r="AF384" s="58">
        <f>IF((I384*[2]Genanskaffelsespriser!$D184-(2009-I$3)/$C384*[2]Genanskaffelsespriser!$D184*I384)&lt;0,0,(I384*[2]Genanskaffelsespriser!$D184-(2009-I$3)/$C384*[2]Genanskaffelsespriser!$D184*I384))</f>
        <v>0</v>
      </c>
      <c r="AG384" s="58">
        <f>IF((J384*[2]Genanskaffelsespriser!$D184-(2009-J$3)/$C384*[2]Genanskaffelsespriser!$D184*J384)&lt;0,0,(J384*[2]Genanskaffelsespriser!$D184-(2009-J$3)/$C384*[2]Genanskaffelsespriser!$D184*J384))</f>
        <v>0</v>
      </c>
      <c r="AH384" s="58">
        <f>IF((K384*[2]Genanskaffelsespriser!$D184-(2009-K$3)/$C384*[2]Genanskaffelsespriser!$D184*K384)&lt;0,0,(K384*[2]Genanskaffelsespriser!$D184-(2009-K$3)/$C384*[2]Genanskaffelsespriser!$D184*K384))</f>
        <v>0</v>
      </c>
      <c r="AI384" s="58">
        <f>IF((L384*[2]Genanskaffelsespriser!$D184-(2009-L$3)/$C384*[2]Genanskaffelsespriser!$D184*L384)&lt;0,0,(L384*[2]Genanskaffelsespriser!$D184-(2009-L$3)/$C384*[2]Genanskaffelsespriser!$D184*L384))</f>
        <v>0</v>
      </c>
      <c r="AJ384" s="58">
        <f>IF((M384*[2]Genanskaffelsespriser!$D184-(2009-M$3)/$C384*[2]Genanskaffelsespriser!$D184*M384)&lt;0,0,(M384*[2]Genanskaffelsespriser!$D184-(2009-M$3)/$C384*[2]Genanskaffelsespriser!$D184*M384))</f>
        <v>0</v>
      </c>
      <c r="AK384" s="58">
        <f>IF((N384*[2]Genanskaffelsespriser!$D184-(2009-N$3)/$C384*[2]Genanskaffelsespriser!$D184*N384)&lt;0,0,(N384*[2]Genanskaffelsespriser!$D184-(2009-N$3)/$C384*[2]Genanskaffelsespriser!$D184*N384))</f>
        <v>0</v>
      </c>
      <c r="AL384" s="58">
        <f>IF((O384*[2]Genanskaffelsespriser!$D184-(2009-O$3)/$C384*[2]Genanskaffelsespriser!$D184*O384)&lt;0,0,(O384*[2]Genanskaffelsespriser!$D184-(2009-O$3)/$C384*[2]Genanskaffelsespriser!$D184*O384))</f>
        <v>0</v>
      </c>
      <c r="AM384" s="58">
        <f>IF((P384*[2]Genanskaffelsespriser!$D184-(2009-P$3)/$C384*[2]Genanskaffelsespriser!$D184*P384)&lt;0,0,(P384*[2]Genanskaffelsespriser!$D184-(2009-P$3)/$C384*[2]Genanskaffelsespriser!$D184*P384))</f>
        <v>0</v>
      </c>
      <c r="AN384" s="58">
        <f>IF((Q384*[2]Genanskaffelsespriser!$D184-(2009-Q$3)/$C384*[2]Genanskaffelsespriser!$D184*Q384)&lt;0,0,(Q384*[2]Genanskaffelsespriser!$D184-(2009-Q$3)/$C384*[2]Genanskaffelsespriser!$D184*Q384))</f>
        <v>0</v>
      </c>
      <c r="AO384" s="58">
        <f>IF((R384*[2]Genanskaffelsespriser!$D184-(2009-R$3)/$C384*[2]Genanskaffelsespriser!$D184*R384)&lt;0,0,(R384*[2]Genanskaffelsespriser!$D184-(2009-R$3)/$C384*[2]Genanskaffelsespriser!$D184*R384))</f>
        <v>0</v>
      </c>
      <c r="AP384" s="58">
        <f>IF((S384*[2]Genanskaffelsespriser!$D184-(2009-S$3)/$C384*[2]Genanskaffelsespriser!$D184*S384)&lt;0,0,(S384*[2]Genanskaffelsespriser!$D184-(2009-S$3)/$C384*[2]Genanskaffelsespriser!$D184*S384))</f>
        <v>0</v>
      </c>
      <c r="AQ384" s="58">
        <f>IF((T384*[2]Genanskaffelsespriser!$D184-(2009-T$3)/$C384*[2]Genanskaffelsespriser!$D184*T384)&lt;0,0,(T384*[2]Genanskaffelsespriser!$D184-(2009-T$3)/$C384*[2]Genanskaffelsespriser!$D184*T384))</f>
        <v>0</v>
      </c>
      <c r="AR384" s="58">
        <f>IF((U384*[2]Genanskaffelsespriser!$D184-(2009-U$3)/$C384*[2]Genanskaffelsespriser!$D184*U384)&lt;0,0,(U384*[2]Genanskaffelsespriser!$D184-(2009-U$3)/$C384*[2]Genanskaffelsespriser!$D184*U384))</f>
        <v>0</v>
      </c>
      <c r="AS384" s="58">
        <f>IF((V384*[2]Genanskaffelsespriser!$D184-(2009-V$3)/$C384*[2]Genanskaffelsespriser!$D184*V384)&lt;0,0,(V384*[2]Genanskaffelsespriser!$D184-(2009-V$3)/$C384*[2]Genanskaffelsespriser!$D184*V384))</f>
        <v>0</v>
      </c>
      <c r="AT384" s="58">
        <f>IF((W384*[2]Genanskaffelsespriser!$D184-(2009-W$3)/$C384*[2]Genanskaffelsespriser!$D184*W384)&lt;0,0,(W384*[2]Genanskaffelsespriser!$D184-(2009-W$3)/$C384*[2]Genanskaffelsespriser!$D184*W384))</f>
        <v>0</v>
      </c>
      <c r="AU384" s="58">
        <f>IF((X384*[2]Genanskaffelsespriser!$D184-(2009-X$3)/$C384*[2]Genanskaffelsespriser!$D184*X384)&lt;0,0,(X384*[2]Genanskaffelsespriser!$D184-(2009-X$3)/$C384*[2]Genanskaffelsespriser!$D184*X384))</f>
        <v>0</v>
      </c>
      <c r="AV384" s="58">
        <f>IF((Y384*[2]Genanskaffelsespriser!$D184-(2009-Y$3)/$C384*[2]Genanskaffelsespriser!$D184*Y384)&lt;0,0,(Y384*[2]Genanskaffelsespriser!$D184-(2009-Y$3)/$C384*[2]Genanskaffelsespriser!$D184*Y384))</f>
        <v>0</v>
      </c>
      <c r="AW384" s="59">
        <f t="shared" si="313"/>
        <v>0</v>
      </c>
      <c r="AX384" s="58">
        <f>VLOOKUP(D$3,[2]Prisindeks!$A$1:$B$111,2,FALSE)/100*AA384</f>
        <v>0</v>
      </c>
      <c r="AY384" s="58">
        <f>VLOOKUP(E$3,[2]Prisindeks!$A$1:$B$111,2,FALSE)/100*AB384</f>
        <v>0</v>
      </c>
      <c r="AZ384" s="58">
        <f>VLOOKUP(F$3,[2]Prisindeks!$A$1:$B$111,2,FALSE)/100*AC384</f>
        <v>0</v>
      </c>
      <c r="BA384" s="58">
        <f>VLOOKUP(G$3,[2]Prisindeks!$A$1:$B$111,2,FALSE)/100*AD384</f>
        <v>0</v>
      </c>
      <c r="BB384" s="58">
        <f>VLOOKUP(H$3,[2]Prisindeks!$A$1:$B$111,2,FALSE)/100*AE384</f>
        <v>0</v>
      </c>
      <c r="BC384" s="58">
        <f>VLOOKUP(I$3,[2]Prisindeks!$A$1:$B$111,2,FALSE)/100*AF384</f>
        <v>0</v>
      </c>
      <c r="BD384" s="58">
        <f>VLOOKUP(J$3,[2]Prisindeks!$A$1:$B$111,2,FALSE)/100*AG384</f>
        <v>0</v>
      </c>
      <c r="BE384" s="58">
        <f>VLOOKUP(K$3,[2]Prisindeks!$A$1:$B$111,2,FALSE)/100*AH384</f>
        <v>0</v>
      </c>
      <c r="BF384" s="58">
        <f>VLOOKUP(L$3,[2]Prisindeks!$A$1:$B$111,2,FALSE)/100*AI384</f>
        <v>0</v>
      </c>
      <c r="BG384" s="58">
        <f>VLOOKUP(M$3,[2]Prisindeks!$A$1:$B$111,2,FALSE)/100*AJ384</f>
        <v>0</v>
      </c>
      <c r="BH384" s="58">
        <f>VLOOKUP(N$3,[2]Prisindeks!$A$1:$B$111,2,FALSE)/100*AK384</f>
        <v>0</v>
      </c>
      <c r="BI384" s="58">
        <f>VLOOKUP(O$3,[2]Prisindeks!$A$1:$B$111,2,FALSE)/100*AL384</f>
        <v>0</v>
      </c>
      <c r="BJ384" s="58">
        <f>VLOOKUP(P$3,[2]Prisindeks!$A$1:$B$111,2,FALSE)/100*AM384</f>
        <v>0</v>
      </c>
      <c r="BK384" s="58">
        <f>VLOOKUP(Q$3,[2]Prisindeks!$A$1:$B$111,2,FALSE)/100*AN384</f>
        <v>0</v>
      </c>
      <c r="BL384" s="58">
        <f>VLOOKUP(R$3,[2]Prisindeks!$A$1:$B$111,2,FALSE)/100*AO384</f>
        <v>0</v>
      </c>
      <c r="BM384" s="58">
        <f>VLOOKUP(S$3,[2]Prisindeks!$A$1:$B$111,2,FALSE)/100*AP384</f>
        <v>0</v>
      </c>
      <c r="BN384" s="58">
        <f>VLOOKUP(T$3,[2]Prisindeks!$A$1:$B$111,2,FALSE)/100*AQ384</f>
        <v>0</v>
      </c>
      <c r="BO384" s="58">
        <f>VLOOKUP(U$3,[2]Prisindeks!$A$1:$B$111,2,FALSE)/100*AR384</f>
        <v>0</v>
      </c>
      <c r="BP384" s="58">
        <f>VLOOKUP(V$3,[2]Prisindeks!$A$1:$B$111,2,FALSE)/100*AS384</f>
        <v>0</v>
      </c>
      <c r="BQ384" s="58">
        <f>VLOOKUP(W$3,[2]Prisindeks!$A$1:$B$111,2,FALSE)/100*AT384</f>
        <v>0</v>
      </c>
      <c r="BR384" s="58">
        <f>VLOOKUP(X$3,[2]Prisindeks!$A$1:$B$111,2,FALSE)/100*AU384</f>
        <v>0</v>
      </c>
      <c r="BS384" s="58">
        <f>VLOOKUP(Y$3,[2]Prisindeks!$A$1:$B$111,2,FALSE)/100*AV384</f>
        <v>0</v>
      </c>
      <c r="BT384" s="59">
        <f t="shared" si="314"/>
        <v>0</v>
      </c>
      <c r="BU384" s="58">
        <f t="shared" si="315"/>
        <v>0</v>
      </c>
      <c r="BV384" s="58">
        <f t="shared" si="315"/>
        <v>0</v>
      </c>
      <c r="BW384" s="58">
        <f t="shared" si="315"/>
        <v>0</v>
      </c>
      <c r="BX384" s="58">
        <f t="shared" si="315"/>
        <v>0</v>
      </c>
      <c r="BY384" s="58">
        <f t="shared" si="315"/>
        <v>0</v>
      </c>
      <c r="BZ384" s="58">
        <f t="shared" si="315"/>
        <v>0</v>
      </c>
      <c r="CA384" s="58">
        <f t="shared" si="315"/>
        <v>0</v>
      </c>
      <c r="CB384" s="58">
        <f t="shared" si="315"/>
        <v>0</v>
      </c>
      <c r="CC384" s="58">
        <f t="shared" si="315"/>
        <v>0</v>
      </c>
      <c r="CD384" s="58">
        <f t="shared" si="315"/>
        <v>0</v>
      </c>
      <c r="CE384" s="58">
        <f t="shared" si="316"/>
        <v>0</v>
      </c>
      <c r="CF384" s="58">
        <f t="shared" si="316"/>
        <v>0</v>
      </c>
      <c r="CG384" s="58">
        <f t="shared" si="316"/>
        <v>0</v>
      </c>
      <c r="CH384" s="58">
        <f t="shared" si="316"/>
        <v>0</v>
      </c>
      <c r="CI384" s="58">
        <f t="shared" si="316"/>
        <v>0</v>
      </c>
      <c r="CJ384" s="58">
        <f t="shared" si="316"/>
        <v>0</v>
      </c>
      <c r="CK384" s="58">
        <f t="shared" si="316"/>
        <v>0</v>
      </c>
      <c r="CL384" s="58">
        <f t="shared" si="316"/>
        <v>0</v>
      </c>
      <c r="CM384" s="58">
        <f t="shared" si="316"/>
        <v>0</v>
      </c>
      <c r="CN384" s="58">
        <f t="shared" si="316"/>
        <v>0</v>
      </c>
      <c r="CO384" s="58">
        <f t="shared" si="316"/>
        <v>0</v>
      </c>
      <c r="CP384" s="58">
        <f t="shared" si="316"/>
        <v>0</v>
      </c>
      <c r="CQ384" s="91">
        <f t="shared" si="317"/>
        <v>0</v>
      </c>
      <c r="CR384" s="48">
        <f t="shared" si="312"/>
        <v>0</v>
      </c>
    </row>
    <row r="385" spans="1:96" hidden="1" outlineLevel="1" x14ac:dyDescent="0.25">
      <c r="A385" s="92" t="s">
        <v>125</v>
      </c>
      <c r="B385" s="51" t="s">
        <v>65</v>
      </c>
      <c r="C385" s="52">
        <f>[2]Genanskaffelsespriser!E185</f>
        <v>15</v>
      </c>
      <c r="D385" s="78">
        <v>0</v>
      </c>
      <c r="E385" s="78">
        <v>0</v>
      </c>
      <c r="F385" s="78">
        <v>0</v>
      </c>
      <c r="G385" s="78">
        <v>0</v>
      </c>
      <c r="H385" s="78">
        <v>0</v>
      </c>
      <c r="I385" s="78">
        <v>0</v>
      </c>
      <c r="J385" s="78">
        <v>0</v>
      </c>
      <c r="K385" s="78">
        <v>0</v>
      </c>
      <c r="L385" s="78">
        <v>0</v>
      </c>
      <c r="M385" s="78">
        <v>0</v>
      </c>
      <c r="N385" s="78">
        <v>0</v>
      </c>
      <c r="O385" s="78">
        <v>0</v>
      </c>
      <c r="P385" s="78">
        <v>0</v>
      </c>
      <c r="Q385" s="78">
        <v>0</v>
      </c>
      <c r="R385" s="78">
        <v>0</v>
      </c>
      <c r="S385" s="78">
        <v>0</v>
      </c>
      <c r="T385" s="78">
        <v>0</v>
      </c>
      <c r="U385" s="78">
        <v>0</v>
      </c>
      <c r="V385" s="78">
        <v>0</v>
      </c>
      <c r="W385" s="78">
        <v>0</v>
      </c>
      <c r="X385" s="78">
        <v>0</v>
      </c>
      <c r="Y385" s="78">
        <v>0</v>
      </c>
      <c r="Z385" s="90"/>
      <c r="AA385" s="57">
        <f>IF((D385*[2]Genanskaffelsespriser!$D185-(2009-D$3)/$C385*[2]Genanskaffelsespriser!$D185*D385)&lt;0,0,(D385*[2]Genanskaffelsespriser!$D185-(2009-D$3)/$C385*[2]Genanskaffelsespriser!$D185*D385))</f>
        <v>0</v>
      </c>
      <c r="AB385" s="58">
        <f>IF((E385*[2]Genanskaffelsespriser!$D185-(2009-E$3)/$C385*[2]Genanskaffelsespriser!$D185*E385)&lt;0,0,(E385*[2]Genanskaffelsespriser!$D185-(2009-E$3)/$C385*[2]Genanskaffelsespriser!$D185*E385))</f>
        <v>0</v>
      </c>
      <c r="AC385" s="58">
        <f>IF((F385*[2]Genanskaffelsespriser!$D185-(2009-F$3)/$C385*[2]Genanskaffelsespriser!$D185*F385)&lt;0,0,(F385*[2]Genanskaffelsespriser!$D185-(2009-F$3)/$C385*[2]Genanskaffelsespriser!$D185*F385))</f>
        <v>0</v>
      </c>
      <c r="AD385" s="58">
        <f>IF((G385*[2]Genanskaffelsespriser!$D185-(2009-G$3)/$C385*[2]Genanskaffelsespriser!$D185*G385)&lt;0,0,(G385*[2]Genanskaffelsespriser!$D185-(2009-G$3)/$C385*[2]Genanskaffelsespriser!$D185*G385))</f>
        <v>0</v>
      </c>
      <c r="AE385" s="58">
        <f>IF((H385*[2]Genanskaffelsespriser!$D185-(2009-H$3)/$C385*[2]Genanskaffelsespriser!$D185*H385)&lt;0,0,(H385*[2]Genanskaffelsespriser!$D185-(2009-H$3)/$C385*[2]Genanskaffelsespriser!$D185*H385))</f>
        <v>0</v>
      </c>
      <c r="AF385" s="58">
        <f>IF((I385*[2]Genanskaffelsespriser!$D185-(2009-I$3)/$C385*[2]Genanskaffelsespriser!$D185*I385)&lt;0,0,(I385*[2]Genanskaffelsespriser!$D185-(2009-I$3)/$C385*[2]Genanskaffelsespriser!$D185*I385))</f>
        <v>0</v>
      </c>
      <c r="AG385" s="58">
        <f>IF((J385*[2]Genanskaffelsespriser!$D185-(2009-J$3)/$C385*[2]Genanskaffelsespriser!$D185*J385)&lt;0,0,(J385*[2]Genanskaffelsespriser!$D185-(2009-J$3)/$C385*[2]Genanskaffelsespriser!$D185*J385))</f>
        <v>0</v>
      </c>
      <c r="AH385" s="58">
        <f>IF((K385*[2]Genanskaffelsespriser!$D185-(2009-K$3)/$C385*[2]Genanskaffelsespriser!$D185*K385)&lt;0,0,(K385*[2]Genanskaffelsespriser!$D185-(2009-K$3)/$C385*[2]Genanskaffelsespriser!$D185*K385))</f>
        <v>0</v>
      </c>
      <c r="AI385" s="58">
        <f>IF((L385*[2]Genanskaffelsespriser!$D185-(2009-L$3)/$C385*[2]Genanskaffelsespriser!$D185*L385)&lt;0,0,(L385*[2]Genanskaffelsespriser!$D185-(2009-L$3)/$C385*[2]Genanskaffelsespriser!$D185*L385))</f>
        <v>0</v>
      </c>
      <c r="AJ385" s="58">
        <f>IF((M385*[2]Genanskaffelsespriser!$D185-(2009-M$3)/$C385*[2]Genanskaffelsespriser!$D185*M385)&lt;0,0,(M385*[2]Genanskaffelsespriser!$D185-(2009-M$3)/$C385*[2]Genanskaffelsespriser!$D185*M385))</f>
        <v>0</v>
      </c>
      <c r="AK385" s="58">
        <f>IF((N385*[2]Genanskaffelsespriser!$D185-(2009-N$3)/$C385*[2]Genanskaffelsespriser!$D185*N385)&lt;0,0,(N385*[2]Genanskaffelsespriser!$D185-(2009-N$3)/$C385*[2]Genanskaffelsespriser!$D185*N385))</f>
        <v>0</v>
      </c>
      <c r="AL385" s="58">
        <f>IF((O385*[2]Genanskaffelsespriser!$D185-(2009-O$3)/$C385*[2]Genanskaffelsespriser!$D185*O385)&lt;0,0,(O385*[2]Genanskaffelsespriser!$D185-(2009-O$3)/$C385*[2]Genanskaffelsespriser!$D185*O385))</f>
        <v>0</v>
      </c>
      <c r="AM385" s="58">
        <f>IF((P385*[2]Genanskaffelsespriser!$D185-(2009-P$3)/$C385*[2]Genanskaffelsespriser!$D185*P385)&lt;0,0,(P385*[2]Genanskaffelsespriser!$D185-(2009-P$3)/$C385*[2]Genanskaffelsespriser!$D185*P385))</f>
        <v>0</v>
      </c>
      <c r="AN385" s="58">
        <f>IF((Q385*[2]Genanskaffelsespriser!$D185-(2009-Q$3)/$C385*[2]Genanskaffelsespriser!$D185*Q385)&lt;0,0,(Q385*[2]Genanskaffelsespriser!$D185-(2009-Q$3)/$C385*[2]Genanskaffelsespriser!$D185*Q385))</f>
        <v>0</v>
      </c>
      <c r="AO385" s="58">
        <f>IF((R385*[2]Genanskaffelsespriser!$D185-(2009-R$3)/$C385*[2]Genanskaffelsespriser!$D185*R385)&lt;0,0,(R385*[2]Genanskaffelsespriser!$D185-(2009-R$3)/$C385*[2]Genanskaffelsespriser!$D185*R385))</f>
        <v>0</v>
      </c>
      <c r="AP385" s="58">
        <f>IF((S385*[2]Genanskaffelsespriser!$D185-(2009-S$3)/$C385*[2]Genanskaffelsespriser!$D185*S385)&lt;0,0,(S385*[2]Genanskaffelsespriser!$D185-(2009-S$3)/$C385*[2]Genanskaffelsespriser!$D185*S385))</f>
        <v>0</v>
      </c>
      <c r="AQ385" s="58">
        <f>IF((T385*[2]Genanskaffelsespriser!$D185-(2009-T$3)/$C385*[2]Genanskaffelsespriser!$D185*T385)&lt;0,0,(T385*[2]Genanskaffelsespriser!$D185-(2009-T$3)/$C385*[2]Genanskaffelsespriser!$D185*T385))</f>
        <v>0</v>
      </c>
      <c r="AR385" s="58">
        <f>IF((U385*[2]Genanskaffelsespriser!$D185-(2009-U$3)/$C385*[2]Genanskaffelsespriser!$D185*U385)&lt;0,0,(U385*[2]Genanskaffelsespriser!$D185-(2009-U$3)/$C385*[2]Genanskaffelsespriser!$D185*U385))</f>
        <v>0</v>
      </c>
      <c r="AS385" s="58">
        <f>IF((V385*[2]Genanskaffelsespriser!$D185-(2009-V$3)/$C385*[2]Genanskaffelsespriser!$D185*V385)&lt;0,0,(V385*[2]Genanskaffelsespriser!$D185-(2009-V$3)/$C385*[2]Genanskaffelsespriser!$D185*V385))</f>
        <v>0</v>
      </c>
      <c r="AT385" s="58">
        <f>IF((W385*[2]Genanskaffelsespriser!$D185-(2009-W$3)/$C385*[2]Genanskaffelsespriser!$D185*W385)&lt;0,0,(W385*[2]Genanskaffelsespriser!$D185-(2009-W$3)/$C385*[2]Genanskaffelsespriser!$D185*W385))</f>
        <v>0</v>
      </c>
      <c r="AU385" s="58">
        <f>IF((X385*[2]Genanskaffelsespriser!$D185-(2009-X$3)/$C385*[2]Genanskaffelsespriser!$D185*X385)&lt;0,0,(X385*[2]Genanskaffelsespriser!$D185-(2009-X$3)/$C385*[2]Genanskaffelsespriser!$D185*X385))</f>
        <v>0</v>
      </c>
      <c r="AV385" s="58">
        <f>IF((Y385*[2]Genanskaffelsespriser!$D185-(2009-Y$3)/$C385*[2]Genanskaffelsespriser!$D185*Y385)&lt;0,0,(Y385*[2]Genanskaffelsespriser!$D185-(2009-Y$3)/$C385*[2]Genanskaffelsespriser!$D185*Y385))</f>
        <v>0</v>
      </c>
      <c r="AW385" s="59">
        <f t="shared" si="313"/>
        <v>0</v>
      </c>
      <c r="AX385" s="58">
        <f>VLOOKUP(D$3,[2]Prisindeks!$A$1:$B$111,2,FALSE)/100*AA385</f>
        <v>0</v>
      </c>
      <c r="AY385" s="58">
        <f>VLOOKUP(E$3,[2]Prisindeks!$A$1:$B$111,2,FALSE)/100*AB385</f>
        <v>0</v>
      </c>
      <c r="AZ385" s="58">
        <f>VLOOKUP(F$3,[2]Prisindeks!$A$1:$B$111,2,FALSE)/100*AC385</f>
        <v>0</v>
      </c>
      <c r="BA385" s="58">
        <f>VLOOKUP(G$3,[2]Prisindeks!$A$1:$B$111,2,FALSE)/100*AD385</f>
        <v>0</v>
      </c>
      <c r="BB385" s="58">
        <f>VLOOKUP(H$3,[2]Prisindeks!$A$1:$B$111,2,FALSE)/100*AE385</f>
        <v>0</v>
      </c>
      <c r="BC385" s="58">
        <f>VLOOKUP(I$3,[2]Prisindeks!$A$1:$B$111,2,FALSE)/100*AF385</f>
        <v>0</v>
      </c>
      <c r="BD385" s="58">
        <f>VLOOKUP(J$3,[2]Prisindeks!$A$1:$B$111,2,FALSE)/100*AG385</f>
        <v>0</v>
      </c>
      <c r="BE385" s="58">
        <f>VLOOKUP(K$3,[2]Prisindeks!$A$1:$B$111,2,FALSE)/100*AH385</f>
        <v>0</v>
      </c>
      <c r="BF385" s="58">
        <f>VLOOKUP(L$3,[2]Prisindeks!$A$1:$B$111,2,FALSE)/100*AI385</f>
        <v>0</v>
      </c>
      <c r="BG385" s="58">
        <f>VLOOKUP(M$3,[2]Prisindeks!$A$1:$B$111,2,FALSE)/100*AJ385</f>
        <v>0</v>
      </c>
      <c r="BH385" s="58">
        <f>VLOOKUP(N$3,[2]Prisindeks!$A$1:$B$111,2,FALSE)/100*AK385</f>
        <v>0</v>
      </c>
      <c r="BI385" s="58">
        <f>VLOOKUP(O$3,[2]Prisindeks!$A$1:$B$111,2,FALSE)/100*AL385</f>
        <v>0</v>
      </c>
      <c r="BJ385" s="58">
        <f>VLOOKUP(P$3,[2]Prisindeks!$A$1:$B$111,2,FALSE)/100*AM385</f>
        <v>0</v>
      </c>
      <c r="BK385" s="58">
        <f>VLOOKUP(Q$3,[2]Prisindeks!$A$1:$B$111,2,FALSE)/100*AN385</f>
        <v>0</v>
      </c>
      <c r="BL385" s="58">
        <f>VLOOKUP(R$3,[2]Prisindeks!$A$1:$B$111,2,FALSE)/100*AO385</f>
        <v>0</v>
      </c>
      <c r="BM385" s="58">
        <f>VLOOKUP(S$3,[2]Prisindeks!$A$1:$B$111,2,FALSE)/100*AP385</f>
        <v>0</v>
      </c>
      <c r="BN385" s="58">
        <f>VLOOKUP(T$3,[2]Prisindeks!$A$1:$B$111,2,FALSE)/100*AQ385</f>
        <v>0</v>
      </c>
      <c r="BO385" s="58">
        <f>VLOOKUP(U$3,[2]Prisindeks!$A$1:$B$111,2,FALSE)/100*AR385</f>
        <v>0</v>
      </c>
      <c r="BP385" s="58">
        <f>VLOOKUP(V$3,[2]Prisindeks!$A$1:$B$111,2,FALSE)/100*AS385</f>
        <v>0</v>
      </c>
      <c r="BQ385" s="58">
        <f>VLOOKUP(W$3,[2]Prisindeks!$A$1:$B$111,2,FALSE)/100*AT385</f>
        <v>0</v>
      </c>
      <c r="BR385" s="58">
        <f>VLOOKUP(X$3,[2]Prisindeks!$A$1:$B$111,2,FALSE)/100*AU385</f>
        <v>0</v>
      </c>
      <c r="BS385" s="58">
        <f>VLOOKUP(Y$3,[2]Prisindeks!$A$1:$B$111,2,FALSE)/100*AV385</f>
        <v>0</v>
      </c>
      <c r="BT385" s="59">
        <f t="shared" si="314"/>
        <v>0</v>
      </c>
      <c r="BU385" s="58">
        <f t="shared" si="315"/>
        <v>0</v>
      </c>
      <c r="BV385" s="58">
        <f t="shared" si="315"/>
        <v>0</v>
      </c>
      <c r="BW385" s="58">
        <f t="shared" si="315"/>
        <v>0</v>
      </c>
      <c r="BX385" s="58">
        <f t="shared" si="315"/>
        <v>0</v>
      </c>
      <c r="BY385" s="58">
        <f t="shared" si="315"/>
        <v>0</v>
      </c>
      <c r="BZ385" s="58">
        <f t="shared" si="315"/>
        <v>0</v>
      </c>
      <c r="CA385" s="58">
        <f t="shared" si="315"/>
        <v>0</v>
      </c>
      <c r="CB385" s="58">
        <f t="shared" si="315"/>
        <v>0</v>
      </c>
      <c r="CC385" s="58">
        <f t="shared" si="315"/>
        <v>0</v>
      </c>
      <c r="CD385" s="58">
        <f t="shared" si="315"/>
        <v>0</v>
      </c>
      <c r="CE385" s="58">
        <f t="shared" si="316"/>
        <v>0</v>
      </c>
      <c r="CF385" s="58">
        <f t="shared" si="316"/>
        <v>0</v>
      </c>
      <c r="CG385" s="58">
        <f t="shared" si="316"/>
        <v>0</v>
      </c>
      <c r="CH385" s="58">
        <f t="shared" si="316"/>
        <v>0</v>
      </c>
      <c r="CI385" s="58">
        <f t="shared" si="316"/>
        <v>0</v>
      </c>
      <c r="CJ385" s="58">
        <f t="shared" si="316"/>
        <v>0</v>
      </c>
      <c r="CK385" s="58">
        <f t="shared" si="316"/>
        <v>0</v>
      </c>
      <c r="CL385" s="58">
        <f t="shared" si="316"/>
        <v>0</v>
      </c>
      <c r="CM385" s="58">
        <f t="shared" si="316"/>
        <v>0</v>
      </c>
      <c r="CN385" s="58">
        <f t="shared" si="316"/>
        <v>0</v>
      </c>
      <c r="CO385" s="58">
        <f t="shared" si="316"/>
        <v>0</v>
      </c>
      <c r="CP385" s="58">
        <f t="shared" si="316"/>
        <v>0</v>
      </c>
      <c r="CQ385" s="91">
        <f t="shared" si="317"/>
        <v>0</v>
      </c>
      <c r="CR385" s="48">
        <f t="shared" si="312"/>
        <v>0</v>
      </c>
    </row>
    <row r="386" spans="1:96" ht="15.75" hidden="1" outlineLevel="1" thickBot="1" x14ac:dyDescent="0.3">
      <c r="A386" s="93" t="s">
        <v>126</v>
      </c>
      <c r="B386" s="64" t="s">
        <v>65</v>
      </c>
      <c r="C386" s="65">
        <f>[2]Genanskaffelsespriser!E186</f>
        <v>10</v>
      </c>
      <c r="D386" s="79">
        <v>0</v>
      </c>
      <c r="E386" s="79">
        <v>0</v>
      </c>
      <c r="F386" s="79">
        <v>0</v>
      </c>
      <c r="G386" s="79">
        <v>0</v>
      </c>
      <c r="H386" s="79">
        <v>0</v>
      </c>
      <c r="I386" s="79">
        <v>0</v>
      </c>
      <c r="J386" s="79">
        <v>0</v>
      </c>
      <c r="K386" s="79">
        <v>0</v>
      </c>
      <c r="L386" s="79">
        <v>0</v>
      </c>
      <c r="M386" s="79">
        <v>0</v>
      </c>
      <c r="N386" s="79">
        <v>0</v>
      </c>
      <c r="O386" s="79">
        <v>0</v>
      </c>
      <c r="P386" s="79">
        <v>0</v>
      </c>
      <c r="Q386" s="79">
        <v>0</v>
      </c>
      <c r="R386" s="79">
        <v>0</v>
      </c>
      <c r="S386" s="79">
        <v>0</v>
      </c>
      <c r="T386" s="79">
        <v>0</v>
      </c>
      <c r="U386" s="79">
        <v>0</v>
      </c>
      <c r="V386" s="79">
        <v>0</v>
      </c>
      <c r="W386" s="79">
        <v>0</v>
      </c>
      <c r="X386" s="79">
        <v>0</v>
      </c>
      <c r="Y386" s="79">
        <v>0</v>
      </c>
      <c r="Z386" s="94"/>
      <c r="AA386" s="70">
        <f>IF((D386*[2]Genanskaffelsespriser!$D186-(2009-D$3)/$C386*[2]Genanskaffelsespriser!$D186*D386)&lt;0,0,(D386*[2]Genanskaffelsespriser!$D186-(2009-D$3)/$C386*[2]Genanskaffelsespriser!$D186*D386))</f>
        <v>0</v>
      </c>
      <c r="AB386" s="71">
        <f>IF((E386*[2]Genanskaffelsespriser!$D186-(2009-E$3)/$C386*[2]Genanskaffelsespriser!$D186*E386)&lt;0,0,(E386*[2]Genanskaffelsespriser!$D186-(2009-E$3)/$C386*[2]Genanskaffelsespriser!$D186*E386))</f>
        <v>0</v>
      </c>
      <c r="AC386" s="71">
        <f>IF((F386*[2]Genanskaffelsespriser!$D186-(2009-F$3)/$C386*[2]Genanskaffelsespriser!$D186*F386)&lt;0,0,(F386*[2]Genanskaffelsespriser!$D186-(2009-F$3)/$C386*[2]Genanskaffelsespriser!$D186*F386))</f>
        <v>0</v>
      </c>
      <c r="AD386" s="71">
        <f>IF((G386*[2]Genanskaffelsespriser!$D186-(2009-G$3)/$C386*[2]Genanskaffelsespriser!$D186*G386)&lt;0,0,(G386*[2]Genanskaffelsespriser!$D186-(2009-G$3)/$C386*[2]Genanskaffelsespriser!$D186*G386))</f>
        <v>0</v>
      </c>
      <c r="AE386" s="71">
        <f>IF((H386*[2]Genanskaffelsespriser!$D186-(2009-H$3)/$C386*[2]Genanskaffelsespriser!$D186*H386)&lt;0,0,(H386*[2]Genanskaffelsespriser!$D186-(2009-H$3)/$C386*[2]Genanskaffelsespriser!$D186*H386))</f>
        <v>0</v>
      </c>
      <c r="AF386" s="71">
        <f>IF((I386*[2]Genanskaffelsespriser!$D186-(2009-I$3)/$C386*[2]Genanskaffelsespriser!$D186*I386)&lt;0,0,(I386*[2]Genanskaffelsespriser!$D186-(2009-I$3)/$C386*[2]Genanskaffelsespriser!$D186*I386))</f>
        <v>0</v>
      </c>
      <c r="AG386" s="71">
        <f>IF((J386*[2]Genanskaffelsespriser!$D186-(2009-J$3)/$C386*[2]Genanskaffelsespriser!$D186*J386)&lt;0,0,(J386*[2]Genanskaffelsespriser!$D186-(2009-J$3)/$C386*[2]Genanskaffelsespriser!$D186*J386))</f>
        <v>0</v>
      </c>
      <c r="AH386" s="71">
        <f>IF((K386*[2]Genanskaffelsespriser!$D186-(2009-K$3)/$C386*[2]Genanskaffelsespriser!$D186*K386)&lt;0,0,(K386*[2]Genanskaffelsespriser!$D186-(2009-K$3)/$C386*[2]Genanskaffelsespriser!$D186*K386))</f>
        <v>0</v>
      </c>
      <c r="AI386" s="71">
        <f>IF((L386*[2]Genanskaffelsespriser!$D186-(2009-L$3)/$C386*[2]Genanskaffelsespriser!$D186*L386)&lt;0,0,(L386*[2]Genanskaffelsespriser!$D186-(2009-L$3)/$C386*[2]Genanskaffelsespriser!$D186*L386))</f>
        <v>0</v>
      </c>
      <c r="AJ386" s="71">
        <f>IF((M386*[2]Genanskaffelsespriser!$D186-(2009-M$3)/$C386*[2]Genanskaffelsespriser!$D186*M386)&lt;0,0,(M386*[2]Genanskaffelsespriser!$D186-(2009-M$3)/$C386*[2]Genanskaffelsespriser!$D186*M386))</f>
        <v>0</v>
      </c>
      <c r="AK386" s="71">
        <f>IF((N386*[2]Genanskaffelsespriser!$D186-(2009-N$3)/$C386*[2]Genanskaffelsespriser!$D186*N386)&lt;0,0,(N386*[2]Genanskaffelsespriser!$D186-(2009-N$3)/$C386*[2]Genanskaffelsespriser!$D186*N386))</f>
        <v>0</v>
      </c>
      <c r="AL386" s="71">
        <f>IF((O386*[2]Genanskaffelsespriser!$D186-(2009-O$3)/$C386*[2]Genanskaffelsespriser!$D186*O386)&lt;0,0,(O386*[2]Genanskaffelsespriser!$D186-(2009-O$3)/$C386*[2]Genanskaffelsespriser!$D186*O386))</f>
        <v>0</v>
      </c>
      <c r="AM386" s="71">
        <f>IF((P386*[2]Genanskaffelsespriser!$D186-(2009-P$3)/$C386*[2]Genanskaffelsespriser!$D186*P386)&lt;0,0,(P386*[2]Genanskaffelsespriser!$D186-(2009-P$3)/$C386*[2]Genanskaffelsespriser!$D186*P386))</f>
        <v>0</v>
      </c>
      <c r="AN386" s="71">
        <f>IF((Q386*[2]Genanskaffelsespriser!$D186-(2009-Q$3)/$C386*[2]Genanskaffelsespriser!$D186*Q386)&lt;0,0,(Q386*[2]Genanskaffelsespriser!$D186-(2009-Q$3)/$C386*[2]Genanskaffelsespriser!$D186*Q386))</f>
        <v>0</v>
      </c>
      <c r="AO386" s="71">
        <f>IF((R386*[2]Genanskaffelsespriser!$D186-(2009-R$3)/$C386*[2]Genanskaffelsespriser!$D186*R386)&lt;0,0,(R386*[2]Genanskaffelsespriser!$D186-(2009-R$3)/$C386*[2]Genanskaffelsespriser!$D186*R386))</f>
        <v>0</v>
      </c>
      <c r="AP386" s="71">
        <f>IF((S386*[2]Genanskaffelsespriser!$D186-(2009-S$3)/$C386*[2]Genanskaffelsespriser!$D186*S386)&lt;0,0,(S386*[2]Genanskaffelsespriser!$D186-(2009-S$3)/$C386*[2]Genanskaffelsespriser!$D186*S386))</f>
        <v>0</v>
      </c>
      <c r="AQ386" s="71">
        <f>IF((T386*[2]Genanskaffelsespriser!$D186-(2009-T$3)/$C386*[2]Genanskaffelsespriser!$D186*T386)&lt;0,0,(T386*[2]Genanskaffelsespriser!$D186-(2009-T$3)/$C386*[2]Genanskaffelsespriser!$D186*T386))</f>
        <v>0</v>
      </c>
      <c r="AR386" s="71">
        <f>IF((U386*[2]Genanskaffelsespriser!$D186-(2009-U$3)/$C386*[2]Genanskaffelsespriser!$D186*U386)&lt;0,0,(U386*[2]Genanskaffelsespriser!$D186-(2009-U$3)/$C386*[2]Genanskaffelsespriser!$D186*U386))</f>
        <v>0</v>
      </c>
      <c r="AS386" s="71">
        <f>IF((V386*[2]Genanskaffelsespriser!$D186-(2009-V$3)/$C386*[2]Genanskaffelsespriser!$D186*V386)&lt;0,0,(V386*[2]Genanskaffelsespriser!$D186-(2009-V$3)/$C386*[2]Genanskaffelsespriser!$D186*V386))</f>
        <v>0</v>
      </c>
      <c r="AT386" s="71">
        <f>IF((W386*[2]Genanskaffelsespriser!$D186-(2009-W$3)/$C386*[2]Genanskaffelsespriser!$D186*W386)&lt;0,0,(W386*[2]Genanskaffelsespriser!$D186-(2009-W$3)/$C386*[2]Genanskaffelsespriser!$D186*W386))</f>
        <v>0</v>
      </c>
      <c r="AU386" s="71">
        <f>IF((X386*[2]Genanskaffelsespriser!$D186-(2009-X$3)/$C386*[2]Genanskaffelsespriser!$D186*X386)&lt;0,0,(X386*[2]Genanskaffelsespriser!$D186-(2009-X$3)/$C386*[2]Genanskaffelsespriser!$D186*X386))</f>
        <v>0</v>
      </c>
      <c r="AV386" s="71">
        <f>IF((Y386*[2]Genanskaffelsespriser!$D186-(2009-Y$3)/$C386*[2]Genanskaffelsespriser!$D186*Y386)&lt;0,0,(Y386*[2]Genanskaffelsespriser!$D186-(2009-Y$3)/$C386*[2]Genanskaffelsespriser!$D186*Y386))</f>
        <v>0</v>
      </c>
      <c r="AW386" s="72">
        <f t="shared" si="313"/>
        <v>0</v>
      </c>
      <c r="AX386" s="71">
        <f>VLOOKUP(D$3,[2]Prisindeks!$A$1:$B$111,2,FALSE)/100*AA386</f>
        <v>0</v>
      </c>
      <c r="AY386" s="71">
        <f>VLOOKUP(E$3,[2]Prisindeks!$A$1:$B$111,2,FALSE)/100*AB386</f>
        <v>0</v>
      </c>
      <c r="AZ386" s="71">
        <f>VLOOKUP(F$3,[2]Prisindeks!$A$1:$B$111,2,FALSE)/100*AC386</f>
        <v>0</v>
      </c>
      <c r="BA386" s="71">
        <f>VLOOKUP(G$3,[2]Prisindeks!$A$1:$B$111,2,FALSE)/100*AD386</f>
        <v>0</v>
      </c>
      <c r="BB386" s="71">
        <f>VLOOKUP(H$3,[2]Prisindeks!$A$1:$B$111,2,FALSE)/100*AE386</f>
        <v>0</v>
      </c>
      <c r="BC386" s="71">
        <f>VLOOKUP(I$3,[2]Prisindeks!$A$1:$B$111,2,FALSE)/100*AF386</f>
        <v>0</v>
      </c>
      <c r="BD386" s="71">
        <f>VLOOKUP(J$3,[2]Prisindeks!$A$1:$B$111,2,FALSE)/100*AG386</f>
        <v>0</v>
      </c>
      <c r="BE386" s="71">
        <f>VLOOKUP(K$3,[2]Prisindeks!$A$1:$B$111,2,FALSE)/100*AH386</f>
        <v>0</v>
      </c>
      <c r="BF386" s="71">
        <f>VLOOKUP(L$3,[2]Prisindeks!$A$1:$B$111,2,FALSE)/100*AI386</f>
        <v>0</v>
      </c>
      <c r="BG386" s="71">
        <f>VLOOKUP(M$3,[2]Prisindeks!$A$1:$B$111,2,FALSE)/100*AJ386</f>
        <v>0</v>
      </c>
      <c r="BH386" s="71">
        <f>VLOOKUP(N$3,[2]Prisindeks!$A$1:$B$111,2,FALSE)/100*AK386</f>
        <v>0</v>
      </c>
      <c r="BI386" s="71">
        <f>VLOOKUP(O$3,[2]Prisindeks!$A$1:$B$111,2,FALSE)/100*AL386</f>
        <v>0</v>
      </c>
      <c r="BJ386" s="71">
        <f>VLOOKUP(P$3,[2]Prisindeks!$A$1:$B$111,2,FALSE)/100*AM386</f>
        <v>0</v>
      </c>
      <c r="BK386" s="71">
        <f>VLOOKUP(Q$3,[2]Prisindeks!$A$1:$B$111,2,FALSE)/100*AN386</f>
        <v>0</v>
      </c>
      <c r="BL386" s="71">
        <f>VLOOKUP(R$3,[2]Prisindeks!$A$1:$B$111,2,FALSE)/100*AO386</f>
        <v>0</v>
      </c>
      <c r="BM386" s="71">
        <f>VLOOKUP(S$3,[2]Prisindeks!$A$1:$B$111,2,FALSE)/100*AP386</f>
        <v>0</v>
      </c>
      <c r="BN386" s="71">
        <f>VLOOKUP(T$3,[2]Prisindeks!$A$1:$B$111,2,FALSE)/100*AQ386</f>
        <v>0</v>
      </c>
      <c r="BO386" s="71">
        <f>VLOOKUP(U$3,[2]Prisindeks!$A$1:$B$111,2,FALSE)/100*AR386</f>
        <v>0</v>
      </c>
      <c r="BP386" s="71">
        <f>VLOOKUP(V$3,[2]Prisindeks!$A$1:$B$111,2,FALSE)/100*AS386</f>
        <v>0</v>
      </c>
      <c r="BQ386" s="71">
        <f>VLOOKUP(W$3,[2]Prisindeks!$A$1:$B$111,2,FALSE)/100*AT386</f>
        <v>0</v>
      </c>
      <c r="BR386" s="71">
        <f>VLOOKUP(X$3,[2]Prisindeks!$A$1:$B$111,2,FALSE)/100*AU386</f>
        <v>0</v>
      </c>
      <c r="BS386" s="71">
        <f>VLOOKUP(Y$3,[2]Prisindeks!$A$1:$B$111,2,FALSE)/100*AV386</f>
        <v>0</v>
      </c>
      <c r="BT386" s="72">
        <f t="shared" si="314"/>
        <v>0</v>
      </c>
      <c r="BU386" s="71">
        <f t="shared" si="315"/>
        <v>0</v>
      </c>
      <c r="BV386" s="71">
        <f t="shared" si="315"/>
        <v>0</v>
      </c>
      <c r="BW386" s="71">
        <f t="shared" si="315"/>
        <v>0</v>
      </c>
      <c r="BX386" s="71">
        <f t="shared" si="315"/>
        <v>0</v>
      </c>
      <c r="BY386" s="71">
        <f t="shared" si="315"/>
        <v>0</v>
      </c>
      <c r="BZ386" s="71">
        <f t="shared" si="315"/>
        <v>0</v>
      </c>
      <c r="CA386" s="71">
        <f t="shared" si="315"/>
        <v>0</v>
      </c>
      <c r="CB386" s="71">
        <f t="shared" si="315"/>
        <v>0</v>
      </c>
      <c r="CC386" s="71">
        <f t="shared" si="315"/>
        <v>0</v>
      </c>
      <c r="CD386" s="71">
        <f t="shared" si="315"/>
        <v>0</v>
      </c>
      <c r="CE386" s="71">
        <f t="shared" si="316"/>
        <v>0</v>
      </c>
      <c r="CF386" s="71">
        <f t="shared" si="316"/>
        <v>0</v>
      </c>
      <c r="CG386" s="71">
        <f t="shared" si="316"/>
        <v>0</v>
      </c>
      <c r="CH386" s="71">
        <f t="shared" si="316"/>
        <v>0</v>
      </c>
      <c r="CI386" s="71">
        <f t="shared" si="316"/>
        <v>0</v>
      </c>
      <c r="CJ386" s="71">
        <f t="shared" si="316"/>
        <v>0</v>
      </c>
      <c r="CK386" s="71">
        <f t="shared" si="316"/>
        <v>0</v>
      </c>
      <c r="CL386" s="71">
        <f t="shared" si="316"/>
        <v>0</v>
      </c>
      <c r="CM386" s="71">
        <f t="shared" si="316"/>
        <v>0</v>
      </c>
      <c r="CN386" s="71">
        <f t="shared" si="316"/>
        <v>0</v>
      </c>
      <c r="CO386" s="71">
        <f t="shared" si="316"/>
        <v>0</v>
      </c>
      <c r="CP386" s="71">
        <f t="shared" si="316"/>
        <v>0</v>
      </c>
      <c r="CQ386" s="95">
        <f t="shared" si="317"/>
        <v>0</v>
      </c>
      <c r="CR386" s="48">
        <f t="shared" si="312"/>
        <v>0</v>
      </c>
    </row>
    <row r="387" spans="1:96" ht="15.75" thickBot="1" x14ac:dyDescent="0.3">
      <c r="A387" s="96"/>
      <c r="B387" s="97"/>
      <c r="C387" s="98"/>
      <c r="D387" s="99"/>
      <c r="E387" s="99"/>
      <c r="F387" s="99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100"/>
      <c r="AV387" s="101"/>
      <c r="AW387" s="102"/>
      <c r="AX387" s="101"/>
      <c r="AY387" s="101"/>
      <c r="AZ387" s="101"/>
      <c r="BA387" s="101"/>
      <c r="BB387" s="101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1"/>
      <c r="BN387" s="101"/>
      <c r="BO387" s="101"/>
      <c r="BP387" s="101"/>
      <c r="BQ387" s="101"/>
      <c r="BR387" s="101"/>
      <c r="BS387" s="101"/>
      <c r="BT387" s="102"/>
      <c r="BU387" s="101"/>
      <c r="BV387" s="101"/>
      <c r="BW387" s="101"/>
      <c r="BX387" s="101"/>
      <c r="BY387" s="101"/>
      <c r="BZ387" s="101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1"/>
      <c r="CM387" s="101"/>
      <c r="CN387" s="101"/>
      <c r="CO387" s="101"/>
      <c r="CP387" s="101"/>
      <c r="CQ387" s="49"/>
      <c r="CR387" s="48">
        <f t="shared" si="312"/>
        <v>0</v>
      </c>
    </row>
    <row r="388" spans="1:96" s="107" customFormat="1" x14ac:dyDescent="0.2">
      <c r="A388" s="103"/>
      <c r="B388" s="104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6">
        <f>AW4+AW29+AW54+AW79+AW104+AW110+AW119+AW128+AW137+AW146+AW155+AW164+AW173+AW182+AW191+AW200+AW209+AW218+AW227+AW236+AW245+AW254+AW263+AW272+AW281+AW290+AW299+AW308+AW317+AW326+AW335+AW344+AW353+AW362+AW371+AW380</f>
        <v>1647588.7325333336</v>
      </c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 s="106"/>
      <c r="BQ388" s="106"/>
      <c r="BR388" s="106"/>
      <c r="BS388" s="106"/>
      <c r="BT388" s="106">
        <f>BT4+BT29+BT54+BT79+BT104+BT110+BT119+BT128+BT137+BT146+BT155+BT164+BT173+BT182+BT191+BT200+BT209+BT218+BT227+BT236+BT245+BT254+BT263+BT272+BT281+BT290+BT299+BT308+BT317+BT326+BT335+BT344+BT353+BT362+BT371+BT380</f>
        <v>124313.10749858389</v>
      </c>
      <c r="BU388" s="106"/>
      <c r="BV388" s="106"/>
      <c r="BW388" s="106"/>
      <c r="BX388" s="106"/>
      <c r="BY388" s="106"/>
      <c r="BZ388" s="106"/>
      <c r="CA388" s="106"/>
      <c r="CB388" s="106"/>
      <c r="CC388" s="106"/>
      <c r="CD388" s="106"/>
      <c r="CE388" s="106"/>
      <c r="CF388" s="106"/>
      <c r="CG388" s="106"/>
      <c r="CH388" s="106"/>
      <c r="CI388" s="106"/>
      <c r="CJ388" s="106"/>
      <c r="CK388" s="106"/>
      <c r="CL388" s="106"/>
      <c r="CM388" s="106"/>
      <c r="CN388" s="106"/>
      <c r="CO388" s="106"/>
      <c r="CP388" s="106"/>
      <c r="CQ388" s="106">
        <f>CQ4+CQ29+CQ54+CQ79+CQ104+CQ110+CQ119+CQ128+CQ137+CQ146+CQ155+CQ164+CQ173+CQ182+CQ191+CQ200+CQ209+CQ218+CQ227+CQ236+CQ245+CQ254+CQ263+CQ272+CQ281+CQ290+CQ299+CQ308+CQ317+CQ326+CQ335+CQ344+CQ353+CQ362+CQ371+CQ380</f>
        <v>885950.9200159586</v>
      </c>
    </row>
    <row r="400" spans="1:96" ht="15.75" hidden="1" x14ac:dyDescent="0.25">
      <c r="A400" s="108" t="s">
        <v>127</v>
      </c>
      <c r="B400" s="109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21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  <c r="CO400" s="37"/>
      <c r="CP400" s="37"/>
      <c r="CQ400" s="21"/>
      <c r="CR400" s="37"/>
    </row>
  </sheetData>
  <mergeCells count="10">
    <mergeCell ref="AX1:BS1"/>
    <mergeCell ref="BT1:BT2"/>
    <mergeCell ref="BU1:CP1"/>
    <mergeCell ref="CQ1:CQ2"/>
    <mergeCell ref="A1:A2"/>
    <mergeCell ref="B1:B2"/>
    <mergeCell ref="C1:C2"/>
    <mergeCell ref="Z1:Z2"/>
    <mergeCell ref="AA1:AV1"/>
    <mergeCell ref="AW1:AW2"/>
  </mergeCells>
  <conditionalFormatting sqref="D30:Y53">
    <cfRule type="cellIs" dxfId="1" priority="2" operator="greaterThan">
      <formula>0</formula>
    </cfRule>
  </conditionalFormatting>
  <conditionalFormatting sqref="D55:Y78">
    <cfRule type="cellIs" dxfId="0" priority="1" operator="greaterThan">
      <formula>0</formula>
    </cfRule>
  </conditionalFormatting>
  <pageMargins left="0.75" right="0.75" top="1" bottom="1" header="0.5" footer="0.5"/>
  <pageSetup paperSize="9" scale="74" fitToHeight="4" orientation="portrait" r:id="rId1"/>
  <headerFooter alignWithMargins="0"/>
  <rowBreaks count="2" manualBreakCount="2">
    <brk id="53" max="71" man="1"/>
    <brk id="109" max="7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2</vt:i4>
      </vt:variant>
    </vt:vector>
  </HeadingPairs>
  <TitlesOfParts>
    <vt:vector size="6" baseType="lpstr">
      <vt:lpstr>Opgørelse af omkostninger i ØR</vt:lpstr>
      <vt:lpstr>Priskorrektion og krav</vt:lpstr>
      <vt:lpstr>Distributionsanlæg (fra POLKA)</vt:lpstr>
      <vt:lpstr>Distributionsanlæg (erstattet)</vt:lpstr>
      <vt:lpstr>'Distributionsanlæg (erstattet)'!Udskriftsområde</vt:lpstr>
      <vt:lpstr>'Distributionsanlæg (fra POLKA)'!Udskriftsområde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Peter van Pham</dc:creator>
  <cp:lastModifiedBy>Kim Peter van Pham</cp:lastModifiedBy>
  <dcterms:created xsi:type="dcterms:W3CDTF">2025-09-01T09:31:02Z</dcterms:created>
  <dcterms:modified xsi:type="dcterms:W3CDTF">2025-09-04T08:47:43Z</dcterms:modified>
</cp:coreProperties>
</file>