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Vandsam AS (V225)\ØR2024\"/>
    </mc:Choice>
  </mc:AlternateContent>
  <xr:revisionPtr revIDLastSave="0" documentId="13_ncr:1_{9418ECC2-CF9C-4942-9171-7D12867EB7B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2024'!$B$8:$B$29</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24" i="2" l="1"/>
  <c r="E15" i="4" l="1"/>
  <c r="E15" i="3"/>
  <c r="E33" i="16" l="1"/>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9"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<sst xmlns="http://schemas.openxmlformats.org/spreadsheetml/2006/main" count="350" uniqueCount="153">
  <si>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</si>
  <si>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</si>
  <si>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</si>
  <si>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</si>
  <si>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</si>
  <si>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</si>
  <si>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</si>
  <si>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</si>
  <si>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</si>
  <si>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</si>
  <si>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</si>
  <si>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</si>
  <si>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</si>
  <si>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</si>
  <si>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</si>
  <si>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</si>
  <si>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</si>
  <si>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</si>
  <si>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</si>
  <si>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</si>
  <si>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</si>
  <si>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</si>
  <si>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</si>
  <si>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</si>
  <si>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</si>
  <si>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</si>
  <si>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</si>
  <si>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</si>
  <si>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</si>
  <si>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</si>
  <si>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</si>
  <si>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</si>
  <si>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</si>
  <si>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</si>
  <si>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</si>
  <si>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</si>
  <si>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</si>
  <si>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</si>
  <si>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</si>
  <si>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</si>
  <si>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</si>
  <si>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</si>
  <si>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</si>
  <si>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</si>
  <si>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</si>
  <si>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</si>
  <si>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</si>
  <si>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</si>
  <si>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</si>
  <si>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</si>
  <si>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</si>
  <si>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</si>
  <si>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</si>
  <si>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</si>
  <si>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</si>
  <si>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</si>
  <si>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</si>
  <si>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</si>
  <si>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</si>
  <si>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</si>
  <si>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</si>
  <si>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</si>
  <si>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</si>
  <si>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</si>
  <si>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</si>
  <si>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</si>
  <si>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</si>
  <si>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</si>
  <si>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</si>
  <si>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</si>
  <si>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</si>
  <si>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</si>
  <si>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</si>
  <si>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</si>
  <si>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</si>
  <si>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</si>
  <si>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</si>
  <si>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</si>
  <si>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</si>
  <si>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</si>
  <si>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</si>
  <si>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</si>
  <si>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</si>
  <si>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</si>
  <si>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</si>
  <si>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</si>
  <si>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</si>
  <si>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</si>
  <si>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</si>
  <si>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</si>
  <si>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</si>
  <si>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</si>
  <si>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</si>
  <si>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</si>
  <si>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</si>
  <si>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</si>
  <si>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</si>
  <si>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</si>
  <si>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</si>
  <si>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</si>
  <si>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</si>
  <si>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</si>
  <si>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</si>
  <si>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</si>
  <si>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</si>
  <si>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</si>
  <si>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</si>
  <si>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</si>
  <si>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</si>
  <si>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</si>
  <si>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</si>
  <si>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</si>
  <si>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</si>
  <si>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</si>
  <si>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</si>
  <si>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</si>
  <si>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</si>
  <si>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</si>
  <si>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</si>
  <si>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</si>
  <si>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</si>
  <si>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</si>
  <si>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</si>
  <si>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</si>
  <si>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</si>
  <si>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</si>
  <si>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</si>
  <si>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</si>
  <si>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</si>
  <si>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</si>
  <si>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</si>
  <si>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</si>
  <si>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</si>
  <si>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</si>
  <si>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</si>
  <si>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</si>
  <si>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</si>
  <si>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</si>
  <si>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Ingen engangstillæg</t>
  </si>
  <si>
    <t>Afgift til Forsyningssekretariatet</t>
  </si>
  <si>
    <t>Køb af ydelser og produkter fra andre vandselskaber reguleret af vandsektorloven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</si>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</sst>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128</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80</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26</v>
      </c>
      <c r="D15" s="75" t="s">
        <v>68</v>
      </c>
      <c r="E15" s="76"/>
      <c r="F15" s="76"/>
      <c r="G15" s="77"/>
      <c r="H15" s="1"/>
      <c r="I15" s="1"/>
    </row>
    <row r="16" spans="1:9" x14ac:dyDescent="0.25">
      <c r="A16" s="1"/>
      <c r="B16" s="1"/>
      <c r="C16" s="6" t="s">
        <v>27</v>
      </c>
      <c r="D16" s="75" t="s">
        <v>107</v>
      </c>
      <c r="E16" s="76"/>
      <c r="F16" s="76"/>
      <c r="G16" s="77"/>
      <c r="H16" s="1"/>
      <c r="I16" s="1"/>
    </row>
    <row r="17" spans="1:9" x14ac:dyDescent="0.25">
      <c r="A17" s="1"/>
      <c r="B17" s="1"/>
      <c r="C17" s="6" t="s">
        <v>45</v>
      </c>
      <c r="D17" s="75" t="s">
        <v>108</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109</v>
      </c>
      <c r="E19" s="80"/>
      <c r="F19" s="80"/>
      <c r="G19" s="81"/>
      <c r="H19" s="1"/>
      <c r="I19" s="1"/>
    </row>
    <row r="20" spans="1:9" x14ac:dyDescent="0.25">
      <c r="A20" s="1"/>
      <c r="B20" s="1"/>
      <c r="C20" s="6" t="s">
        <v>42</v>
      </c>
      <c r="D20" s="79" t="s">
        <v>83</v>
      </c>
      <c r="E20" s="80"/>
      <c r="F20" s="80"/>
      <c r="G20" s="81"/>
      <c r="H20" s="1"/>
      <c r="I20" s="1"/>
    </row>
    <row r="21" spans="1:9" x14ac:dyDescent="0.25">
      <c r="A21" s="1"/>
      <c r="B21" s="1"/>
      <c r="C21" s="6" t="s">
        <v>106</v>
      </c>
      <c r="D21" s="79" t="s">
        <v>79</v>
      </c>
      <c r="E21" s="80"/>
      <c r="F21" s="80"/>
      <c r="G21" s="81"/>
      <c r="H21" s="1"/>
      <c r="I21" s="1"/>
    </row>
    <row r="22" spans="1:9" x14ac:dyDescent="0.25">
      <c r="A22" s="1"/>
      <c r="B22" s="1"/>
      <c r="C22" s="6" t="s">
        <v>90</v>
      </c>
      <c r="D22" s="79" t="s">
        <v>33</v>
      </c>
      <c r="E22" s="80"/>
      <c r="F22" s="80"/>
      <c r="G22" s="81"/>
      <c r="H22" s="1"/>
      <c r="I22" s="1"/>
    </row>
    <row r="23" spans="1:9" x14ac:dyDescent="0.25">
      <c r="A23" s="1"/>
      <c r="B23" s="1"/>
      <c r="C23" s="6" t="s">
        <v>91</v>
      </c>
      <c r="D23" s="79" t="s">
        <v>34</v>
      </c>
      <c r="E23" s="80"/>
      <c r="F23" s="80"/>
      <c r="G23" s="81"/>
      <c r="H23" s="1"/>
      <c r="I23" s="1"/>
    </row>
    <row r="24" spans="1:9" x14ac:dyDescent="0.25">
      <c r="A24" s="1"/>
      <c r="B24" s="1"/>
      <c r="C24" s="6" t="s">
        <v>9</v>
      </c>
      <c r="D24" s="79" t="s">
        <v>48</v>
      </c>
      <c r="E24" s="80"/>
      <c r="F24" s="80"/>
      <c r="G24" s="81"/>
      <c r="H24" s="1"/>
      <c r="I24" s="1"/>
    </row>
    <row r="25" spans="1:9" x14ac:dyDescent="0.25">
      <c r="A25" s="1"/>
      <c r="B25" s="1"/>
      <c r="C25" s="6" t="s">
        <v>37</v>
      </c>
      <c r="D25" s="79" t="s">
        <v>28</v>
      </c>
      <c r="E25" s="80"/>
      <c r="F25" s="80"/>
      <c r="G25" s="81"/>
      <c r="H25" s="1"/>
      <c r="I25" s="1"/>
    </row>
    <row r="26" spans="1:9" x14ac:dyDescent="0.25">
      <c r="A26" s="1"/>
      <c r="B26" s="1"/>
      <c r="C26" s="6" t="s">
        <v>92</v>
      </c>
      <c r="D26" s="84" t="s">
        <v>43</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qGoD4f3BfeYLPbibh+7qLjNxsQNPsrNOKIN6n6cBOdXW1mIiE7X6e8b/Mop6EsO0dCfkFVwkuA6GYRbX1cO3pg==" saltValue="u2UUBRd5JGNnRUYRqXrAf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70" t="s">
        <v>133</v>
      </c>
      <c r="C10" s="29">
        <v>0</v>
      </c>
      <c r="D10" s="8">
        <v>0</v>
      </c>
      <c r="E10" s="12" t="s">
        <v>3</v>
      </c>
      <c r="F10" s="8">
        <f>IFERROR(D10/C10,0)</f>
        <v>0</v>
      </c>
      <c r="G10" s="12" t="s">
        <v>3</v>
      </c>
      <c r="H10" s="8">
        <v>0</v>
      </c>
      <c r="I10" s="12" t="s">
        <v>3</v>
      </c>
      <c r="J10" s="8">
        <v>0</v>
      </c>
      <c r="K10" s="12" t="s">
        <v>3</v>
      </c>
      <c r="L10" s="1"/>
    </row>
    <row r="11" spans="1:12" x14ac:dyDescent="0.25">
      <c r="A11" s="1"/>
      <c r="B11" s="58" t="s">
        <v>77</v>
      </c>
      <c r="C11" s="59"/>
      <c r="D11" s="60"/>
      <c r="E11" s="60"/>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ItfO1QgPqFGa49538vXHxF1va1qpI1UCdRws7Ea/0zE5F72ViUZuGmU10SyoXKhDtQEQXT7Bq5XsAyPmU8SmzA==" saltValue="fk1jjoN/yVWtY0W2H0k8g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30</v>
      </c>
      <c r="C8" s="22"/>
      <c r="D8" s="22"/>
      <c r="E8" s="22"/>
      <c r="F8" s="74"/>
      <c r="G8" s="1"/>
    </row>
    <row r="9" spans="1:7" ht="17.25" customHeight="1" x14ac:dyDescent="0.25">
      <c r="A9" s="1"/>
      <c r="B9" s="68" t="s">
        <v>15</v>
      </c>
      <c r="C9" s="68" t="s">
        <v>10</v>
      </c>
      <c r="D9" s="69"/>
      <c r="E9" s="68" t="s">
        <v>23</v>
      </c>
      <c r="F9" s="72"/>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73</v>
      </c>
      <c r="C16" s="10">
        <f>SUM(C10:C15)</f>
        <v>0</v>
      </c>
      <c r="D16" s="11" t="s">
        <v>3</v>
      </c>
      <c r="E16" s="10">
        <f>SUM(E10:E15)</f>
        <v>0</v>
      </c>
      <c r="F16" s="11" t="s">
        <v>3</v>
      </c>
      <c r="G16" s="1"/>
    </row>
    <row r="17" spans="1:7" x14ac:dyDescent="0.25">
      <c r="A17" s="1"/>
      <c r="B17" s="73"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k2gwzzRsQujKQelvXFbqH9QS/SjsYV2I1YbKxeHHvqGpqqiNk8F0prIrLStVQub3CbT1Xedp5M2czxEo6mkqdg==" saltValue="KU75V+62RBYBFdYhmHgGA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8" t="s">
        <v>15</v>
      </c>
      <c r="C8" s="68" t="s">
        <v>10</v>
      </c>
      <c r="D8" s="69"/>
      <c r="E8" s="68" t="s">
        <v>23</v>
      </c>
      <c r="F8" s="72"/>
      <c r="G8" s="1"/>
    </row>
    <row r="9" spans="1:7" x14ac:dyDescent="0.25">
      <c r="A9" s="1"/>
      <c r="B9" s="20" t="s">
        <v>138</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3" t="s">
        <v>130</v>
      </c>
      <c r="C14" s="10">
        <f>SUM(C9:C13)</f>
        <v>0</v>
      </c>
      <c r="D14" s="11" t="s">
        <v>3</v>
      </c>
      <c r="E14" s="10">
        <f>SUM(E9:E13)</f>
        <v>0</v>
      </c>
      <c r="F14" s="11" t="s">
        <v>3</v>
      </c>
      <c r="G14" s="1"/>
    </row>
    <row r="15" spans="1:7" x14ac:dyDescent="0.25">
      <c r="A15" s="1"/>
      <c r="B15" s="73"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kDV5U1A/WAO5EYG6/pDgTt2T3Fdyqqb0o4rpiQhymVCIYTCusvqHJXQOj0tBLCmMcA3Cd+fThdwhyp2s3ap8A==" saltValue="TP4sne1tgcGIAAzX0QksW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1" t="s">
        <v>54</v>
      </c>
      <c r="C9" s="122" t="s">
        <v>10</v>
      </c>
      <c r="D9" s="123"/>
      <c r="E9" s="122" t="s">
        <v>23</v>
      </c>
      <c r="F9" s="123"/>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BetLzaXSRmgZ0NKtBWpOclQQImzE0D5hB+skcRUwfzzjNyu5rupH7ups6Q12K7FtkP5Eh8W/XNQG/nRGJPHsA==" saltValue="WWu7if98tEYDKvg61Qf3Q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132</v>
      </c>
      <c r="C9" s="95"/>
      <c r="D9" s="95"/>
      <c r="E9" s="95"/>
      <c r="F9" s="96"/>
      <c r="G9" s="1"/>
    </row>
    <row r="10" spans="1:7" ht="26.25" x14ac:dyDescent="0.25">
      <c r="A10" s="1"/>
      <c r="B10" s="71" t="s">
        <v>16</v>
      </c>
      <c r="C10" s="71" t="s">
        <v>10</v>
      </c>
      <c r="D10" s="72"/>
      <c r="E10" s="71" t="s">
        <v>23</v>
      </c>
      <c r="F10" s="72"/>
      <c r="G10" s="1"/>
    </row>
    <row r="11" spans="1:7" x14ac:dyDescent="0.25">
      <c r="A11" s="1"/>
      <c r="B11" s="49" t="s">
        <v>137</v>
      </c>
      <c r="C11" s="8">
        <v>0</v>
      </c>
      <c r="D11" s="12" t="s">
        <v>3</v>
      </c>
      <c r="E11" s="8">
        <v>0</v>
      </c>
      <c r="F11" s="12" t="s">
        <v>3</v>
      </c>
      <c r="G11" s="1"/>
    </row>
    <row r="12" spans="1:7" x14ac:dyDescent="0.25">
      <c r="A12" s="1"/>
      <c r="B12" s="73" t="s">
        <v>36</v>
      </c>
      <c r="C12" s="10">
        <f>SUM(C11:C11)</f>
        <v>0</v>
      </c>
      <c r="D12" s="11" t="s">
        <v>3</v>
      </c>
      <c r="E12" s="10">
        <f>SUM(E11:E11)</f>
        <v>0</v>
      </c>
      <c r="F12" s="11" t="s">
        <v>3</v>
      </c>
      <c r="G12" s="1"/>
    </row>
    <row r="13" spans="1:7" x14ac:dyDescent="0.25">
      <c r="A13" s="1"/>
      <c r="B13" s="73"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IecVvXaDtCkVBd9VLhdLl+KYb3EG7t3EuV9JxdnT1YECMp65fymew5z46H3Z+2260VwwuCsZfPVUj2gy8YyQg==" saltValue="QHpfSYFlAmgZrLmv+aTiE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40</v>
      </c>
      <c r="C20" s="74"/>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SLnBufeJdUZHclWcS7JrGo9VHzIsIDSrel+p9R3M27PxIJHiLvWYn26koO7LK9ChHFbAqRn6hiKKWwaNy0tedA==" saltValue="SuJFR0CBd2O+lDmQ//2ZT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7" t="s">
        <v>50</v>
      </c>
      <c r="C9" s="47"/>
      <c r="D9" s="47"/>
      <c r="E9" s="7">
        <f>'Fane 3. Omkostninger i ØR2023'!E15</f>
        <v>3041713.3621522752</v>
      </c>
      <c r="F9" s="47" t="s">
        <v>3</v>
      </c>
      <c r="G9" s="1"/>
    </row>
    <row r="10" spans="1:7" ht="17.100000000000001" customHeight="1" x14ac:dyDescent="0.25">
      <c r="A10" s="1"/>
      <c r="B10" s="24" t="s">
        <v>46</v>
      </c>
      <c r="C10" s="47"/>
      <c r="D10" s="47"/>
      <c r="E10" s="7">
        <f>'Fane 8.1. Varige tillæg'!C17+'Fane 8.1. Varige tillæg'!E17</f>
        <v>0</v>
      </c>
      <c r="F10" s="47" t="s">
        <v>3</v>
      </c>
      <c r="G10" s="1"/>
    </row>
    <row r="11" spans="1:7" ht="17.100000000000001" customHeight="1" x14ac:dyDescent="0.25">
      <c r="A11" s="1"/>
      <c r="B11" s="24" t="s">
        <v>47</v>
      </c>
      <c r="C11" s="47"/>
      <c r="D11" s="47"/>
      <c r="E11" s="8">
        <f>-('Fane 10. Bortfald'!C13+'Fane 10. Bortfald'!E13)</f>
        <v>0</v>
      </c>
      <c r="F11" s="47" t="s">
        <v>3</v>
      </c>
      <c r="G11" s="1"/>
    </row>
    <row r="12" spans="1:7" ht="17.100000000000001" customHeight="1" x14ac:dyDescent="0.25">
      <c r="A12" s="1"/>
      <c r="B12" s="24" t="s">
        <v>49</v>
      </c>
      <c r="C12" s="47"/>
      <c r="D12" s="47"/>
      <c r="E12" s="8">
        <f>'Fane 9. Tilknyttet virksomhed'!C14+'Fane 9. Tilknyttet virksomhed'!E14</f>
        <v>0</v>
      </c>
      <c r="F12" s="47" t="s">
        <v>3</v>
      </c>
      <c r="G12" s="1"/>
    </row>
    <row r="13" spans="1:7" ht="17.100000000000001" customHeight="1" x14ac:dyDescent="0.25">
      <c r="A13" s="1"/>
      <c r="B13" s="24" t="s">
        <v>17</v>
      </c>
      <c r="C13" s="47"/>
      <c r="D13" s="47"/>
      <c r="E13" s="8">
        <f>E9*'Fane 11. Nøgletal'!C15+SUM(E10:E12)*'Fane 11. Nøgletal'!C16</f>
        <v>108284.995692621</v>
      </c>
      <c r="F13" s="47" t="s">
        <v>3</v>
      </c>
      <c r="G13" s="1"/>
    </row>
    <row r="14" spans="1:7" ht="17.100000000000001" customHeight="1" x14ac:dyDescent="0.25">
      <c r="A14" s="1"/>
      <c r="B14" s="24" t="s">
        <v>40</v>
      </c>
      <c r="C14" s="47"/>
      <c r="D14" s="47"/>
      <c r="E14" s="8">
        <f>-SUM(E9,E10:E13)*'Fane 11. Nøgletal'!C21</f>
        <v>-53549.972083363238</v>
      </c>
      <c r="F14" s="47" t="s">
        <v>3</v>
      </c>
      <c r="G14" s="1"/>
    </row>
    <row r="15" spans="1:7" ht="15" customHeight="1" x14ac:dyDescent="0.25">
      <c r="A15" s="1"/>
      <c r="B15" s="64" t="s">
        <v>19</v>
      </c>
      <c r="C15" s="28"/>
      <c r="D15" s="28"/>
      <c r="E15" s="9">
        <f>SUM(E9,E10:E14)</f>
        <v>3096448.3857615329</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592970.13275135995</v>
      </c>
      <c r="F17" s="46" t="s">
        <v>3</v>
      </c>
      <c r="G17" s="1"/>
    </row>
    <row r="18" spans="1:7" ht="15" customHeight="1" x14ac:dyDescent="0.25">
      <c r="A18" s="1"/>
      <c r="B18" s="45" t="s">
        <v>34</v>
      </c>
      <c r="C18" s="45"/>
      <c r="D18" s="45"/>
      <c r="E18" s="45"/>
      <c r="F18" s="45"/>
      <c r="G18" s="1"/>
    </row>
    <row r="19" spans="1:7" ht="15" customHeight="1" x14ac:dyDescent="0.25">
      <c r="A19" s="1"/>
      <c r="B19" s="24" t="s">
        <v>31</v>
      </c>
      <c r="C19" s="47"/>
      <c r="D19" s="47"/>
      <c r="E19" s="8">
        <f>'Fane 8.2. Engangstillæg'!C15</f>
        <v>0</v>
      </c>
      <c r="F19" s="47" t="s">
        <v>3</v>
      </c>
      <c r="G19" s="1"/>
    </row>
    <row r="20" spans="1:7" x14ac:dyDescent="0.25">
      <c r="A20" s="1"/>
      <c r="B20" s="24" t="s">
        <v>32</v>
      </c>
      <c r="C20" s="47"/>
      <c r="D20" s="47"/>
      <c r="E20" s="8">
        <f>'Fane 8.2. Engangstillæg'!E15</f>
        <v>0</v>
      </c>
      <c r="F20" s="47" t="s">
        <v>3</v>
      </c>
      <c r="G20" s="1"/>
    </row>
    <row r="21" spans="1:7" x14ac:dyDescent="0.25">
      <c r="A21" s="1"/>
      <c r="B21" s="24" t="s">
        <v>78</v>
      </c>
      <c r="C21" s="47"/>
      <c r="D21" s="47"/>
      <c r="E21" s="8">
        <f>-SUM(E19:E20)*'Fane 11. Nøgletal'!C21</f>
        <v>0</v>
      </c>
      <c r="F21" s="47" t="s">
        <v>3</v>
      </c>
      <c r="G21" s="1"/>
    </row>
    <row r="22" spans="1:7" ht="15" customHeight="1" x14ac:dyDescent="0.25">
      <c r="A22" s="1"/>
      <c r="B22" s="64" t="s">
        <v>35</v>
      </c>
      <c r="C22" s="28"/>
      <c r="D22" s="28"/>
      <c r="E22" s="9">
        <f>SUM(E19:E21)</f>
        <v>0</v>
      </c>
      <c r="F22" s="46" t="s">
        <v>3</v>
      </c>
      <c r="G22" s="1"/>
    </row>
    <row r="23" spans="1:7" x14ac:dyDescent="0.25">
      <c r="A23" s="1"/>
      <c r="B23" s="45" t="s">
        <v>55</v>
      </c>
      <c r="C23" s="45"/>
      <c r="D23" s="45"/>
      <c r="E23" s="45"/>
      <c r="F23" s="45"/>
      <c r="G23" s="1"/>
    </row>
    <row r="24" spans="1:7" x14ac:dyDescent="0.25">
      <c r="A24" s="1"/>
      <c r="B24" s="64" t="s">
        <v>56</v>
      </c>
      <c r="C24" s="28"/>
      <c r="D24" s="28"/>
      <c r="E24" s="9">
        <f>'Fane 5. Kontrol af ØR2022'!E27</f>
        <v>0</v>
      </c>
      <c r="F24" s="46" t="s">
        <v>3</v>
      </c>
      <c r="G24" s="1"/>
    </row>
    <row r="25" spans="1:7" x14ac:dyDescent="0.25">
      <c r="A25" s="1"/>
      <c r="B25" s="45" t="s">
        <v>65</v>
      </c>
      <c r="C25" s="45"/>
      <c r="D25" s="45"/>
      <c r="E25" s="45"/>
      <c r="F25" s="45"/>
      <c r="G25" s="1"/>
    </row>
    <row r="26" spans="1:7" x14ac:dyDescent="0.25">
      <c r="A26" s="1"/>
      <c r="B26" s="46" t="s">
        <v>66</v>
      </c>
      <c r="C26" s="46"/>
      <c r="D26" s="46"/>
      <c r="E26" s="9">
        <f>'Fane 6. Skattesagen'!G13</f>
        <v>0</v>
      </c>
      <c r="F26" s="46" t="s">
        <v>3</v>
      </c>
      <c r="G26" s="1"/>
    </row>
    <row r="27" spans="1:7" x14ac:dyDescent="0.25">
      <c r="A27" s="1"/>
      <c r="B27" s="45" t="s">
        <v>151</v>
      </c>
      <c r="C27" s="22"/>
      <c r="D27" s="74"/>
      <c r="E27" s="45"/>
      <c r="F27" s="45"/>
      <c r="G27" s="1"/>
    </row>
    <row r="28" spans="1:7" x14ac:dyDescent="0.25">
      <c r="A28" s="1"/>
      <c r="B28" s="64" t="s">
        <v>152</v>
      </c>
      <c r="C28" s="9">
        <v>4546783.1730254563</v>
      </c>
      <c r="D28" s="46" t="s">
        <v>3</v>
      </c>
      <c r="E28" s="9">
        <v>81067.204447086522</v>
      </c>
      <c r="F28" s="46" t="s">
        <v>3</v>
      </c>
      <c r="G28" s="1"/>
    </row>
    <row r="29" spans="1:7" x14ac:dyDescent="0.25">
      <c r="A29" s="1"/>
      <c r="B29" s="45" t="s">
        <v>51</v>
      </c>
      <c r="C29" s="45"/>
      <c r="D29" s="45"/>
      <c r="E29" s="10">
        <f>SUM(E15,E17,E22,E24,E26,E28)</f>
        <v>3770485.7229599794</v>
      </c>
      <c r="F29" s="11"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aXMUo+u551KvdhUrCfTnMjrlpxuA2FpL5XfPlibpyVRTgpuH44kDnJLkabq15NkFaBvia01OmEnKkE7v3tHrg==" saltValue="1XFGBpb4sazXV7H6PX0j9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57</v>
      </c>
      <c r="C8" s="47"/>
      <c r="D8" s="47"/>
      <c r="E8" s="7">
        <f>'Fane 2.1. Økonomisk ramme 2024'!E15</f>
        <v>3096448.3857615329</v>
      </c>
      <c r="F8" s="47" t="s">
        <v>3</v>
      </c>
      <c r="G8" s="1"/>
    </row>
    <row r="9" spans="1:7" ht="15" customHeight="1" x14ac:dyDescent="0.25">
      <c r="A9" s="1"/>
      <c r="B9" s="27" t="s">
        <v>17</v>
      </c>
      <c r="C9" s="47"/>
      <c r="D9" s="47"/>
      <c r="E9" s="8">
        <f>SUM(E8:E8)*'Fane 11. Nøgletal'!C16</f>
        <v>250193.02956953185</v>
      </c>
      <c r="F9" s="47" t="s">
        <v>3</v>
      </c>
      <c r="G9" s="1"/>
    </row>
    <row r="10" spans="1:7" ht="15" customHeight="1" x14ac:dyDescent="0.25">
      <c r="A10" s="1"/>
      <c r="B10" s="27" t="s">
        <v>40</v>
      </c>
      <c r="C10" s="47"/>
      <c r="D10" s="47"/>
      <c r="E10" s="8">
        <f>-SUM(E8:E9)*'Fane 11. Nøgletal'!C21</f>
        <v>-56892.904060628105</v>
      </c>
      <c r="F10" s="47" t="s">
        <v>3</v>
      </c>
      <c r="G10" s="1"/>
    </row>
    <row r="11" spans="1:7" ht="15" customHeight="1" x14ac:dyDescent="0.25">
      <c r="A11" s="1"/>
      <c r="B11" s="28" t="s">
        <v>19</v>
      </c>
      <c r="C11" s="28"/>
      <c r="D11" s="28"/>
      <c r="E11" s="9">
        <f>SUM(E8:E10)</f>
        <v>3289748.5112704365</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640882.11947766982</v>
      </c>
      <c r="F13" s="46" t="s">
        <v>3</v>
      </c>
      <c r="G13" s="1"/>
    </row>
    <row r="14" spans="1:7" x14ac:dyDescent="0.25">
      <c r="A14" s="1"/>
      <c r="B14" s="45" t="s">
        <v>55</v>
      </c>
      <c r="C14" s="45"/>
      <c r="D14" s="45"/>
      <c r="E14" s="45"/>
      <c r="F14" s="45"/>
      <c r="G14" s="1"/>
    </row>
    <row r="15" spans="1:7" x14ac:dyDescent="0.25">
      <c r="A15" s="1"/>
      <c r="B15" s="46" t="s">
        <v>67</v>
      </c>
      <c r="C15" s="46"/>
      <c r="D15" s="46"/>
      <c r="E15" s="9">
        <f>'Fane 5. Kontrol af ØR2022'!E31</f>
        <v>0</v>
      </c>
      <c r="F15" s="46" t="s">
        <v>3</v>
      </c>
      <c r="G15" s="1"/>
    </row>
    <row r="16" spans="1:7" x14ac:dyDescent="0.25">
      <c r="A16" s="1"/>
      <c r="B16" s="45" t="s">
        <v>65</v>
      </c>
      <c r="C16" s="45"/>
      <c r="D16" s="45"/>
      <c r="E16" s="45"/>
      <c r="F16" s="45"/>
      <c r="G16" s="1"/>
    </row>
    <row r="17" spans="1:7" x14ac:dyDescent="0.25">
      <c r="A17" s="1"/>
      <c r="B17" s="46" t="s">
        <v>66</v>
      </c>
      <c r="C17" s="46"/>
      <c r="D17" s="46"/>
      <c r="E17" s="9">
        <f>'Fane 6. Skattesagen'!G14</f>
        <v>0</v>
      </c>
      <c r="F17" s="46" t="s">
        <v>3</v>
      </c>
      <c r="G17" s="1"/>
    </row>
    <row r="18" spans="1:7" x14ac:dyDescent="0.25">
      <c r="A18" s="1"/>
      <c r="B18" s="45" t="s">
        <v>58</v>
      </c>
      <c r="C18" s="45"/>
      <c r="D18" s="45"/>
      <c r="E18" s="10">
        <f>SUM(E11,E13,E15,E17)</f>
        <v>3930630.6307481062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6klbP3sVtg4wvZ9qLGur4CXX45Vicj+cxP0amK89ptYqj3fr/e/YdJoank252XD3d4gS65xXzpdLrT/Fuei8w==" saltValue="q28gt3SJWNtDoJ7QLRyc7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69</v>
      </c>
      <c r="C8" s="47"/>
      <c r="D8" s="47"/>
      <c r="E8" s="7">
        <f>'Fane 2.2. Økonomisk ramme 2025'!E11</f>
        <v>3289748.5112704365</v>
      </c>
      <c r="F8" s="47" t="s">
        <v>3</v>
      </c>
      <c r="G8" s="1"/>
    </row>
    <row r="9" spans="1:7" ht="15" customHeight="1" x14ac:dyDescent="0.25">
      <c r="A9" s="1"/>
      <c r="B9" s="27" t="s">
        <v>17</v>
      </c>
      <c r="C9" s="47"/>
      <c r="D9" s="47"/>
      <c r="E9" s="8">
        <f>SUM(E8:E8)*'Fane 11. Nøgletal'!C16</f>
        <v>265811.67971065128</v>
      </c>
      <c r="F9" s="47" t="s">
        <v>3</v>
      </c>
      <c r="G9" s="1"/>
    </row>
    <row r="10" spans="1:7" ht="15" customHeight="1" x14ac:dyDescent="0.25">
      <c r="A10" s="1"/>
      <c r="B10" s="27" t="s">
        <v>40</v>
      </c>
      <c r="C10" s="47"/>
      <c r="D10" s="47"/>
      <c r="E10" s="8">
        <f>-SUM(E8:E9)*'Fane 11. Nøgletal'!C21</f>
        <v>-60444.523246678495</v>
      </c>
      <c r="F10" s="47" t="s">
        <v>3</v>
      </c>
      <c r="G10" s="1"/>
    </row>
    <row r="11" spans="1:7" x14ac:dyDescent="0.25">
      <c r="A11" s="1"/>
      <c r="B11" s="28" t="s">
        <v>19</v>
      </c>
      <c r="C11" s="28"/>
      <c r="D11" s="28"/>
      <c r="E11" s="9">
        <f>SUM(E8:E10)</f>
        <v>3495115.6677344092</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692665.39473146549</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f>'Fane 5. Kontrol af ØR2022'!E31</f>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Skattesagen'!G15</f>
        <v>0</v>
      </c>
      <c r="F17" s="46" t="s">
        <v>3</v>
      </c>
      <c r="G17" s="1"/>
    </row>
    <row r="18" spans="1:7" x14ac:dyDescent="0.25">
      <c r="A18" s="1"/>
      <c r="B18" s="45" t="s">
        <v>70</v>
      </c>
      <c r="C18" s="45"/>
      <c r="D18" s="45"/>
      <c r="E18" s="10">
        <f>SUM(E11,E13,E15,E17)</f>
        <v>4187781.0624658745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4E7NRhIBCgJIND2VYR8bZqA+ULWDgat/kItLXI3wfXRSCbiUZvLUkygo7LM1/4E7pQmn1vzXyadpx9gAprc3A==" saltValue="Tqy5RbWWV0/O4CB9YZNOU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115</v>
      </c>
      <c r="C8" s="47"/>
      <c r="D8" s="47"/>
      <c r="E8" s="7">
        <f>'Fane 2.3. Økonomisk ramme 2026'!E11</f>
        <v>3495115.6677344092</v>
      </c>
      <c r="F8" s="47" t="s">
        <v>3</v>
      </c>
      <c r="G8" s="1"/>
    </row>
    <row r="9" spans="1:7" ht="15" customHeight="1" x14ac:dyDescent="0.25">
      <c r="A9" s="1"/>
      <c r="B9" s="27" t="s">
        <v>17</v>
      </c>
      <c r="C9" s="47"/>
      <c r="D9" s="47"/>
      <c r="E9" s="8">
        <f>SUM(E8:E8)*'Fane 11. Nøgletal'!C16</f>
        <v>282405.34595294023</v>
      </c>
      <c r="F9" s="47" t="s">
        <v>3</v>
      </c>
      <c r="G9" s="1"/>
    </row>
    <row r="10" spans="1:7" ht="15" customHeight="1" x14ac:dyDescent="0.25">
      <c r="A10" s="1"/>
      <c r="B10" s="27" t="s">
        <v>40</v>
      </c>
      <c r="C10" s="47"/>
      <c r="D10" s="47"/>
      <c r="E10" s="8">
        <f>-SUM(E8:E9)*'Fane 11. Nøgletal'!C21</f>
        <v>-64217.857232684946</v>
      </c>
      <c r="F10" s="47" t="s">
        <v>3</v>
      </c>
      <c r="G10" s="1"/>
    </row>
    <row r="11" spans="1:7" x14ac:dyDescent="0.25">
      <c r="A11" s="1"/>
      <c r="B11" s="28" t="s">
        <v>19</v>
      </c>
      <c r="C11" s="28"/>
      <c r="D11" s="28"/>
      <c r="E11" s="9">
        <f>SUM(E8:E10)</f>
        <v>3713303.1564546647</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748632.75862576789</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Skattesagen'!G16</f>
        <v>0</v>
      </c>
      <c r="F17" s="46" t="s">
        <v>3</v>
      </c>
      <c r="G17" s="1"/>
    </row>
    <row r="18" spans="1:7" x14ac:dyDescent="0.25">
      <c r="A18" s="1"/>
      <c r="B18" s="45" t="s">
        <v>116</v>
      </c>
      <c r="C18" s="45"/>
      <c r="D18" s="45"/>
      <c r="E18" s="10">
        <f>SUM(E11,E13,E15,E17)</f>
        <v>4461935.9150804328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Xnd99lf5h0dGFekZA1R6zzoaaxIk8rn0DnVCtWOTW28segyEhCA5ykrzyyl0wDitPLrKWU41Syl/8f4iIE16w==" saltValue="7uS4s4mnhdvbCgrBG6DH2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117</v>
      </c>
      <c r="C8" s="45"/>
      <c r="D8" s="45"/>
      <c r="E8" s="45"/>
      <c r="F8" s="45"/>
      <c r="G8" s="1"/>
    </row>
    <row r="9" spans="1:7" x14ac:dyDescent="0.25">
      <c r="A9" s="1"/>
      <c r="B9" s="47" t="s">
        <v>127</v>
      </c>
      <c r="C9" s="47"/>
      <c r="D9" s="47"/>
      <c r="E9" s="7">
        <v>2917534.3941434366</v>
      </c>
      <c r="F9" s="47" t="s">
        <v>3</v>
      </c>
      <c r="G9" s="1"/>
    </row>
    <row r="10" spans="1:7" x14ac:dyDescent="0.25">
      <c r="A10" s="1"/>
      <c r="B10" s="24" t="s">
        <v>46</v>
      </c>
      <c r="C10" s="47"/>
      <c r="D10" s="47"/>
      <c r="E10" s="7">
        <v>70411.479600000006</v>
      </c>
      <c r="F10" s="47" t="s">
        <v>3</v>
      </c>
      <c r="G10" s="1"/>
    </row>
    <row r="11" spans="1:7" x14ac:dyDescent="0.25">
      <c r="A11" s="1"/>
      <c r="B11" s="24" t="s">
        <v>47</v>
      </c>
      <c r="C11" s="47"/>
      <c r="D11" s="47"/>
      <c r="E11" s="8">
        <v>0</v>
      </c>
      <c r="F11" s="47" t="s">
        <v>3</v>
      </c>
      <c r="G11" s="1"/>
    </row>
    <row r="12" spans="1:7" x14ac:dyDescent="0.25">
      <c r="A12" s="1"/>
      <c r="B12" s="24" t="s">
        <v>49</v>
      </c>
      <c r="C12" s="47"/>
      <c r="D12" s="47"/>
      <c r="E12" s="8">
        <v>0</v>
      </c>
      <c r="F12" s="47" t="s">
        <v>3</v>
      </c>
      <c r="G12" s="1"/>
    </row>
    <row r="13" spans="1:7" x14ac:dyDescent="0.25">
      <c r="A13" s="1"/>
      <c r="B13" s="24" t="s">
        <v>17</v>
      </c>
      <c r="C13" s="47"/>
      <c r="D13" s="47"/>
      <c r="E13" s="8">
        <v>106370.87310526635</v>
      </c>
      <c r="F13" s="47" t="s">
        <v>3</v>
      </c>
      <c r="G13" s="1"/>
    </row>
    <row r="14" spans="1:7" x14ac:dyDescent="0.25">
      <c r="A14" s="1"/>
      <c r="B14" s="24" t="s">
        <v>40</v>
      </c>
      <c r="C14" s="47"/>
      <c r="D14" s="47"/>
      <c r="E14" s="8">
        <v>-52603.384696427951</v>
      </c>
      <c r="F14" s="47" t="s">
        <v>3</v>
      </c>
      <c r="G14" s="1"/>
    </row>
    <row r="15" spans="1:7" x14ac:dyDescent="0.25">
      <c r="A15" s="1"/>
      <c r="B15" s="64" t="s">
        <v>19</v>
      </c>
      <c r="C15" s="28"/>
      <c r="D15" s="28"/>
      <c r="E15" s="9">
        <v>3041713.3621522752</v>
      </c>
      <c r="F15" s="46" t="s">
        <v>3</v>
      </c>
      <c r="G15" s="1"/>
    </row>
    <row r="16" spans="1:7" x14ac:dyDescent="0.25">
      <c r="A16" s="1"/>
      <c r="B16" s="45" t="s">
        <v>11</v>
      </c>
      <c r="C16" s="45"/>
      <c r="D16" s="45"/>
      <c r="E16" s="45"/>
      <c r="F16" s="45"/>
      <c r="G16" s="1"/>
    </row>
    <row r="17" spans="1:7" x14ac:dyDescent="0.25">
      <c r="A17" s="1"/>
      <c r="B17" s="46" t="s">
        <v>11</v>
      </c>
      <c r="C17" s="46"/>
      <c r="D17" s="46"/>
      <c r="E17" s="9">
        <v>523803.78329760005</v>
      </c>
      <c r="F17" s="46" t="s">
        <v>3</v>
      </c>
      <c r="G17" s="1"/>
    </row>
    <row r="18" spans="1:7" x14ac:dyDescent="0.25">
      <c r="A18" s="1"/>
      <c r="B18" s="45" t="s">
        <v>34</v>
      </c>
      <c r="C18" s="45"/>
      <c r="D18" s="45"/>
      <c r="E18" s="45"/>
      <c r="F18" s="45"/>
      <c r="G18" s="1"/>
    </row>
    <row r="19" spans="1:7" x14ac:dyDescent="0.25">
      <c r="A19" s="1"/>
      <c r="B19" s="24" t="s">
        <v>31</v>
      </c>
      <c r="C19" s="47"/>
      <c r="D19" s="47"/>
      <c r="E19" s="8">
        <v>0</v>
      </c>
      <c r="F19" s="47" t="s">
        <v>3</v>
      </c>
      <c r="G19" s="1"/>
    </row>
    <row r="20" spans="1:7" x14ac:dyDescent="0.25">
      <c r="A20" s="1"/>
      <c r="B20" s="24" t="s">
        <v>32</v>
      </c>
      <c r="C20" s="47"/>
      <c r="D20" s="47"/>
      <c r="E20" s="8">
        <v>0</v>
      </c>
      <c r="F20" s="47" t="s">
        <v>3</v>
      </c>
      <c r="G20" s="1"/>
    </row>
    <row r="21" spans="1:7" x14ac:dyDescent="0.25">
      <c r="A21" s="1"/>
      <c r="B21" s="24" t="s">
        <v>78</v>
      </c>
      <c r="C21" s="47"/>
      <c r="D21" s="47"/>
      <c r="E21" s="8">
        <v>0</v>
      </c>
      <c r="F21" s="47" t="s">
        <v>3</v>
      </c>
      <c r="G21" s="1"/>
    </row>
    <row r="22" spans="1:7" x14ac:dyDescent="0.25">
      <c r="A22" s="1"/>
      <c r="B22" s="64" t="s">
        <v>35</v>
      </c>
      <c r="C22" s="28"/>
      <c r="D22" s="28"/>
      <c r="E22" s="9">
        <v>0</v>
      </c>
      <c r="F22" s="46" t="s">
        <v>3</v>
      </c>
      <c r="G22" s="1"/>
    </row>
    <row r="23" spans="1:7" x14ac:dyDescent="0.25">
      <c r="A23" s="1"/>
      <c r="B23" s="45" t="s">
        <v>55</v>
      </c>
      <c r="C23" s="45"/>
      <c r="D23" s="45"/>
      <c r="E23" s="45"/>
      <c r="F23" s="45"/>
      <c r="G23" s="1"/>
    </row>
    <row r="24" spans="1:7" x14ac:dyDescent="0.25">
      <c r="A24" s="1"/>
      <c r="B24" s="64" t="s">
        <v>56</v>
      </c>
      <c r="C24" s="48"/>
      <c r="D24" s="48"/>
      <c r="E24" s="9">
        <v>0</v>
      </c>
      <c r="F24" s="46" t="s">
        <v>3</v>
      </c>
      <c r="G24" s="1"/>
    </row>
    <row r="25" spans="1:7" x14ac:dyDescent="0.25">
      <c r="A25" s="1"/>
      <c r="B25" s="45" t="s">
        <v>65</v>
      </c>
      <c r="C25" s="45"/>
      <c r="D25" s="45"/>
      <c r="E25" s="45"/>
      <c r="F25" s="45"/>
      <c r="G25" s="1"/>
    </row>
    <row r="26" spans="1:7" x14ac:dyDescent="0.25">
      <c r="A26" s="1"/>
      <c r="B26" s="46" t="s">
        <v>66</v>
      </c>
      <c r="C26" s="46"/>
      <c r="D26" s="46"/>
      <c r="E26" s="9">
        <v>0</v>
      </c>
      <c r="F26" s="46" t="s">
        <v>3</v>
      </c>
      <c r="G26" s="1"/>
    </row>
    <row r="27" spans="1:7" x14ac:dyDescent="0.25">
      <c r="A27" s="1"/>
      <c r="B27" s="45" t="s">
        <v>134</v>
      </c>
      <c r="C27" s="45"/>
      <c r="D27" s="45"/>
      <c r="E27" s="10">
        <v>3565517.1454498754</v>
      </c>
      <c r="F27" s="11" t="s">
        <v>3</v>
      </c>
      <c r="G27" s="1"/>
    </row>
    <row r="28" spans="1:7" ht="30" customHeight="1" x14ac:dyDescent="0.25">
      <c r="A28" s="1"/>
      <c r="B28" s="93" t="s">
        <v>135</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JlCarwoJPGk6GInu4A8VQm3/hX2UEOJOSTGiXi+2rUzs56HVH1M+2S2HjkdYzijyHMjXGrZcnhAvQs8QzReAxQ==" saltValue="EX7bsTei7eB83MIJwyoVG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6" t="s">
        <v>120</v>
      </c>
      <c r="D9" s="46"/>
      <c r="E9" s="1"/>
      <c r="F9" s="1"/>
    </row>
    <row r="10" spans="1:6" ht="15" customHeight="1" x14ac:dyDescent="0.25">
      <c r="A10" s="1"/>
      <c r="B10" s="23" t="s">
        <v>139</v>
      </c>
      <c r="C10" s="8">
        <v>16225</v>
      </c>
      <c r="D10" s="12" t="s">
        <v>3</v>
      </c>
      <c r="E10" s="1"/>
      <c r="F10" s="1"/>
    </row>
    <row r="11" spans="1:6" ht="26.25" x14ac:dyDescent="0.25">
      <c r="A11" s="1"/>
      <c r="B11" s="50" t="s">
        <v>140</v>
      </c>
      <c r="C11" s="8">
        <v>491399</v>
      </c>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3" t="s">
        <v>121</v>
      </c>
      <c r="C18" s="10">
        <f>SUM(C10:C17)</f>
        <v>507624</v>
      </c>
      <c r="D18" s="11" t="s">
        <v>3</v>
      </c>
      <c r="E18" s="1"/>
      <c r="F18" s="1"/>
    </row>
    <row r="19" spans="1:6" x14ac:dyDescent="0.25">
      <c r="A19" s="1"/>
      <c r="B19" s="73" t="s">
        <v>122</v>
      </c>
      <c r="C19" s="10">
        <f>C18*(1+'Fane 11. Nøgletal'!C16)^2</f>
        <v>592970.13275135995</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XcESvfvT41/1KOEaS3z8Sy0xB4DGZGfMaaRlTJXSr+BvQFJ7xFziL00jFNeEwnFwFGk+63D+kpHHzBF/ypLJ1g==" saltValue="GhMOpbOFJtLIR+1tu3vgI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123</v>
      </c>
      <c r="C3" s="92"/>
      <c r="D3" s="92"/>
      <c r="E3" s="92"/>
      <c r="F3" s="92"/>
      <c r="G3" s="1"/>
    </row>
    <row r="4" spans="1:7" ht="15" customHeight="1" x14ac:dyDescent="0.25">
      <c r="A4" s="1"/>
      <c r="B4" s="92"/>
      <c r="C4" s="92"/>
      <c r="D4" s="92"/>
      <c r="E4" s="92"/>
      <c r="F4" s="92"/>
      <c r="G4" s="1"/>
    </row>
    <row r="5" spans="1:7" ht="15" customHeight="1" x14ac:dyDescent="0.25">
      <c r="A5" s="1"/>
      <c r="B5" s="57"/>
      <c r="C5" s="57"/>
      <c r="D5" s="57"/>
      <c r="E5" s="57"/>
      <c r="F5" s="57"/>
      <c r="G5" s="1"/>
    </row>
    <row r="6" spans="1:7" ht="15" customHeight="1" x14ac:dyDescent="0.25">
      <c r="A6" s="1"/>
      <c r="B6" s="1"/>
      <c r="C6" s="51"/>
      <c r="D6" s="52"/>
      <c r="E6" s="57"/>
      <c r="F6" s="57"/>
      <c r="G6" s="1"/>
    </row>
    <row r="7" spans="1:7" x14ac:dyDescent="0.25">
      <c r="A7" s="1"/>
      <c r="B7" s="1"/>
      <c r="C7" s="1"/>
      <c r="D7" s="1"/>
      <c r="E7" s="53"/>
      <c r="F7" s="1"/>
      <c r="G7" s="1"/>
    </row>
    <row r="8" spans="1:7" x14ac:dyDescent="0.25">
      <c r="A8" s="1"/>
      <c r="B8" s="94" t="s">
        <v>62</v>
      </c>
      <c r="C8" s="95"/>
      <c r="D8" s="95"/>
      <c r="E8" s="95"/>
      <c r="F8" s="96"/>
      <c r="G8" s="1"/>
    </row>
    <row r="9" spans="1:7" x14ac:dyDescent="0.25">
      <c r="A9" s="1"/>
      <c r="B9" s="104" t="s">
        <v>141</v>
      </c>
      <c r="C9" s="105"/>
      <c r="D9" s="106"/>
      <c r="E9" s="56">
        <v>282667.64021385089</v>
      </c>
      <c r="F9" s="12" t="s">
        <v>3</v>
      </c>
      <c r="G9" s="1"/>
    </row>
    <row r="10" spans="1:7" x14ac:dyDescent="0.25">
      <c r="A10" s="1"/>
      <c r="B10" s="73"/>
      <c r="C10" s="22"/>
      <c r="D10" s="22"/>
      <c r="E10" s="22"/>
      <c r="F10" s="74"/>
      <c r="G10" s="1"/>
    </row>
    <row r="11" spans="1:7" ht="54" customHeight="1" x14ac:dyDescent="0.25">
      <c r="A11" s="1"/>
      <c r="B11" s="107" t="s">
        <v>142</v>
      </c>
      <c r="C11" s="108"/>
      <c r="D11" s="108"/>
      <c r="E11" s="108"/>
      <c r="F11" s="109"/>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104" t="s">
        <v>71</v>
      </c>
      <c r="C14" s="105"/>
      <c r="D14" s="106"/>
      <c r="E14" s="8">
        <v>0</v>
      </c>
      <c r="F14" s="12" t="s">
        <v>3</v>
      </c>
      <c r="G14" s="1"/>
    </row>
    <row r="15" spans="1:7" x14ac:dyDescent="0.25">
      <c r="A15" s="1"/>
      <c r="B15" s="104" t="s">
        <v>105</v>
      </c>
      <c r="C15" s="105"/>
      <c r="D15" s="106"/>
      <c r="E15" s="8">
        <v>0</v>
      </c>
      <c r="F15" s="12" t="s">
        <v>3</v>
      </c>
      <c r="G15" s="1"/>
    </row>
    <row r="16" spans="1:7" x14ac:dyDescent="0.25">
      <c r="A16" s="1"/>
      <c r="B16" s="73"/>
      <c r="C16" s="22"/>
      <c r="D16" s="22"/>
      <c r="E16" s="22"/>
      <c r="F16" s="74"/>
      <c r="G16" s="1"/>
    </row>
    <row r="17" spans="1:7" ht="30" customHeight="1" x14ac:dyDescent="0.25">
      <c r="A17" s="1"/>
      <c r="B17" s="107" t="s">
        <v>143</v>
      </c>
      <c r="C17" s="108"/>
      <c r="D17" s="108"/>
      <c r="E17" s="108"/>
      <c r="F17" s="109"/>
      <c r="G17" s="1"/>
    </row>
    <row r="18" spans="1:7" x14ac:dyDescent="0.25">
      <c r="A18" s="1"/>
      <c r="B18" s="1"/>
      <c r="C18" s="1"/>
      <c r="D18" s="1"/>
      <c r="E18" s="1"/>
      <c r="F18" s="1"/>
      <c r="G18" s="1"/>
    </row>
    <row r="19" spans="1:7" x14ac:dyDescent="0.25">
      <c r="A19" s="1"/>
      <c r="B19" s="58" t="s">
        <v>144</v>
      </c>
      <c r="C19" s="59"/>
      <c r="D19" s="59"/>
      <c r="E19" s="59"/>
      <c r="F19" s="60"/>
      <c r="G19" s="1"/>
    </row>
    <row r="20" spans="1:7" x14ac:dyDescent="0.25">
      <c r="A20" s="1"/>
      <c r="B20" s="61" t="s">
        <v>145</v>
      </c>
      <c r="C20" s="62"/>
      <c r="D20" s="63"/>
      <c r="E20" s="8">
        <v>3381877.9580350965</v>
      </c>
      <c r="F20" s="12" t="s">
        <v>3</v>
      </c>
      <c r="G20" s="1"/>
    </row>
    <row r="21" spans="1:7" x14ac:dyDescent="0.25">
      <c r="A21" s="1"/>
      <c r="B21" s="61" t="s">
        <v>146</v>
      </c>
      <c r="C21" s="62"/>
      <c r="D21" s="63"/>
      <c r="E21" s="8">
        <v>3236384</v>
      </c>
      <c r="F21" s="12" t="s">
        <v>3</v>
      </c>
      <c r="G21" s="1"/>
    </row>
    <row r="22" spans="1:7" x14ac:dyDescent="0.25">
      <c r="A22" s="1"/>
      <c r="B22" s="61" t="s">
        <v>25</v>
      </c>
      <c r="C22" s="62"/>
      <c r="D22" s="63"/>
      <c r="E22" s="8">
        <v>0</v>
      </c>
      <c r="F22" s="12" t="s">
        <v>3</v>
      </c>
      <c r="G22" s="1"/>
    </row>
    <row r="23" spans="1:7" x14ac:dyDescent="0.25">
      <c r="A23" s="1"/>
      <c r="B23" s="65" t="s">
        <v>147</v>
      </c>
      <c r="C23" s="66"/>
      <c r="D23" s="67"/>
      <c r="E23" s="9">
        <f>E20-(E21-E22)</f>
        <v>145493.95803509653</v>
      </c>
      <c r="F23" s="15" t="s">
        <v>3</v>
      </c>
      <c r="G23" s="1"/>
    </row>
    <row r="24" spans="1:7" x14ac:dyDescent="0.25">
      <c r="A24" s="1"/>
      <c r="B24" s="73"/>
      <c r="C24" s="22"/>
      <c r="D24" s="22"/>
      <c r="E24" s="22"/>
      <c r="F24" s="74"/>
      <c r="G24" s="1"/>
    </row>
    <row r="25" spans="1:7" ht="15" customHeight="1" x14ac:dyDescent="0.25">
      <c r="A25" s="1"/>
      <c r="B25" s="1"/>
      <c r="C25" s="1"/>
      <c r="D25" s="1"/>
      <c r="E25" s="1"/>
      <c r="F25" s="1"/>
      <c r="G25" s="1"/>
    </row>
    <row r="26" spans="1:7" x14ac:dyDescent="0.25">
      <c r="A26" s="1"/>
      <c r="B26" s="94" t="s">
        <v>148</v>
      </c>
      <c r="C26" s="95"/>
      <c r="D26" s="95"/>
      <c r="E26" s="95"/>
      <c r="F26" s="96"/>
      <c r="G26" s="1"/>
    </row>
    <row r="27" spans="1:7" x14ac:dyDescent="0.25">
      <c r="A27" s="1"/>
      <c r="B27" s="110" t="s">
        <v>149</v>
      </c>
      <c r="C27" s="111"/>
      <c r="D27" s="112"/>
      <c r="E27" s="54">
        <v>0</v>
      </c>
      <c r="F27" s="15" t="s">
        <v>3</v>
      </c>
      <c r="G27" s="51"/>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150</v>
      </c>
      <c r="C30" s="95"/>
      <c r="D30" s="95"/>
      <c r="E30" s="95"/>
      <c r="F30" s="96"/>
      <c r="G30" s="1"/>
    </row>
    <row r="31" spans="1:7" x14ac:dyDescent="0.25">
      <c r="A31" s="1"/>
      <c r="B31" s="97" t="s">
        <v>55</v>
      </c>
      <c r="C31" s="98"/>
      <c r="D31" s="99"/>
      <c r="E31" s="55">
        <v>0</v>
      </c>
      <c r="F31" s="12" t="s">
        <v>3</v>
      </c>
      <c r="G31" s="1"/>
    </row>
    <row r="32" spans="1:7" x14ac:dyDescent="0.25">
      <c r="A32" s="1"/>
      <c r="B32" s="97" t="s">
        <v>41</v>
      </c>
      <c r="C32" s="98"/>
      <c r="D32" s="99"/>
      <c r="E32" s="8">
        <v>2</v>
      </c>
      <c r="F32" s="12" t="s">
        <v>18</v>
      </c>
      <c r="G32" s="1"/>
    </row>
    <row r="33" spans="1:7" x14ac:dyDescent="0.25">
      <c r="A33" s="1"/>
      <c r="B33" s="100" t="s">
        <v>64</v>
      </c>
      <c r="C33" s="100"/>
      <c r="D33" s="100"/>
      <c r="E33" s="54">
        <f>E31/E32</f>
        <v>0</v>
      </c>
      <c r="F33" s="15" t="s">
        <v>3</v>
      </c>
      <c r="G33" s="1"/>
    </row>
    <row r="34" spans="1:7" x14ac:dyDescent="0.25">
      <c r="A34" s="1"/>
      <c r="B34" s="101"/>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Eh0G2YJbh/qezELrDeCqYF8c9iDtygWiU/X1qeydj2W85pNttREh8UJ+1ZsyWBAI0gOSvgOEWlrejgsbdw4dag==" saltValue="xoiFktSy5XGr6uT0JbKTpw=="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PazflX+uaPp3xJ6ykC1pqZQtQmvallp/QAYUYhrn6O6ZyUW6yM0kZYoKLcvjRAg+IoCRXVbseUzLpcXwakodA==" saltValue="2fE9zPzcVa66Y5yKoHk8h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2023-11-13T11:12:28Z</dcterms:modified>
</cp:coreProperties>
</file>