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Svendborg Spildevand AS (S091)\ØR2025\"/>
    </mc:Choice>
  </mc:AlternateContent>
  <xr:revisionPtr revIDLastSave="0" documentId="13_ncr:1_{5327504D-4059-48C4-8ACA-33AD50D28EA9}"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<sst xmlns="http://schemas.openxmlformats.org/spreadsheetml/2006/main" count="547" uniqueCount="233">
  <si>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</si>
  <si>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</si>
  <si>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</si>
  <si>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</si>
  <si>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</si>
  <si>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</si>
  <si>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</si>
  <si>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</si>
  <si>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</si>
  <si>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</si>
  <si>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</si>
  <si>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</si>
  <si>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</si>
  <si>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</si>
  <si>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</si>
  <si>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</si>
  <si>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</si>
  <si>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</si>
  <si>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</si>
  <si>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</si>
  <si>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</si>
  <si>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</si>
  <si>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</si>
  <si>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</si>
  <si>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</si>
  <si>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</si>
  <si>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</si>
  <si>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</si>
  <si>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</si>
  <si>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</si>
  <si>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</si>
  <si>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</si>
  <si>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</si>
  <si>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</si>
  <si>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</si>
  <si>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</si>
  <si>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</si>
  <si>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</si>
  <si>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</si>
  <si>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</si>
  <si>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</si>
  <si>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</si>
  <si>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</si>
  <si>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</si>
  <si>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</si>
  <si>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</si>
  <si>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</si>
  <si>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</si>
  <si>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</si>
  <si>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</si>
  <si>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</si>
  <si>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</si>
  <si>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</si>
  <si>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</si>
  <si>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</si>
  <si>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</si>
  <si>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</si>
  <si>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</si>
  <si>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</si>
  <si>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</si>
  <si>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</si>
  <si>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</si>
  <si>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</si>
  <si>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</si>
  <si>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</si>
  <si>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</si>
  <si>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</si>
  <si>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</si>
  <si>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</si>
  <si>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</si>
  <si>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</si>
  <si>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</si>
  <si>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</si>
  <si>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</si>
  <si>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</si>
  <si>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</si>
  <si>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</si>
  <si>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</si>
  <si>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</si>
  <si>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</si>
  <si>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</si>
  <si>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</si>
  <si>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</si>
  <si>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</si>
  <si>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</si>
  <si>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</si>
  <si>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</si>
  <si>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</si>
  <si>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</si>
  <si>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</si>
  <si>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</si>
  <si>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</si>
  <si>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</si>
  <si>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</si>
  <si>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</si>
  <si>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</si>
  <si>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</si>
  <si>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</si>
  <si>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</si>
  <si>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</si>
  <si>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</si>
  <si>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</si>
  <si>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</si>
  <si>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</si>
  <si>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</si>
  <si>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</si>
  <si>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</si>
  <si>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</si>
  <si>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</si>
  <si>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</si>
  <si>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</si>
  <si>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</si>
  <si>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</si>
  <si>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</si>
  <si>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</si>
  <si>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</si>
  <si>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</si>
  <si>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</si>
  <si>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</si>
  <si>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</si>
  <si>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</si>
  <si>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</si>
  <si>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</si>
  <si>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</si>
  <si>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</si>
  <si>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</si>
  <si>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</si>
  <si>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</si>
  <si>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</si>
  <si>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</si>
  <si>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</si>
  <si>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</si>
  <si>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</si>
  <si>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</si>
  <si>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</si>
  <si>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</si>
  <si>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</si>
  <si>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</si>
  <si>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</si>
  <si>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</si>
  <si>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</si>
  <si>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</si>
  <si>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</si>
  <si>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</si>
  <si>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</si>
  <si>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</si>
  <si>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</si>
  <si>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</si>
  <si>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</si>
  <si>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</si>
  <si>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</si>
  <si>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</si>
  <si>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</si>
  <si>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</si>
  <si>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</si>
  <si>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</si>
  <si>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</si>
  <si>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</si>
  <si>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</si>
  <si>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</si>
  <si>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</si>
  <si>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</si>
  <si>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</si>
  <si>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</si>
  <si>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</si>
  <si>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</si>
  <si>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</si>
  <si>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</si>
  <si>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</si>
  <si>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</si>
  <si>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</si>
  <si>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</si>
  <si>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</si>
  <si>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</si>
  <si>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</si>
  <si>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</si>
  <si>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</si>
  <si>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</si>
  <si>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</si>
  <si>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</si>
  <si>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</si>
  <si>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</si>
  <si>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</si>
  <si>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</si>
  <si>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</si>
  <si>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</si>
  <si>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</si>
  <si>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</si>
  <si>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</si>
  <si>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</si>
  <si>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</si>
  <si>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</si>
  <si>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</si>
  <si>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</si>
  <si>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</si>
  <si>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</si>
  <si>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</si>
  <si>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</si>
  <si>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</si>
  <si>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</si>
  <si>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</si>
  <si>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</si>
  <si>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</si>
  <si>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</si>
  <si>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</si>
  <si>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</si>
  <si>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</si>
  <si>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</si>
  <si>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</si>
  <si>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</si>
  <si>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</si>
  <si>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</si>
  <si>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</si>
  <si>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</si>
  <si>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</si>
  <si>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</si>
  <si>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</si>
  <si>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</si>
  <si>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</si>
  <si>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</si>
  <si>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</si>
  <si>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</si>
  <si>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</si>
  <si>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</si>
  <si>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</si>
  <si>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</si>
  <si>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</si>
  <si>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</si>
  <si>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</si>
  <si>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Ejendomsskatter</t>
  </si>
  <si>
    <t>Gebyr til Miljøstyrelsen</t>
  </si>
  <si>
    <t>Udvidelse af forsyningsområdet byggemodninger §11 stk. 5</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</si>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</sst>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4" t="s">
        <v>4</v>
      </c>
      <c r="D6" s="94"/>
      <c r="E6" s="94"/>
      <c r="F6" s="94"/>
      <c r="G6" s="3"/>
    </row>
    <row r="7" spans="1:7" ht="15" customHeight="1" x14ac:dyDescent="0.25">
      <c r="A7" s="1"/>
      <c r="B7" s="3"/>
      <c r="C7" s="94"/>
      <c r="D7" s="94"/>
      <c r="E7" s="94"/>
      <c r="F7" s="94"/>
      <c r="G7" s="3"/>
    </row>
    <row r="8" spans="1:7" ht="15.75" x14ac:dyDescent="0.25">
      <c r="A8" s="1"/>
      <c r="B8" s="4"/>
      <c r="C8" s="99" t="s">
        <v>226</v>
      </c>
      <c r="D8" s="99"/>
      <c r="E8" s="99"/>
      <c r="F8" s="99"/>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8" t="s">
        <v>5</v>
      </c>
      <c r="D11" s="98"/>
      <c r="E11" s="98"/>
      <c r="F11" s="98"/>
      <c r="G11" s="5"/>
    </row>
    <row r="12" spans="1:7" x14ac:dyDescent="0.25">
      <c r="A12" s="1"/>
      <c r="B12" s="1"/>
      <c r="C12" s="1"/>
      <c r="D12" s="1"/>
      <c r="E12" s="1"/>
      <c r="F12" s="1"/>
      <c r="G12" s="5"/>
    </row>
    <row r="13" spans="1:7" x14ac:dyDescent="0.25">
      <c r="A13" s="1"/>
      <c r="B13" s="6" t="s">
        <v>6</v>
      </c>
      <c r="C13" s="100" t="s">
        <v>127</v>
      </c>
      <c r="D13" s="101"/>
      <c r="E13" s="101"/>
      <c r="F13" s="102"/>
      <c r="G13" s="5"/>
    </row>
    <row r="14" spans="1:7" x14ac:dyDescent="0.25">
      <c r="A14" s="1"/>
      <c r="B14" s="6" t="s">
        <v>16</v>
      </c>
      <c r="C14" s="91" t="s">
        <v>186</v>
      </c>
      <c r="D14" s="92"/>
      <c r="E14" s="92"/>
      <c r="F14" s="93"/>
      <c r="G14" s="5"/>
    </row>
    <row r="15" spans="1:7" x14ac:dyDescent="0.25">
      <c r="A15" s="1"/>
      <c r="B15" s="6" t="s">
        <v>30</v>
      </c>
      <c r="C15" s="91" t="s">
        <v>149</v>
      </c>
      <c r="D15" s="92"/>
      <c r="E15" s="92"/>
      <c r="F15" s="93"/>
      <c r="G15" s="5"/>
    </row>
    <row r="16" spans="1:7" x14ac:dyDescent="0.25">
      <c r="A16" s="1"/>
      <c r="B16" s="6" t="s">
        <v>31</v>
      </c>
      <c r="C16" s="91" t="s">
        <v>151</v>
      </c>
      <c r="D16" s="92"/>
      <c r="E16" s="92"/>
      <c r="F16" s="93"/>
      <c r="G16" s="5"/>
    </row>
    <row r="17" spans="1:8" x14ac:dyDescent="0.25">
      <c r="A17" s="1"/>
      <c r="B17" s="6" t="s">
        <v>61</v>
      </c>
      <c r="C17" s="91" t="s">
        <v>152</v>
      </c>
      <c r="D17" s="92"/>
      <c r="E17" s="92"/>
      <c r="F17" s="93"/>
      <c r="G17" s="5"/>
    </row>
    <row r="18" spans="1:8" x14ac:dyDescent="0.25">
      <c r="A18" s="1"/>
      <c r="B18" s="6" t="s">
        <v>53</v>
      </c>
      <c r="C18" s="88" t="s">
        <v>45</v>
      </c>
      <c r="D18" s="89"/>
      <c r="E18" s="89"/>
      <c r="F18" s="90"/>
      <c r="G18" s="5"/>
    </row>
    <row r="19" spans="1:8" x14ac:dyDescent="0.25">
      <c r="A19" s="1"/>
      <c r="B19" s="6" t="s">
        <v>54</v>
      </c>
      <c r="C19" s="88" t="s">
        <v>46</v>
      </c>
      <c r="D19" s="89"/>
      <c r="E19" s="89"/>
      <c r="F19" s="90"/>
      <c r="G19" s="5"/>
    </row>
    <row r="20" spans="1:8" x14ac:dyDescent="0.25">
      <c r="A20" s="1"/>
      <c r="B20" s="6" t="s">
        <v>7</v>
      </c>
      <c r="C20" s="88" t="s">
        <v>10</v>
      </c>
      <c r="D20" s="89"/>
      <c r="E20" s="89"/>
      <c r="F20" s="90"/>
      <c r="G20" s="5"/>
    </row>
    <row r="21" spans="1:8" x14ac:dyDescent="0.25">
      <c r="A21" s="1"/>
      <c r="B21" s="6" t="s">
        <v>55</v>
      </c>
      <c r="C21" s="95" t="s">
        <v>12</v>
      </c>
      <c r="D21" s="96"/>
      <c r="E21" s="96"/>
      <c r="F21" s="97"/>
      <c r="G21" s="5"/>
    </row>
    <row r="22" spans="1:8" x14ac:dyDescent="0.25">
      <c r="A22" s="1"/>
      <c r="B22" s="6" t="s">
        <v>39</v>
      </c>
      <c r="C22" s="82" t="s">
        <v>153</v>
      </c>
      <c r="D22" s="83"/>
      <c r="E22" s="83"/>
      <c r="F22" s="84"/>
      <c r="G22" s="5"/>
    </row>
    <row r="23" spans="1:8" x14ac:dyDescent="0.25">
      <c r="A23" s="1"/>
      <c r="B23" s="6" t="s">
        <v>8</v>
      </c>
      <c r="C23" s="82" t="s">
        <v>112</v>
      </c>
      <c r="D23" s="83"/>
      <c r="E23" s="83"/>
      <c r="F23" s="84"/>
      <c r="G23" s="5"/>
    </row>
    <row r="24" spans="1:8" x14ac:dyDescent="0.25">
      <c r="A24" s="1"/>
      <c r="B24" s="6" t="s">
        <v>9</v>
      </c>
      <c r="C24" s="82" t="s">
        <v>154</v>
      </c>
      <c r="D24" s="83"/>
      <c r="E24" s="83"/>
      <c r="F24" s="84"/>
      <c r="G24" s="5"/>
    </row>
    <row r="25" spans="1:8" x14ac:dyDescent="0.25">
      <c r="A25" s="1"/>
      <c r="B25" s="6" t="s">
        <v>97</v>
      </c>
      <c r="C25" s="82" t="s">
        <v>91</v>
      </c>
      <c r="D25" s="83"/>
      <c r="E25" s="83"/>
      <c r="F25" s="84"/>
      <c r="G25" s="1"/>
    </row>
    <row r="26" spans="1:8" x14ac:dyDescent="0.25">
      <c r="A26" s="1"/>
      <c r="B26" s="6" t="s">
        <v>98</v>
      </c>
      <c r="C26" s="82" t="s">
        <v>40</v>
      </c>
      <c r="D26" s="83"/>
      <c r="E26" s="83"/>
      <c r="F26" s="84"/>
      <c r="G26" s="1"/>
    </row>
    <row r="27" spans="1:8" x14ac:dyDescent="0.25">
      <c r="A27" s="1"/>
      <c r="B27" s="6" t="s">
        <v>99</v>
      </c>
      <c r="C27" s="82" t="s">
        <v>41</v>
      </c>
      <c r="D27" s="83"/>
      <c r="E27" s="83"/>
      <c r="F27" s="84"/>
      <c r="G27" s="1"/>
    </row>
    <row r="28" spans="1:8" x14ac:dyDescent="0.25">
      <c r="A28" s="1"/>
      <c r="B28" s="6" t="s">
        <v>15</v>
      </c>
      <c r="C28" s="82" t="s">
        <v>42</v>
      </c>
      <c r="D28" s="83"/>
      <c r="E28" s="83"/>
      <c r="F28" s="84"/>
      <c r="G28" s="1"/>
      <c r="H28" s="2" t="s">
        <v>150</v>
      </c>
    </row>
    <row r="29" spans="1:8" x14ac:dyDescent="0.25">
      <c r="A29" s="1"/>
      <c r="B29" s="6" t="s">
        <v>33</v>
      </c>
      <c r="C29" s="82" t="s">
        <v>68</v>
      </c>
      <c r="D29" s="83"/>
      <c r="E29" s="83"/>
      <c r="F29" s="84"/>
      <c r="G29" s="1"/>
    </row>
    <row r="30" spans="1:8" x14ac:dyDescent="0.25">
      <c r="A30" s="1"/>
      <c r="B30" s="6" t="s">
        <v>34</v>
      </c>
      <c r="C30" s="82" t="s">
        <v>32</v>
      </c>
      <c r="D30" s="83"/>
      <c r="E30" s="83"/>
      <c r="F30" s="84"/>
      <c r="G30" s="1"/>
    </row>
    <row r="31" spans="1:8" x14ac:dyDescent="0.25">
      <c r="A31" s="1"/>
      <c r="B31" s="6" t="s">
        <v>100</v>
      </c>
      <c r="C31" s="85" t="s">
        <v>52</v>
      </c>
      <c r="D31" s="86"/>
      <c r="E31" s="86"/>
      <c r="F31" s="87"/>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B/yx56+bgo7Zwe/Lm9S2lAVggf5sw3K129YCs7eeZBSKsN3Jx+hzIP/jaofofzIAChyCy2CNE2tqT1oYjw942A==" saltValue="xojci6Tt7cAPsV5ulQlAp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155</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105259219.89235081</v>
      </c>
      <c r="D9" s="8" t="s">
        <v>3</v>
      </c>
      <c r="E9" s="1"/>
    </row>
    <row r="10" spans="1:5" ht="17.25" customHeight="1" x14ac:dyDescent="0.25">
      <c r="A10" s="1"/>
      <c r="B10" s="64" t="s">
        <v>35</v>
      </c>
      <c r="C10" s="7">
        <f>'Fane 11.1. Varige tillæg'!C20</f>
        <v>485076.93080000003</v>
      </c>
      <c r="D10" s="8" t="s">
        <v>3</v>
      </c>
      <c r="E10" s="1"/>
    </row>
    <row r="11" spans="1:5" ht="17.25" customHeight="1" x14ac:dyDescent="0.25">
      <c r="A11" s="1"/>
      <c r="B11" s="64" t="s">
        <v>36</v>
      </c>
      <c r="C11" s="9">
        <f>'Fane 11.1. Varige tillæg'!E20</f>
        <v>123789.96590000001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8545312.8425531536</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-768124.76767868618</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113645274.86392528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2327862.8042900451</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0</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115973137.66821532</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MfKsdLumNACwdYdbVZprNABUF3dBcAKQ7+iSU7G9FrX4/i4Lo2wrvwE3VVpsts42Uo9vM+mY1cBjpUprmoPQYg==" saltValue="BA6Y1ImPOADN5d0qecZ6P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156</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113645274.86392528</v>
      </c>
      <c r="D9" s="8" t="s">
        <v>3</v>
      </c>
      <c r="E9" s="1"/>
    </row>
    <row r="10" spans="1:5" ht="15" customHeight="1" x14ac:dyDescent="0.25">
      <c r="A10" s="1"/>
      <c r="B10" s="26" t="s">
        <v>19</v>
      </c>
      <c r="C10" s="7">
        <f>C9*'Fane 15. Nøgletal'!C10</f>
        <v>7534681.7234782455</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-802670.41098026745</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120377286.17642325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2482200.1082144752</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122859486.28463772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xIuah24PlPeND6/r1xZGtIu6IEPgzev0uN51iJD2HTn8hGhwSJT5ItSwdQIXvP83DhbI0S3CW0239E4bVpWeg==" saltValue="glGSRJMbTaAFmgkEJGIBA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157</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120377286.17642325</v>
      </c>
      <c r="D9" s="8" t="s">
        <v>3</v>
      </c>
      <c r="E9" s="1"/>
    </row>
    <row r="10" spans="1:5" ht="15" customHeight="1" x14ac:dyDescent="0.25">
      <c r="A10" s="1"/>
      <c r="B10" s="26" t="s">
        <v>19</v>
      </c>
      <c r="C10" s="7">
        <f>SUM(C9:C9)*'Fane 15. Nøgletal'!C10</f>
        <v>7981014.0734968614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-838769.71004369389</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127519530.53987642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2646769.9753890946</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130166300.51526551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L7OvIE5iRQhLTC5EWSe+hZdHXWX6RPl6uoP+AafTIgfArY8494ZLHQU44R0Jss7k1Q9qEUN9BtVtLX1yiF2gA==" saltValue="DCjMkBzUI/gkrgsa0Yeo+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158</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127519530.53987642</v>
      </c>
      <c r="D9" s="8" t="s">
        <v>3</v>
      </c>
      <c r="E9" s="1"/>
    </row>
    <row r="10" spans="1:5" ht="15" customHeight="1" x14ac:dyDescent="0.25">
      <c r="A10" s="1"/>
      <c r="B10" s="26" t="s">
        <v>19</v>
      </c>
      <c r="C10" s="7">
        <f>SUM(C9:C9)*'Fane 15. Nøgletal'!C10</f>
        <v>8454544.874793807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-876492.53898319916</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135097582.87568703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2822250.8247573921</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137919833.70044443</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07cBqh4WFtVlAtOSJWAtomzRDrHyQdYV0girrECmkOyT7XnKZeq2xXZj+0ua7MNdxkQf3Y0k5ETUYIdVqS0TJg==" saltValue="Zbyj4Mt/rHvoUYqrI2m3F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5" t="s">
        <v>161</v>
      </c>
      <c r="C3" s="105"/>
      <c r="D3" s="105"/>
      <c r="E3" s="1"/>
    </row>
    <row r="4" spans="1:5" ht="15" customHeight="1" x14ac:dyDescent="0.25">
      <c r="A4" s="1"/>
      <c r="B4" s="105"/>
      <c r="C4" s="105"/>
      <c r="D4" s="105"/>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97710835.551698476</v>
      </c>
      <c r="D9" s="8" t="s">
        <v>3</v>
      </c>
      <c r="E9" s="1"/>
    </row>
    <row r="10" spans="1:5" ht="15" customHeight="1" x14ac:dyDescent="0.25">
      <c r="A10" s="1"/>
      <c r="B10" s="64" t="s">
        <v>35</v>
      </c>
      <c r="C10" s="7">
        <v>196075.49359999999</v>
      </c>
      <c r="D10" s="8" t="s">
        <v>3</v>
      </c>
      <c r="E10" s="1"/>
    </row>
    <row r="11" spans="1:5" ht="15" customHeight="1" x14ac:dyDescent="0.25">
      <c r="A11" s="1"/>
      <c r="B11" s="64" t="s">
        <v>36</v>
      </c>
      <c r="C11" s="9">
        <v>145140.63199999998</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7922605.7755257171</v>
      </c>
      <c r="D16" s="8" t="s">
        <v>3</v>
      </c>
      <c r="E16" s="1"/>
    </row>
    <row r="17" spans="1:5" ht="15" customHeight="1" x14ac:dyDescent="0.25">
      <c r="A17" s="1"/>
      <c r="B17" s="64" t="s">
        <v>10</v>
      </c>
      <c r="C17" s="38">
        <v>0</v>
      </c>
      <c r="D17" s="8" t="s">
        <v>3</v>
      </c>
      <c r="E17" s="1"/>
    </row>
    <row r="18" spans="1:5" ht="15" customHeight="1" x14ac:dyDescent="0.25">
      <c r="A18" s="1"/>
      <c r="B18" s="64" t="s">
        <v>22</v>
      </c>
      <c r="C18" s="38">
        <v>-715437.56047338841</v>
      </c>
      <c r="D18" s="8" t="s">
        <v>3</v>
      </c>
      <c r="E18" s="1"/>
    </row>
    <row r="19" spans="1:5" ht="15" customHeight="1" x14ac:dyDescent="0.25">
      <c r="A19" s="1"/>
      <c r="B19" s="64" t="s">
        <v>23</v>
      </c>
      <c r="C19" s="38">
        <v>0</v>
      </c>
      <c r="D19" s="8" t="s">
        <v>3</v>
      </c>
      <c r="E19" s="43"/>
    </row>
    <row r="20" spans="1:5" ht="15" customHeight="1" x14ac:dyDescent="0.25">
      <c r="A20" s="1"/>
      <c r="B20" s="81" t="s">
        <v>21</v>
      </c>
      <c r="C20" s="10">
        <v>105259219.89235081</v>
      </c>
      <c r="D20" s="11" t="s">
        <v>3</v>
      </c>
      <c r="E20" s="1"/>
    </row>
    <row r="21" spans="1:5" ht="15" customHeight="1" x14ac:dyDescent="0.25">
      <c r="A21" s="1"/>
      <c r="B21" s="33" t="s">
        <v>12</v>
      </c>
      <c r="C21" s="28"/>
      <c r="D21" s="19"/>
      <c r="E21" s="1"/>
    </row>
    <row r="22" spans="1:5" ht="15" customHeight="1" x14ac:dyDescent="0.25">
      <c r="A22" s="1"/>
      <c r="B22" s="31" t="s">
        <v>12</v>
      </c>
      <c r="C22" s="10">
        <v>1732104.6517779198</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106991324.54412873</v>
      </c>
      <c r="D37" s="30" t="s">
        <v>3</v>
      </c>
      <c r="E37" s="1"/>
    </row>
    <row r="38" spans="1:5" ht="30" customHeight="1" x14ac:dyDescent="0.25">
      <c r="A38" s="1"/>
      <c r="B38" s="106" t="s">
        <v>223</v>
      </c>
      <c r="C38" s="106"/>
      <c r="D38" s="106"/>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kz45yWU0q2EIfvs0+rQ2QFME6i8st5Jn5IUgiRiONc429J/EDqWZ8E4m+zWhTO1qw3EWeVvv7IicyMratN8aBw==" saltValue="2ALS1UNDcYIs4po4TXOU0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5" t="s">
        <v>56</v>
      </c>
      <c r="C3" s="105"/>
      <c r="D3" s="105"/>
      <c r="E3" s="1"/>
    </row>
    <row r="4" spans="1:5" ht="15" customHeight="1" x14ac:dyDescent="0.25">
      <c r="A4" s="1"/>
      <c r="B4" s="105"/>
      <c r="C4" s="105"/>
      <c r="D4" s="105"/>
      <c r="E4" s="1"/>
    </row>
    <row r="5" spans="1:5" ht="15" customHeight="1" x14ac:dyDescent="0.25">
      <c r="A5" s="1"/>
      <c r="B5" s="105"/>
      <c r="C5" s="105"/>
      <c r="D5" s="105"/>
      <c r="E5" s="1"/>
    </row>
    <row r="6" spans="1:5" ht="15" customHeight="1" x14ac:dyDescent="0.25">
      <c r="A6" s="1"/>
      <c r="B6" s="74"/>
      <c r="C6" s="74"/>
      <c r="D6" s="74"/>
      <c r="E6" s="1"/>
    </row>
    <row r="7" spans="1:5" x14ac:dyDescent="0.25">
      <c r="A7" s="1"/>
      <c r="B7" s="1"/>
      <c r="C7" s="1"/>
      <c r="D7" s="1"/>
      <c r="E7" s="1"/>
    </row>
    <row r="8" spans="1:5" x14ac:dyDescent="0.25">
      <c r="A8" s="1"/>
      <c r="B8" s="107" t="s">
        <v>123</v>
      </c>
      <c r="C8" s="108"/>
      <c r="D8" s="109"/>
      <c r="E8" s="1"/>
    </row>
    <row r="9" spans="1:5" x14ac:dyDescent="0.25">
      <c r="A9" s="1"/>
      <c r="B9" s="65" t="s">
        <v>88</v>
      </c>
      <c r="C9" s="23">
        <v>35559959.630186535</v>
      </c>
      <c r="D9" s="14" t="s">
        <v>3</v>
      </c>
      <c r="E9" s="1"/>
    </row>
    <row r="10" spans="1:5" x14ac:dyDescent="0.25">
      <c r="A10" s="1"/>
      <c r="B10" s="65" t="s">
        <v>125</v>
      </c>
      <c r="C10" s="23">
        <f>('Fane 3. Omkostninger i ØR2024'!C10+'Fane 3. Omkostninger i ØR2024'!C12+'Fane 3. Omkostninger i ØR2024'!C14)*(1+'Fane 15. Nøgletal'!C9)</f>
        <v>211918.39348287997</v>
      </c>
      <c r="D10" s="14" t="s">
        <v>3</v>
      </c>
      <c r="E10" s="1"/>
    </row>
    <row r="11" spans="1:5" x14ac:dyDescent="0.25">
      <c r="A11" s="1"/>
      <c r="B11" s="65" t="s">
        <v>131</v>
      </c>
      <c r="C11" s="23">
        <f>C9*'Fane 15. Nøgletal'!C21+C10*'Fane 15. Nøgletal'!C21</f>
        <v>715437.56047338829</v>
      </c>
      <c r="D11" s="14" t="s">
        <v>3</v>
      </c>
      <c r="E11" s="1"/>
    </row>
    <row r="12" spans="1:5" x14ac:dyDescent="0.25">
      <c r="A12" s="1"/>
      <c r="B12" s="33"/>
      <c r="C12" s="28"/>
      <c r="D12" s="19"/>
      <c r="E12" s="1"/>
    </row>
    <row r="13" spans="1:5" x14ac:dyDescent="0.25">
      <c r="A13" s="1"/>
      <c r="B13" s="1"/>
      <c r="C13" s="1"/>
      <c r="D13" s="1"/>
      <c r="E13" s="1"/>
    </row>
    <row r="14" spans="1:5" x14ac:dyDescent="0.25">
      <c r="A14" s="1"/>
      <c r="B14" s="107" t="s">
        <v>124</v>
      </c>
      <c r="C14" s="108"/>
      <c r="D14" s="109"/>
      <c r="E14" s="1"/>
    </row>
    <row r="15" spans="1:5" x14ac:dyDescent="0.25">
      <c r="A15" s="1"/>
      <c r="B15" s="65" t="s">
        <v>133</v>
      </c>
      <c r="C15" s="23">
        <f>(C9+C10-C11)*(1+'Fane 15. Nøgletal'!C9)</f>
        <v>37889000.852622263</v>
      </c>
      <c r="D15" s="14" t="s">
        <v>3</v>
      </c>
      <c r="E15" s="1"/>
    </row>
    <row r="16" spans="1:5" x14ac:dyDescent="0.25">
      <c r="A16" s="1"/>
      <c r="B16" s="65" t="s">
        <v>184</v>
      </c>
      <c r="C16" s="23">
        <f>('Fane 2.1. Økonomisk ramme 2025'!C10+'Fane 2.1. Økonomisk ramme 2025'!C12+'Fane 2.1. Økonomisk ramme 2025'!C14)*(1+'Fane 15. Nøgletal'!C10)</f>
        <v>517237.53131204005</v>
      </c>
      <c r="D16" s="14" t="s">
        <v>3</v>
      </c>
      <c r="E16" s="1"/>
    </row>
    <row r="17" spans="1:5" x14ac:dyDescent="0.25">
      <c r="A17" s="1"/>
      <c r="B17" s="65" t="s">
        <v>132</v>
      </c>
      <c r="C17" s="23">
        <f>C15*'Fane 15. Nøgletal'!C21+C16*'Fane 15. Nøgletal'!C21</f>
        <v>768124.76767868618</v>
      </c>
      <c r="D17" s="14" t="s">
        <v>3</v>
      </c>
      <c r="E17" s="1"/>
    </row>
    <row r="18" spans="1:5" x14ac:dyDescent="0.25">
      <c r="A18" s="1"/>
      <c r="B18" s="33"/>
      <c r="C18" s="28"/>
      <c r="D18" s="19"/>
      <c r="E18" s="1"/>
    </row>
    <row r="19" spans="1:5" x14ac:dyDescent="0.25">
      <c r="A19" s="1"/>
      <c r="B19" s="1"/>
      <c r="C19" s="63"/>
      <c r="D19" s="1"/>
      <c r="E19" s="1"/>
    </row>
    <row r="20" spans="1:5" x14ac:dyDescent="0.25">
      <c r="A20" s="1"/>
      <c r="B20" s="107" t="s">
        <v>145</v>
      </c>
      <c r="C20" s="108"/>
      <c r="D20" s="109"/>
      <c r="E20" s="1"/>
    </row>
    <row r="21" spans="1:5" x14ac:dyDescent="0.25">
      <c r="A21" s="1"/>
      <c r="B21" s="65" t="s">
        <v>189</v>
      </c>
      <c r="C21" s="23">
        <f>(C15+C16-C17)*(1+'Fane 15. Nøgletal'!C10)</f>
        <v>40133520.549013369</v>
      </c>
      <c r="D21" s="14" t="s">
        <v>3</v>
      </c>
      <c r="E21" s="1"/>
    </row>
    <row r="22" spans="1:5" x14ac:dyDescent="0.25">
      <c r="A22" s="1"/>
      <c r="B22" s="65" t="s">
        <v>196</v>
      </c>
      <c r="C22" s="23">
        <f>C21*'Fane 15. Nøgletal'!C21</f>
        <v>802670.41098026745</v>
      </c>
      <c r="D22" s="14" t="s">
        <v>3</v>
      </c>
      <c r="E22" s="1"/>
    </row>
    <row r="23" spans="1:5" x14ac:dyDescent="0.25">
      <c r="A23" s="1"/>
      <c r="B23" s="33"/>
      <c r="C23" s="28"/>
      <c r="D23" s="19"/>
      <c r="E23" s="1"/>
    </row>
    <row r="24" spans="1:5" x14ac:dyDescent="0.25">
      <c r="A24" s="1"/>
      <c r="B24" s="1"/>
      <c r="C24" s="1"/>
      <c r="D24" s="1"/>
      <c r="E24" s="1"/>
    </row>
    <row r="25" spans="1:5" x14ac:dyDescent="0.25">
      <c r="A25" s="1"/>
      <c r="B25" s="107" t="s">
        <v>187</v>
      </c>
      <c r="C25" s="108"/>
      <c r="D25" s="109"/>
      <c r="E25" s="1"/>
    </row>
    <row r="26" spans="1:5" x14ac:dyDescent="0.25">
      <c r="A26" s="1"/>
      <c r="B26" s="65" t="s">
        <v>190</v>
      </c>
      <c r="C26" s="23">
        <f>(C21-C22)*(1+'Fane 15. Nøgletal'!C10)</f>
        <v>41938485.502184696</v>
      </c>
      <c r="D26" s="14" t="s">
        <v>3</v>
      </c>
      <c r="E26" s="1"/>
    </row>
    <row r="27" spans="1:5" x14ac:dyDescent="0.25">
      <c r="A27" s="1"/>
      <c r="B27" s="65" t="s">
        <v>194</v>
      </c>
      <c r="C27" s="23">
        <f>C26*'Fane 15. Nøgletal'!C21</f>
        <v>838769.71004369389</v>
      </c>
      <c r="D27" s="14" t="s">
        <v>3</v>
      </c>
      <c r="E27" s="1"/>
    </row>
    <row r="28" spans="1:5" x14ac:dyDescent="0.25">
      <c r="A28" s="1"/>
      <c r="B28" s="33"/>
      <c r="C28" s="28"/>
      <c r="D28" s="19"/>
      <c r="E28" s="1"/>
    </row>
    <row r="29" spans="1:5" x14ac:dyDescent="0.25">
      <c r="A29" s="1"/>
      <c r="B29" s="1"/>
      <c r="C29" s="1"/>
      <c r="D29" s="1"/>
      <c r="E29" s="1"/>
    </row>
    <row r="30" spans="1:5" x14ac:dyDescent="0.25">
      <c r="A30" s="1"/>
      <c r="B30" s="107" t="s">
        <v>188</v>
      </c>
      <c r="C30" s="108"/>
      <c r="D30" s="109"/>
      <c r="E30" s="1"/>
    </row>
    <row r="31" spans="1:5" x14ac:dyDescent="0.25">
      <c r="A31" s="1"/>
      <c r="B31" s="65" t="s">
        <v>191</v>
      </c>
      <c r="C31" s="23">
        <f>(C26-C27)*(1+'Fane 15. Nøgletal'!C10)</f>
        <v>43824626.949159957</v>
      </c>
      <c r="D31" s="14" t="s">
        <v>3</v>
      </c>
      <c r="E31" s="1"/>
    </row>
    <row r="32" spans="1:5" x14ac:dyDescent="0.25">
      <c r="A32" s="1"/>
      <c r="B32" s="65" t="s">
        <v>195</v>
      </c>
      <c r="C32" s="23">
        <f>C31*'Fane 15. Nøgletal'!C21</f>
        <v>876492.53898319916</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SYoNGFd4NXGD5Ytwh/THhqHVvTOt5vWOPA0bM9IPOBTtX7jEyJJAcVIeseAHtQ+mUkZD+vAvGmgw+xZHzVrpA==" saltValue="KTsyxtCFyQyXHmvXK+tBdA=="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0" t="s">
        <v>57</v>
      </c>
      <c r="C3" s="110"/>
      <c r="D3" s="110"/>
      <c r="E3" s="1"/>
    </row>
    <row r="4" spans="1:5" ht="15" customHeight="1" x14ac:dyDescent="0.25">
      <c r="A4" s="1"/>
      <c r="B4" s="110"/>
      <c r="C4" s="110"/>
      <c r="D4" s="110"/>
      <c r="E4" s="1"/>
    </row>
    <row r="5" spans="1:5" ht="15" customHeight="1" x14ac:dyDescent="0.25">
      <c r="A5" s="1"/>
      <c r="B5" s="110"/>
      <c r="C5" s="110"/>
      <c r="D5" s="110"/>
      <c r="E5" s="1"/>
    </row>
    <row r="6" spans="1:5" ht="15" customHeight="1" x14ac:dyDescent="0.35">
      <c r="A6" s="1"/>
      <c r="B6" s="69"/>
      <c r="C6" s="69"/>
      <c r="D6" s="69"/>
      <c r="E6" s="1"/>
    </row>
    <row r="7" spans="1:5" x14ac:dyDescent="0.25">
      <c r="A7" s="1"/>
      <c r="B7" s="1"/>
      <c r="C7" s="1"/>
      <c r="D7" s="1"/>
      <c r="E7" s="1"/>
    </row>
    <row r="8" spans="1:5" x14ac:dyDescent="0.25">
      <c r="A8" s="1"/>
      <c r="B8" s="107" t="s">
        <v>147</v>
      </c>
      <c r="C8" s="108"/>
      <c r="D8" s="109"/>
      <c r="E8" s="1"/>
    </row>
    <row r="9" spans="1:5" x14ac:dyDescent="0.25">
      <c r="A9" s="1"/>
      <c r="B9" s="65" t="s">
        <v>134</v>
      </c>
      <c r="C9" s="23">
        <v>86600821.260767043</v>
      </c>
      <c r="D9" s="14" t="s">
        <v>3</v>
      </c>
      <c r="E9" s="1"/>
    </row>
    <row r="10" spans="1:5" x14ac:dyDescent="0.25">
      <c r="A10" s="1"/>
      <c r="B10" s="65" t="s">
        <v>126</v>
      </c>
      <c r="C10" s="23">
        <f>('Fane 3. Omkostninger i ØR2024'!C11+'Fane 3. Omkostninger i ØR2024'!C13+'Fane 3. Omkostninger i ØR2024'!C15)*(1+'Fane 15. Nøgletal'!C9)</f>
        <v>156867.99506559997</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7" t="s">
        <v>146</v>
      </c>
      <c r="C14" s="108"/>
      <c r="D14" s="109"/>
      <c r="E14" s="1"/>
    </row>
    <row r="15" spans="1:5" x14ac:dyDescent="0.25">
      <c r="A15" s="1"/>
      <c r="B15" s="65" t="s">
        <v>136</v>
      </c>
      <c r="C15" s="23">
        <f>(C9+C10-C11)*(1+'Fane 15. Nøgletal'!C9)</f>
        <v>93767710.547703922</v>
      </c>
      <c r="D15" s="14" t="s">
        <v>3</v>
      </c>
      <c r="E15" s="1"/>
    </row>
    <row r="16" spans="1:5" x14ac:dyDescent="0.25">
      <c r="A16" s="1"/>
      <c r="B16" s="65" t="s">
        <v>185</v>
      </c>
      <c r="C16" s="23">
        <f>('Fane 2.1. Økonomisk ramme 2025'!C11+'Fane 2.1. Økonomisk ramme 2025'!C13+'Fane 2.1. Økonomisk ramme 2025'!C15)*(1+'Fane 15. Nøgletal'!C10)</f>
        <v>131997.24063917002</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7" t="s">
        <v>82</v>
      </c>
      <c r="C20" s="108"/>
      <c r="D20" s="109"/>
      <c r="E20" s="1"/>
    </row>
    <row r="21" spans="1:5" x14ac:dyDescent="0.25">
      <c r="A21" s="1"/>
      <c r="B21" s="65" t="s">
        <v>192</v>
      </c>
      <c r="C21" s="23">
        <f>(C15+C16-C17)*(1+'Fane 15. Nøgletal'!C10)</f>
        <v>100125258.41471024</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7" t="s">
        <v>138</v>
      </c>
      <c r="C25" s="108"/>
      <c r="D25" s="109"/>
      <c r="E25" s="1"/>
    </row>
    <row r="26" spans="1:5" x14ac:dyDescent="0.25">
      <c r="A26" s="1"/>
      <c r="B26" s="65" t="s">
        <v>193</v>
      </c>
      <c r="C26" s="23">
        <f>(C21-C22)*(1+'Fane 15. Nøgletal'!C10)</f>
        <v>106763563.04760553</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7" t="s">
        <v>163</v>
      </c>
      <c r="C30" s="108"/>
      <c r="D30" s="109"/>
      <c r="E30" s="1"/>
    </row>
    <row r="31" spans="1:5" x14ac:dyDescent="0.25">
      <c r="A31" s="1"/>
      <c r="B31" s="65" t="s">
        <v>200</v>
      </c>
      <c r="C31" s="23">
        <f>(C26-C27)*(1+'Fane 15. Nøgletal'!C10)</f>
        <v>113841987.27766179</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mGKaRuUKKY50DQAfrxvHYDs65NZ602BtYbLz+2sX8mWFUu4DBsT5lCk1Ncmea9ughlbTBZRAU9RJIRHv5Sytg==" saltValue="wzq+ldbvsfTMN0RyGnOwL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3" t="s">
        <v>44</v>
      </c>
      <c r="C3" s="103"/>
      <c r="D3" s="1"/>
    </row>
    <row r="4" spans="1:4" ht="15" customHeight="1" x14ac:dyDescent="0.25">
      <c r="A4" s="1"/>
      <c r="B4" s="103"/>
      <c r="C4" s="10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7" t="s">
        <v>10</v>
      </c>
      <c r="C8" s="109"/>
      <c r="D8" s="1"/>
    </row>
    <row r="9" spans="1:4" x14ac:dyDescent="0.25">
      <c r="A9" s="1"/>
      <c r="B9" s="65" t="s">
        <v>164</v>
      </c>
      <c r="C9" s="22">
        <v>0</v>
      </c>
      <c r="D9" s="1"/>
    </row>
    <row r="10" spans="1:4" x14ac:dyDescent="0.25">
      <c r="A10" s="1"/>
      <c r="B10" s="33"/>
      <c r="C10" s="19"/>
      <c r="D10" s="1"/>
    </row>
    <row r="11" spans="1:4" x14ac:dyDescent="0.25">
      <c r="A11" s="1"/>
      <c r="B11" s="111" t="s">
        <v>218</v>
      </c>
      <c r="C11" s="112"/>
      <c r="D11" s="1"/>
    </row>
    <row r="12" spans="1:4" x14ac:dyDescent="0.25">
      <c r="A12" s="1"/>
      <c r="B12" s="113"/>
      <c r="C12" s="114"/>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QkJalFDktxImLOZH00Kpv688ypouZCG/UareUp/wKLMSOTt0kPbSx2vR9oaD7sIsAr8XTmSyeGVko553pXxZQw==" saltValue="Yfql6HlZYmZYt0ItGl6UD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58</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7" t="s">
        <v>165</v>
      </c>
      <c r="C8" s="108"/>
      <c r="D8" s="109"/>
      <c r="E8" s="1"/>
    </row>
    <row r="9" spans="1:5" ht="15" customHeight="1" x14ac:dyDescent="0.25">
      <c r="A9" s="1"/>
      <c r="B9" s="27" t="s">
        <v>28</v>
      </c>
      <c r="C9" s="67" t="s">
        <v>166</v>
      </c>
      <c r="D9" s="11"/>
      <c r="E9" s="1"/>
    </row>
    <row r="10" spans="1:5" ht="15" customHeight="1" x14ac:dyDescent="0.25">
      <c r="A10" s="1"/>
      <c r="B10" s="71" t="s">
        <v>227</v>
      </c>
      <c r="C10" s="72">
        <v>1604681</v>
      </c>
      <c r="D10" s="14" t="s">
        <v>3</v>
      </c>
      <c r="E10" s="1"/>
    </row>
    <row r="11" spans="1:5" ht="15" customHeight="1" x14ac:dyDescent="0.25">
      <c r="A11" s="1"/>
      <c r="B11" s="71" t="s">
        <v>228</v>
      </c>
      <c r="C11" s="72">
        <v>94490</v>
      </c>
      <c r="D11" s="14" t="s">
        <v>3</v>
      </c>
      <c r="E11" s="1"/>
    </row>
    <row r="12" spans="1:5" x14ac:dyDescent="0.25">
      <c r="A12" s="1"/>
      <c r="B12" s="71" t="s">
        <v>229</v>
      </c>
      <c r="C12" s="72">
        <v>325702</v>
      </c>
      <c r="D12" s="14" t="s">
        <v>3</v>
      </c>
      <c r="E12" s="1"/>
    </row>
    <row r="13" spans="1:5" x14ac:dyDescent="0.25">
      <c r="A13" s="1"/>
      <c r="B13" s="71" t="s">
        <v>230</v>
      </c>
      <c r="C13" s="72">
        <v>22507.5</v>
      </c>
      <c r="D13" s="14" t="s">
        <v>3</v>
      </c>
      <c r="E13" s="1"/>
    </row>
    <row r="14" spans="1:5" x14ac:dyDescent="0.25">
      <c r="A14" s="1"/>
      <c r="B14" s="71"/>
      <c r="C14" s="72"/>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2047380.5</v>
      </c>
      <c r="D20" s="13" t="s">
        <v>3</v>
      </c>
      <c r="E20" s="1"/>
    </row>
    <row r="21" spans="1:5" x14ac:dyDescent="0.25">
      <c r="A21" s="1"/>
      <c r="B21" s="33" t="s">
        <v>168</v>
      </c>
      <c r="C21" s="12">
        <f>C20*(1+'Fane 15. Nøgletal'!C10)^2</f>
        <v>2327862.8042900451</v>
      </c>
      <c r="D21" s="13" t="s">
        <v>3</v>
      </c>
      <c r="E21" s="1"/>
    </row>
    <row r="22" spans="1:5" x14ac:dyDescent="0.25">
      <c r="A22" s="1"/>
      <c r="B22" s="16"/>
      <c r="C22" s="15"/>
      <c r="D22" s="15"/>
      <c r="E22" s="1"/>
    </row>
    <row r="23" spans="1:5" x14ac:dyDescent="0.25">
      <c r="A23" s="1"/>
      <c r="B23" s="16"/>
      <c r="C23" s="15"/>
      <c r="D23" s="15"/>
      <c r="E23" s="1"/>
    </row>
    <row r="24" spans="1:5" x14ac:dyDescent="0.25">
      <c r="A24" s="1"/>
      <c r="B24" s="107" t="s">
        <v>60</v>
      </c>
      <c r="C24" s="108"/>
      <c r="D24" s="109"/>
      <c r="E24" s="1"/>
    </row>
    <row r="25" spans="1:5" x14ac:dyDescent="0.25">
      <c r="A25" s="1"/>
      <c r="B25" s="37" t="s">
        <v>72</v>
      </c>
      <c r="C25" s="9"/>
      <c r="D25" s="14" t="s">
        <v>3</v>
      </c>
      <c r="E25" s="1"/>
    </row>
    <row r="26" spans="1:5" x14ac:dyDescent="0.25">
      <c r="A26" s="1"/>
      <c r="B26" s="37" t="s">
        <v>83</v>
      </c>
      <c r="C26" s="9"/>
      <c r="D26" s="14" t="s">
        <v>3</v>
      </c>
      <c r="E26" s="1"/>
    </row>
    <row r="27" spans="1:5" x14ac:dyDescent="0.25">
      <c r="A27" s="1"/>
      <c r="B27" s="37" t="s">
        <v>148</v>
      </c>
      <c r="C27" s="9"/>
      <c r="D27" s="14" t="s">
        <v>3</v>
      </c>
      <c r="E27" s="1"/>
    </row>
    <row r="28" spans="1:5" x14ac:dyDescent="0.25">
      <c r="A28" s="1"/>
      <c r="B28" s="34" t="s">
        <v>169</v>
      </c>
      <c r="C28" s="9"/>
      <c r="D28" s="36" t="s">
        <v>3</v>
      </c>
      <c r="E28" s="1"/>
    </row>
    <row r="29" spans="1:5" x14ac:dyDescent="0.25">
      <c r="A29" s="1"/>
      <c r="B29" s="107"/>
      <c r="C29" s="108"/>
      <c r="D29" s="109"/>
      <c r="E29" s="1"/>
    </row>
    <row r="30" spans="1:5" x14ac:dyDescent="0.25">
      <c r="A30" s="1"/>
      <c r="B30" s="1"/>
      <c r="C30" s="1"/>
      <c r="D30" s="1"/>
      <c r="E30" s="1"/>
    </row>
    <row r="31" spans="1:5" x14ac:dyDescent="0.25">
      <c r="A31" s="1"/>
      <c r="B31" s="1"/>
      <c r="C31" s="1"/>
      <c r="D31" s="1"/>
      <c r="E31" s="1"/>
    </row>
    <row r="32" spans="1:5" x14ac:dyDescent="0.25">
      <c r="A32" s="1"/>
      <c r="B32" s="107" t="s">
        <v>47</v>
      </c>
      <c r="C32" s="108"/>
      <c r="D32" s="109"/>
      <c r="E32" s="1"/>
    </row>
    <row r="33" spans="1:5" x14ac:dyDescent="0.25">
      <c r="A33" s="1"/>
      <c r="B33" s="37" t="s">
        <v>72</v>
      </c>
      <c r="C33" s="9"/>
      <c r="D33" s="14" t="s">
        <v>3</v>
      </c>
      <c r="E33" s="1"/>
    </row>
    <row r="34" spans="1:5" x14ac:dyDescent="0.25">
      <c r="A34" s="1"/>
      <c r="B34" s="37" t="s">
        <v>83</v>
      </c>
      <c r="C34" s="9"/>
      <c r="D34" s="14" t="s">
        <v>3</v>
      </c>
      <c r="E34" s="1"/>
    </row>
    <row r="35" spans="1:5" x14ac:dyDescent="0.25">
      <c r="A35" s="1"/>
      <c r="B35" s="37" t="s">
        <v>148</v>
      </c>
      <c r="C35" s="9"/>
      <c r="D35" s="14" t="s">
        <v>3</v>
      </c>
      <c r="E35" s="1"/>
    </row>
    <row r="36" spans="1:5" x14ac:dyDescent="0.25">
      <c r="A36" s="1"/>
      <c r="B36" s="34" t="s">
        <v>169</v>
      </c>
      <c r="C36" s="9"/>
      <c r="D36" s="36" t="s">
        <v>3</v>
      </c>
      <c r="E36" s="1"/>
    </row>
    <row r="37" spans="1:5" x14ac:dyDescent="0.25">
      <c r="A37" s="1"/>
      <c r="B37" s="107"/>
      <c r="C37" s="108"/>
      <c r="D37" s="109"/>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OPOYzOXsYeYkMKJ0ZsOlyxBp8qN/M8T83OYB9ajJiBqgYHFAO6013DaXime1SwfKGm30ppTUbaIrLSzzz5jLpw==" saltValue="mS+EAUHD1aQZze3iTLBhk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201</v>
      </c>
      <c r="C3" s="105"/>
      <c r="D3" s="105"/>
      <c r="E3" s="1"/>
    </row>
    <row r="4" spans="1:5" ht="15" customHeight="1" x14ac:dyDescent="0.25">
      <c r="A4" s="1"/>
      <c r="B4" s="105"/>
      <c r="C4" s="105"/>
      <c r="D4" s="105"/>
      <c r="E4" s="1"/>
    </row>
    <row r="5" spans="1:5" ht="15" customHeight="1" x14ac:dyDescent="0.25">
      <c r="A5" s="1"/>
      <c r="B5" s="105"/>
      <c r="C5" s="105"/>
      <c r="D5" s="105"/>
      <c r="E5" s="1"/>
    </row>
    <row r="6" spans="1:5" ht="15" customHeight="1" x14ac:dyDescent="0.25">
      <c r="A6" s="1"/>
      <c r="B6" s="74"/>
      <c r="C6" s="74"/>
      <c r="D6" s="74"/>
      <c r="E6" s="1"/>
    </row>
    <row r="7" spans="1:5" x14ac:dyDescent="0.25">
      <c r="A7" s="1"/>
      <c r="B7" s="1"/>
      <c r="C7" s="1"/>
      <c r="D7" s="1"/>
      <c r="E7" s="1"/>
    </row>
    <row r="8" spans="1:5" x14ac:dyDescent="0.25">
      <c r="A8" s="1"/>
      <c r="B8" s="107" t="s">
        <v>77</v>
      </c>
      <c r="C8" s="108"/>
      <c r="D8" s="109"/>
      <c r="E8" s="1"/>
    </row>
    <row r="9" spans="1:5" x14ac:dyDescent="0.25">
      <c r="A9" s="1"/>
      <c r="B9" s="65" t="s">
        <v>204</v>
      </c>
      <c r="C9" s="9">
        <v>8385929.0834322423</v>
      </c>
      <c r="D9" s="14" t="s">
        <v>3</v>
      </c>
      <c r="E9" s="1"/>
    </row>
    <row r="10" spans="1:5" x14ac:dyDescent="0.25">
      <c r="A10" s="1"/>
      <c r="B10" s="33"/>
      <c r="C10" s="28"/>
      <c r="D10" s="19"/>
      <c r="E10" s="1"/>
    </row>
    <row r="11" spans="1:5" ht="53.25" customHeight="1" x14ac:dyDescent="0.25">
      <c r="A11" s="1"/>
      <c r="B11" s="118" t="s">
        <v>212</v>
      </c>
      <c r="C11" s="119"/>
      <c r="D11" s="120"/>
      <c r="E11" s="1"/>
    </row>
    <row r="12" spans="1:5" x14ac:dyDescent="0.25">
      <c r="A12" s="1"/>
      <c r="B12" s="1"/>
      <c r="C12" s="1"/>
      <c r="D12" s="1"/>
      <c r="E12" s="1"/>
    </row>
    <row r="13" spans="1:5" x14ac:dyDescent="0.25">
      <c r="A13" s="1"/>
      <c r="B13" s="107" t="s">
        <v>78</v>
      </c>
      <c r="C13" s="108"/>
      <c r="D13" s="109"/>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8" t="s">
        <v>121</v>
      </c>
      <c r="C17" s="119"/>
      <c r="D17" s="120"/>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99617417.618340537</v>
      </c>
      <c r="D20" s="14" t="s">
        <v>3</v>
      </c>
      <c r="E20" s="1"/>
    </row>
    <row r="21" spans="1:5" x14ac:dyDescent="0.25">
      <c r="A21" s="1"/>
      <c r="B21" s="65" t="s">
        <v>207</v>
      </c>
      <c r="C21" s="9">
        <v>95999815</v>
      </c>
      <c r="D21" s="14" t="s">
        <v>3</v>
      </c>
      <c r="E21" s="1"/>
    </row>
    <row r="22" spans="1:5" x14ac:dyDescent="0.25">
      <c r="A22" s="1"/>
      <c r="B22" s="65" t="s">
        <v>29</v>
      </c>
      <c r="C22" s="9">
        <v>0</v>
      </c>
      <c r="D22" s="14" t="s">
        <v>3</v>
      </c>
      <c r="E22" s="1"/>
    </row>
    <row r="23" spans="1:5" x14ac:dyDescent="0.25">
      <c r="A23" s="1"/>
      <c r="B23" s="81" t="s">
        <v>208</v>
      </c>
      <c r="C23" s="57">
        <f>C20-C21-C22</f>
        <v>3617602.618340537</v>
      </c>
      <c r="D23" s="17" t="s">
        <v>3</v>
      </c>
      <c r="E23" s="1"/>
    </row>
    <row r="24" spans="1:5" x14ac:dyDescent="0.25">
      <c r="A24" s="1"/>
      <c r="B24" s="33"/>
      <c r="C24" s="28"/>
      <c r="D24" s="19"/>
      <c r="E24" s="1"/>
    </row>
    <row r="25" spans="1:5" x14ac:dyDescent="0.25">
      <c r="A25" s="1"/>
      <c r="B25" s="1"/>
      <c r="C25" s="1"/>
      <c r="D25" s="1"/>
      <c r="E25" s="1"/>
    </row>
    <row r="26" spans="1:5" x14ac:dyDescent="0.25">
      <c r="A26" s="1"/>
      <c r="B26" s="107" t="s">
        <v>209</v>
      </c>
      <c r="C26" s="108"/>
      <c r="D26" s="109"/>
      <c r="E26" s="1"/>
    </row>
    <row r="27" spans="1:5" x14ac:dyDescent="0.25">
      <c r="A27" s="1"/>
      <c r="B27" s="81" t="s">
        <v>210</v>
      </c>
      <c r="C27" s="57">
        <f>IF(AND(C15&lt;0,C23&gt;0,ABS(SUM(C14:C15))&lt;C23),ABS(C14),IF(AND(C15&lt;0,C23&gt;0,ABS(SUM(C14:C15))&gt;C23),SUM(C14,C23),C15))</f>
        <v>0</v>
      </c>
      <c r="D27" s="17" t="s">
        <v>3</v>
      </c>
      <c r="E27" s="1"/>
    </row>
    <row r="28" spans="1:5" x14ac:dyDescent="0.25">
      <c r="A28" s="1"/>
      <c r="B28" s="107"/>
      <c r="C28" s="108"/>
      <c r="D28" s="109"/>
      <c r="E28" s="1"/>
    </row>
    <row r="29" spans="1:5" x14ac:dyDescent="0.25">
      <c r="A29" s="1"/>
      <c r="B29" s="1"/>
      <c r="C29" s="1"/>
      <c r="D29" s="1"/>
      <c r="E29" s="1"/>
    </row>
    <row r="30" spans="1:5" x14ac:dyDescent="0.25">
      <c r="A30" s="1"/>
      <c r="B30" s="107" t="s">
        <v>211</v>
      </c>
      <c r="C30" s="108"/>
      <c r="D30" s="109"/>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5"/>
      <c r="C34" s="116"/>
      <c r="D34" s="117"/>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Olkrra99spd7rt1kXbFM2GcknOZbQrfYDh+7xng3D6Ck9DxMWGusy2FDE+hZwRhjdodYfAsrMQmga2ZX9xvyVg==" saltValue="VF12h09ohpD+SAW46jDkIw=="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5" t="s">
        <v>101</v>
      </c>
      <c r="C3" s="105"/>
      <c r="D3" s="105"/>
      <c r="E3" s="1"/>
    </row>
    <row r="4" spans="1:5" ht="15" customHeight="1" x14ac:dyDescent="0.25">
      <c r="A4" s="1"/>
      <c r="B4" s="105"/>
      <c r="C4" s="105"/>
      <c r="D4" s="105"/>
      <c r="E4" s="1"/>
    </row>
    <row r="5" spans="1:5" x14ac:dyDescent="0.25">
      <c r="A5" s="1"/>
      <c r="B5" s="105"/>
      <c r="C5" s="105"/>
      <c r="D5" s="105"/>
      <c r="E5" s="1"/>
    </row>
    <row r="6" spans="1:5" x14ac:dyDescent="0.25">
      <c r="A6" s="1"/>
      <c r="B6" s="1"/>
      <c r="C6" s="1"/>
      <c r="D6" s="1"/>
      <c r="E6" s="1"/>
    </row>
    <row r="7" spans="1:5" x14ac:dyDescent="0.25">
      <c r="A7" s="1"/>
      <c r="B7" s="1"/>
      <c r="C7" s="1"/>
      <c r="D7" s="1"/>
      <c r="E7" s="1"/>
    </row>
    <row r="8" spans="1:5" x14ac:dyDescent="0.25">
      <c r="A8" s="1"/>
      <c r="B8" s="107" t="s">
        <v>120</v>
      </c>
      <c r="C8" s="108"/>
      <c r="D8" s="109"/>
      <c r="E8" s="1"/>
    </row>
    <row r="9" spans="1:5" ht="15" customHeight="1" x14ac:dyDescent="0.25">
      <c r="A9" s="1"/>
      <c r="B9" s="121" t="s">
        <v>102</v>
      </c>
      <c r="C9" s="122"/>
      <c r="D9" s="123"/>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vkFjmi18o9qRl3PAh9Q0uhuyBEaSVj92j9gIPMPOSSAavTg4XLTq4D6oJqrydIHPPoP8IGgnfOH4eQ1HCkN6w==" saltValue="9VbYaHepKxSLKNgM4ucWM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170</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7" t="s">
        <v>171</v>
      </c>
      <c r="C8" s="108"/>
      <c r="D8" s="109"/>
      <c r="E8" s="1"/>
    </row>
    <row r="9" spans="1:5" ht="26.25" x14ac:dyDescent="0.25">
      <c r="A9" s="1"/>
      <c r="B9" s="78" t="s">
        <v>215</v>
      </c>
      <c r="C9" s="7"/>
      <c r="D9" s="8" t="s">
        <v>3</v>
      </c>
      <c r="E9" s="1"/>
    </row>
    <row r="10" spans="1:5" ht="14.25" customHeight="1" x14ac:dyDescent="0.25">
      <c r="A10" s="1"/>
      <c r="B10" s="65" t="s">
        <v>172</v>
      </c>
      <c r="C10" s="7"/>
      <c r="D10" s="8" t="s">
        <v>3</v>
      </c>
      <c r="E10" s="1"/>
    </row>
    <row r="11" spans="1:5" ht="14.25" customHeight="1" x14ac:dyDescent="0.25">
      <c r="A11" s="1"/>
      <c r="B11" s="81" t="s">
        <v>48</v>
      </c>
      <c r="C11" s="10">
        <f>C10-C9</f>
        <v>0</v>
      </c>
      <c r="D11" s="11" t="s">
        <v>3</v>
      </c>
      <c r="E11" s="1"/>
    </row>
    <row r="12" spans="1:5" ht="14.25" customHeight="1" x14ac:dyDescent="0.25">
      <c r="A12" s="1"/>
      <c r="B12" s="107" t="s">
        <v>217</v>
      </c>
      <c r="C12" s="108"/>
      <c r="D12" s="109"/>
      <c r="E12" s="1"/>
    </row>
    <row r="13" spans="1:5" ht="26.25" x14ac:dyDescent="0.25">
      <c r="A13" s="1"/>
      <c r="B13" s="78" t="s">
        <v>216</v>
      </c>
      <c r="C13" s="7"/>
      <c r="D13" s="8" t="s">
        <v>3</v>
      </c>
      <c r="E13" s="1"/>
    </row>
    <row r="14" spans="1:5" ht="14.25" customHeight="1" x14ac:dyDescent="0.25">
      <c r="A14" s="1"/>
      <c r="B14" s="65" t="s">
        <v>173</v>
      </c>
      <c r="C14" s="7"/>
      <c r="D14" s="8" t="s">
        <v>3</v>
      </c>
      <c r="E14" s="1"/>
    </row>
    <row r="15" spans="1:5" ht="14.25" customHeight="1" x14ac:dyDescent="0.25">
      <c r="A15" s="1"/>
      <c r="B15" s="81"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ibgVXNqpuw9c3RAhpNKz7/T4Kcnd9QD3/yt58IoLBn/Yzqclm/H1RLZbehGZxDDL2Lz2RV5Smm9U3UcuqvpZhw==" saltValue="d0jYO6hfbpV1OKqKdUNDZ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3" t="s">
        <v>113</v>
      </c>
      <c r="C3" s="103"/>
      <c r="D3" s="103"/>
      <c r="E3" s="103"/>
      <c r="F3" s="103"/>
      <c r="G3" s="103"/>
      <c r="H3" s="103"/>
      <c r="I3" s="103"/>
      <c r="J3" s="103"/>
      <c r="K3" s="103"/>
      <c r="L3" s="1"/>
    </row>
    <row r="4" spans="1:12" ht="15" customHeight="1" x14ac:dyDescent="0.25">
      <c r="A4" s="1"/>
      <c r="B4" s="103"/>
      <c r="C4" s="103"/>
      <c r="D4" s="103"/>
      <c r="E4" s="103"/>
      <c r="F4" s="103"/>
      <c r="G4" s="103"/>
      <c r="H4" s="103"/>
      <c r="I4" s="103"/>
      <c r="J4" s="103"/>
      <c r="K4" s="10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7" t="s">
        <v>86</v>
      </c>
      <c r="C8" s="108"/>
      <c r="D8" s="108"/>
      <c r="E8" s="108"/>
      <c r="F8" s="108"/>
      <c r="G8" s="108"/>
      <c r="H8" s="108"/>
      <c r="I8" s="108"/>
      <c r="J8" s="108"/>
      <c r="K8" s="109"/>
      <c r="L8" s="1"/>
    </row>
    <row r="9" spans="1:12" ht="39.75" customHeight="1" x14ac:dyDescent="0.25">
      <c r="A9" s="1"/>
      <c r="B9" s="18" t="s">
        <v>0</v>
      </c>
      <c r="C9" s="18" t="s">
        <v>1</v>
      </c>
      <c r="D9" s="124" t="s">
        <v>96</v>
      </c>
      <c r="E9" s="125"/>
      <c r="F9" s="124" t="s">
        <v>2</v>
      </c>
      <c r="G9" s="125"/>
      <c r="H9" s="124" t="s">
        <v>95</v>
      </c>
      <c r="I9" s="125"/>
      <c r="J9" s="124" t="s">
        <v>26</v>
      </c>
      <c r="K9" s="125"/>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5" t="s">
        <v>219</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2imWlR9nKZkuUzdNFFF1EWCmsnWDjaOo6nzN45ba0it5H/IRAedszo95Y6L6PkcyephqF5iunKKlbK2WdCkI/w==" saltValue="7RBvMSoZA9J2K2pXTJ/cM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114</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231</v>
      </c>
      <c r="C11" s="21">
        <v>454916</v>
      </c>
      <c r="D11" s="14" t="s">
        <v>3</v>
      </c>
      <c r="E11" s="9">
        <v>116093</v>
      </c>
      <c r="F11" s="14" t="s">
        <v>3</v>
      </c>
      <c r="G11" s="1"/>
    </row>
    <row r="12" spans="1:7" x14ac:dyDescent="0.25">
      <c r="A12" s="1"/>
      <c r="B12" s="24"/>
      <c r="C12" s="21"/>
      <c r="D12" s="14" t="s">
        <v>3</v>
      </c>
      <c r="E12" s="9"/>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454916</v>
      </c>
      <c r="D19" s="13" t="s">
        <v>3</v>
      </c>
      <c r="E19" s="12">
        <f>SUM(E10:E18)</f>
        <v>116093</v>
      </c>
      <c r="F19" s="13" t="s">
        <v>3</v>
      </c>
      <c r="G19" s="1"/>
    </row>
    <row r="20" spans="1:7" x14ac:dyDescent="0.25">
      <c r="A20" s="1"/>
      <c r="B20" s="33" t="s">
        <v>175</v>
      </c>
      <c r="C20" s="12">
        <f>C19*(1+'Fane 15. Nøgletal'!C10)</f>
        <v>485076.93080000003</v>
      </c>
      <c r="D20" s="13" t="s">
        <v>3</v>
      </c>
      <c r="E20" s="12">
        <f>E19*(1+'Fane 15. Nøgletal'!C10)</f>
        <v>123789.96590000001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0H8Rt+2qfx3XcNSVgcq/tst5z+tFA+2ooyUI1hGkl8Yc5BO1GQsWDPiMLbXE3BXeyOp8OmeP4h02nruAvopp3Q==" saltValue="8iJTc8N085G3g3xyxOpjA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115</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7" t="s">
        <v>176</v>
      </c>
      <c r="C8" s="108"/>
      <c r="D8" s="108"/>
      <c r="E8" s="108"/>
      <c r="F8" s="109"/>
      <c r="G8" s="1"/>
    </row>
    <row r="9" spans="1:7" x14ac:dyDescent="0.25">
      <c r="A9" s="1"/>
      <c r="B9" s="79" t="s">
        <v>17</v>
      </c>
      <c r="C9" s="81" t="s">
        <v>11</v>
      </c>
      <c r="D9" s="80"/>
      <c r="E9" s="81" t="s">
        <v>27</v>
      </c>
      <c r="F9" s="32"/>
      <c r="G9" s="1"/>
    </row>
    <row r="10" spans="1:7" x14ac:dyDescent="0.25">
      <c r="A10" s="1"/>
      <c r="B10" s="24" t="s">
        <v>232</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0</v>
      </c>
      <c r="F13" s="13" t="s">
        <v>3</v>
      </c>
      <c r="G13" s="1"/>
    </row>
    <row r="14" spans="1:7" x14ac:dyDescent="0.25">
      <c r="A14" s="1"/>
      <c r="B14" s="33" t="s">
        <v>178</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26"/>
      <c r="C16" s="126"/>
      <c r="D16" s="126"/>
      <c r="E16" s="126"/>
      <c r="F16" s="126"/>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6"/>
      <c r="C29" s="126"/>
      <c r="D29" s="126"/>
      <c r="E29" s="126"/>
      <c r="F29" s="126"/>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qzCnHyRvMMfoxTjHQm8KlLm3oTHph8MSjIAgY0DCQAhQab3aMwM7UxozTAtc1aTPvFemAhRr9pEQPnzggprOPg==" saltValue="FSsp1epMpkIifWmyEk4hw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116</v>
      </c>
      <c r="C3" s="105"/>
      <c r="D3" s="105"/>
      <c r="E3" s="1"/>
    </row>
    <row r="4" spans="1:5" ht="15" customHeight="1" x14ac:dyDescent="0.25">
      <c r="A4" s="1"/>
      <c r="B4" s="105"/>
      <c r="C4" s="105"/>
      <c r="D4" s="105"/>
      <c r="E4" s="1"/>
    </row>
    <row r="5" spans="1:5" x14ac:dyDescent="0.25">
      <c r="A5" s="1"/>
      <c r="B5" s="105"/>
      <c r="C5" s="105"/>
      <c r="D5" s="105"/>
      <c r="E5" s="1"/>
    </row>
    <row r="6" spans="1:5" x14ac:dyDescent="0.25">
      <c r="A6" s="1"/>
      <c r="B6" s="1"/>
      <c r="C6" s="1"/>
      <c r="D6" s="1"/>
      <c r="E6" s="1"/>
    </row>
    <row r="7" spans="1:5" x14ac:dyDescent="0.25">
      <c r="A7" s="1"/>
      <c r="B7" s="1"/>
      <c r="C7" s="1"/>
      <c r="D7" s="1"/>
      <c r="E7" s="1"/>
    </row>
    <row r="8" spans="1:5" ht="14.25" customHeight="1" x14ac:dyDescent="0.25">
      <c r="A8" s="1"/>
      <c r="B8" s="107" t="s">
        <v>73</v>
      </c>
      <c r="C8" s="108"/>
      <c r="D8" s="109"/>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7" t="s">
        <v>84</v>
      </c>
      <c r="C14" s="108"/>
      <c r="D14" s="109"/>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7" t="s">
        <v>140</v>
      </c>
      <c r="C20" s="108"/>
      <c r="D20" s="109"/>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7" t="s">
        <v>180</v>
      </c>
      <c r="C26" s="108"/>
      <c r="D26" s="109"/>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6nJ8vOMRgq9aFahkUG1Gi4Jl16xkENjJJ5bhW2ABtAcgGIYjuGbqk6CxN3iGBxtajlNbwZGeBV/zJX5S5wd2uw==" saltValue="8A4baBrGzDSDIRThAjDpt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117</v>
      </c>
      <c r="C3" s="105"/>
      <c r="D3" s="105"/>
      <c r="E3" s="105"/>
      <c r="F3" s="105"/>
      <c r="G3" s="1"/>
    </row>
    <row r="4" spans="1:7" ht="15" customHeight="1" x14ac:dyDescent="0.25">
      <c r="A4" s="1"/>
      <c r="B4" s="105"/>
      <c r="C4" s="105"/>
      <c r="D4" s="105"/>
      <c r="E4" s="105"/>
      <c r="F4" s="105"/>
      <c r="G4" s="1"/>
    </row>
    <row r="5" spans="1:7" x14ac:dyDescent="0.25">
      <c r="A5" s="1"/>
      <c r="B5" s="105"/>
      <c r="C5" s="105"/>
      <c r="D5" s="105"/>
      <c r="E5" s="105"/>
      <c r="F5" s="105"/>
      <c r="G5" s="1"/>
    </row>
    <row r="6" spans="1:7" x14ac:dyDescent="0.25">
      <c r="A6" s="1"/>
      <c r="B6" s="1"/>
      <c r="C6" s="1"/>
      <c r="D6" s="1"/>
      <c r="E6" s="1"/>
      <c r="F6" s="1"/>
      <c r="G6" s="1"/>
    </row>
    <row r="7" spans="1:7" x14ac:dyDescent="0.25">
      <c r="A7" s="1"/>
      <c r="B7" s="1"/>
      <c r="C7" s="1"/>
      <c r="D7" s="1"/>
      <c r="E7" s="1"/>
      <c r="F7" s="1"/>
      <c r="G7" s="1"/>
    </row>
    <row r="8" spans="1:7" x14ac:dyDescent="0.25">
      <c r="A8" s="1"/>
      <c r="B8" s="107" t="s">
        <v>66</v>
      </c>
      <c r="C8" s="108"/>
      <c r="D8" s="108"/>
      <c r="E8" s="108"/>
      <c r="F8" s="109"/>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HBxLQbhXX5lLY2j+We2ela0W8vlsnDzgS5HgH73gmw2qyabJ61dpCijtGZlPgWa0CGGp10ysgKOd/hRtzdspsg==" saltValue="eKs7C38LAtRyJUTVy3ZVo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118</v>
      </c>
      <c r="C3" s="105"/>
      <c r="D3" s="105"/>
      <c r="E3" s="105"/>
      <c r="F3" s="105"/>
      <c r="G3" s="1"/>
    </row>
    <row r="4" spans="1:7" ht="15" customHeight="1" x14ac:dyDescent="0.25">
      <c r="A4" s="1"/>
      <c r="B4" s="105"/>
      <c r="C4" s="105"/>
      <c r="D4" s="105"/>
      <c r="E4" s="105"/>
      <c r="F4" s="105"/>
      <c r="G4" s="1"/>
    </row>
    <row r="5" spans="1:7" x14ac:dyDescent="0.25">
      <c r="A5" s="1"/>
      <c r="B5" s="105"/>
      <c r="C5" s="105"/>
      <c r="D5" s="105"/>
      <c r="E5" s="105"/>
      <c r="F5" s="105"/>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7" t="s">
        <v>183</v>
      </c>
      <c r="C8" s="108"/>
      <c r="D8" s="108"/>
      <c r="E8" s="108"/>
      <c r="F8" s="109"/>
      <c r="G8" s="1"/>
    </row>
    <row r="9" spans="1:7" x14ac:dyDescent="0.25">
      <c r="A9" s="1"/>
      <c r="B9" s="31" t="s">
        <v>18</v>
      </c>
      <c r="C9" s="127" t="s">
        <v>11</v>
      </c>
      <c r="D9" s="128"/>
      <c r="E9" s="127" t="s">
        <v>27</v>
      </c>
      <c r="F9" s="128"/>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6"/>
      <c r="C14" s="126"/>
      <c r="D14" s="126"/>
      <c r="E14" s="126"/>
      <c r="F14" s="126"/>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6"/>
      <c r="C21" s="126"/>
      <c r="D21" s="126"/>
      <c r="E21" s="126"/>
      <c r="F21" s="126"/>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6"/>
      <c r="C27" s="126"/>
      <c r="D27" s="126"/>
      <c r="E27" s="126"/>
      <c r="F27" s="126"/>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5jLwZtIchsTxODGUeZMczBSY04/ikemCMR1btFVZiE4lu0EUzRRyUEQMmaw8oTz1eBUx/Mw2Sbufkb4w0we5lQ==" saltValue="fWVY8COXBRJUfzsLSfxB3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119</v>
      </c>
      <c r="C3" s="105"/>
      <c r="D3" s="1"/>
    </row>
    <row r="4" spans="1:4" ht="15" customHeight="1" x14ac:dyDescent="0.25">
      <c r="A4" s="1"/>
      <c r="B4" s="105"/>
      <c r="C4" s="105"/>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kBPqR/XYmned78y6VBLvybzIUVEcjxdVDip2Iru3CDOk8I3mBMerTmzEtRbZ7tnGX2Vdcpk+XbyGy6mhGUdKxg==" saltValue="RS2eOeD55B88jujgulFf6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2024-08-21T11:43:10Z</dcterms:modified>
</cp:coreProperties>
</file>