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yning Helsingør Vand AS (V05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7" i="11" l="1"/>
  <c r="F37" i="11"/>
  <c r="G37" i="11"/>
  <c r="E10" i="11" l="1"/>
  <c r="E11" i="11"/>
  <c r="E12" i="11" l="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<sst xmlns="http://schemas.openxmlformats.org/spreadsheetml/2006/main" count="695" uniqueCount="274">
  <si>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</si>
  <si>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</si>
  <si>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</si>
  <si>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</si>
  <si>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</si>
  <si>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</si>
  <si>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</si>
  <si>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</si>
  <si>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</si>
  <si>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</si>
  <si>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</si>
  <si>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</si>
  <si>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</si>
  <si>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</si>
  <si>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</si>
  <si>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</si>
  <si>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</si>
  <si>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</si>
  <si>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</si>
  <si>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</si>
  <si>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</si>
  <si>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</si>
  <si>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</si>
  <si>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</si>
  <si>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</si>
  <si>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</si>
  <si>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</si>
  <si>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</si>
  <si>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</si>
  <si>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</si>
  <si>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</si>
  <si>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</si>
  <si>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</si>
  <si>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</si>
  <si>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</si>
  <si>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</si>
  <si>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</si>
  <si>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</si>
  <si>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</si>
  <si>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</si>
  <si>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</si>
  <si>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</si>
  <si>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</si>
  <si>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</si>
  <si>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</si>
  <si>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</si>
  <si>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</si>
  <si>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</si>
  <si>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</si>
  <si>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</si>
  <si>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</si>
  <si>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</si>
  <si>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</si>
  <si>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</si>
  <si>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</si>
  <si>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</si>
  <si>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</si>
  <si>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</si>
  <si>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</si>
  <si>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</si>
  <si>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</si>
  <si>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</si>
  <si>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</si>
  <si>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</si>
  <si>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</si>
  <si>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</si>
  <si>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</si>
  <si>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</si>
  <si>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</si>
  <si>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</si>
  <si>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</si>
  <si>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</si>
  <si>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</si>
  <si>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</si>
  <si>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</si>
  <si>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</si>
  <si>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</si>
  <si>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</si>
  <si>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</si>
  <si>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</si>
  <si>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</si>
  <si>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</si>
  <si>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</si>
  <si>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</si>
  <si>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</si>
  <si>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</si>
  <si>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</si>
  <si>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</si>
  <si>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</si>
  <si>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</si>
  <si>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</si>
  <si>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</si>
  <si>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</si>
  <si>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</si>
  <si>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</si>
  <si>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</si>
  <si>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</si>
  <si>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</si>
  <si>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</si>
  <si>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</si>
  <si>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</si>
  <si>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</si>
  <si>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</si>
  <si>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</si>
  <si>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</si>
  <si>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</si>
  <si>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</si>
  <si>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</si>
  <si>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</si>
  <si>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</si>
  <si>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</si>
  <si>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</si>
  <si>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</si>
  <si>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</si>
  <si>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</si>
  <si>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</si>
  <si>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</si>
  <si>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</si>
  <si>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</si>
  <si>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</si>
  <si>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</si>
  <si>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</si>
  <si>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</si>
  <si>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</si>
  <si>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</si>
  <si>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</si>
  <si>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</si>
  <si>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</si>
  <si>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</si>
  <si>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</si>
  <si>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</si>
  <si>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</si>
  <si>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</si>
  <si>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</si>
  <si>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</si>
  <si>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</si>
  <si>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</si>
  <si>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</si>
  <si>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</si>
  <si>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</si>
  <si>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</si>
  <si>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</si>
  <si>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</si>
  <si>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</si>
  <si>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</si>
  <si>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</si>
  <si>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</si>
  <si>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</si>
  <si>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</si>
  <si>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</si>
  <si>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</si>
  <si>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</si>
  <si>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</si>
  <si>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</si>
  <si>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</si>
  <si>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</si>
  <si>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</si>
  <si>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</si>
  <si>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</si>
  <si>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</si>
  <si>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</si>
  <si>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</si>
  <si>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</si>
  <si>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</si>
  <si>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</si>
  <si>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</si>
  <si>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</si>
  <si>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</si>
  <si>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</si>
  <si>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</si>
  <si>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</si>
  <si>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</si>
  <si>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</si>
  <si>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</si>
  <si>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</si>
  <si>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</si>
  <si>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</si>
  <si>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</si>
  <si>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</si>
  <si>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</si>
  <si>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</si>
  <si>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</si>
  <si>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</si>
  <si>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</si>
  <si>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</si>
  <si>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</si>
  <si>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</si>
  <si>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</si>
  <si>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</si>
  <si>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</si>
  <si>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</si>
  <si>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</si>
  <si>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</si>
  <si>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</si>
  <si>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</si>
  <si>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</si>
  <si>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</si>
  <si>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</si>
  <si>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</si>
  <si>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</si>
  <si>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</si>
  <si>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</si>
  <si>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</si>
  <si>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</si>
  <si>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</si>
  <si>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</si>
  <si>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</si>
  <si>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</si>
  <si>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</si>
  <si>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</si>
  <si>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</si>
  <si>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</si>
  <si>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</si>
  <si>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</si>
  <si>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</si>
  <si>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</si>
  <si>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</si>
  <si>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</si>
  <si>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</si>
  <si>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</si>
  <si>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</si>
  <si>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</si>
  <si>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</si>
  <si>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</si>
  <si>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</si>
  <si>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</si>
  <si>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</si>
  <si>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</si>
  <si>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</si>
  <si>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</si>
  <si>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</si>
  <si>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</si>
  <si>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</si>
  <si>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</si>
  <si>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</si>
  <si>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</si>
  <si>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</si>
  <si>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</si>
  <si>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</si>
  <si>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</si>
  <si>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</si>
  <si>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</si>
  <si>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</si>
  <si>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</si>
  <si>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</si>
  <si>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</si>
  <si>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</si>
  <si>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</si>
  <si>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</si>
  <si>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</si>
  <si>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</si>
  <si>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</si>
  <si>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Etageareal vandbehandlingsbygning</t>
  </si>
  <si>
    <t>75</t>
  </si>
  <si>
    <t>Beluftningsanlæg, bundbeluftbning, Kontruktioner</t>
  </si>
  <si>
    <t>50</t>
  </si>
  <si>
    <t>Beluftningsanlæg, bundbeluftbning, Mek./EL</t>
  </si>
  <si>
    <t>25</t>
  </si>
  <si>
    <t>Filteranlæg, åbne filtre, dobbelt filtrering, Kontruktioner</t>
  </si>
  <si>
    <t>Filteranlæg, åbne filtre, dobbelt filtrering, Mek./EL</t>
  </si>
  <si>
    <t>Rentvandsbeholder  element</t>
  </si>
  <si>
    <t>Udpumpningsanlæg, rentvandspumper på vandværk</t>
  </si>
  <si>
    <t>Udpumpningsanlæg, Freqvensomformer</t>
  </si>
  <si>
    <t>Skyllevand-/slamhåndteringsanlæg - lukkede betonbeholdere</t>
  </si>
  <si>
    <t>SRO-anlæg, vandværk</t>
  </si>
  <si>
    <t>10</t>
  </si>
  <si>
    <t>Miljøundersøgelser samt rådgivning</t>
  </si>
  <si>
    <t>Ø110 mm &lt; Ledningsnet ≤ Ø 250 mm</t>
  </si>
  <si>
    <t>Arbejdsplads</t>
  </si>
  <si>
    <t>Nødstrømsanlæg på vandværk</t>
  </si>
  <si>
    <t>Rentvandsbeholder  insitu støbt</t>
  </si>
  <si>
    <t>Sikring (terror, hærværk), SRO</t>
  </si>
  <si>
    <t>Elanlæg - vandværk</t>
  </si>
  <si>
    <t>Grunde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</si>
</sst>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0" borderId="1" xfId="0" applyNumberFormat="1" applyFont="1" applyFill="1" applyBorder="1" applyAlignment="1" applyProtection="1">
      <alignment horizontal="left"/>
    </xf>
    <xf numFmtId="3" fontId="8" fillId="0" borderId="1" xfId="0" applyNumberFormat="1" applyFont="1" applyFill="1" applyBorder="1" applyProtection="1"/>
    <xf numFmtId="166" fontId="8" fillId="8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6" t="s">
        <v>4</v>
      </c>
      <c r="E6" s="76"/>
      <c r="F6" s="76"/>
      <c r="G6" s="76"/>
      <c r="H6" s="3"/>
      <c r="I6" s="1"/>
    </row>
    <row r="7" spans="1:9" ht="15" customHeight="1" x14ac:dyDescent="0.25">
      <c r="A7" s="1"/>
      <c r="B7" s="1"/>
      <c r="C7" s="3"/>
      <c r="D7" s="76"/>
      <c r="E7" s="76"/>
      <c r="F7" s="76"/>
      <c r="G7" s="76"/>
      <c r="H7" s="3"/>
      <c r="I7" s="1"/>
    </row>
    <row r="8" spans="1:9" ht="15.75" x14ac:dyDescent="0.25">
      <c r="A8" s="1"/>
      <c r="B8" s="1"/>
      <c r="C8" s="4"/>
      <c r="D8" s="81" t="s">
        <v>180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3" t="s">
        <v>163</v>
      </c>
      <c r="E13" s="74"/>
      <c r="F13" s="74"/>
      <c r="G13" s="75"/>
      <c r="H13" s="1"/>
      <c r="I13" s="1"/>
    </row>
    <row r="14" spans="1:9" x14ac:dyDescent="0.25">
      <c r="A14" s="1"/>
      <c r="B14" s="1"/>
      <c r="C14" s="6" t="s">
        <v>15</v>
      </c>
      <c r="D14" s="73" t="s">
        <v>83</v>
      </c>
      <c r="E14" s="74"/>
      <c r="F14" s="74"/>
      <c r="G14" s="75"/>
      <c r="H14" s="1"/>
      <c r="I14" s="1"/>
    </row>
    <row r="15" spans="1:9" x14ac:dyDescent="0.25">
      <c r="A15" s="1"/>
      <c r="B15" s="1"/>
      <c r="C15" s="6" t="s">
        <v>35</v>
      </c>
      <c r="D15" s="73" t="s">
        <v>128</v>
      </c>
      <c r="E15" s="74"/>
      <c r="F15" s="74"/>
      <c r="G15" s="75"/>
      <c r="H15" s="1"/>
      <c r="I15" s="1"/>
    </row>
    <row r="16" spans="1:9" x14ac:dyDescent="0.25">
      <c r="A16" s="1"/>
      <c r="B16" s="1"/>
      <c r="C16" s="6" t="s">
        <v>36</v>
      </c>
      <c r="D16" s="73" t="s">
        <v>181</v>
      </c>
      <c r="E16" s="74"/>
      <c r="F16" s="74"/>
      <c r="G16" s="75"/>
      <c r="H16" s="1"/>
      <c r="I16" s="1"/>
    </row>
    <row r="17" spans="1:9" x14ac:dyDescent="0.25">
      <c r="A17" s="1"/>
      <c r="B17" s="1"/>
      <c r="C17" s="6" t="s">
        <v>127</v>
      </c>
      <c r="D17" s="73" t="s">
        <v>182</v>
      </c>
      <c r="E17" s="74"/>
      <c r="F17" s="74"/>
      <c r="G17" s="75"/>
      <c r="H17" s="1"/>
      <c r="I17" s="1"/>
    </row>
    <row r="18" spans="1:9" x14ac:dyDescent="0.25">
      <c r="A18" s="1"/>
      <c r="B18" s="1"/>
      <c r="C18" s="32" t="s">
        <v>111</v>
      </c>
      <c r="D18" s="82" t="s">
        <v>100</v>
      </c>
      <c r="E18" s="83"/>
      <c r="F18" s="83"/>
      <c r="G18" s="84"/>
      <c r="H18" s="1"/>
      <c r="I18" s="1"/>
    </row>
    <row r="19" spans="1:9" x14ac:dyDescent="0.25">
      <c r="A19" s="1"/>
      <c r="B19" s="1"/>
      <c r="C19" s="32" t="s">
        <v>112</v>
      </c>
      <c r="D19" s="82" t="s">
        <v>101</v>
      </c>
      <c r="E19" s="83"/>
      <c r="F19" s="83"/>
      <c r="G19" s="84"/>
      <c r="H19" s="1"/>
      <c r="I19" s="1"/>
    </row>
    <row r="20" spans="1:9" x14ac:dyDescent="0.25">
      <c r="A20" s="1"/>
      <c r="B20" s="1"/>
      <c r="C20" s="32" t="s">
        <v>7</v>
      </c>
      <c r="D20" s="82" t="s">
        <v>9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113</v>
      </c>
      <c r="D21" s="88" t="s">
        <v>12</v>
      </c>
      <c r="E21" s="89"/>
      <c r="F21" s="89"/>
      <c r="G21" s="90"/>
      <c r="H21" s="1"/>
      <c r="I21" s="1"/>
    </row>
    <row r="22" spans="1:9" x14ac:dyDescent="0.25">
      <c r="A22" s="1"/>
      <c r="B22" s="1"/>
      <c r="C22" s="6" t="s">
        <v>87</v>
      </c>
      <c r="D22" s="77" t="s">
        <v>183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8</v>
      </c>
      <c r="D23" s="77" t="s">
        <v>37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170</v>
      </c>
      <c r="D24" s="77" t="s">
        <v>88</v>
      </c>
      <c r="E24" s="78"/>
      <c r="F24" s="78"/>
      <c r="G24" s="79"/>
      <c r="H24" s="1"/>
      <c r="I24" s="1"/>
    </row>
    <row r="25" spans="1:9" x14ac:dyDescent="0.25">
      <c r="A25" s="1"/>
      <c r="B25" s="1"/>
      <c r="C25" s="6" t="s">
        <v>171</v>
      </c>
      <c r="D25" s="77" t="s">
        <v>89</v>
      </c>
      <c r="E25" s="78"/>
      <c r="F25" s="78"/>
      <c r="G25" s="79"/>
      <c r="H25" s="1"/>
      <c r="I25" s="1"/>
    </row>
    <row r="26" spans="1:9" x14ac:dyDescent="0.25">
      <c r="A26" s="1"/>
      <c r="B26" s="1"/>
      <c r="C26" s="6" t="s">
        <v>172</v>
      </c>
      <c r="D26" s="77" t="s">
        <v>129</v>
      </c>
      <c r="E26" s="78"/>
      <c r="F26" s="78"/>
      <c r="G26" s="79"/>
      <c r="H26" s="1"/>
      <c r="I26" s="1"/>
    </row>
    <row r="27" spans="1:9" x14ac:dyDescent="0.25">
      <c r="A27" s="1"/>
      <c r="B27" s="1"/>
      <c r="C27" s="6" t="s">
        <v>114</v>
      </c>
      <c r="D27" s="77" t="s">
        <v>38</v>
      </c>
      <c r="E27" s="78"/>
      <c r="F27" s="78"/>
      <c r="G27" s="79"/>
      <c r="H27" s="1"/>
      <c r="I27" s="1"/>
    </row>
    <row r="28" spans="1:9" x14ac:dyDescent="0.25">
      <c r="A28" s="1"/>
      <c r="B28" s="1"/>
      <c r="C28" s="6" t="s">
        <v>108</v>
      </c>
      <c r="D28" s="85" t="s">
        <v>109</v>
      </c>
      <c r="E28" s="86"/>
      <c r="F28" s="86"/>
      <c r="G28" s="8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d82iLCEiRRHqv68mdPtNDek1DKOLIWTPd6E7zuAiZur7Iw8XnwQpm6r2DjAG1BSX2/Vpww4EvKX7y1NnCWNgQ==" saltValue="4eZr75YEBfzygkUKucf1p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1" t="s">
        <v>117</v>
      </c>
      <c r="C3" s="91"/>
      <c r="D3" s="91"/>
      <c r="E3" s="1"/>
      <c r="F3" s="1"/>
    </row>
    <row r="4" spans="1:6" ht="15" customHeight="1" x14ac:dyDescent="0.25">
      <c r="A4" s="1"/>
      <c r="B4" s="91"/>
      <c r="C4" s="91"/>
      <c r="D4" s="9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7" t="s">
        <v>203</v>
      </c>
      <c r="C8" s="118"/>
      <c r="D8" s="119"/>
      <c r="E8" s="1"/>
      <c r="F8" s="1"/>
    </row>
    <row r="9" spans="1:6" ht="15" customHeight="1" x14ac:dyDescent="0.25">
      <c r="A9" s="1"/>
      <c r="B9" s="57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8" t="s">
        <v>230</v>
      </c>
      <c r="C10" s="9">
        <v>18052262</v>
      </c>
      <c r="D10" s="14" t="s">
        <v>3</v>
      </c>
      <c r="E10" s="1"/>
      <c r="F10" s="1"/>
    </row>
    <row r="11" spans="1:6" x14ac:dyDescent="0.25">
      <c r="A11" s="1"/>
      <c r="B11" s="68" t="s">
        <v>231</v>
      </c>
      <c r="C11" s="9">
        <v>91629</v>
      </c>
      <c r="D11" s="14" t="s">
        <v>3</v>
      </c>
      <c r="E11" s="1"/>
      <c r="F11" s="1"/>
    </row>
    <row r="12" spans="1:6" x14ac:dyDescent="0.25">
      <c r="A12" s="1"/>
      <c r="B12" s="68" t="s">
        <v>232</v>
      </c>
      <c r="C12" s="9">
        <v>319833</v>
      </c>
      <c r="D12" s="14" t="s">
        <v>3</v>
      </c>
      <c r="E12" s="1"/>
      <c r="F12" s="1"/>
    </row>
    <row r="13" spans="1:6" x14ac:dyDescent="0.25">
      <c r="A13" s="1"/>
      <c r="B13" s="60" t="s">
        <v>205</v>
      </c>
      <c r="C13" s="12">
        <f>SUM(C10:C12)</f>
        <v>18463724</v>
      </c>
      <c r="D13" s="13" t="s">
        <v>3</v>
      </c>
      <c r="E13" s="1"/>
      <c r="F13" s="1"/>
    </row>
    <row r="14" spans="1:6" x14ac:dyDescent="0.25">
      <c r="A14" s="1"/>
      <c r="B14" s="60" t="s">
        <v>206</v>
      </c>
      <c r="C14" s="12">
        <f>C13*(1+'Fane 12. Nøgletal'!C14)^2</f>
        <v>18585785.648354363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OxxpzesQsgJ2iPu9aFvGuFN8cgP+Iymv4dwWPuZidonC8lSi9qB/vGZNcl+ny3ziVBJuosGZMjc6FiBEn0DefQ==" saltValue="bIwiuRdFOpj6Tx/ui5pSr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10" t="s">
        <v>221</v>
      </c>
      <c r="C3" s="110"/>
      <c r="D3" s="110"/>
      <c r="E3" s="110"/>
      <c r="F3" s="110"/>
      <c r="G3" s="1"/>
    </row>
    <row r="4" spans="1:7" ht="15" customHeight="1" x14ac:dyDescent="0.25">
      <c r="A4" s="1"/>
      <c r="B4" s="110"/>
      <c r="C4" s="110"/>
      <c r="D4" s="110"/>
      <c r="E4" s="110"/>
      <c r="F4" s="110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7" t="s">
        <v>234</v>
      </c>
      <c r="C8" s="118"/>
      <c r="D8" s="118"/>
      <c r="E8" s="118"/>
      <c r="F8" s="119"/>
      <c r="G8" s="1"/>
    </row>
    <row r="9" spans="1:7" x14ac:dyDescent="0.25">
      <c r="A9" s="1"/>
      <c r="B9" s="114" t="s">
        <v>235</v>
      </c>
      <c r="C9" s="115"/>
      <c r="D9" s="116"/>
      <c r="E9" s="9">
        <v>14278259.240569234</v>
      </c>
      <c r="F9" s="14" t="s">
        <v>3</v>
      </c>
      <c r="G9" s="1"/>
    </row>
    <row r="10" spans="1:7" x14ac:dyDescent="0.25">
      <c r="A10" s="1"/>
      <c r="B10" s="114" t="s">
        <v>236</v>
      </c>
      <c r="C10" s="115"/>
      <c r="D10" s="116"/>
      <c r="E10" s="9">
        <v>2819624.9928092808</v>
      </c>
      <c r="F10" s="14" t="s">
        <v>3</v>
      </c>
      <c r="G10" s="1"/>
    </row>
    <row r="11" spans="1:7" x14ac:dyDescent="0.25">
      <c r="A11" s="1"/>
      <c r="B11" s="114" t="s">
        <v>237</v>
      </c>
      <c r="C11" s="115"/>
      <c r="D11" s="116"/>
      <c r="E11" s="9">
        <v>-6798362.5823722109</v>
      </c>
      <c r="F11" s="14" t="s">
        <v>3</v>
      </c>
      <c r="G11" s="1"/>
    </row>
    <row r="12" spans="1:7" x14ac:dyDescent="0.25">
      <c r="A12" s="1"/>
      <c r="B12" s="114" t="s">
        <v>238</v>
      </c>
      <c r="C12" s="115"/>
      <c r="D12" s="116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60"/>
      <c r="C13" s="61"/>
      <c r="D13" s="61"/>
      <c r="E13" s="61"/>
      <c r="F13" s="20"/>
      <c r="G13" s="1"/>
    </row>
    <row r="14" spans="1:7" ht="54.75" customHeight="1" x14ac:dyDescent="0.25">
      <c r="A14" s="1"/>
      <c r="B14" s="93" t="s">
        <v>239</v>
      </c>
      <c r="C14" s="94"/>
      <c r="D14" s="94"/>
      <c r="E14" s="94"/>
      <c r="F14" s="95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7" t="s">
        <v>240</v>
      </c>
      <c r="C16" s="118"/>
      <c r="D16" s="118"/>
      <c r="E16" s="118"/>
      <c r="F16" s="119"/>
      <c r="G16" s="1"/>
    </row>
    <row r="17" spans="1:7" x14ac:dyDescent="0.25">
      <c r="A17" s="1"/>
      <c r="B17" s="114" t="s">
        <v>241</v>
      </c>
      <c r="C17" s="115"/>
      <c r="D17" s="116"/>
      <c r="E17" s="9">
        <v>0</v>
      </c>
      <c r="F17" s="14" t="s">
        <v>3</v>
      </c>
      <c r="G17" s="1"/>
    </row>
    <row r="18" spans="1:7" x14ac:dyDescent="0.25">
      <c r="A18" s="1"/>
      <c r="B18" s="114" t="s">
        <v>242</v>
      </c>
      <c r="C18" s="115"/>
      <c r="D18" s="116"/>
      <c r="E18" s="9">
        <v>0</v>
      </c>
      <c r="F18" s="14" t="s">
        <v>3</v>
      </c>
      <c r="G18" s="1"/>
    </row>
    <row r="19" spans="1:7" x14ac:dyDescent="0.25">
      <c r="A19" s="1"/>
      <c r="B19" s="60"/>
      <c r="C19" s="61"/>
      <c r="D19" s="61"/>
      <c r="E19" s="61"/>
      <c r="F19" s="20"/>
      <c r="G19" s="1"/>
    </row>
    <row r="20" spans="1:7" ht="30" customHeight="1" x14ac:dyDescent="0.25">
      <c r="A20" s="1"/>
      <c r="B20" s="93" t="s">
        <v>243</v>
      </c>
      <c r="C20" s="94"/>
      <c r="D20" s="94"/>
      <c r="E20" s="94"/>
      <c r="F20" s="95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2" t="s">
        <v>207</v>
      </c>
      <c r="C22" s="63"/>
      <c r="D22" s="63"/>
      <c r="E22" s="63"/>
      <c r="F22" s="64"/>
      <c r="G22" s="1"/>
    </row>
    <row r="23" spans="1:7" x14ac:dyDescent="0.25">
      <c r="A23" s="1"/>
      <c r="B23" s="65" t="s">
        <v>208</v>
      </c>
      <c r="C23" s="66"/>
      <c r="D23" s="67"/>
      <c r="E23" s="9">
        <v>58586234.985849418</v>
      </c>
      <c r="F23" s="14" t="s">
        <v>3</v>
      </c>
      <c r="G23" s="1"/>
    </row>
    <row r="24" spans="1:7" x14ac:dyDescent="0.25">
      <c r="A24" s="1"/>
      <c r="B24" s="65" t="s">
        <v>209</v>
      </c>
      <c r="C24" s="66"/>
      <c r="D24" s="67"/>
      <c r="E24" s="9">
        <v>68174070</v>
      </c>
      <c r="F24" s="14" t="s">
        <v>3</v>
      </c>
      <c r="G24" s="1"/>
    </row>
    <row r="25" spans="1:7" x14ac:dyDescent="0.25">
      <c r="A25" s="1"/>
      <c r="B25" s="65" t="s">
        <v>34</v>
      </c>
      <c r="C25" s="66"/>
      <c r="D25" s="67"/>
      <c r="E25" s="9">
        <v>0</v>
      </c>
      <c r="F25" s="14" t="s">
        <v>3</v>
      </c>
      <c r="G25" s="1"/>
    </row>
    <row r="26" spans="1:7" x14ac:dyDescent="0.25">
      <c r="A26" s="1"/>
      <c r="B26" s="69" t="s">
        <v>250</v>
      </c>
      <c r="C26" s="70"/>
      <c r="D26" s="71"/>
      <c r="E26" s="45">
        <f>E23-(E24-E25)</f>
        <v>-9587835.0141505823</v>
      </c>
      <c r="F26" s="17" t="s">
        <v>3</v>
      </c>
      <c r="G26" s="1"/>
    </row>
    <row r="27" spans="1:7" x14ac:dyDescent="0.25">
      <c r="A27" s="1"/>
      <c r="B27" s="60"/>
      <c r="C27" s="61"/>
      <c r="D27" s="61"/>
      <c r="E27" s="6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7" t="s">
        <v>244</v>
      </c>
      <c r="C29" s="118"/>
      <c r="D29" s="118"/>
      <c r="E29" s="118"/>
      <c r="F29" s="119"/>
      <c r="G29" s="1"/>
    </row>
    <row r="30" spans="1:7" x14ac:dyDescent="0.25">
      <c r="A30" s="1"/>
      <c r="B30" s="132" t="s">
        <v>245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7"/>
      <c r="C31" s="118"/>
      <c r="D31" s="118"/>
      <c r="E31" s="118"/>
      <c r="F31" s="119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7" t="s">
        <v>246</v>
      </c>
      <c r="C33" s="118"/>
      <c r="D33" s="118"/>
      <c r="E33" s="118"/>
      <c r="F33" s="119"/>
      <c r="G33" s="1"/>
    </row>
    <row r="34" spans="1:7" x14ac:dyDescent="0.25">
      <c r="A34" s="1"/>
      <c r="B34" s="139" t="s">
        <v>251</v>
      </c>
      <c r="C34" s="140"/>
      <c r="D34" s="141"/>
      <c r="E34" s="9">
        <v>3</v>
      </c>
      <c r="F34" s="14"/>
      <c r="G34" s="1"/>
    </row>
    <row r="35" spans="1:7" x14ac:dyDescent="0.25">
      <c r="A35" s="1"/>
      <c r="B35" s="139" t="s">
        <v>161</v>
      </c>
      <c r="C35" s="140"/>
      <c r="D35" s="141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9" t="s">
        <v>110</v>
      </c>
      <c r="C36" s="140"/>
      <c r="D36" s="141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36"/>
      <c r="C38" s="137"/>
      <c r="D38" s="137"/>
      <c r="E38" s="137"/>
      <c r="F38" s="138"/>
      <c r="G38" s="1"/>
    </row>
    <row r="39" spans="1:7" ht="75" customHeight="1" x14ac:dyDescent="0.25">
      <c r="A39" s="1"/>
      <c r="B39" s="93" t="s">
        <v>249</v>
      </c>
      <c r="C39" s="94"/>
      <c r="D39" s="94"/>
      <c r="E39" s="94"/>
      <c r="F39" s="95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waK7kqmm7cFuqum7V+6M4w3Ro23UYdGIVnI5hbSodpTu7cKT3ZS45qDYIR2P12YFjJoPzYj/8JWsppfvxXklQ==" saltValue="yH8NU3n6sOAkbMShFiQf7g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169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7" t="s">
        <v>157</v>
      </c>
      <c r="C8" s="118"/>
      <c r="D8" s="118"/>
      <c r="E8" s="118"/>
      <c r="F8" s="118"/>
      <c r="G8" s="118"/>
      <c r="H8" s="11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46" t="s">
        <v>273</v>
      </c>
      <c r="C10" s="49">
        <v>0</v>
      </c>
      <c r="D10" s="50">
        <v>30288</v>
      </c>
      <c r="E10" s="50">
        <f>IFERROR(D10/C10,0)</f>
        <v>0</v>
      </c>
      <c r="F10" s="9">
        <v>0</v>
      </c>
      <c r="G10" s="9">
        <v>383</v>
      </c>
      <c r="H10" s="14" t="s">
        <v>3</v>
      </c>
      <c r="I10" s="1"/>
    </row>
    <row r="11" spans="1:9" ht="26.25" x14ac:dyDescent="0.25">
      <c r="A11" s="1"/>
      <c r="B11" s="46" t="s">
        <v>252</v>
      </c>
      <c r="C11" s="47" t="s">
        <v>253</v>
      </c>
      <c r="D11" s="50">
        <v>47797282</v>
      </c>
      <c r="E11" s="50">
        <f>IFERROR(D11/C11,0)</f>
        <v>637297.09333333338</v>
      </c>
      <c r="F11" s="9">
        <v>1116731</v>
      </c>
      <c r="G11" s="9">
        <v>605067</v>
      </c>
      <c r="H11" s="14" t="s">
        <v>3</v>
      </c>
      <c r="I11" s="1"/>
    </row>
    <row r="12" spans="1:9" ht="39" x14ac:dyDescent="0.25">
      <c r="A12" s="1"/>
      <c r="B12" s="46" t="s">
        <v>254</v>
      </c>
      <c r="C12" s="47" t="s">
        <v>255</v>
      </c>
      <c r="D12" s="50">
        <v>2748133</v>
      </c>
      <c r="E12" s="50">
        <f t="shared" ref="E12:E36" si="0">IFERROR(D12/C12,0)</f>
        <v>54962.66</v>
      </c>
      <c r="F12" s="9">
        <v>64207</v>
      </c>
      <c r="G12" s="9">
        <v>34789</v>
      </c>
      <c r="H12" s="14" t="s">
        <v>3</v>
      </c>
      <c r="I12" s="1"/>
    </row>
    <row r="13" spans="1:9" ht="26.25" x14ac:dyDescent="0.25">
      <c r="A13" s="1"/>
      <c r="B13" s="46" t="s">
        <v>256</v>
      </c>
      <c r="C13" s="47" t="s">
        <v>257</v>
      </c>
      <c r="D13" s="50">
        <v>687033</v>
      </c>
      <c r="E13" s="50">
        <f t="shared" si="0"/>
        <v>27481.32</v>
      </c>
      <c r="F13" s="9">
        <v>16052</v>
      </c>
      <c r="G13" s="9">
        <v>8697</v>
      </c>
      <c r="H13" s="14" t="s">
        <v>3</v>
      </c>
      <c r="I13" s="1"/>
    </row>
    <row r="14" spans="1:9" ht="39" x14ac:dyDescent="0.25">
      <c r="A14" s="1"/>
      <c r="B14" s="46" t="s">
        <v>258</v>
      </c>
      <c r="C14" s="47" t="s">
        <v>255</v>
      </c>
      <c r="D14" s="50">
        <v>7557366</v>
      </c>
      <c r="E14" s="50">
        <f t="shared" si="0"/>
        <v>151147.32</v>
      </c>
      <c r="F14" s="9">
        <v>176570</v>
      </c>
      <c r="G14" s="9">
        <v>95669</v>
      </c>
      <c r="H14" s="14" t="s">
        <v>3</v>
      </c>
      <c r="I14" s="1"/>
    </row>
    <row r="15" spans="1:9" ht="26.25" x14ac:dyDescent="0.25">
      <c r="A15" s="1"/>
      <c r="B15" s="46" t="s">
        <v>259</v>
      </c>
      <c r="C15" s="47" t="s">
        <v>257</v>
      </c>
      <c r="D15" s="50">
        <v>687033</v>
      </c>
      <c r="E15" s="50">
        <f t="shared" si="0"/>
        <v>27481.32</v>
      </c>
      <c r="F15" s="9">
        <v>16052</v>
      </c>
      <c r="G15" s="9">
        <v>8697</v>
      </c>
      <c r="H15" s="14" t="s">
        <v>3</v>
      </c>
      <c r="I15" s="1"/>
    </row>
    <row r="16" spans="1:9" ht="26.25" x14ac:dyDescent="0.25">
      <c r="A16" s="1"/>
      <c r="B16" s="46" t="s">
        <v>260</v>
      </c>
      <c r="C16" s="47" t="s">
        <v>255</v>
      </c>
      <c r="D16" s="50">
        <v>9618466</v>
      </c>
      <c r="E16" s="50">
        <f t="shared" si="0"/>
        <v>192369.32</v>
      </c>
      <c r="F16" s="9">
        <v>224725</v>
      </c>
      <c r="G16" s="9">
        <v>121760</v>
      </c>
      <c r="H16" s="14" t="s">
        <v>3</v>
      </c>
      <c r="I16" s="1"/>
    </row>
    <row r="17" spans="1:9" ht="39" x14ac:dyDescent="0.25">
      <c r="A17" s="1"/>
      <c r="B17" s="46" t="s">
        <v>261</v>
      </c>
      <c r="C17" s="47" t="s">
        <v>257</v>
      </c>
      <c r="D17" s="50">
        <v>343517</v>
      </c>
      <c r="E17" s="50">
        <f t="shared" si="0"/>
        <v>13740.68</v>
      </c>
      <c r="F17" s="9">
        <v>8026</v>
      </c>
      <c r="G17" s="9">
        <v>4349</v>
      </c>
      <c r="H17" s="14" t="s">
        <v>3</v>
      </c>
      <c r="I17" s="1"/>
    </row>
    <row r="18" spans="1:9" ht="26.25" x14ac:dyDescent="0.25">
      <c r="A18" s="1"/>
      <c r="B18" s="46" t="s">
        <v>262</v>
      </c>
      <c r="C18" s="47" t="s">
        <v>257</v>
      </c>
      <c r="D18" s="50">
        <v>343517</v>
      </c>
      <c r="E18" s="50">
        <f t="shared" si="0"/>
        <v>13740.68</v>
      </c>
      <c r="F18" s="9">
        <v>8026</v>
      </c>
      <c r="G18" s="9">
        <v>4349</v>
      </c>
      <c r="H18" s="14" t="s">
        <v>3</v>
      </c>
      <c r="I18" s="1"/>
    </row>
    <row r="19" spans="1:9" ht="39" x14ac:dyDescent="0.25">
      <c r="A19" s="1"/>
      <c r="B19" s="46" t="s">
        <v>263</v>
      </c>
      <c r="C19" s="47" t="s">
        <v>255</v>
      </c>
      <c r="D19" s="50">
        <v>2061100</v>
      </c>
      <c r="E19" s="50">
        <f t="shared" si="0"/>
        <v>41222</v>
      </c>
      <c r="F19" s="9">
        <v>48155</v>
      </c>
      <c r="G19" s="9">
        <v>26092</v>
      </c>
      <c r="H19" s="14" t="s">
        <v>3</v>
      </c>
      <c r="I19" s="1"/>
    </row>
    <row r="20" spans="1:9" x14ac:dyDescent="0.25">
      <c r="A20" s="1"/>
      <c r="B20" s="46" t="s">
        <v>264</v>
      </c>
      <c r="C20" s="47" t="s">
        <v>265</v>
      </c>
      <c r="D20" s="50">
        <v>3435167</v>
      </c>
      <c r="E20" s="50">
        <f t="shared" si="0"/>
        <v>343516.7</v>
      </c>
      <c r="F20" s="9">
        <v>80259</v>
      </c>
      <c r="G20" s="9">
        <v>43486</v>
      </c>
      <c r="H20" s="14" t="s">
        <v>3</v>
      </c>
      <c r="I20" s="1"/>
    </row>
    <row r="21" spans="1:9" x14ac:dyDescent="0.25">
      <c r="A21" s="1"/>
      <c r="B21" s="46" t="s">
        <v>264</v>
      </c>
      <c r="C21" s="47" t="s">
        <v>265</v>
      </c>
      <c r="D21" s="50">
        <v>575320</v>
      </c>
      <c r="E21" s="50">
        <f t="shared" si="0"/>
        <v>57532</v>
      </c>
      <c r="F21" s="9">
        <v>13442</v>
      </c>
      <c r="G21" s="9">
        <v>7283</v>
      </c>
      <c r="H21" s="14" t="s">
        <v>3</v>
      </c>
      <c r="I21" s="1"/>
    </row>
    <row r="22" spans="1:9" ht="26.25" x14ac:dyDescent="0.25">
      <c r="A22" s="1"/>
      <c r="B22" s="46" t="s">
        <v>266</v>
      </c>
      <c r="C22" s="47" t="s">
        <v>257</v>
      </c>
      <c r="D22" s="50">
        <v>2061100</v>
      </c>
      <c r="E22" s="50">
        <f t="shared" si="0"/>
        <v>82444</v>
      </c>
      <c r="F22" s="9">
        <v>48155</v>
      </c>
      <c r="G22" s="9">
        <v>26092</v>
      </c>
      <c r="H22" s="14" t="s">
        <v>3</v>
      </c>
      <c r="I22" s="1"/>
    </row>
    <row r="23" spans="1:9" ht="26.25" x14ac:dyDescent="0.25">
      <c r="A23" s="1"/>
      <c r="B23" s="46" t="s">
        <v>267</v>
      </c>
      <c r="C23" s="47" t="s">
        <v>253</v>
      </c>
      <c r="D23" s="50">
        <v>5123259</v>
      </c>
      <c r="E23" s="50">
        <f t="shared" si="0"/>
        <v>68310.12</v>
      </c>
      <c r="F23" s="9">
        <v>76849</v>
      </c>
      <c r="G23" s="9">
        <v>64855</v>
      </c>
      <c r="H23" s="14" t="s">
        <v>3</v>
      </c>
      <c r="I23" s="1"/>
    </row>
    <row r="24" spans="1:9" x14ac:dyDescent="0.25">
      <c r="A24" s="1"/>
      <c r="B24" s="46" t="s">
        <v>268</v>
      </c>
      <c r="C24" s="49">
        <v>5</v>
      </c>
      <c r="D24" s="50">
        <v>108503</v>
      </c>
      <c r="E24" s="50">
        <f t="shared" si="0"/>
        <v>21700.6</v>
      </c>
      <c r="F24" s="9">
        <v>2535</v>
      </c>
      <c r="G24" s="9">
        <v>1374</v>
      </c>
      <c r="H24" s="14" t="s">
        <v>3</v>
      </c>
      <c r="I24" s="1"/>
    </row>
    <row r="25" spans="1:9" ht="26.25" x14ac:dyDescent="0.25">
      <c r="A25" s="1"/>
      <c r="B25" s="46" t="s">
        <v>269</v>
      </c>
      <c r="C25" s="47" t="s">
        <v>257</v>
      </c>
      <c r="D25" s="50">
        <v>2061100</v>
      </c>
      <c r="E25" s="50">
        <f t="shared" si="0"/>
        <v>82444</v>
      </c>
      <c r="F25" s="9">
        <v>48155</v>
      </c>
      <c r="G25" s="9">
        <v>26092</v>
      </c>
      <c r="H25" s="14" t="s">
        <v>3</v>
      </c>
      <c r="I25" s="1"/>
    </row>
    <row r="26" spans="1:9" ht="26.25" x14ac:dyDescent="0.25">
      <c r="A26" s="1"/>
      <c r="B26" s="46" t="s">
        <v>267</v>
      </c>
      <c r="C26" s="47" t="s">
        <v>253</v>
      </c>
      <c r="D26" s="9">
        <v>3494094</v>
      </c>
      <c r="E26" s="9">
        <f t="shared" si="0"/>
        <v>46587.92</v>
      </c>
      <c r="F26" s="9">
        <v>52411</v>
      </c>
      <c r="G26" s="9">
        <v>49616</v>
      </c>
      <c r="H26" s="14" t="s">
        <v>3</v>
      </c>
      <c r="I26" s="1"/>
    </row>
    <row r="27" spans="1:9" ht="26.25" x14ac:dyDescent="0.25">
      <c r="A27" s="1"/>
      <c r="B27" s="46" t="s">
        <v>252</v>
      </c>
      <c r="C27" s="47" t="s">
        <v>253</v>
      </c>
      <c r="D27" s="9">
        <v>4044646</v>
      </c>
      <c r="E27" s="9">
        <f t="shared" si="0"/>
        <v>53928.613333333335</v>
      </c>
      <c r="F27" s="9">
        <v>308140</v>
      </c>
      <c r="G27" s="9">
        <v>57434</v>
      </c>
      <c r="H27" s="14" t="s">
        <v>3</v>
      </c>
      <c r="I27" s="1"/>
    </row>
    <row r="28" spans="1:9" ht="39" x14ac:dyDescent="0.25">
      <c r="A28" s="1"/>
      <c r="B28" s="46" t="s">
        <v>254</v>
      </c>
      <c r="C28" s="47" t="s">
        <v>255</v>
      </c>
      <c r="D28" s="9">
        <v>221398</v>
      </c>
      <c r="E28" s="9">
        <f t="shared" si="0"/>
        <v>4427.96</v>
      </c>
      <c r="F28" s="9">
        <v>16867</v>
      </c>
      <c r="G28" s="9">
        <v>3144</v>
      </c>
      <c r="H28" s="14" t="s">
        <v>3</v>
      </c>
      <c r="I28" s="1"/>
    </row>
    <row r="29" spans="1:9" ht="26.25" x14ac:dyDescent="0.25">
      <c r="A29" s="1"/>
      <c r="B29" s="46" t="s">
        <v>256</v>
      </c>
      <c r="C29" s="47" t="s">
        <v>257</v>
      </c>
      <c r="D29" s="9">
        <v>3639682</v>
      </c>
      <c r="E29" s="9">
        <f t="shared" si="0"/>
        <v>145587.28</v>
      </c>
      <c r="F29" s="9">
        <v>277288</v>
      </c>
      <c r="G29" s="9">
        <v>51683</v>
      </c>
      <c r="H29" s="14" t="s">
        <v>3</v>
      </c>
      <c r="I29" s="1"/>
    </row>
    <row r="30" spans="1:9" ht="39" x14ac:dyDescent="0.25">
      <c r="A30" s="1"/>
      <c r="B30" s="46" t="s">
        <v>258</v>
      </c>
      <c r="C30" s="47" t="s">
        <v>255</v>
      </c>
      <c r="D30" s="9">
        <v>5581184</v>
      </c>
      <c r="E30" s="9">
        <f t="shared" si="0"/>
        <v>111623.67999999999</v>
      </c>
      <c r="F30" s="9">
        <v>425200</v>
      </c>
      <c r="G30" s="9">
        <v>79253</v>
      </c>
      <c r="H30" s="14" t="s">
        <v>3</v>
      </c>
      <c r="I30" s="1"/>
    </row>
    <row r="31" spans="1:9" ht="26.25" x14ac:dyDescent="0.25">
      <c r="A31" s="1"/>
      <c r="B31" s="46" t="s">
        <v>270</v>
      </c>
      <c r="C31" s="47" t="s">
        <v>255</v>
      </c>
      <c r="D31" s="9">
        <v>3112</v>
      </c>
      <c r="E31" s="9">
        <f t="shared" si="0"/>
        <v>62.24</v>
      </c>
      <c r="F31" s="9">
        <v>237</v>
      </c>
      <c r="G31" s="9">
        <v>44</v>
      </c>
      <c r="H31" s="14" t="s">
        <v>3</v>
      </c>
      <c r="I31" s="1"/>
    </row>
    <row r="32" spans="1:9" ht="39" x14ac:dyDescent="0.25">
      <c r="A32" s="1"/>
      <c r="B32" s="46" t="s">
        <v>261</v>
      </c>
      <c r="C32" s="47" t="s">
        <v>257</v>
      </c>
      <c r="D32" s="9">
        <v>2038222</v>
      </c>
      <c r="E32" s="9">
        <f t="shared" si="0"/>
        <v>81528.88</v>
      </c>
      <c r="F32" s="9">
        <v>155281</v>
      </c>
      <c r="G32" s="9">
        <v>28943</v>
      </c>
      <c r="H32" s="14" t="s">
        <v>3</v>
      </c>
      <c r="I32" s="1"/>
    </row>
    <row r="33" spans="1:9" ht="39" x14ac:dyDescent="0.25">
      <c r="A33" s="1"/>
      <c r="B33" s="46" t="s">
        <v>263</v>
      </c>
      <c r="C33" s="47" t="s">
        <v>255</v>
      </c>
      <c r="D33" s="9">
        <v>650671</v>
      </c>
      <c r="E33" s="9">
        <f t="shared" si="0"/>
        <v>13013.42</v>
      </c>
      <c r="F33" s="9">
        <v>49571</v>
      </c>
      <c r="G33" s="9">
        <v>9240</v>
      </c>
      <c r="H33" s="14" t="s">
        <v>3</v>
      </c>
      <c r="I33" s="1"/>
    </row>
    <row r="34" spans="1:9" x14ac:dyDescent="0.25">
      <c r="A34" s="1"/>
      <c r="B34" s="46" t="s">
        <v>264</v>
      </c>
      <c r="C34" s="47" t="s">
        <v>265</v>
      </c>
      <c r="D34" s="9">
        <v>167189</v>
      </c>
      <c r="E34" s="9">
        <f t="shared" si="0"/>
        <v>16718.900000000001</v>
      </c>
      <c r="F34" s="9">
        <v>12737</v>
      </c>
      <c r="G34" s="9">
        <v>2374</v>
      </c>
      <c r="H34" s="14" t="s">
        <v>3</v>
      </c>
      <c r="I34" s="1"/>
    </row>
    <row r="35" spans="1:9" ht="26.25" x14ac:dyDescent="0.25">
      <c r="A35" s="1"/>
      <c r="B35" s="46" t="s">
        <v>271</v>
      </c>
      <c r="C35" s="47" t="s">
        <v>265</v>
      </c>
      <c r="D35" s="9">
        <v>88373</v>
      </c>
      <c r="E35" s="9">
        <f t="shared" si="0"/>
        <v>8837.2999999999993</v>
      </c>
      <c r="F35" s="9">
        <v>6733</v>
      </c>
      <c r="G35" s="9">
        <v>1255</v>
      </c>
      <c r="H35" s="14" t="s">
        <v>3</v>
      </c>
      <c r="I35" s="1"/>
    </row>
    <row r="36" spans="1:9" x14ac:dyDescent="0.25">
      <c r="A36" s="1"/>
      <c r="B36" s="46" t="s">
        <v>272</v>
      </c>
      <c r="C36" s="47" t="s">
        <v>257</v>
      </c>
      <c r="D36" s="9">
        <v>3117641</v>
      </c>
      <c r="E36" s="9">
        <f t="shared" si="0"/>
        <v>124705.64</v>
      </c>
      <c r="F36" s="9">
        <v>237516</v>
      </c>
      <c r="G36" s="9">
        <v>44270</v>
      </c>
      <c r="H36" s="14" t="s">
        <v>3</v>
      </c>
      <c r="I36" s="1"/>
    </row>
    <row r="37" spans="1:9" x14ac:dyDescent="0.25">
      <c r="A37" s="1"/>
      <c r="B37" s="117" t="s">
        <v>158</v>
      </c>
      <c r="C37" s="118"/>
      <c r="D37" s="119"/>
      <c r="E37" s="12">
        <f>SUM(E10:E36)</f>
        <v>2422411.646666666</v>
      </c>
      <c r="F37" s="12">
        <f>SUM(F10:F36)</f>
        <v>3489920</v>
      </c>
      <c r="G37" s="12">
        <f>SUM(G10:G36)</f>
        <v>1406290</v>
      </c>
      <c r="H37" s="13" t="s">
        <v>3</v>
      </c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</sheetData>
  <sheetProtection algorithmName="SHA-512" hashValue="c9y8SvE9kEWJ5u6dzQBEZC1bZ/N2uSnjr8ONDLormN/Ib0nPeikLKuf2vGg50lke13dDYrqq+pHOzPNCZ/sB3A==" saltValue="FMb1g2WQogiXD0tYpvtNaA==" spinCount="100000" sheet="1" objects="1" scenarios="1"/>
  <mergeCells count="3">
    <mergeCell ref="B3:H4"/>
    <mergeCell ref="B37:D37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168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0" t="s">
        <v>84</v>
      </c>
      <c r="C8" s="61"/>
      <c r="D8" s="61"/>
      <c r="E8" s="61"/>
      <c r="F8" s="20"/>
      <c r="G8" s="1"/>
    </row>
    <row r="9" spans="1:7" ht="17.25" customHeight="1" x14ac:dyDescent="0.25">
      <c r="A9" s="1"/>
      <c r="B9" s="58" t="s">
        <v>16</v>
      </c>
      <c r="C9" s="58" t="s">
        <v>11</v>
      </c>
      <c r="D9" s="59"/>
      <c r="E9" s="58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Anlægsprojekter'!F37</f>
        <v>3489920</v>
      </c>
      <c r="D10" s="14" t="s">
        <v>3</v>
      </c>
      <c r="E10" s="9">
        <f>SUM('Fane 8. Anlægsprojekter'!E37,'Fane 8. Anlægsprojekter'!G37)</f>
        <v>3828701.646666666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105550</v>
      </c>
      <c r="D11" s="14" t="s">
        <v>3</v>
      </c>
      <c r="E11" s="9">
        <v>78706</v>
      </c>
      <c r="F11" s="14" t="s">
        <v>3</v>
      </c>
      <c r="G11" s="1"/>
    </row>
    <row r="12" spans="1:7" x14ac:dyDescent="0.25">
      <c r="A12" s="1"/>
      <c r="B12" s="60" t="s">
        <v>136</v>
      </c>
      <c r="C12" s="12">
        <f>SUM(C10:C11)</f>
        <v>3595470</v>
      </c>
      <c r="D12" s="13" t="s">
        <v>3</v>
      </c>
      <c r="E12" s="12">
        <f>SUM(E10:E11)</f>
        <v>3907407.646666666</v>
      </c>
      <c r="F12" s="13" t="s">
        <v>3</v>
      </c>
      <c r="G12" s="1"/>
    </row>
    <row r="13" spans="1:7" x14ac:dyDescent="0.25">
      <c r="A13" s="1"/>
      <c r="B13" s="60" t="s">
        <v>210</v>
      </c>
      <c r="C13" s="12">
        <f>C12*(1+'Fane 12. Nøgletal'!C14)</f>
        <v>3607335.0510000004</v>
      </c>
      <c r="D13" s="13" t="s">
        <v>3</v>
      </c>
      <c r="E13" s="12">
        <f>E12*(1+'Fane 12. Nøgletal'!C14)</f>
        <v>3920302.0919006662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mMJ7knKj25pZ9N7L7z0Cb7xkpHVXvg6Nw/WeJ9HU3vDO51mX1VVldOsjzCDlzqVRYwussZWRF07H774UxiKyQ==" saltValue="PmPwoxz/lKIOyxkKp+0f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167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7" t="s">
        <v>102</v>
      </c>
      <c r="C8" s="118"/>
      <c r="D8" s="118"/>
      <c r="E8" s="118"/>
      <c r="F8" s="119"/>
      <c r="G8" s="1"/>
    </row>
    <row r="9" spans="1:7" x14ac:dyDescent="0.25">
      <c r="A9" s="1"/>
      <c r="B9" s="58" t="s">
        <v>16</v>
      </c>
      <c r="C9" s="58" t="s">
        <v>11</v>
      </c>
      <c r="D9" s="59"/>
      <c r="E9" s="58" t="s">
        <v>32</v>
      </c>
      <c r="F9" s="54"/>
      <c r="G9" s="1"/>
    </row>
    <row r="10" spans="1:7" x14ac:dyDescent="0.25">
      <c r="A10" s="1"/>
      <c r="B10" s="25" t="s">
        <v>229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0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6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7" t="s">
        <v>103</v>
      </c>
      <c r="C16" s="118"/>
      <c r="D16" s="118"/>
      <c r="E16" s="118"/>
      <c r="F16" s="119"/>
      <c r="G16" s="1"/>
    </row>
    <row r="17" spans="1:7" x14ac:dyDescent="0.25">
      <c r="A17" s="1"/>
      <c r="B17" s="58" t="s">
        <v>16</v>
      </c>
      <c r="C17" s="58" t="s">
        <v>11</v>
      </c>
      <c r="D17" s="59"/>
      <c r="E17" s="58" t="s">
        <v>32</v>
      </c>
      <c r="F17" s="54"/>
      <c r="G17" s="1"/>
    </row>
    <row r="18" spans="1:7" x14ac:dyDescent="0.25">
      <c r="A18" s="1"/>
      <c r="B18" s="25" t="s">
        <v>229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60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6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7" t="s">
        <v>138</v>
      </c>
      <c r="C24" s="118"/>
      <c r="D24" s="118"/>
      <c r="E24" s="118"/>
      <c r="F24" s="119"/>
      <c r="G24" s="1"/>
    </row>
    <row r="25" spans="1:7" x14ac:dyDescent="0.25">
      <c r="A25" s="1"/>
      <c r="B25" s="58" t="s">
        <v>16</v>
      </c>
      <c r="C25" s="58" t="s">
        <v>11</v>
      </c>
      <c r="D25" s="59"/>
      <c r="E25" s="58" t="s">
        <v>32</v>
      </c>
      <c r="F25" s="54"/>
      <c r="G25" s="1"/>
    </row>
    <row r="26" spans="1:7" x14ac:dyDescent="0.25">
      <c r="A26" s="1"/>
      <c r="B26" s="25" t="s">
        <v>229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60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6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7" t="s">
        <v>212</v>
      </c>
      <c r="C32" s="118"/>
      <c r="D32" s="118"/>
      <c r="E32" s="118"/>
      <c r="F32" s="119"/>
      <c r="G32" s="1"/>
    </row>
    <row r="33" spans="1:7" x14ac:dyDescent="0.25">
      <c r="A33" s="1"/>
      <c r="B33" s="58" t="s">
        <v>16</v>
      </c>
      <c r="C33" s="58" t="s">
        <v>11</v>
      </c>
      <c r="D33" s="59"/>
      <c r="E33" s="58" t="s">
        <v>32</v>
      </c>
      <c r="F33" s="54"/>
      <c r="G33" s="1"/>
    </row>
    <row r="34" spans="1:7" x14ac:dyDescent="0.25">
      <c r="A34" s="1"/>
      <c r="B34" s="25" t="s">
        <v>229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60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60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lhagkmayoMT7WaEMNwX6zxxo6zC4LpctWowopKAl3HsMLmKbfSo/aIvzDCPcR8GuVqtXbED1dLGAnBfB7tNHA==" saltValue="Ty1xZgNH1medaOfNghoIE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10" t="s">
        <v>166</v>
      </c>
      <c r="C3" s="110"/>
      <c r="D3" s="110"/>
      <c r="E3" s="110"/>
      <c r="F3" s="110"/>
      <c r="G3" s="1"/>
    </row>
    <row r="4" spans="1:7" ht="25.5" customHeight="1" x14ac:dyDescent="0.25">
      <c r="A4" s="1"/>
      <c r="B4" s="110"/>
      <c r="C4" s="110"/>
      <c r="D4" s="110"/>
      <c r="E4" s="110"/>
      <c r="F4" s="11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7" t="s">
        <v>130</v>
      </c>
      <c r="C8" s="118"/>
      <c r="D8" s="118"/>
      <c r="E8" s="118"/>
      <c r="F8" s="119"/>
      <c r="G8" s="1"/>
    </row>
    <row r="9" spans="1:7" ht="15" customHeight="1" x14ac:dyDescent="0.25">
      <c r="A9" s="1"/>
      <c r="B9" s="53" t="s">
        <v>131</v>
      </c>
      <c r="C9" s="102" t="s">
        <v>11</v>
      </c>
      <c r="D9" s="104"/>
      <c r="E9" s="102" t="s">
        <v>32</v>
      </c>
      <c r="F9" s="104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cPGBkulOnSaWxE59pEQdNE2TXegLbqgPIf6PR6Qtsze8pZA6OWHwbFPWi6WmxHnJiNDeTH+qaRI1mAjDK+/SA==" saltValue="svJNm4FtpKaKr6P1QSq2d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10" t="s">
        <v>165</v>
      </c>
      <c r="C3" s="110"/>
      <c r="D3" s="110"/>
      <c r="E3" s="110"/>
      <c r="F3" s="110"/>
      <c r="G3" s="1"/>
    </row>
    <row r="4" spans="1:7" ht="25.5" customHeight="1" x14ac:dyDescent="0.25">
      <c r="A4" s="1"/>
      <c r="B4" s="110"/>
      <c r="C4" s="110"/>
      <c r="D4" s="110"/>
      <c r="E4" s="110"/>
      <c r="F4" s="11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7" t="s">
        <v>98</v>
      </c>
      <c r="C8" s="118"/>
      <c r="D8" s="118"/>
      <c r="E8" s="118"/>
      <c r="F8" s="119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6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7" t="s">
        <v>99</v>
      </c>
      <c r="C15" s="118"/>
      <c r="D15" s="118"/>
      <c r="E15" s="118"/>
      <c r="F15" s="119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6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6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7" t="s">
        <v>142</v>
      </c>
      <c r="C22" s="118"/>
      <c r="D22" s="118"/>
      <c r="E22" s="118"/>
      <c r="F22" s="119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6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6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7" t="s">
        <v>215</v>
      </c>
      <c r="C29" s="118"/>
      <c r="D29" s="118"/>
      <c r="E29" s="118"/>
      <c r="F29" s="119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6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60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ZZ5RaDUHreYvhK1G53BFru7AGjrAYwRBs3NC56pwUFuiTdMkd/h970z12yPjmMDkS5EJ1642b/Y15fOGbK8vg==" saltValue="O0D1P9XbPoO8vudWo8ss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10" t="s">
        <v>164</v>
      </c>
      <c r="C3" s="110"/>
      <c r="D3" s="1"/>
    </row>
    <row r="4" spans="1:4" ht="25.5" customHeight="1" x14ac:dyDescent="0.25">
      <c r="A4" s="1"/>
      <c r="B4" s="110"/>
      <c r="C4" s="11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60" t="s">
        <v>14</v>
      </c>
      <c r="C8" s="20"/>
      <c r="D8" s="1"/>
    </row>
    <row r="9" spans="1:4" x14ac:dyDescent="0.25">
      <c r="A9" s="1"/>
      <c r="B9" s="68" t="s">
        <v>118</v>
      </c>
      <c r="C9" s="26">
        <v>1.2699999999999999E-2</v>
      </c>
      <c r="D9" s="1"/>
    </row>
    <row r="10" spans="1:4" x14ac:dyDescent="0.25">
      <c r="A10" s="1"/>
      <c r="B10" s="68" t="s">
        <v>22</v>
      </c>
      <c r="C10" s="26">
        <v>1.7500000000000002E-2</v>
      </c>
      <c r="D10" s="1"/>
    </row>
    <row r="11" spans="1:4" x14ac:dyDescent="0.25">
      <c r="A11" s="1"/>
      <c r="B11" s="68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8">
        <v>3.3E-3</v>
      </c>
      <c r="D14" s="1"/>
    </row>
    <row r="15" spans="1:4" x14ac:dyDescent="0.25">
      <c r="A15" s="1"/>
      <c r="B15" s="117"/>
      <c r="C15" s="119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60" t="s">
        <v>106</v>
      </c>
      <c r="C18" s="20"/>
      <c r="D18" s="1"/>
    </row>
    <row r="19" spans="1:4" x14ac:dyDescent="0.25">
      <c r="A19" s="1"/>
      <c r="B19" s="68" t="s">
        <v>120</v>
      </c>
      <c r="C19" s="23">
        <v>9.1000000000000004E-3</v>
      </c>
      <c r="D19" s="1"/>
    </row>
    <row r="20" spans="1:4" x14ac:dyDescent="0.25">
      <c r="A20" s="1"/>
      <c r="B20" s="68" t="s">
        <v>121</v>
      </c>
      <c r="C20" s="23">
        <v>1.77E-2</v>
      </c>
      <c r="D20" s="1"/>
    </row>
    <row r="21" spans="1:4" x14ac:dyDescent="0.25">
      <c r="A21" s="1"/>
      <c r="B21" s="68" t="s">
        <v>122</v>
      </c>
      <c r="C21" s="23">
        <v>8.6999999999999994E-3</v>
      </c>
      <c r="D21" s="1"/>
    </row>
    <row r="22" spans="1:4" x14ac:dyDescent="0.25">
      <c r="A22" s="1"/>
      <c r="B22" s="68" t="s">
        <v>123</v>
      </c>
      <c r="C22" s="35">
        <v>2.8400000000000002E-2</v>
      </c>
      <c r="D22" s="1"/>
    </row>
    <row r="23" spans="1:4" x14ac:dyDescent="0.25">
      <c r="A23" s="1"/>
      <c r="B23" s="68" t="s">
        <v>146</v>
      </c>
      <c r="C23" s="35">
        <v>2.75E-2</v>
      </c>
      <c r="D23" s="1"/>
    </row>
    <row r="24" spans="1:4" x14ac:dyDescent="0.25">
      <c r="A24" s="1"/>
      <c r="B24" s="68" t="s">
        <v>218</v>
      </c>
      <c r="C24" s="35">
        <v>1.4800000000000001E-2</v>
      </c>
      <c r="D24" s="1"/>
    </row>
    <row r="25" spans="1:4" x14ac:dyDescent="0.25">
      <c r="A25" s="1"/>
      <c r="B25" s="6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60" t="s">
        <v>107</v>
      </c>
      <c r="C28" s="20"/>
      <c r="D28" s="1"/>
    </row>
    <row r="29" spans="1:4" x14ac:dyDescent="0.25">
      <c r="A29" s="1"/>
      <c r="B29" s="68" t="s">
        <v>124</v>
      </c>
      <c r="C29" s="26">
        <v>0.02</v>
      </c>
      <c r="D29" s="1"/>
    </row>
    <row r="30" spans="1:4" x14ac:dyDescent="0.25">
      <c r="A30" s="1"/>
      <c r="B30" s="6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uGipl/S1d4efMGlcDiRU7kyHcLRp+OAQGUBbWxUAsm6w2d6hO3eeSbQMwxGK9t+WcFqNZSpsRPHieaLwF4bb0A==" saltValue="vL1MTdvbJCWtVYEgY+YhT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1" t="s">
        <v>184</v>
      </c>
      <c r="C3" s="91"/>
      <c r="D3" s="91"/>
      <c r="E3" s="1"/>
    </row>
    <row r="4" spans="1:5" ht="15" customHeight="1" x14ac:dyDescent="0.25">
      <c r="A4" s="1"/>
      <c r="B4" s="91"/>
      <c r="C4" s="91"/>
      <c r="D4" s="9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0" t="s">
        <v>13</v>
      </c>
      <c r="C8" s="61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42714176.720794648</v>
      </c>
      <c r="D9" s="8" t="s">
        <v>3</v>
      </c>
      <c r="E9" s="1"/>
    </row>
    <row r="10" spans="1:5" x14ac:dyDescent="0.25">
      <c r="A10" s="1"/>
      <c r="B10" s="52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1575239.7766996215</v>
      </c>
      <c r="D10" s="8" t="s">
        <v>3</v>
      </c>
      <c r="E10" s="1"/>
    </row>
    <row r="11" spans="1:5" x14ac:dyDescent="0.25">
      <c r="A11" s="1"/>
      <c r="B11" s="52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2225379.4594565528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3607335.0510000004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3920302.0919006662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545954.15856526687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-968725.29352723726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-512083.70829777763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-743819.60684446793</v>
      </c>
      <c r="D21" s="8" t="s">
        <v>3</v>
      </c>
      <c r="E21" s="1"/>
    </row>
    <row r="22" spans="1:5" ht="17.100000000000001" customHeight="1" x14ac:dyDescent="0.25">
      <c r="A22" s="1"/>
      <c r="B22" s="69" t="s">
        <v>20</v>
      </c>
      <c r="C22" s="10">
        <f>SUM(C9,C12:C21)</f>
        <v>48563139.413591102</v>
      </c>
      <c r="D22" s="11" t="s">
        <v>3</v>
      </c>
      <c r="E22" s="1"/>
    </row>
    <row r="23" spans="1:5" ht="15" customHeight="1" x14ac:dyDescent="0.25">
      <c r="A23" s="1"/>
      <c r="B23" s="60" t="s">
        <v>12</v>
      </c>
      <c r="C23" s="61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omk.'!C14</f>
        <v>18585785.648354363</v>
      </c>
      <c r="D24" s="11" t="s">
        <v>3</v>
      </c>
      <c r="E24" s="1"/>
    </row>
    <row r="25" spans="1:5" ht="15" customHeight="1" x14ac:dyDescent="0.25">
      <c r="A25" s="1"/>
      <c r="B25" s="60" t="s">
        <v>89</v>
      </c>
      <c r="C25" s="6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9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1"/>
      <c r="D29" s="20"/>
      <c r="E29" s="1"/>
    </row>
    <row r="30" spans="1:5" x14ac:dyDescent="0.25">
      <c r="A30" s="1"/>
      <c r="B30" s="72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61"/>
      <c r="D31" s="20"/>
      <c r="E31" s="1"/>
    </row>
    <row r="32" spans="1:5" x14ac:dyDescent="0.25">
      <c r="A32" s="1"/>
      <c r="B32" s="72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60" t="s">
        <v>30</v>
      </c>
      <c r="C33" s="31">
        <f>SUM(C22,C24,C28,C30,C32)</f>
        <v>67148925.061945468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BC9uuLdcIE6IFA65nb/7NrK/z/fFR/wLQk49fSZWA/WkqzkhoHJackNUrj20Wbqon1saj3rbpCrLQm6rgfIM7Q==" saltValue="75doz+W4Uhe5xLbzbZDx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1" t="s">
        <v>185</v>
      </c>
      <c r="C3" s="91"/>
      <c r="D3" s="91"/>
      <c r="E3" s="1"/>
    </row>
    <row r="4" spans="1:5" ht="15" customHeight="1" x14ac:dyDescent="0.25">
      <c r="A4" s="1"/>
      <c r="B4" s="91"/>
      <c r="C4" s="91"/>
      <c r="D4" s="91"/>
      <c r="E4" s="1"/>
    </row>
    <row r="5" spans="1:5" x14ac:dyDescent="0.25">
      <c r="A5" s="1"/>
      <c r="B5" s="92" t="s">
        <v>21</v>
      </c>
      <c r="C5" s="92"/>
      <c r="D5" s="9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0" t="s">
        <v>13</v>
      </c>
      <c r="C8" s="61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48563139.413591102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2" t="s">
        <v>18</v>
      </c>
      <c r="C12" s="9">
        <f>SUM(C9:C11)*'Fane 12. Nøgletal'!C14</f>
        <v>160258.36006485063</v>
      </c>
      <c r="D12" s="8" t="s">
        <v>3</v>
      </c>
      <c r="E12" s="1"/>
    </row>
    <row r="13" spans="1:5" ht="15" customHeight="1" x14ac:dyDescent="0.25">
      <c r="A13" s="1"/>
      <c r="B13" s="52" t="s">
        <v>9</v>
      </c>
      <c r="C13" s="9">
        <f>-SUM(C9:C12)*'Fane 5. Individuelt eff. krav'!G10</f>
        <v>-929349.51953866798</v>
      </c>
      <c r="D13" s="8" t="s">
        <v>3</v>
      </c>
      <c r="E13" s="1"/>
    </row>
    <row r="14" spans="1:5" ht="15" customHeight="1" x14ac:dyDescent="0.25">
      <c r="A14" s="1"/>
      <c r="B14" s="52" t="s">
        <v>25</v>
      </c>
      <c r="C14" s="9">
        <f>-'Fane 4.1. Gen. krav - drift'!G44</f>
        <v>-503498.11284445709</v>
      </c>
      <c r="D14" s="8" t="s">
        <v>3</v>
      </c>
      <c r="E14" s="1"/>
    </row>
    <row r="15" spans="1:5" ht="15" customHeight="1" x14ac:dyDescent="0.25">
      <c r="A15" s="1"/>
      <c r="B15" s="52" t="s">
        <v>26</v>
      </c>
      <c r="C15" s="9">
        <f>-'Fane 4.2. Gen. krav - anlæg'!G44</f>
        <v>-417558.40030078118</v>
      </c>
      <c r="D15" s="8" t="s">
        <v>3</v>
      </c>
      <c r="E15" s="1"/>
    </row>
    <row r="16" spans="1:5" ht="15" customHeight="1" x14ac:dyDescent="0.25">
      <c r="A16" s="1"/>
      <c r="B16" s="57" t="s">
        <v>20</v>
      </c>
      <c r="C16" s="10">
        <f>SUM(C9:C15)</f>
        <v>46872991.740972042</v>
      </c>
      <c r="D16" s="11" t="s">
        <v>3</v>
      </c>
      <c r="E16" s="1"/>
    </row>
    <row r="17" spans="1:5" x14ac:dyDescent="0.25">
      <c r="A17" s="1"/>
      <c r="B17" s="60" t="s">
        <v>12</v>
      </c>
      <c r="C17" s="61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omk.'!C14*(1+'Fane 12. Nøgletal'!C14)</f>
        <v>18647118.740993932</v>
      </c>
      <c r="D18" s="11" t="s">
        <v>3</v>
      </c>
      <c r="E18" s="1"/>
    </row>
    <row r="19" spans="1:5" ht="15" customHeight="1" x14ac:dyDescent="0.25">
      <c r="A19" s="1"/>
      <c r="B19" s="60" t="s">
        <v>89</v>
      </c>
      <c r="C19" s="6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9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1"/>
      <c r="D23" s="20"/>
      <c r="E23" s="1"/>
    </row>
    <row r="24" spans="1:5" ht="15" customHeight="1" x14ac:dyDescent="0.25">
      <c r="A24" s="1"/>
      <c r="B24" s="72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61"/>
      <c r="D25" s="20"/>
      <c r="E25" s="1"/>
    </row>
    <row r="26" spans="1:5" x14ac:dyDescent="0.25">
      <c r="A26" s="1"/>
      <c r="B26" s="72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60" t="s">
        <v>97</v>
      </c>
      <c r="C27" s="12">
        <f>SUM(C16,C18,C22,C24,C26)</f>
        <v>65520110.481965974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Z02C9PCAxoGVzAH4t7j1CQhTepdTBGDlp59ctHY+QAhZTq/OvzQ3MPn8IzSX3IG5Ugi/qrPSejqaPqnQ3qpVg==" saltValue="TQ2XJYJZzgTU6Dwd+PAH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1" t="s">
        <v>186</v>
      </c>
      <c r="C3" s="91"/>
      <c r="D3" s="91"/>
      <c r="E3" s="1"/>
    </row>
    <row r="4" spans="1:5" ht="15" customHeight="1" x14ac:dyDescent="0.25">
      <c r="A4" s="1"/>
      <c r="B4" s="91"/>
      <c r="C4" s="91"/>
      <c r="D4" s="91"/>
      <c r="E4" s="1"/>
    </row>
    <row r="5" spans="1:5" x14ac:dyDescent="0.25">
      <c r="A5" s="1"/>
      <c r="B5" s="92" t="s">
        <v>21</v>
      </c>
      <c r="C5" s="92"/>
      <c r="D5" s="9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0" t="s">
        <v>13</v>
      </c>
      <c r="C7" s="61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46872991.740972042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2" t="s">
        <v>18</v>
      </c>
      <c r="C11" s="9">
        <f>SUM(C8:C10)*'Fane 12. Nøgletal'!C14</f>
        <v>154680.87274520774</v>
      </c>
      <c r="D11" s="8" t="s">
        <v>3</v>
      </c>
      <c r="E11" s="1"/>
    </row>
    <row r="12" spans="1:5" ht="15" customHeight="1" x14ac:dyDescent="0.25">
      <c r="A12" s="1"/>
      <c r="B12" s="52" t="s">
        <v>9</v>
      </c>
      <c r="C12" s="9">
        <f>-SUM(C8:C11)*'Fane 5. Individuelt eff. krav'!G10</f>
        <v>-897005.27766170388</v>
      </c>
      <c r="D12" s="8" t="s">
        <v>3</v>
      </c>
      <c r="E12" s="1"/>
    </row>
    <row r="13" spans="1:5" ht="15" customHeight="1" x14ac:dyDescent="0.25">
      <c r="A13" s="1"/>
      <c r="B13" s="52" t="s">
        <v>25</v>
      </c>
      <c r="C13" s="9">
        <f>-'Fane 4.1. Gen. krav - drift'!G50</f>
        <v>-495056.463484507</v>
      </c>
      <c r="D13" s="8" t="s">
        <v>3</v>
      </c>
      <c r="E13" s="1"/>
    </row>
    <row r="14" spans="1:5" ht="15" customHeight="1" x14ac:dyDescent="0.25">
      <c r="A14" s="1"/>
      <c r="B14" s="52" t="s">
        <v>26</v>
      </c>
      <c r="C14" s="43">
        <f>-'Fane 4.2. Gen. krav - anlæg'!G50</f>
        <v>-412736.08514505153</v>
      </c>
      <c r="D14" s="8" t="s">
        <v>3</v>
      </c>
      <c r="E14" s="1"/>
    </row>
    <row r="15" spans="1:5" x14ac:dyDescent="0.25">
      <c r="A15" s="1"/>
      <c r="B15" s="57" t="s">
        <v>20</v>
      </c>
      <c r="C15" s="10">
        <f>SUM(C8:C14)</f>
        <v>45222874.787425995</v>
      </c>
      <c r="D15" s="11" t="s">
        <v>3</v>
      </c>
      <c r="E15" s="1"/>
    </row>
    <row r="16" spans="1:5" x14ac:dyDescent="0.25">
      <c r="A16" s="1"/>
      <c r="B16" s="60" t="s">
        <v>12</v>
      </c>
      <c r="C16" s="61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Nøgletal'!C14)^2</f>
        <v>18708654.232839216</v>
      </c>
      <c r="D17" s="11" t="s">
        <v>3</v>
      </c>
      <c r="E17" s="1"/>
    </row>
    <row r="18" spans="1:5" ht="15" customHeight="1" x14ac:dyDescent="0.25">
      <c r="A18" s="1"/>
      <c r="B18" s="60" t="s">
        <v>89</v>
      </c>
      <c r="C18" s="6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9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0" t="s">
        <v>161</v>
      </c>
      <c r="C22" s="61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61"/>
      <c r="D24" s="20"/>
      <c r="E24" s="1"/>
    </row>
    <row r="25" spans="1:5" ht="15" customHeight="1" x14ac:dyDescent="0.25">
      <c r="A25" s="1"/>
      <c r="B25" s="72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60" t="s">
        <v>187</v>
      </c>
      <c r="C26" s="12">
        <f>SUM(C15,C17,C21,C23,C25)</f>
        <v>63931529.020265207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bIPu0ubMGGIACmdlipr3wsRr6Ku7iS3whzyiyo/XEYtyC1qaQ2zJm7vijTc+irmMb2mP6E3gwG6B0wnaYUVBA==" saltValue="2GoQT7J+KohL1ZyaxeeK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1" t="s">
        <v>188</v>
      </c>
      <c r="C3" s="91"/>
      <c r="D3" s="91"/>
      <c r="E3" s="1"/>
    </row>
    <row r="4" spans="1:5" ht="15" customHeight="1" x14ac:dyDescent="0.25">
      <c r="A4" s="1"/>
      <c r="B4" s="91"/>
      <c r="C4" s="91"/>
      <c r="D4" s="91"/>
      <c r="E4" s="1"/>
    </row>
    <row r="5" spans="1:5" x14ac:dyDescent="0.25">
      <c r="A5" s="1"/>
      <c r="B5" s="92" t="s">
        <v>21</v>
      </c>
      <c r="C5" s="92"/>
      <c r="D5" s="9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0" t="s">
        <v>13</v>
      </c>
      <c r="C7" s="61"/>
      <c r="D7" s="20"/>
      <c r="E7" s="1"/>
    </row>
    <row r="8" spans="1:5" ht="15" customHeight="1" x14ac:dyDescent="0.25">
      <c r="A8" s="1"/>
      <c r="B8" s="56" t="s">
        <v>189</v>
      </c>
      <c r="C8" s="7">
        <f>'Fane 2.3. Økonomisk ramme 2024'!C15</f>
        <v>45222874.787425995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2" t="s">
        <v>18</v>
      </c>
      <c r="C11" s="9">
        <f>SUM(C8:C10)*'Fane 12. Nøgletal'!C14</f>
        <v>149235.48679850579</v>
      </c>
      <c r="D11" s="8" t="s">
        <v>3</v>
      </c>
      <c r="E11" s="1"/>
    </row>
    <row r="12" spans="1:5" ht="15" customHeight="1" x14ac:dyDescent="0.25">
      <c r="A12" s="1"/>
      <c r="B12" s="52" t="s">
        <v>9</v>
      </c>
      <c r="C12" s="9">
        <f>-SUM(C8:C11)*'Fane 5. Individuelt eff. krav'!G10</f>
        <v>-865427.10095240641</v>
      </c>
      <c r="D12" s="8" t="s">
        <v>3</v>
      </c>
      <c r="E12" s="1"/>
    </row>
    <row r="13" spans="1:5" ht="15" customHeight="1" x14ac:dyDescent="0.25">
      <c r="A13" s="1"/>
      <c r="B13" s="52" t="s">
        <v>25</v>
      </c>
      <c r="C13" s="9">
        <f>-'Fane 4.1. Gen. krav - drift'!G56</f>
        <v>-486756.34681772575</v>
      </c>
      <c r="D13" s="8" t="s">
        <v>3</v>
      </c>
      <c r="E13" s="1"/>
    </row>
    <row r="14" spans="1:5" ht="15" customHeight="1" x14ac:dyDescent="0.25">
      <c r="A14" s="1"/>
      <c r="B14" s="52" t="s">
        <v>26</v>
      </c>
      <c r="C14" s="9">
        <f>-'Fane 4.2. Gen. krav - anlæg'!G56</f>
        <v>-407969.46213548497</v>
      </c>
      <c r="D14" s="8" t="s">
        <v>3</v>
      </c>
      <c r="E14" s="1"/>
    </row>
    <row r="15" spans="1:5" x14ac:dyDescent="0.25">
      <c r="A15" s="1"/>
      <c r="B15" s="57" t="s">
        <v>20</v>
      </c>
      <c r="C15" s="10">
        <f>SUM(C8:C14)</f>
        <v>43611957.364318877</v>
      </c>
      <c r="D15" s="11" t="s">
        <v>3</v>
      </c>
      <c r="E15" s="1"/>
    </row>
    <row r="16" spans="1:5" x14ac:dyDescent="0.25">
      <c r="A16" s="1"/>
      <c r="B16" s="60" t="s">
        <v>12</v>
      </c>
      <c r="C16" s="61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Nøgletal'!C14)^3</f>
        <v>18770392.791807584</v>
      </c>
      <c r="D17" s="11" t="s">
        <v>3</v>
      </c>
      <c r="E17" s="1"/>
    </row>
    <row r="18" spans="1:5" ht="15" customHeight="1" x14ac:dyDescent="0.25">
      <c r="A18" s="1"/>
      <c r="B18" s="60" t="s">
        <v>89</v>
      </c>
      <c r="C18" s="6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9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0" t="s">
        <v>161</v>
      </c>
      <c r="C22" s="61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61"/>
      <c r="D24" s="20"/>
      <c r="E24" s="1"/>
    </row>
    <row r="25" spans="1:5" x14ac:dyDescent="0.25">
      <c r="A25" s="1"/>
      <c r="B25" s="72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60" t="s">
        <v>190</v>
      </c>
      <c r="C26" s="12">
        <f>SUM(C15,C17,C21,C23,C25)</f>
        <v>62382350.156126462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fUkTUOAgNlYcEL3IBtPo+LtALpHDr8JEaSbaZzO1Nxv49QDFbRmo5K0LTwTn3gcGldhewqQ8+m0rlsDYpCBBQ==" saltValue="eVkZTHrCt9dedE6Azyss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10" t="s">
        <v>191</v>
      </c>
      <c r="C3" s="110"/>
      <c r="D3" s="110"/>
      <c r="E3" s="110"/>
      <c r="F3" s="110"/>
      <c r="G3" s="1"/>
    </row>
    <row r="4" spans="1:7" ht="29.25" customHeight="1" x14ac:dyDescent="0.25">
      <c r="A4" s="1"/>
      <c r="B4" s="110"/>
      <c r="C4" s="110"/>
      <c r="D4" s="110"/>
      <c r="E4" s="110"/>
      <c r="F4" s="11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0" t="s">
        <v>224</v>
      </c>
      <c r="C8" s="61"/>
      <c r="D8" s="61"/>
      <c r="E8" s="61"/>
      <c r="F8" s="20"/>
      <c r="G8" s="1"/>
    </row>
    <row r="9" spans="1:7" x14ac:dyDescent="0.25">
      <c r="A9" s="1"/>
      <c r="B9" s="111" t="s">
        <v>23</v>
      </c>
      <c r="C9" s="112"/>
      <c r="D9" s="113"/>
      <c r="E9" s="7">
        <v>40242336.366660178</v>
      </c>
      <c r="F9" s="8" t="s">
        <v>3</v>
      </c>
      <c r="G9" s="1"/>
    </row>
    <row r="10" spans="1:7" ht="15" customHeight="1" x14ac:dyDescent="0.25">
      <c r="A10" s="1"/>
      <c r="B10" s="96" t="s">
        <v>40</v>
      </c>
      <c r="C10" s="97"/>
      <c r="D10" s="98"/>
      <c r="E10" s="9">
        <v>1619535.183</v>
      </c>
      <c r="F10" s="8" t="s">
        <v>3</v>
      </c>
      <c r="G10" s="1"/>
    </row>
    <row r="11" spans="1:7" ht="15" customHeight="1" x14ac:dyDescent="0.25">
      <c r="A11" s="1"/>
      <c r="B11" s="96" t="s">
        <v>41</v>
      </c>
      <c r="C11" s="97"/>
      <c r="D11" s="98"/>
      <c r="E11" s="9">
        <v>2305954.5641999999</v>
      </c>
      <c r="F11" s="8" t="s">
        <v>3</v>
      </c>
      <c r="G11" s="1"/>
    </row>
    <row r="12" spans="1:7" x14ac:dyDescent="0.25">
      <c r="A12" s="1"/>
      <c r="B12" s="96" t="s">
        <v>28</v>
      </c>
      <c r="C12" s="97"/>
      <c r="D12" s="98"/>
      <c r="E12" s="9">
        <v>0</v>
      </c>
      <c r="F12" s="8" t="s">
        <v>3</v>
      </c>
      <c r="G12" s="1"/>
    </row>
    <row r="13" spans="1:7" x14ac:dyDescent="0.25">
      <c r="A13" s="1"/>
      <c r="B13" s="96" t="s">
        <v>27</v>
      </c>
      <c r="C13" s="97"/>
      <c r="D13" s="98"/>
      <c r="E13" s="9">
        <v>0</v>
      </c>
      <c r="F13" s="8" t="s">
        <v>3</v>
      </c>
      <c r="G13" s="1"/>
    </row>
    <row r="14" spans="1:7" x14ac:dyDescent="0.25">
      <c r="A14" s="1"/>
      <c r="B14" s="96" t="s">
        <v>132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96" t="s">
        <v>133</v>
      </c>
      <c r="C15" s="97"/>
      <c r="D15" s="98"/>
      <c r="E15" s="9">
        <v>0</v>
      </c>
      <c r="F15" s="8" t="s">
        <v>3</v>
      </c>
      <c r="G15" s="1"/>
    </row>
    <row r="16" spans="1:7" x14ac:dyDescent="0.25">
      <c r="A16" s="1"/>
      <c r="B16" s="96" t="s">
        <v>18</v>
      </c>
      <c r="C16" s="97"/>
      <c r="D16" s="98"/>
      <c r="E16" s="9">
        <v>538847.47858909413</v>
      </c>
      <c r="F16" s="8" t="s">
        <v>3</v>
      </c>
      <c r="G16" s="1"/>
    </row>
    <row r="17" spans="1:7" x14ac:dyDescent="0.25">
      <c r="A17" s="1"/>
      <c r="B17" s="96" t="s">
        <v>9</v>
      </c>
      <c r="C17" s="97"/>
      <c r="D17" s="98"/>
      <c r="E17" s="9">
        <v>-852734.5694634472</v>
      </c>
      <c r="F17" s="8" t="s">
        <v>3</v>
      </c>
      <c r="G17" s="1"/>
    </row>
    <row r="18" spans="1:7" x14ac:dyDescent="0.25">
      <c r="A18" s="1"/>
      <c r="B18" s="96" t="s">
        <v>25</v>
      </c>
      <c r="C18" s="97"/>
      <c r="D18" s="98"/>
      <c r="E18" s="9">
        <v>-443264.54314950621</v>
      </c>
      <c r="F18" s="8" t="s">
        <v>3</v>
      </c>
      <c r="G18" s="1"/>
    </row>
    <row r="19" spans="1:7" x14ac:dyDescent="0.25">
      <c r="A19" s="1"/>
      <c r="B19" s="96" t="s">
        <v>26</v>
      </c>
      <c r="C19" s="97"/>
      <c r="D19" s="98"/>
      <c r="E19" s="9">
        <v>-696497.75904166559</v>
      </c>
      <c r="F19" s="8" t="s">
        <v>3</v>
      </c>
      <c r="G19" s="1"/>
    </row>
    <row r="20" spans="1:7" x14ac:dyDescent="0.25">
      <c r="A20" s="1"/>
      <c r="B20" s="99" t="s">
        <v>20</v>
      </c>
      <c r="C20" s="100"/>
      <c r="D20" s="101"/>
      <c r="E20" s="10">
        <f>SUM(E9:E19)</f>
        <v>42714176.720794648</v>
      </c>
      <c r="F20" s="11" t="s">
        <v>3</v>
      </c>
      <c r="G20" s="1"/>
    </row>
    <row r="21" spans="1:7" x14ac:dyDescent="0.25">
      <c r="A21" s="1"/>
      <c r="B21" s="60" t="s">
        <v>12</v>
      </c>
      <c r="C21" s="61"/>
      <c r="D21" s="61"/>
      <c r="E21" s="61"/>
      <c r="F21" s="20"/>
      <c r="G21" s="1"/>
    </row>
    <row r="22" spans="1:7" x14ac:dyDescent="0.25">
      <c r="A22" s="1"/>
      <c r="B22" s="107" t="s">
        <v>12</v>
      </c>
      <c r="C22" s="108"/>
      <c r="D22" s="109"/>
      <c r="E22" s="10">
        <v>17510371.609258082</v>
      </c>
      <c r="F22" s="11" t="s">
        <v>3</v>
      </c>
      <c r="G22" s="1"/>
    </row>
    <row r="23" spans="1:7" ht="15" customHeight="1" x14ac:dyDescent="0.25">
      <c r="A23" s="1"/>
      <c r="B23" s="105" t="s">
        <v>89</v>
      </c>
      <c r="C23" s="106"/>
      <c r="D23" s="106"/>
      <c r="E23" s="61"/>
      <c r="F23" s="61"/>
      <c r="G23" s="1"/>
    </row>
    <row r="24" spans="1:7" ht="14.25" customHeight="1" x14ac:dyDescent="0.25">
      <c r="A24" s="1"/>
      <c r="B24" s="93" t="s">
        <v>85</v>
      </c>
      <c r="C24" s="94"/>
      <c r="D24" s="95"/>
      <c r="E24" s="9">
        <v>0</v>
      </c>
      <c r="F24" s="8" t="s">
        <v>3</v>
      </c>
      <c r="G24" s="1"/>
    </row>
    <row r="25" spans="1:7" ht="14.25" customHeight="1" x14ac:dyDescent="0.25">
      <c r="A25" s="1"/>
      <c r="B25" s="93" t="s">
        <v>86</v>
      </c>
      <c r="C25" s="94"/>
      <c r="D25" s="95"/>
      <c r="E25" s="9">
        <v>0</v>
      </c>
      <c r="F25" s="8" t="s">
        <v>3</v>
      </c>
      <c r="G25" s="1"/>
    </row>
    <row r="26" spans="1:7" x14ac:dyDescent="0.25">
      <c r="A26" s="1"/>
      <c r="B26" s="102" t="s">
        <v>90</v>
      </c>
      <c r="C26" s="103"/>
      <c r="D26" s="103"/>
      <c r="E26" s="10">
        <v>0</v>
      </c>
      <c r="F26" s="11" t="s">
        <v>3</v>
      </c>
      <c r="G26" s="1"/>
    </row>
    <row r="27" spans="1:7" x14ac:dyDescent="0.25">
      <c r="A27" s="1"/>
      <c r="B27" s="60" t="s">
        <v>161</v>
      </c>
      <c r="C27" s="61"/>
      <c r="D27" s="61"/>
      <c r="E27" s="61"/>
      <c r="F27" s="20"/>
      <c r="G27" s="1"/>
    </row>
    <row r="28" spans="1:7" ht="15" customHeight="1" x14ac:dyDescent="0.25">
      <c r="A28" s="1"/>
      <c r="B28" s="102" t="s">
        <v>162</v>
      </c>
      <c r="C28" s="103"/>
      <c r="D28" s="104"/>
      <c r="E28" s="10">
        <v>0</v>
      </c>
      <c r="F28" s="11" t="s">
        <v>3</v>
      </c>
      <c r="G28" s="1"/>
    </row>
    <row r="29" spans="1:7" x14ac:dyDescent="0.25">
      <c r="A29" s="1"/>
      <c r="B29" s="60" t="s">
        <v>247</v>
      </c>
      <c r="C29" s="61"/>
      <c r="D29" s="61"/>
      <c r="E29" s="61"/>
      <c r="F29" s="20"/>
      <c r="G29" s="1"/>
    </row>
    <row r="30" spans="1:7" ht="15.6" customHeight="1" x14ac:dyDescent="0.25">
      <c r="A30" s="1"/>
      <c r="B30" s="107" t="s">
        <v>248</v>
      </c>
      <c r="C30" s="108"/>
      <c r="D30" s="109"/>
      <c r="E30" s="10">
        <v>0</v>
      </c>
      <c r="F30" s="11" t="s">
        <v>3</v>
      </c>
      <c r="G30" s="1"/>
    </row>
    <row r="31" spans="1:7" x14ac:dyDescent="0.25">
      <c r="A31" s="1"/>
      <c r="B31" s="60" t="s">
        <v>29</v>
      </c>
      <c r="C31" s="61"/>
      <c r="D31" s="61"/>
      <c r="E31" s="12">
        <f>E20+E22+E26+E28+E30</f>
        <v>60224548.330052733</v>
      </c>
      <c r="F31" s="13" t="s">
        <v>3</v>
      </c>
      <c r="G31" s="1"/>
    </row>
    <row r="32" spans="1:7" ht="27.75" customHeight="1" x14ac:dyDescent="0.25">
      <c r="A32" s="1"/>
      <c r="B32" s="93" t="s">
        <v>192</v>
      </c>
      <c r="C32" s="94"/>
      <c r="D32" s="94"/>
      <c r="E32" s="94"/>
      <c r="F32" s="95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MV/2aEfTXGoTT8NE3l8gInA2XqbX1wtu8p0+vkknk3zaHppA2pOAjw8KlLsyn3oP0klGIcNBdXpMm5XHNiuOQ==" saltValue="H3mzAUoq4KeXz5+mmD9ad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10" t="s">
        <v>115</v>
      </c>
      <c r="C1" s="110"/>
      <c r="D1" s="110"/>
      <c r="E1" s="110"/>
      <c r="F1" s="110"/>
      <c r="G1" s="110"/>
      <c r="H1" s="110"/>
      <c r="I1" s="1"/>
    </row>
    <row r="2" spans="1:9" ht="15" customHeight="1" x14ac:dyDescent="0.25">
      <c r="A2" s="1"/>
      <c r="B2" s="110"/>
      <c r="C2" s="110"/>
      <c r="D2" s="110"/>
      <c r="E2" s="110"/>
      <c r="F2" s="110"/>
      <c r="G2" s="110"/>
      <c r="H2" s="110"/>
      <c r="I2" s="1"/>
    </row>
    <row r="3" spans="1:9" ht="15" customHeight="1" x14ac:dyDescent="0.25">
      <c r="A3" s="1"/>
      <c r="B3" s="110"/>
      <c r="C3" s="110"/>
      <c r="D3" s="110"/>
      <c r="E3" s="110"/>
      <c r="F3" s="110"/>
      <c r="G3" s="110"/>
      <c r="H3" s="110"/>
      <c r="I3" s="1"/>
    </row>
    <row r="4" spans="1:9" x14ac:dyDescent="0.25">
      <c r="A4" s="1"/>
      <c r="B4" s="117" t="s">
        <v>54</v>
      </c>
      <c r="C4" s="118"/>
      <c r="D4" s="118"/>
      <c r="E4" s="118"/>
      <c r="F4" s="118"/>
      <c r="G4" s="118"/>
      <c r="H4" s="119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21373148.201934922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427462.96403869847</v>
      </c>
      <c r="H6" s="14" t="s">
        <v>3</v>
      </c>
      <c r="I6" s="1"/>
    </row>
    <row r="7" spans="1:9" x14ac:dyDescent="0.25">
      <c r="A7" s="1"/>
      <c r="B7" s="60"/>
      <c r="C7" s="61"/>
      <c r="D7" s="61"/>
      <c r="E7" s="61"/>
      <c r="F7" s="61"/>
      <c r="G7" s="6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7" t="s">
        <v>55</v>
      </c>
      <c r="C9" s="118"/>
      <c r="D9" s="118"/>
      <c r="E9" s="118"/>
      <c r="F9" s="118"/>
      <c r="G9" s="118"/>
      <c r="H9" s="119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21211695.440417502</v>
      </c>
      <c r="H10" s="14" t="s">
        <v>3</v>
      </c>
      <c r="I10" s="1"/>
    </row>
    <row r="11" spans="1:9" x14ac:dyDescent="0.25">
      <c r="A11" s="1"/>
      <c r="B11" s="120" t="s">
        <v>46</v>
      </c>
      <c r="C11" s="121"/>
      <c r="D11" s="121"/>
      <c r="E11" s="121"/>
      <c r="F11" s="122"/>
      <c r="G11" s="51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424233.90880835004</v>
      </c>
      <c r="H12" s="14" t="s">
        <v>3</v>
      </c>
      <c r="I12" s="1"/>
    </row>
    <row r="13" spans="1:9" x14ac:dyDescent="0.25">
      <c r="A13" s="1"/>
      <c r="B13" s="60"/>
      <c r="C13" s="61"/>
      <c r="D13" s="61"/>
      <c r="E13" s="61"/>
      <c r="F13" s="61"/>
      <c r="G13" s="6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7" t="s">
        <v>56</v>
      </c>
      <c r="C15" s="118"/>
      <c r="D15" s="118"/>
      <c r="E15" s="118"/>
      <c r="F15" s="118"/>
      <c r="G15" s="118"/>
      <c r="H15" s="119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21138769.631493345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-377023.79225285392</v>
      </c>
      <c r="H17" s="14" t="s">
        <v>3</v>
      </c>
      <c r="I17" s="1"/>
    </row>
    <row r="18" spans="1:9" x14ac:dyDescent="0.25">
      <c r="A18" s="1"/>
      <c r="B18" s="120" t="s">
        <v>49</v>
      </c>
      <c r="C18" s="121"/>
      <c r="D18" s="121"/>
      <c r="E18" s="121"/>
      <c r="F18" s="122"/>
      <c r="G18" s="51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415234.91678480984</v>
      </c>
      <c r="H19" s="14" t="s">
        <v>3</v>
      </c>
      <c r="I19" s="1"/>
    </row>
    <row r="20" spans="1:9" x14ac:dyDescent="0.25">
      <c r="A20" s="1"/>
      <c r="B20" s="60"/>
      <c r="C20" s="61"/>
      <c r="D20" s="61"/>
      <c r="E20" s="61"/>
      <c r="F20" s="61"/>
      <c r="G20" s="6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7" t="s">
        <v>57</v>
      </c>
      <c r="C22" s="118"/>
      <c r="D22" s="118"/>
      <c r="E22" s="118"/>
      <c r="F22" s="118"/>
      <c r="G22" s="118"/>
      <c r="H22" s="119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20690366.957045183</v>
      </c>
      <c r="H23" s="14" t="s">
        <v>3</v>
      </c>
      <c r="I23" s="1"/>
    </row>
    <row r="24" spans="1:9" x14ac:dyDescent="0.25">
      <c r="A24" s="1"/>
      <c r="B24" s="120" t="s">
        <v>52</v>
      </c>
      <c r="C24" s="121"/>
      <c r="D24" s="121"/>
      <c r="E24" s="121"/>
      <c r="F24" s="122"/>
      <c r="G24" s="51">
        <v>0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413807.33914090367</v>
      </c>
      <c r="H25" s="14" t="s">
        <v>3</v>
      </c>
      <c r="I25" s="1"/>
    </row>
    <row r="26" spans="1:9" x14ac:dyDescent="0.25">
      <c r="A26" s="1"/>
      <c r="B26" s="60"/>
      <c r="C26" s="61"/>
      <c r="D26" s="61"/>
      <c r="E26" s="61"/>
      <c r="F26" s="61"/>
      <c r="G26" s="6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7" t="s">
        <v>175</v>
      </c>
      <c r="C28" s="118"/>
      <c r="D28" s="118"/>
      <c r="E28" s="118"/>
      <c r="F28" s="118"/>
      <c r="G28" s="118"/>
      <c r="H28" s="119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20523933.64524271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1639293.5122326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443264.54314950621</v>
      </c>
      <c r="H31" s="14" t="s">
        <v>3</v>
      </c>
      <c r="I31" s="1"/>
    </row>
    <row r="32" spans="1:9" x14ac:dyDescent="0.25">
      <c r="A32" s="1"/>
      <c r="B32" s="60"/>
      <c r="C32" s="61"/>
      <c r="D32" s="61"/>
      <c r="E32" s="61"/>
      <c r="F32" s="61"/>
      <c r="G32" s="6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7" t="s">
        <v>176</v>
      </c>
      <c r="C34" s="118"/>
      <c r="D34" s="118"/>
      <c r="E34" s="118"/>
      <c r="F34" s="118"/>
      <c r="G34" s="118"/>
      <c r="H34" s="119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21984946.158220582</v>
      </c>
      <c r="H35" s="14" t="s">
        <v>3</v>
      </c>
      <c r="I35" s="1"/>
    </row>
    <row r="36" spans="1:9" x14ac:dyDescent="0.25">
      <c r="A36" s="1"/>
      <c r="B36" s="37" t="s">
        <v>193</v>
      </c>
      <c r="C36" s="66"/>
      <c r="D36" s="66"/>
      <c r="E36" s="66"/>
      <c r="F36" s="67"/>
      <c r="G36" s="24">
        <f>SUM('Fane 2.1. Økonomisk ramme 2022'!C10)*(1+'Fane 12. Nøgletal'!C14)</f>
        <v>1580438.0679627303</v>
      </c>
      <c r="H36" s="14" t="s">
        <v>3</v>
      </c>
      <c r="I36" s="1"/>
    </row>
    <row r="37" spans="1:9" x14ac:dyDescent="0.25">
      <c r="A37" s="1"/>
      <c r="B37" s="114" t="s">
        <v>222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3619239.2566683008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512083.70829777763</v>
      </c>
      <c r="H38" s="14" t="s">
        <v>3</v>
      </c>
      <c r="I38" s="1"/>
    </row>
    <row r="39" spans="1:9" x14ac:dyDescent="0.25">
      <c r="A39" s="1"/>
      <c r="B39" s="60"/>
      <c r="C39" s="61"/>
      <c r="D39" s="61"/>
      <c r="E39" s="61"/>
      <c r="F39" s="61"/>
      <c r="G39" s="6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7" t="s">
        <v>81</v>
      </c>
      <c r="C41" s="118"/>
      <c r="D41" s="118"/>
      <c r="E41" s="118"/>
      <c r="F41" s="118"/>
      <c r="G41" s="118"/>
      <c r="H41" s="119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25174905.642222855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51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503498.11284445709</v>
      </c>
      <c r="H44" s="14" t="s">
        <v>3</v>
      </c>
      <c r="I44" s="1"/>
    </row>
    <row r="45" spans="1:9" x14ac:dyDescent="0.25">
      <c r="A45" s="1"/>
      <c r="B45" s="60"/>
      <c r="C45" s="61"/>
      <c r="D45" s="61"/>
      <c r="E45" s="61"/>
      <c r="F45" s="61"/>
      <c r="G45" s="6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7" t="s">
        <v>148</v>
      </c>
      <c r="C47" s="118"/>
      <c r="D47" s="118"/>
      <c r="E47" s="118"/>
      <c r="F47" s="118"/>
      <c r="G47" s="118"/>
      <c r="H47" s="119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24752823.174225349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51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495056.463484507</v>
      </c>
      <c r="H50" s="14" t="s">
        <v>3</v>
      </c>
      <c r="I50" s="1"/>
    </row>
    <row r="51" spans="1:9" x14ac:dyDescent="0.25">
      <c r="A51" s="1"/>
      <c r="B51" s="60"/>
      <c r="C51" s="61"/>
      <c r="D51" s="61"/>
      <c r="E51" s="61"/>
      <c r="F51" s="61"/>
      <c r="G51" s="6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7" t="s">
        <v>199</v>
      </c>
      <c r="C53" s="118"/>
      <c r="D53" s="118"/>
      <c r="E53" s="118"/>
      <c r="F53" s="118"/>
      <c r="G53" s="118"/>
      <c r="H53" s="119"/>
      <c r="I53" s="1"/>
    </row>
    <row r="54" spans="1:9" x14ac:dyDescent="0.25">
      <c r="A54" s="1"/>
      <c r="B54" s="114" t="s">
        <v>200</v>
      </c>
      <c r="C54" s="115"/>
      <c r="D54" s="115"/>
      <c r="E54" s="115"/>
      <c r="F54" s="116"/>
      <c r="G54" s="24">
        <f>(G48+G49-G50)*(1+'Fane 12. Nøgletal'!C14)</f>
        <v>24337817.340886287</v>
      </c>
      <c r="H54" s="14" t="s">
        <v>3</v>
      </c>
      <c r="I54" s="1"/>
    </row>
    <row r="55" spans="1:9" x14ac:dyDescent="0.25">
      <c r="A55" s="1"/>
      <c r="B55" s="114" t="s">
        <v>201</v>
      </c>
      <c r="C55" s="115"/>
      <c r="D55" s="115"/>
      <c r="E55" s="115"/>
      <c r="F55" s="116"/>
      <c r="G55" s="51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202</v>
      </c>
      <c r="C56" s="115"/>
      <c r="D56" s="115"/>
      <c r="E56" s="115"/>
      <c r="F56" s="116"/>
      <c r="G56" s="24">
        <f>(G54+G55)*'Fane 12. Nøgletal'!C29</f>
        <v>486756.34681772575</v>
      </c>
      <c r="H56" s="14" t="s">
        <v>3</v>
      </c>
      <c r="I56" s="1"/>
    </row>
    <row r="57" spans="1:9" x14ac:dyDescent="0.25">
      <c r="A57" s="1"/>
      <c r="B57" s="60"/>
      <c r="C57" s="61"/>
      <c r="D57" s="61"/>
      <c r="E57" s="61"/>
      <c r="F57" s="61"/>
      <c r="G57" s="61"/>
      <c r="H57" s="20"/>
      <c r="I57" s="1"/>
    </row>
  </sheetData>
  <sheetProtection algorithmName="SHA-512" hashValue="BBd810ViLaEmfsaaLQ3UuX5V/LHJnx4a9jYugUbgcVVYUlReBafze0d5yjL66XwToUII8SoBowMygaJuzOFDLg==" saltValue="LwCgQJ65BeFC91/Bk6sc9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3" t="s">
        <v>116</v>
      </c>
      <c r="C1" s="124"/>
      <c r="D1" s="124"/>
      <c r="E1" s="124"/>
      <c r="F1" s="124"/>
      <c r="G1" s="124"/>
      <c r="H1" s="124"/>
      <c r="I1" s="1"/>
    </row>
    <row r="2" spans="1:9" ht="19.899999999999999" customHeight="1" x14ac:dyDescent="0.25">
      <c r="A2" s="1"/>
      <c r="B2" s="124"/>
      <c r="C2" s="124"/>
      <c r="D2" s="124"/>
      <c r="E2" s="124"/>
      <c r="F2" s="124"/>
      <c r="G2" s="124"/>
      <c r="H2" s="124"/>
      <c r="I2" s="1"/>
    </row>
    <row r="3" spans="1:9" ht="15" customHeight="1" x14ac:dyDescent="0.25">
      <c r="A3" s="1"/>
      <c r="B3" s="125"/>
      <c r="C3" s="125"/>
      <c r="D3" s="125"/>
      <c r="E3" s="125"/>
      <c r="F3" s="125"/>
      <c r="G3" s="125"/>
      <c r="H3" s="125"/>
      <c r="I3" s="1"/>
    </row>
    <row r="4" spans="1:9" x14ac:dyDescent="0.25">
      <c r="A4" s="1"/>
      <c r="B4" s="117" t="s">
        <v>58</v>
      </c>
      <c r="C4" s="118"/>
      <c r="D4" s="118"/>
      <c r="E4" s="118"/>
      <c r="F4" s="118"/>
      <c r="G4" s="118"/>
      <c r="H4" s="119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22531246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205034.33860000002</v>
      </c>
      <c r="H6" s="14" t="s">
        <v>3</v>
      </c>
      <c r="I6" s="1"/>
    </row>
    <row r="7" spans="1:9" x14ac:dyDescent="0.25">
      <c r="A7" s="1"/>
      <c r="B7" s="60"/>
      <c r="C7" s="61"/>
      <c r="D7" s="61"/>
      <c r="E7" s="61"/>
      <c r="F7" s="61"/>
      <c r="G7" s="6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7" t="s">
        <v>63</v>
      </c>
      <c r="C9" s="118"/>
      <c r="D9" s="118"/>
      <c r="E9" s="118"/>
      <c r="F9" s="118"/>
      <c r="G9" s="118"/>
      <c r="H9" s="119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22609754.54949978</v>
      </c>
      <c r="H10" s="14" t="s">
        <v>3</v>
      </c>
      <c r="I10" s="1"/>
    </row>
    <row r="11" spans="1:9" x14ac:dyDescent="0.25">
      <c r="A11" s="1"/>
      <c r="B11" s="120" t="s">
        <v>65</v>
      </c>
      <c r="C11" s="121"/>
      <c r="D11" s="121"/>
      <c r="E11" s="121"/>
      <c r="F11" s="122"/>
      <c r="G11" s="51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205748.76640044802</v>
      </c>
      <c r="H12" s="14" t="s">
        <v>3</v>
      </c>
      <c r="I12" s="1"/>
    </row>
    <row r="13" spans="1:9" x14ac:dyDescent="0.25">
      <c r="A13" s="1"/>
      <c r="B13" s="60"/>
      <c r="C13" s="61"/>
      <c r="D13" s="61"/>
      <c r="E13" s="61"/>
      <c r="F13" s="61"/>
      <c r="G13" s="6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7" t="s">
        <v>67</v>
      </c>
      <c r="C15" s="118"/>
      <c r="D15" s="118"/>
      <c r="E15" s="118"/>
      <c r="F15" s="118"/>
      <c r="G15" s="118"/>
      <c r="H15" s="119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22782633.480833709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-50363.174337000324</v>
      </c>
      <c r="H17" s="14" t="s">
        <v>3</v>
      </c>
      <c r="I17" s="1"/>
    </row>
    <row r="18" spans="1:9" x14ac:dyDescent="0.25">
      <c r="A18" s="1"/>
      <c r="B18" s="120" t="s">
        <v>69</v>
      </c>
      <c r="C18" s="121"/>
      <c r="D18" s="121"/>
      <c r="E18" s="121"/>
      <c r="F18" s="122"/>
      <c r="G18" s="51">
        <v>0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197770.75166652136</v>
      </c>
      <c r="H19" s="14" t="s">
        <v>3</v>
      </c>
      <c r="I19" s="1"/>
    </row>
    <row r="20" spans="1:9" x14ac:dyDescent="0.25">
      <c r="A20" s="1"/>
      <c r="B20" s="60"/>
      <c r="C20" s="61"/>
      <c r="D20" s="61"/>
      <c r="E20" s="61"/>
      <c r="F20" s="61"/>
      <c r="G20" s="6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7" t="s">
        <v>71</v>
      </c>
      <c r="C22" s="118"/>
      <c r="D22" s="118"/>
      <c r="E22" s="118"/>
      <c r="F22" s="118"/>
      <c r="G22" s="118"/>
      <c r="H22" s="119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22915332.597306818</v>
      </c>
      <c r="H23" s="14" t="s">
        <v>3</v>
      </c>
      <c r="I23" s="1"/>
    </row>
    <row r="24" spans="1:9" x14ac:dyDescent="0.25">
      <c r="A24" s="1"/>
      <c r="B24" s="120" t="s">
        <v>73</v>
      </c>
      <c r="C24" s="121"/>
      <c r="D24" s="121"/>
      <c r="E24" s="121"/>
      <c r="F24" s="122"/>
      <c r="G24" s="51">
        <v>0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199363.39359656931</v>
      </c>
      <c r="H25" s="14" t="s">
        <v>3</v>
      </c>
      <c r="I25" s="1"/>
    </row>
    <row r="26" spans="1:9" x14ac:dyDescent="0.25">
      <c r="A26" s="1"/>
      <c r="B26" s="60"/>
      <c r="C26" s="61"/>
      <c r="D26" s="61"/>
      <c r="E26" s="61"/>
      <c r="F26" s="61"/>
      <c r="G26" s="6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7" t="s">
        <v>173</v>
      </c>
      <c r="C28" s="118"/>
      <c r="D28" s="118"/>
      <c r="E28" s="118"/>
      <c r="F28" s="118"/>
      <c r="G28" s="118"/>
      <c r="H28" s="119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22993104.027995512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2334087.2098832401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696497.7590416657</v>
      </c>
      <c r="H31" s="14" t="s">
        <v>3</v>
      </c>
      <c r="I31" s="1"/>
    </row>
    <row r="32" spans="1:9" x14ac:dyDescent="0.25">
      <c r="A32" s="1"/>
      <c r="B32" s="60"/>
      <c r="C32" s="61"/>
      <c r="D32" s="61"/>
      <c r="E32" s="61"/>
      <c r="F32" s="61"/>
      <c r="G32" s="6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7" t="s">
        <v>178</v>
      </c>
      <c r="C34" s="118"/>
      <c r="D34" s="118"/>
      <c r="E34" s="118"/>
      <c r="F34" s="118"/>
      <c r="G34" s="118"/>
      <c r="H34" s="119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24931187.939278897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2232723.2116727596</v>
      </c>
      <c r="H36" s="14" t="s">
        <v>3</v>
      </c>
      <c r="I36" s="38"/>
    </row>
    <row r="37" spans="1:9" x14ac:dyDescent="0.25">
      <c r="A37" s="1"/>
      <c r="B37" s="114" t="s">
        <v>194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3933239.0888039386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743819.60684446793</v>
      </c>
      <c r="H38" s="14" t="s">
        <v>3</v>
      </c>
      <c r="I38" s="1"/>
    </row>
    <row r="39" spans="1:9" x14ac:dyDescent="0.25">
      <c r="A39" s="1"/>
      <c r="B39" s="60"/>
      <c r="C39" s="61"/>
      <c r="D39" s="61"/>
      <c r="E39" s="61"/>
      <c r="F39" s="61"/>
      <c r="G39" s="6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7" t="s">
        <v>82</v>
      </c>
      <c r="C41" s="118"/>
      <c r="D41" s="118"/>
      <c r="E41" s="118"/>
      <c r="F41" s="118"/>
      <c r="G41" s="118"/>
      <c r="H41" s="119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28213405.425728459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51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417558.40030078118</v>
      </c>
      <c r="H44" s="14" t="s">
        <v>3</v>
      </c>
      <c r="I44" s="1"/>
    </row>
    <row r="45" spans="1:9" x14ac:dyDescent="0.25">
      <c r="A45" s="1"/>
      <c r="B45" s="60"/>
      <c r="C45" s="61"/>
      <c r="D45" s="61"/>
      <c r="E45" s="61"/>
      <c r="F45" s="61"/>
      <c r="G45" s="6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7" t="s">
        <v>153</v>
      </c>
      <c r="C47" s="118"/>
      <c r="D47" s="118"/>
      <c r="E47" s="118"/>
      <c r="F47" s="118"/>
      <c r="G47" s="118"/>
      <c r="H47" s="119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27887573.320611589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51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412736.08514505153</v>
      </c>
      <c r="H50" s="14" t="s">
        <v>3</v>
      </c>
      <c r="I50" s="1"/>
    </row>
    <row r="51" spans="1:9" x14ac:dyDescent="0.25">
      <c r="A51" s="1"/>
      <c r="B51" s="60"/>
      <c r="C51" s="61"/>
      <c r="D51" s="61"/>
      <c r="E51" s="61"/>
      <c r="F51" s="61"/>
      <c r="G51" s="6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7" t="s">
        <v>195</v>
      </c>
      <c r="C53" s="118"/>
      <c r="D53" s="118"/>
      <c r="E53" s="118"/>
      <c r="F53" s="118"/>
      <c r="G53" s="118"/>
      <c r="H53" s="119"/>
      <c r="I53" s="1"/>
    </row>
    <row r="54" spans="1:9" x14ac:dyDescent="0.25">
      <c r="A54" s="1"/>
      <c r="B54" s="114" t="s">
        <v>196</v>
      </c>
      <c r="C54" s="115"/>
      <c r="D54" s="115"/>
      <c r="E54" s="115"/>
      <c r="F54" s="116"/>
      <c r="G54" s="24">
        <f>(G48+G49-G50)*(1+'Fane 12. Nøgletal'!C14)</f>
        <v>27565504.198343579</v>
      </c>
      <c r="H54" s="14" t="s">
        <v>3</v>
      </c>
      <c r="I54" s="1"/>
    </row>
    <row r="55" spans="1:9" x14ac:dyDescent="0.25">
      <c r="A55" s="1"/>
      <c r="B55" s="114" t="s">
        <v>197</v>
      </c>
      <c r="C55" s="115"/>
      <c r="D55" s="115"/>
      <c r="E55" s="115"/>
      <c r="F55" s="116"/>
      <c r="G55" s="51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198</v>
      </c>
      <c r="C56" s="115"/>
      <c r="D56" s="115"/>
      <c r="E56" s="115"/>
      <c r="F56" s="116"/>
      <c r="G56" s="24">
        <f>(G54+G55)*'Fane 12. Nøgletal'!C24</f>
        <v>407969.46213548497</v>
      </c>
      <c r="H56" s="14" t="s">
        <v>3</v>
      </c>
      <c r="I56" s="1"/>
    </row>
    <row r="57" spans="1:9" x14ac:dyDescent="0.25">
      <c r="A57" s="1"/>
      <c r="B57" s="60"/>
      <c r="C57" s="61"/>
      <c r="D57" s="61"/>
      <c r="E57" s="61"/>
      <c r="F57" s="61"/>
      <c r="G57" s="61"/>
      <c r="H57" s="20"/>
      <c r="I57" s="1"/>
    </row>
  </sheetData>
  <sheetProtection algorithmName="SHA-512" hashValue="wiUTwvzcWmiqOV3puJi31mFkdPY1R6Km1Jw0S1Wl8o399HJrmpba2nhaz4wgmDOt36wppDMaXyu7W8yfpQLTQQ==" saltValue="uVu+9ykhXT9NXpcFdc7BAA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91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7" t="s">
        <v>9</v>
      </c>
      <c r="C8" s="118"/>
      <c r="D8" s="118"/>
      <c r="E8" s="118"/>
      <c r="F8" s="118"/>
      <c r="G8" s="118"/>
      <c r="H8" s="119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1.8406666195441429E-2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1.9073988309599256E-2</v>
      </c>
      <c r="H10" s="14"/>
      <c r="I10" s="1"/>
    </row>
    <row r="11" spans="1:9" x14ac:dyDescent="0.25">
      <c r="A11" s="1"/>
      <c r="B11" s="60"/>
      <c r="C11" s="61"/>
      <c r="D11" s="61"/>
      <c r="E11" s="61"/>
      <c r="F11" s="61"/>
      <c r="G11" s="61"/>
      <c r="H11" s="20"/>
      <c r="I11" s="1"/>
    </row>
    <row r="12" spans="1:9" ht="14.25" customHeight="1" x14ac:dyDescent="0.25">
      <c r="A12" s="1"/>
      <c r="B12" s="126" t="s">
        <v>192</v>
      </c>
      <c r="C12" s="127"/>
      <c r="D12" s="127"/>
      <c r="E12" s="127"/>
      <c r="F12" s="127"/>
      <c r="G12" s="127"/>
      <c r="H12" s="128"/>
      <c r="I12" s="1"/>
    </row>
    <row r="13" spans="1:9" ht="12.75" customHeight="1" x14ac:dyDescent="0.25">
      <c r="A13" s="18"/>
      <c r="B13" s="129"/>
      <c r="C13" s="130"/>
      <c r="D13" s="130"/>
      <c r="E13" s="130"/>
      <c r="F13" s="130"/>
      <c r="G13" s="130"/>
      <c r="H13" s="13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VDJQvr9tC33d6W/NwrTHNrcIkPw+RUwgiaBIyqna+boUgzd3ovJ44BbDQjo9ppIFvRkNwyXDcjEoJO2UnkqHg==" saltValue="fAmawkEFch6m2Kz7xEwrd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2021-10-04T11:12:22Z</dcterms:modified>
</cp:coreProperties>
</file>