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lueKolding Vand AS (V03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<sst xmlns="http://schemas.openxmlformats.org/spreadsheetml/2006/main" count="403" uniqueCount="153">
  <si>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</si>
  <si>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</si>
  <si>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</si>
  <si>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</si>
  <si>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</si>
  <si>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</si>
  <si>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</si>
  <si>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</si>
  <si>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</si>
  <si>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</si>
  <si>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</si>
  <si>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</si>
  <si>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</si>
  <si>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</si>
  <si>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</si>
  <si>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</si>
  <si>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</si>
  <si>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</si>
  <si>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</si>
  <si>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</si>
  <si>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</si>
  <si>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</si>
  <si>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</si>
  <si>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</si>
  <si>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</si>
  <si>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</si>
  <si>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</si>
  <si>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</si>
  <si>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</si>
  <si>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</si>
  <si>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</si>
  <si>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</si>
  <si>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</si>
  <si>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</si>
  <si>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</si>
  <si>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</si>
  <si>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</si>
  <si>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</si>
  <si>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</si>
  <si>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</si>
  <si>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</si>
  <si>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</si>
  <si>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</si>
  <si>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</si>
  <si>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</si>
  <si>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</si>
  <si>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</si>
  <si>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</si>
  <si>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</si>
  <si>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</si>
  <si>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</si>
  <si>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</si>
  <si>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</si>
  <si>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</si>
  <si>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</si>
  <si>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</si>
  <si>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</si>
  <si>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</si>
  <si>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</si>
  <si>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</si>
  <si>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</si>
  <si>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</si>
  <si>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</si>
  <si>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</si>
  <si>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</si>
  <si>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</si>
  <si>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</si>
  <si>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</si>
  <si>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</si>
  <si>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</si>
  <si>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</si>
  <si>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</si>
  <si>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</si>
  <si>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</si>
  <si>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</si>
  <si>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</si>
  <si>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</si>
  <si>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</si>
  <si>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</si>
  <si>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</si>
  <si>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</si>
  <si>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</si>
  <si>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</si>
  <si>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</si>
  <si>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</si>
  <si>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</si>
  <si>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</si>
  <si>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</si>
  <si>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</si>
  <si>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</si>
  <si>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</si>
  <si>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</si>
  <si>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</si>
  <si>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</si>
  <si>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</si>
  <si>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</si>
  <si>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</si>
  <si>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</si>
  <si>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</si>
  <si>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</si>
  <si>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</si>
  <si>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</si>
  <si>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</si>
  <si>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</si>
  <si>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</si>
  <si>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</si>
  <si>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</si>
  <si>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</si>
  <si>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</si>
  <si>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</si>
  <si>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</si>
  <si>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</si>
  <si>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</si>
  <si>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</si>
  <si>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</si>
  <si>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</si>
  <si>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</si>
  <si>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</si>
  <si>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</si>
  <si>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</si>
  <si>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</si>
  <si>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</si>
  <si>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</si>
  <si>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</si>
  <si>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</si>
  <si>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</si>
  <si>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</si>
  <si>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</si>
  <si>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</si>
  <si>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</si>
  <si>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</si>
  <si>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til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</si>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</sst>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3" fontId="0" fillId="0" borderId="0" xfId="0" applyNumberForma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4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5">
      <c r="A8" s="1"/>
      <c r="B8" s="1"/>
      <c r="C8" s="4"/>
      <c r="D8" s="67" t="s">
        <v>94</v>
      </c>
      <c r="E8" s="67"/>
      <c r="F8" s="67"/>
      <c r="G8" s="6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9" t="s">
        <v>87</v>
      </c>
      <c r="E13" s="60"/>
      <c r="F13" s="60"/>
      <c r="G13" s="61"/>
      <c r="H13" s="1"/>
      <c r="I13" s="1"/>
    </row>
    <row r="14" spans="1:9" x14ac:dyDescent="0.45">
      <c r="A14" s="1"/>
      <c r="B14" s="1"/>
      <c r="C14" s="6" t="s">
        <v>15</v>
      </c>
      <c r="D14" s="59" t="s">
        <v>37</v>
      </c>
      <c r="E14" s="60"/>
      <c r="F14" s="60"/>
      <c r="G14" s="61"/>
      <c r="H14" s="1"/>
      <c r="I14" s="1"/>
    </row>
    <row r="15" spans="1:9" x14ac:dyDescent="0.45">
      <c r="A15" s="1"/>
      <c r="B15" s="1"/>
      <c r="C15" s="6" t="s">
        <v>32</v>
      </c>
      <c r="D15" s="59" t="s">
        <v>63</v>
      </c>
      <c r="E15" s="60"/>
      <c r="F15" s="60"/>
      <c r="G15" s="61"/>
      <c r="H15" s="1"/>
      <c r="I15" s="1"/>
    </row>
    <row r="16" spans="1:9" x14ac:dyDescent="0.45">
      <c r="A16" s="1"/>
      <c r="B16" s="1"/>
      <c r="C16" s="6" t="s">
        <v>33</v>
      </c>
      <c r="D16" s="59" t="s">
        <v>95</v>
      </c>
      <c r="E16" s="60"/>
      <c r="F16" s="60"/>
      <c r="G16" s="61"/>
      <c r="H16" s="1"/>
      <c r="I16" s="1"/>
    </row>
    <row r="17" spans="1:9" x14ac:dyDescent="0.45">
      <c r="A17" s="1"/>
      <c r="B17" s="1"/>
      <c r="C17" s="6" t="s">
        <v>59</v>
      </c>
      <c r="D17" s="59" t="s">
        <v>96</v>
      </c>
      <c r="E17" s="60"/>
      <c r="F17" s="60"/>
      <c r="G17" s="61"/>
      <c r="H17" s="1"/>
      <c r="I17" s="1"/>
    </row>
    <row r="18" spans="1:9" x14ac:dyDescent="0.45">
      <c r="A18" s="1"/>
      <c r="B18" s="1"/>
      <c r="C18" s="6" t="s">
        <v>7</v>
      </c>
      <c r="D18" s="71" t="s">
        <v>12</v>
      </c>
      <c r="E18" s="72"/>
      <c r="F18" s="72"/>
      <c r="G18" s="73"/>
      <c r="H18" s="1"/>
      <c r="I18" s="1"/>
    </row>
    <row r="19" spans="1:9" x14ac:dyDescent="0.45">
      <c r="A19" s="1"/>
      <c r="B19" s="1"/>
      <c r="C19" s="6" t="s">
        <v>8</v>
      </c>
      <c r="D19" s="63" t="s">
        <v>97</v>
      </c>
      <c r="E19" s="64"/>
      <c r="F19" s="64"/>
      <c r="G19" s="65"/>
      <c r="H19" s="1"/>
      <c r="I19" s="1"/>
    </row>
    <row r="20" spans="1:9" x14ac:dyDescent="0.45">
      <c r="A20" s="1"/>
      <c r="B20" s="1"/>
      <c r="C20" s="6" t="s">
        <v>56</v>
      </c>
      <c r="D20" s="63" t="s">
        <v>34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82</v>
      </c>
      <c r="D21" s="63" t="s">
        <v>41</v>
      </c>
      <c r="E21" s="64"/>
      <c r="F21" s="64"/>
      <c r="G21" s="65"/>
      <c r="H21" s="1"/>
      <c r="I21" s="1"/>
    </row>
    <row r="22" spans="1:9" x14ac:dyDescent="0.45">
      <c r="A22" s="1"/>
      <c r="B22" s="1"/>
      <c r="C22" s="6" t="s">
        <v>83</v>
      </c>
      <c r="D22" s="63" t="s">
        <v>42</v>
      </c>
      <c r="E22" s="64"/>
      <c r="F22" s="64"/>
      <c r="G22" s="65"/>
      <c r="H22" s="1"/>
      <c r="I22" s="1"/>
    </row>
    <row r="23" spans="1:9" x14ac:dyDescent="0.45">
      <c r="A23" s="1"/>
      <c r="B23" s="1"/>
      <c r="C23" s="6" t="s">
        <v>84</v>
      </c>
      <c r="D23" s="63" t="s">
        <v>64</v>
      </c>
      <c r="E23" s="64"/>
      <c r="F23" s="64"/>
      <c r="G23" s="65"/>
      <c r="H23" s="1"/>
      <c r="I23" s="1"/>
    </row>
    <row r="24" spans="1:9" x14ac:dyDescent="0.45">
      <c r="A24" s="1"/>
      <c r="B24" s="1"/>
      <c r="C24" s="6" t="s">
        <v>9</v>
      </c>
      <c r="D24" s="63" t="s">
        <v>35</v>
      </c>
      <c r="E24" s="64"/>
      <c r="F24" s="64"/>
      <c r="G24" s="65"/>
      <c r="H24" s="1"/>
      <c r="I24" s="1"/>
    </row>
    <row r="25" spans="1:9" x14ac:dyDescent="0.45">
      <c r="A25" s="1"/>
      <c r="B25" s="1"/>
      <c r="C25" s="6" t="s">
        <v>50</v>
      </c>
      <c r="D25" s="68" t="s">
        <v>57</v>
      </c>
      <c r="E25" s="69"/>
      <c r="F25" s="69"/>
      <c r="G25" s="70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Tc2jmwQabUm20cv+DN8idJCnJ8BiqYIEG/H2KC4jzBLIPdIttnSlMNk7YvFRBR1W3uAi1EiHAo0SWNmoBUmPQ==" saltValue="/4um5Ls+5aUX+cX7CmDQ2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HR1vRPLlFBBEwBwsdySyb+cvMKfmmhoTCuAGFoBYlE+Vx23pegR9FDaP/2dyumi9pf9kqH7ugErreq+GQ8D79w==" saltValue="PKR4T7LPw9/4qg2dudF8I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51</v>
      </c>
      <c r="C8" s="90"/>
      <c r="D8" s="90"/>
      <c r="E8" s="90"/>
      <c r="F8" s="91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52</v>
      </c>
      <c r="C15" s="90"/>
      <c r="D15" s="90"/>
      <c r="E15" s="90"/>
      <c r="F15" s="91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9" t="s">
        <v>77</v>
      </c>
      <c r="C22" s="90"/>
      <c r="D22" s="90"/>
      <c r="E22" s="90"/>
      <c r="F22" s="91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9" t="s">
        <v>112</v>
      </c>
      <c r="C29" s="90"/>
      <c r="D29" s="90"/>
      <c r="E29" s="90"/>
      <c r="F29" s="91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V0pIlhihKVupZesPj7+FJ0jonzNTrXvbt6RrxjrpkZKJGkt/uK+LZubxCLPO5IpYOnAbsJWfMcuUa/0Dth9MvQ==" saltValue="fftPSawUbl7aQtFTdJz6y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91</v>
      </c>
      <c r="C3" s="87"/>
      <c r="D3" s="87"/>
      <c r="E3" s="87"/>
      <c r="F3" s="87"/>
      <c r="G3" s="1"/>
    </row>
    <row r="4" spans="1:7" ht="25.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45">
      <c r="A9" s="1"/>
      <c r="B9" s="54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7d94Gq9MtV6dsYAYn7AcFNkJkhj6GPGZIX05KQKxavYpKsYWeDcJwWOUH+omRx+MW8mKhlR4SprBR2rj49EM8A==" saltValue="597YT5pMOxsSu+TZQ/+n1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92</v>
      </c>
      <c r="C3" s="87"/>
      <c r="D3" s="87"/>
      <c r="E3" s="87"/>
      <c r="F3" s="87"/>
      <c r="G3" s="1"/>
    </row>
    <row r="4" spans="1:7" ht="25.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49</v>
      </c>
      <c r="C14" s="90"/>
      <c r="D14" s="90"/>
      <c r="E14" s="90"/>
      <c r="F14" s="91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73</v>
      </c>
      <c r="C20" s="90"/>
      <c r="D20" s="90"/>
      <c r="E20" s="90"/>
      <c r="F20" s="91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116</v>
      </c>
      <c r="C26" s="90"/>
      <c r="D26" s="90"/>
      <c r="E26" s="90"/>
      <c r="F26" s="91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U3wIXc8cUapngw79RJngMRSfDUKVZd8X8izI/JNwnr8aU4OzRUWoqshTuC6CMwQxiILkPRIaWztCD/8r6NfnjA==" saltValue="RxwnXQt0yX4u6/ymBhX3+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7" t="s">
        <v>93</v>
      </c>
      <c r="C3" s="87"/>
      <c r="D3" s="1"/>
    </row>
    <row r="4" spans="1:4" ht="25.5" customHeight="1" x14ac:dyDescent="0.45">
      <c r="A4" s="1"/>
      <c r="B4" s="87"/>
      <c r="C4" s="87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7"/>
      <c r="C20" s="108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VaZaF3lG8xuBeKFYUyOnJyUWOXNjWY9pZH9GmxzBi9yJ1tjMtxvSYlME+3KS4YnITrVNNDC+Kv6KlSjkzxc9wg==" saltValue="Hwg2pfKQcSGqp+CeJexL/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46" t="s">
        <v>24</v>
      </c>
      <c r="C9" s="46"/>
      <c r="D9" s="46"/>
      <c r="E9" s="7">
        <f>'Fane 3. Omkostninger i ØR2021'!E16</f>
        <v>3181320.1534982687</v>
      </c>
      <c r="F9" s="46" t="s">
        <v>3</v>
      </c>
      <c r="G9" s="1"/>
    </row>
    <row r="10" spans="1:7" ht="17.100000000000001" customHeight="1" x14ac:dyDescent="0.45">
      <c r="A10" s="1"/>
      <c r="B10" s="33" t="s">
        <v>121</v>
      </c>
      <c r="C10" s="46"/>
      <c r="D10" s="46"/>
      <c r="E10" s="7">
        <f>'Fane 3. Omkostninger i ØR2021'!E13*(1-'Fane 10. Nøgletal'!C19)*(1+'Fane 10. Nøgletal'!C13)</f>
        <v>0</v>
      </c>
      <c r="F10" s="46" t="s">
        <v>3</v>
      </c>
      <c r="G10" s="1"/>
    </row>
    <row r="11" spans="1:7" ht="17.100000000000001" customHeight="1" x14ac:dyDescent="0.45">
      <c r="A11" s="1"/>
      <c r="B11" s="29" t="s">
        <v>60</v>
      </c>
      <c r="C11" s="46"/>
      <c r="D11" s="46"/>
      <c r="E11" s="7">
        <f>'Fane 7.1. Varige tillæg'!C12+'Fane 7.1. Varige tillæg'!E12</f>
        <v>0</v>
      </c>
      <c r="F11" s="46" t="s">
        <v>3</v>
      </c>
      <c r="G11" s="1"/>
    </row>
    <row r="12" spans="1:7" ht="17.100000000000001" customHeight="1" x14ac:dyDescent="0.4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4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45">
      <c r="A14" s="1"/>
      <c r="B14" s="29" t="s">
        <v>18</v>
      </c>
      <c r="C14" s="46"/>
      <c r="D14" s="46"/>
      <c r="E14" s="8">
        <f>E9*'Fane 10. Nøgletal'!C13+SUM(E11:E13)*'Fane 10. Nøgletal'!C14</f>
        <v>38812.105872678883</v>
      </c>
      <c r="F14" s="46" t="s">
        <v>3</v>
      </c>
      <c r="G14" s="1"/>
    </row>
    <row r="15" spans="1:7" ht="17.100000000000001" customHeight="1" x14ac:dyDescent="0.45">
      <c r="A15" s="1"/>
      <c r="B15" s="29" t="s">
        <v>54</v>
      </c>
      <c r="C15" s="46"/>
      <c r="D15" s="46"/>
      <c r="E15" s="8">
        <f>-SUM(E9,E11:E14)*'Fane 10. Nøgletal'!C19</f>
        <v>-54742.248409306114</v>
      </c>
      <c r="F15" s="46" t="s">
        <v>3</v>
      </c>
      <c r="G15" s="1"/>
    </row>
    <row r="16" spans="1:7" ht="15" customHeight="1" x14ac:dyDescent="0.45">
      <c r="A16" s="1"/>
      <c r="B16" s="50" t="s">
        <v>20</v>
      </c>
      <c r="C16" s="39"/>
      <c r="D16" s="39"/>
      <c r="E16" s="9">
        <f>SUM(E9,E11:E15)</f>
        <v>3165390.0109616416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1857797.0321404403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4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4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-347151.82223552751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148</v>
      </c>
      <c r="C26" s="40"/>
      <c r="D26" s="40"/>
      <c r="E26" s="40"/>
      <c r="F26" s="40"/>
      <c r="G26" s="1"/>
    </row>
    <row r="27" spans="1:7" x14ac:dyDescent="0.45">
      <c r="A27" s="1"/>
      <c r="B27" s="41" t="s">
        <v>149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4676035.2208665544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aS0XT7MzgEkR2wncBUla65sZ1hTSQGDjRPQCqqvmy8l6V1aU0NvARuoXhocMOmkbaYGAkstmsTLn7tCrR6HZag==" saltValue="GM37/5N5wYz2hwezYT1zh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101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46" t="s">
        <v>66</v>
      </c>
      <c r="C9" s="46"/>
      <c r="D9" s="46"/>
      <c r="E9" s="7">
        <f>'Fane 2.1. Økonomisk ramme 2022'!E16</f>
        <v>3165390.0109616416</v>
      </c>
      <c r="F9" s="46" t="s">
        <v>3</v>
      </c>
      <c r="G9" s="1"/>
    </row>
    <row r="10" spans="1:7" ht="15" customHeight="1" x14ac:dyDescent="0.45">
      <c r="A10" s="1"/>
      <c r="B10" s="29" t="s">
        <v>62</v>
      </c>
      <c r="C10" s="46"/>
      <c r="D10" s="46"/>
      <c r="E10" s="7">
        <f>-('Fane 9. Bortfald'!C18+'Fane 9. Bortfald'!E18)</f>
        <v>0</v>
      </c>
      <c r="F10" s="46" t="s">
        <v>3</v>
      </c>
      <c r="G10" s="1"/>
    </row>
    <row r="11" spans="1:7" ht="15" customHeight="1" x14ac:dyDescent="0.45">
      <c r="A11" s="1"/>
      <c r="B11" s="38" t="s">
        <v>18</v>
      </c>
      <c r="C11" s="46"/>
      <c r="D11" s="46"/>
      <c r="E11" s="8">
        <f>SUM(E9:E10)*'Fane 10. Nøgletal'!C14</f>
        <v>10445.787036173417</v>
      </c>
      <c r="F11" s="46" t="s">
        <v>3</v>
      </c>
      <c r="G11" s="1"/>
    </row>
    <row r="12" spans="1:7" ht="15" customHeight="1" x14ac:dyDescent="0.45">
      <c r="A12" s="1"/>
      <c r="B12" s="38" t="s">
        <v>54</v>
      </c>
      <c r="C12" s="46"/>
      <c r="D12" s="46"/>
      <c r="E12" s="8">
        <f>-SUM(E9:E11)*'Fane 10. Nøgletal'!C19</f>
        <v>-53989.208565962857</v>
      </c>
      <c r="F12" s="46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3121846.5894318521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1863927.762346504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46"/>
      <c r="D17" s="46"/>
      <c r="E17" s="8">
        <f>'Fane 7.2. Engangstillæg'!C20</f>
        <v>0</v>
      </c>
      <c r="F17" s="46" t="s">
        <v>3</v>
      </c>
      <c r="G17" s="1"/>
    </row>
    <row r="18" spans="1:7" ht="15" customHeight="1" x14ac:dyDescent="0.45">
      <c r="A18" s="1"/>
      <c r="B18" s="29" t="s">
        <v>40</v>
      </c>
      <c r="C18" s="46"/>
      <c r="D18" s="46"/>
      <c r="E18" s="8">
        <f>'Fane 7.2. Engangstillæg'!E20</f>
        <v>0</v>
      </c>
      <c r="F18" s="46" t="s">
        <v>3</v>
      </c>
      <c r="G18" s="1"/>
    </row>
    <row r="19" spans="1:7" ht="15" customHeight="1" x14ac:dyDescent="0.45">
      <c r="A19" s="1"/>
      <c r="B19" s="50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150</v>
      </c>
      <c r="C21" s="41"/>
      <c r="D21" s="41"/>
      <c r="E21" s="9">
        <f>'Fane 5. Kontrol af ØR2020'!E35</f>
        <v>-231616.911696319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4754157.4400820378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7o2yyqqmlmE0WSKdgTLKReGDw0i565Nvrx7NqGHMnjXiORa3XxzAgia3DYEgzvnkG+rHoMpa8PEqWabEIYwj0A==" saltValue="0JBBPsrBgs79F7UxnNaog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67</v>
      </c>
      <c r="C8" s="46"/>
      <c r="D8" s="46"/>
      <c r="E8" s="7">
        <f>'Fane 2.2. Økonomisk ramme 2023'!E13</f>
        <v>3121846.5894318521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10302.093745125112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-53246.527614008613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3078902.1555629685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1870078.7239622476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-231616.911696319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4717363.9678288978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qn/gyL0FVxdWCpTGIV5iSfesCraaYuxHPv7UFMVKE509xVHRQsavxjUl3YMpdOzAywJcOkJW/LAqs1/zrX8VTw==" saltValue="CIXq9LDUHLl03MbtKkq6R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103</v>
      </c>
      <c r="C8" s="46"/>
      <c r="D8" s="46"/>
      <c r="E8" s="7">
        <f>'Fane 2.3. Økonomisk ramme 2024'!E12</f>
        <v>3078902.1555629685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10160.377113357796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-52514.063055497551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3036548.4696208285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1876249.9837513231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-231616.911696319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4681181.5416758321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7F4F1crrz/kInheZsmLbjoop8fhH9jIKt+ocINSAMjxFoXLaVZtA3ZI77pX+YdqKVBhGgO9wFsArVylR5Ak3ig==" saltValue="XEU+GGTBG8aS4MgJqMv+G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H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8" x14ac:dyDescent="0.45">
      <c r="A1" s="1"/>
      <c r="B1" s="1"/>
      <c r="C1" s="1"/>
      <c r="D1" s="1"/>
      <c r="E1" s="1"/>
      <c r="F1" s="1"/>
      <c r="G1" s="1"/>
    </row>
    <row r="2" spans="1:8" x14ac:dyDescent="0.45">
      <c r="A2" s="1"/>
      <c r="B2" s="1"/>
      <c r="C2" s="1"/>
      <c r="D2" s="1"/>
      <c r="E2" s="1"/>
      <c r="F2" s="1"/>
      <c r="G2" s="1"/>
    </row>
    <row r="3" spans="1:8" ht="15" customHeight="1" x14ac:dyDescent="0.45">
      <c r="A3" s="1"/>
      <c r="B3" s="87" t="s">
        <v>105</v>
      </c>
      <c r="C3" s="87"/>
      <c r="D3" s="87"/>
      <c r="E3" s="87"/>
      <c r="F3" s="87"/>
      <c r="G3" s="1"/>
    </row>
    <row r="4" spans="1:8" ht="29.25" customHeight="1" x14ac:dyDescent="0.45">
      <c r="A4" s="1"/>
      <c r="B4" s="87"/>
      <c r="C4" s="87"/>
      <c r="D4" s="87"/>
      <c r="E4" s="87"/>
      <c r="F4" s="87"/>
      <c r="G4" s="1"/>
    </row>
    <row r="5" spans="1:8" x14ac:dyDescent="0.45">
      <c r="A5" s="1"/>
      <c r="B5" s="1"/>
      <c r="C5" s="1"/>
      <c r="D5" s="1"/>
      <c r="E5" s="1"/>
      <c r="F5" s="1"/>
      <c r="G5" s="1"/>
    </row>
    <row r="6" spans="1:8" x14ac:dyDescent="0.45">
      <c r="A6" s="1"/>
      <c r="B6" s="1"/>
      <c r="C6" s="1"/>
      <c r="D6" s="1"/>
      <c r="E6" s="1"/>
      <c r="F6" s="1"/>
      <c r="G6" s="1"/>
    </row>
    <row r="7" spans="1:8" x14ac:dyDescent="0.45">
      <c r="A7" s="1"/>
      <c r="B7" s="1"/>
      <c r="C7" s="1"/>
      <c r="D7" s="1"/>
      <c r="E7" s="1"/>
      <c r="F7" s="1"/>
      <c r="G7" s="1"/>
    </row>
    <row r="8" spans="1:8" x14ac:dyDescent="0.45">
      <c r="A8" s="1"/>
      <c r="B8" s="40" t="s">
        <v>126</v>
      </c>
      <c r="C8" s="40"/>
      <c r="D8" s="40"/>
      <c r="E8" s="40"/>
      <c r="F8" s="40"/>
      <c r="G8" s="1"/>
    </row>
    <row r="9" spans="1:8" x14ac:dyDescent="0.45">
      <c r="A9" s="1"/>
      <c r="B9" s="88" t="s">
        <v>23</v>
      </c>
      <c r="C9" s="88"/>
      <c r="D9" s="88"/>
      <c r="E9" s="7">
        <v>2369950.0046259039</v>
      </c>
      <c r="F9" s="46" t="s">
        <v>3</v>
      </c>
      <c r="G9" s="1"/>
      <c r="H9" s="58"/>
    </row>
    <row r="10" spans="1:8" x14ac:dyDescent="0.45">
      <c r="A10" s="1"/>
      <c r="B10" s="77" t="s">
        <v>128</v>
      </c>
      <c r="C10" s="77"/>
      <c r="D10" s="77"/>
      <c r="E10" s="7">
        <v>10954.112248184187</v>
      </c>
      <c r="F10" s="46" t="s">
        <v>3</v>
      </c>
      <c r="G10" s="1"/>
    </row>
    <row r="11" spans="1:8" x14ac:dyDescent="0.45">
      <c r="A11" s="1"/>
      <c r="B11" s="77" t="s">
        <v>60</v>
      </c>
      <c r="C11" s="77"/>
      <c r="D11" s="77"/>
      <c r="E11" s="7">
        <v>816426.34920000006</v>
      </c>
      <c r="F11" s="46" t="s">
        <v>3</v>
      </c>
      <c r="G11" s="1"/>
      <c r="H11" s="58"/>
    </row>
    <row r="12" spans="1:8" x14ac:dyDescent="0.45">
      <c r="A12" s="1"/>
      <c r="B12" s="77" t="s">
        <v>65</v>
      </c>
      <c r="C12" s="77"/>
      <c r="D12" s="77"/>
      <c r="E12" s="7">
        <v>0</v>
      </c>
      <c r="F12" s="46" t="s">
        <v>3</v>
      </c>
      <c r="G12" s="1"/>
    </row>
    <row r="13" spans="1:8" x14ac:dyDescent="0.45">
      <c r="A13" s="1"/>
      <c r="B13" s="77" t="s">
        <v>61</v>
      </c>
      <c r="C13" s="77"/>
      <c r="D13" s="77"/>
      <c r="E13" s="8">
        <v>0</v>
      </c>
      <c r="F13" s="46" t="s">
        <v>3</v>
      </c>
      <c r="G13" s="1"/>
    </row>
    <row r="14" spans="1:8" x14ac:dyDescent="0.45">
      <c r="A14" s="1"/>
      <c r="B14" s="77" t="s">
        <v>18</v>
      </c>
      <c r="C14" s="77"/>
      <c r="D14" s="77"/>
      <c r="E14" s="8">
        <f>SUM(E9:E13)*'Fane 10. Nøgletal'!C13</f>
        <v>39007.431686103875</v>
      </c>
      <c r="F14" s="46" t="s">
        <v>3</v>
      </c>
      <c r="G14" s="1"/>
    </row>
    <row r="15" spans="1:8" x14ac:dyDescent="0.45">
      <c r="A15" s="1"/>
      <c r="B15" s="77" t="s">
        <v>54</v>
      </c>
      <c r="C15" s="77"/>
      <c r="D15" s="77"/>
      <c r="E15" s="8">
        <f>-SUM(E9:E14)*'Fane 10. Nøgletal'!C19</f>
        <v>-55017.744261923268</v>
      </c>
      <c r="F15" s="46" t="s">
        <v>3</v>
      </c>
      <c r="G15" s="1"/>
    </row>
    <row r="16" spans="1:8" x14ac:dyDescent="0.45">
      <c r="A16" s="1"/>
      <c r="B16" s="78" t="s">
        <v>20</v>
      </c>
      <c r="C16" s="78"/>
      <c r="D16" s="78"/>
      <c r="E16" s="9">
        <f>SUM(E9:E15)</f>
        <v>3181320.1534982687</v>
      </c>
      <c r="F16" s="41" t="s">
        <v>3</v>
      </c>
      <c r="G16" s="1"/>
    </row>
    <row r="17" spans="1:7" x14ac:dyDescent="0.45">
      <c r="A17" s="1"/>
      <c r="B17" s="79" t="s">
        <v>12</v>
      </c>
      <c r="C17" s="79"/>
      <c r="D17" s="79"/>
      <c r="E17" s="40"/>
      <c r="F17" s="40"/>
      <c r="G17" s="1"/>
    </row>
    <row r="18" spans="1:7" x14ac:dyDescent="0.45">
      <c r="A18" s="1"/>
      <c r="B18" s="80" t="s">
        <v>12</v>
      </c>
      <c r="C18" s="80"/>
      <c r="D18" s="80"/>
      <c r="E18" s="9">
        <v>1767922.5454480799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1" t="s">
        <v>39</v>
      </c>
      <c r="C20" s="82"/>
      <c r="D20" s="83"/>
      <c r="E20" s="37">
        <v>0</v>
      </c>
      <c r="F20" s="32" t="s">
        <v>3</v>
      </c>
      <c r="G20" s="1"/>
    </row>
    <row r="21" spans="1:7" x14ac:dyDescent="0.45">
      <c r="A21" s="1"/>
      <c r="B21" s="81" t="s">
        <v>40</v>
      </c>
      <c r="C21" s="82"/>
      <c r="D21" s="83"/>
      <c r="E21" s="37">
        <v>0</v>
      </c>
      <c r="F21" s="32" t="s">
        <v>3</v>
      </c>
      <c r="G21" s="1"/>
    </row>
    <row r="22" spans="1:7" x14ac:dyDescent="0.45">
      <c r="A22" s="1"/>
      <c r="B22" s="84" t="s">
        <v>43</v>
      </c>
      <c r="C22" s="85"/>
      <c r="D22" s="86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-347151.82223552751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v>-1142709.8207257928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3459381.0559850279</v>
      </c>
      <c r="F26" s="11" t="s">
        <v>3</v>
      </c>
      <c r="G26" s="1"/>
    </row>
    <row r="27" spans="1:7" ht="27" customHeight="1" x14ac:dyDescent="0.45">
      <c r="A27" s="1"/>
      <c r="B27" s="76" t="s">
        <v>120</v>
      </c>
      <c r="C27" s="76"/>
      <c r="D27" s="76"/>
      <c r="E27" s="76"/>
      <c r="F27" s="76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UMNtZeM7t692AJNVNyWtW9cOj2Eq2rg2uVhZ9spMEXjR1ovpt+E1rimUcHH4NVbdDBXEG80G53oezVUkTOXtOQ==" saltValue="JevpsKJUmKZ650wlGz+sy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53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9" t="s">
        <v>107</v>
      </c>
      <c r="C8" s="90"/>
      <c r="D8" s="91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131</v>
      </c>
      <c r="C10" s="8">
        <v>1837675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6071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1850</v>
      </c>
      <c r="D12" s="12" t="s">
        <v>3</v>
      </c>
      <c r="E12" s="1"/>
      <c r="F12" s="1"/>
    </row>
    <row r="13" spans="1:6" x14ac:dyDescent="0.45">
      <c r="A13" s="1"/>
      <c r="B13" s="56" t="s">
        <v>108</v>
      </c>
      <c r="C13" s="10">
        <f>SUM(C10:C12)</f>
        <v>1845596</v>
      </c>
      <c r="D13" s="11" t="s">
        <v>3</v>
      </c>
      <c r="E13" s="1"/>
      <c r="F13" s="1"/>
    </row>
    <row r="14" spans="1:6" x14ac:dyDescent="0.45">
      <c r="A14" s="1"/>
      <c r="B14" s="56" t="s">
        <v>109</v>
      </c>
      <c r="C14" s="10">
        <f>C13*(1+'Fane 10. Nøgletal'!C14)^2</f>
        <v>1857797.0321404403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XJDXXH3BF26gIuhYaMLdIGFn/TJuVH4fM133nXhxO+DXY2/60duZPzmfNGIa+IyqTwz0eqm71ObRLbmpTc+8YQ==" saltValue="2N82XkJki7FYx4Pr1+q+3A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7" t="s">
        <v>152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ht="15" customHeight="1" x14ac:dyDescent="0.45">
      <c r="A5" s="1"/>
      <c r="B5" s="45"/>
      <c r="C5" s="45"/>
      <c r="D5" s="45"/>
      <c r="E5" s="45"/>
      <c r="F5" s="45"/>
      <c r="G5" s="1"/>
    </row>
    <row r="6" spans="1:7" ht="15" customHeight="1" x14ac:dyDescent="0.45">
      <c r="A6" s="1"/>
      <c r="B6" s="45"/>
      <c r="C6" s="45"/>
      <c r="D6" s="45"/>
      <c r="E6" s="45"/>
      <c r="F6" s="45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135</v>
      </c>
      <c r="C8" s="90"/>
      <c r="D8" s="90"/>
      <c r="E8" s="90"/>
      <c r="F8" s="91"/>
      <c r="G8" s="1"/>
    </row>
    <row r="9" spans="1:7" x14ac:dyDescent="0.45">
      <c r="A9" s="1"/>
      <c r="B9" s="99" t="s">
        <v>136</v>
      </c>
      <c r="C9" s="100"/>
      <c r="D9" s="101"/>
      <c r="E9" s="8">
        <v>-723189.17599999998</v>
      </c>
      <c r="F9" s="12" t="s">
        <v>3</v>
      </c>
      <c r="G9" s="1"/>
    </row>
    <row r="10" spans="1:7" x14ac:dyDescent="0.45">
      <c r="A10" s="1"/>
      <c r="B10" s="99" t="s">
        <v>137</v>
      </c>
      <c r="C10" s="100"/>
      <c r="D10" s="101"/>
      <c r="E10" s="8">
        <v>-559941.46545158559</v>
      </c>
      <c r="F10" s="12" t="s">
        <v>3</v>
      </c>
      <c r="G10" s="1"/>
    </row>
    <row r="11" spans="1:7" x14ac:dyDescent="0.45">
      <c r="A11" s="1"/>
      <c r="B11" s="99" t="s">
        <v>138</v>
      </c>
      <c r="C11" s="100"/>
      <c r="D11" s="101"/>
      <c r="E11" s="8">
        <v>-1002289.0397056192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102" t="s">
        <v>139</v>
      </c>
      <c r="C13" s="103"/>
      <c r="D13" s="103"/>
      <c r="E13" s="103"/>
      <c r="F13" s="104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140</v>
      </c>
      <c r="C15" s="90"/>
      <c r="D15" s="90"/>
      <c r="E15" s="90"/>
      <c r="F15" s="91"/>
      <c r="G15" s="1"/>
    </row>
    <row r="16" spans="1:7" x14ac:dyDescent="0.45">
      <c r="A16" s="1"/>
      <c r="B16" s="99" t="s">
        <v>141</v>
      </c>
      <c r="C16" s="100"/>
      <c r="D16" s="101"/>
      <c r="E16" s="8">
        <v>-1142709.8207257928</v>
      </c>
      <c r="F16" s="12" t="s">
        <v>3</v>
      </c>
      <c r="G16" s="1"/>
    </row>
    <row r="17" spans="1:7" x14ac:dyDescent="0.45">
      <c r="A17" s="1"/>
      <c r="B17" s="99" t="s">
        <v>142</v>
      </c>
      <c r="C17" s="100"/>
      <c r="D17" s="101"/>
      <c r="E17" s="8">
        <v>-1142709.8207257928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102" t="s">
        <v>143</v>
      </c>
      <c r="C19" s="103"/>
      <c r="D19" s="103"/>
      <c r="E19" s="103"/>
      <c r="F19" s="104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1" t="s">
        <v>123</v>
      </c>
      <c r="C22" s="52"/>
      <c r="D22" s="53"/>
      <c r="E22" s="8">
        <v>3608279.353214724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4534747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-926467.64678527601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9" t="s">
        <v>144</v>
      </c>
      <c r="C28" s="90"/>
      <c r="D28" s="90"/>
      <c r="E28" s="90"/>
      <c r="F28" s="91"/>
      <c r="G28" s="1"/>
    </row>
    <row r="29" spans="1:7" x14ac:dyDescent="0.45">
      <c r="A29" s="1"/>
      <c r="B29" s="84" t="s">
        <v>145</v>
      </c>
      <c r="C29" s="85"/>
      <c r="D29" s="86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9"/>
      <c r="C30" s="90"/>
      <c r="D30" s="90"/>
      <c r="E30" s="90"/>
      <c r="F30" s="9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9" t="s">
        <v>146</v>
      </c>
      <c r="C32" s="90"/>
      <c r="D32" s="90"/>
      <c r="E32" s="90"/>
      <c r="F32" s="91"/>
      <c r="G32" s="1"/>
    </row>
    <row r="33" spans="1:7" x14ac:dyDescent="0.45">
      <c r="A33" s="1"/>
      <c r="B33" s="96" t="s">
        <v>85</v>
      </c>
      <c r="C33" s="97"/>
      <c r="D33" s="98"/>
      <c r="E33" s="8">
        <f>IF(AND(SUM(E9:E11)&gt;0,E25&lt;0,ABS(SUM(E9:E11))&lt;ABS(E25)),(SUM(E9:E11)-ABS(E25)),IF(AND(SUM(E9:E11)&lt;0,E25&lt;0),E25,0))</f>
        <v>-926467.64678527601</v>
      </c>
      <c r="F33" s="12" t="s">
        <v>3</v>
      </c>
      <c r="G33" s="1"/>
    </row>
    <row r="34" spans="1:7" x14ac:dyDescent="0.45">
      <c r="A34" s="1"/>
      <c r="B34" s="96" t="s">
        <v>55</v>
      </c>
      <c r="C34" s="97"/>
      <c r="D34" s="98"/>
      <c r="E34" s="8">
        <v>4</v>
      </c>
      <c r="F34" s="12" t="s">
        <v>19</v>
      </c>
      <c r="G34" s="1"/>
    </row>
    <row r="35" spans="1:7" x14ac:dyDescent="0.45">
      <c r="A35" s="1"/>
      <c r="B35" s="95" t="s">
        <v>147</v>
      </c>
      <c r="C35" s="95"/>
      <c r="D35" s="95"/>
      <c r="E35" s="9">
        <f>E33/E34</f>
        <v>-231616.911696319</v>
      </c>
      <c r="F35" s="15" t="s">
        <v>3</v>
      </c>
      <c r="G35" s="1"/>
    </row>
    <row r="36" spans="1:7" x14ac:dyDescent="0.45">
      <c r="A36" s="1"/>
      <c r="B36" s="92"/>
      <c r="C36" s="93"/>
      <c r="D36" s="93"/>
      <c r="E36" s="93"/>
      <c r="F36" s="94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ANISw3uP2rX8CwDi//m71ldqmRdSy1JgCxmFtvmzUx+M7Q/hByRZ5iSbvcRIAYsn9/BhBmqJzsWhIL29pk/Xag==" saltValue="+GxW5lybxFxuxBb6VZBAr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lxiaI4FgFIQW4Zw9k/Ho76+VAAvOTy16B+FbYsDLWe6oaH1DBWoN6qNw2iKs0OdKAxCt4llbud7g39ftCB1Dg==" saltValue="S0K/T+CRUul0/z8Ie3Cg1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2021-08-19T00:20:00Z</dcterms:modified>
</cp:coreProperties>
</file>