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Birkerød Vandforsyning Amba (V021)\ØR2027\"/>
    </mc:Choice>
  </mc:AlternateContent>
  <xr:revisionPtr revIDLastSave="0" documentId="13_ncr:1_{B29F5F19-5A4B-451F-8F5A-48A494314136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9" i="3" s="1"/>
  <c r="C16" i="6"/>
  <c r="C16" i="12" l="1"/>
  <c r="C21" i="3" s="1"/>
  <c r="C13" i="3"/>
  <c r="C14" i="3"/>
  <c r="E19" i="9"/>
  <c r="C12" i="11"/>
  <c r="C20" i="3" s="1"/>
  <c r="C12" i="7"/>
  <c r="C20" i="7" s="1"/>
  <c r="C11" i="4" s="1"/>
  <c r="C12" i="4" s="1"/>
  <c r="C15" i="4" s="1"/>
  <c r="C19" i="4" s="1"/>
  <c r="C24" i="4" s="1"/>
  <c r="C19" i="9"/>
  <c r="C21" i="9" s="1"/>
  <c r="C22" i="9" s="1"/>
  <c r="E20" i="9"/>
  <c r="C12" i="13"/>
  <c r="C11" i="6" s="1"/>
  <c r="C12" i="6" s="1"/>
  <c r="C13" i="6" s="1"/>
  <c r="E12" i="13"/>
  <c r="C11" i="3" l="1"/>
  <c r="E21" i="9"/>
  <c r="E22" i="9" s="1"/>
  <c r="C10" i="3" s="1"/>
  <c r="C17" i="6"/>
  <c r="C18" i="6" s="1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<sst xmlns="http://schemas.openxmlformats.org/spreadsheetml/2006/main" count="336" uniqueCount="156">
  <si>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</si>
  <si>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</si>
  <si>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</si>
  <si>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</si>
  <si>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</si>
  <si>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</si>
  <si>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</si>
  <si>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</si>
  <si>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</si>
  <si>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</si>
  <si>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</si>
  <si>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</si>
  <si>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</si>
  <si>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</si>
  <si>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</si>
  <si>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</si>
  <si>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</si>
  <si>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</si>
  <si>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</si>
  <si>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</si>
  <si>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</si>
  <si>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</si>
  <si>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</si>
  <si>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</si>
  <si>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</si>
  <si>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</si>
  <si>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</si>
  <si>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</si>
  <si>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</si>
  <si>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</si>
  <si>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</si>
  <si>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</si>
  <si>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</si>
  <si>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</si>
  <si>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</si>
  <si>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</si>
  <si>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</si>
  <si>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</si>
  <si>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</si>
  <si>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</si>
  <si>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</si>
  <si>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</si>
  <si>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</si>
  <si>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</si>
  <si>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</si>
  <si>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</si>
  <si>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</si>
  <si>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</si>
  <si>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</si>
  <si>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</si>
  <si>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</si>
  <si>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</si>
  <si>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</si>
  <si>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</si>
  <si>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</si>
  <si>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</si>
  <si>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</si>
  <si>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</si>
  <si>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</si>
  <si>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</si>
  <si>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</si>
  <si>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</si>
  <si>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</si>
  <si>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</si>
  <si>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</si>
  <si>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</si>
  <si>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</si>
  <si>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</si>
  <si>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</si>
  <si>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</si>
  <si>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</si>
  <si>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</si>
  <si>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</si>
  <si>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</si>
  <si>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</si>
  <si>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</si>
  <si>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</si>
  <si>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</si>
  <si>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</si>
  <si>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</si>
  <si>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</si>
  <si>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</si>
  <si>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</si>
  <si>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</si>
  <si>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</si>
  <si>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</si>
  <si>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</si>
  <si>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</si>
  <si>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</si>
  <si>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</si>
  <si>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</si>
  <si>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</si>
  <si>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</si>
  <si>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</si>
  <si>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</si>
  <si>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</si>
  <si>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</si>
  <si>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</si>
  <si>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</si>
  <si>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</si>
  <si>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</si>
  <si>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</si>
  <si>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</si>
  <si>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</si>
  <si>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</si>
  <si>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</si>
  <si>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</si>
  <si>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</si>
  <si>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</si>
  <si>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</si>
  <si>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</si>
  <si>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</si>
  <si>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</si>
  <si>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</si>
  <si>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</si>
  <si>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</si>
  <si>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</si>
  <si>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</si>
  <si>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</si>
  <si>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</si>
  <si>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</si>
  <si>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</si>
  <si>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</si>
  <si>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</si>
  <si>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</si>
  <si>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</si>
  <si>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</si>
  <si>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</si>
  <si>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</si>
  <si>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</si>
  <si>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</si>
  <si>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</si>
  <si>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</si>
  <si>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</si>
  <si>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</si>
  <si>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</si>
  <si>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</si>
  <si>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</si>
  <si>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</si>
  <si>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</si>
  <si>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</si>
  <si>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</si>
  <si>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</si>
  <si>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</si>
  <si>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</si>
  <si>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</si>
  <si>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</si>
  <si>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</si>
  <si>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</si>
  <si>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Rettelser af mængder af anlægsaktiver i POLKA</t>
  </si>
  <si>
    <t>Erstatninger</t>
  </si>
  <si>
    <t>Fjernaflæste målere</t>
  </si>
  <si>
    <t>NIS2</t>
  </si>
  <si>
    <t>Nye kunder 2025</t>
  </si>
  <si>
    <t>Grundvandsparker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</si>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</sst>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6" fillId="4" borderId="4" xfId="0" applyNumberFormat="1" applyFont="1" applyFill="1" applyBorder="1" applyAlignment="1">
      <alignment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6" t="s">
        <v>0</v>
      </c>
      <c r="D6" s="106"/>
      <c r="E6" s="10"/>
    </row>
    <row r="7" spans="1:5" ht="15" customHeight="1" x14ac:dyDescent="0.25">
      <c r="A7" s="9"/>
      <c r="B7" s="10"/>
      <c r="C7" s="106"/>
      <c r="D7" s="106"/>
      <c r="E7" s="10"/>
    </row>
    <row r="8" spans="1:5" ht="15.75" customHeight="1" x14ac:dyDescent="0.25">
      <c r="A8" s="9"/>
      <c r="B8" s="11"/>
      <c r="C8" s="107" t="s">
        <v>1</v>
      </c>
      <c r="D8" s="107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8" t="s">
        <v>2</v>
      </c>
      <c r="D11" s="108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9" t="s">
        <v>14</v>
      </c>
      <c r="D23" s="109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NdNeS9uETl6fs8Sqvs8QNIibr6XLo6lxJhDp0wMBIDVNaQf0o6fF6oXCtL5u+W0QNc6Vy5xRaQcfjbWhS6z6Ow==" saltValue="GNjtTL5MAsX1JHEWZ2f+k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12087271.120400151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372580.16952599998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149</v>
      </c>
      <c r="C12" s="25">
        <v>505134.21081940469</v>
      </c>
      <c r="D12" s="23" t="s">
        <v>31</v>
      </c>
      <c r="E12" s="9"/>
    </row>
    <row r="13" spans="1:5" ht="15" customHeight="1" x14ac:dyDescent="0.25">
      <c r="A13" s="9"/>
      <c r="B13" s="24" t="s">
        <v>24</v>
      </c>
      <c r="C13" s="26">
        <f>-('6. Bortfald'!C12+'6. Bortfald'!E12)</f>
        <v>0</v>
      </c>
      <c r="D13" s="23" t="s">
        <v>31</v>
      </c>
      <c r="E13" s="9"/>
    </row>
    <row r="14" spans="1:5" ht="15" customHeight="1" x14ac:dyDescent="0.25">
      <c r="A14" s="9"/>
      <c r="B14" s="24" t="s">
        <v>34</v>
      </c>
      <c r="C14" s="26">
        <f>'7. Tilknyttet virksomhed'!C12+'7. Tilknyttet virksomhed'!E12</f>
        <v>0</v>
      </c>
      <c r="D14" s="23" t="s">
        <v>31</v>
      </c>
      <c r="E14" s="9"/>
    </row>
    <row r="15" spans="1:5" ht="15" customHeight="1" x14ac:dyDescent="0.25">
      <c r="A15" s="9"/>
      <c r="B15" s="24" t="s">
        <v>35</v>
      </c>
      <c r="C15" s="27">
        <f>-(SUM(C9:C14)*'8. Nøgletal'!C24)</f>
        <v>0</v>
      </c>
      <c r="D15" s="23" t="s">
        <v>31</v>
      </c>
      <c r="E15" s="9"/>
    </row>
    <row r="16" spans="1:5" ht="15" customHeight="1" x14ac:dyDescent="0.25">
      <c r="A16" s="9"/>
      <c r="B16" s="24" t="s">
        <v>36</v>
      </c>
      <c r="C16" s="27">
        <f>'4. Generelle eff. krav'!C20</f>
        <v>-138859.94132978792</v>
      </c>
      <c r="D16" s="23" t="s">
        <v>31</v>
      </c>
      <c r="E16" s="9"/>
    </row>
    <row r="17" spans="1:5" ht="15" customHeight="1" x14ac:dyDescent="0.25">
      <c r="A17" s="9"/>
      <c r="B17" s="24" t="s">
        <v>37</v>
      </c>
      <c r="C17" s="26">
        <f>SUM(C9:C16)*'8. Nøgletal'!C10</f>
        <v>165457.0197164634</v>
      </c>
      <c r="D17" s="23" t="s">
        <v>31</v>
      </c>
      <c r="E17" s="9"/>
    </row>
    <row r="18" spans="1:5" ht="15" customHeight="1" x14ac:dyDescent="0.25">
      <c r="A18" s="9"/>
      <c r="B18" s="28" t="s">
        <v>38</v>
      </c>
      <c r="C18" s="29">
        <f>SUM(C9:C17)</f>
        <v>12991582.579132231</v>
      </c>
      <c r="D18" s="30" t="s">
        <v>31</v>
      </c>
      <c r="E18" s="9"/>
    </row>
    <row r="19" spans="1:5" ht="15" customHeight="1" x14ac:dyDescent="0.25">
      <c r="A19" s="9"/>
      <c r="B19" s="31" t="s">
        <v>39</v>
      </c>
      <c r="C19" s="27">
        <f>'5.1. § 10-tillæg'!C25</f>
        <v>0</v>
      </c>
      <c r="D19" s="32" t="s">
        <v>31</v>
      </c>
      <c r="E19" s="9"/>
    </row>
    <row r="20" spans="1:5" ht="15" customHeight="1" x14ac:dyDescent="0.25">
      <c r="A20" s="9"/>
      <c r="B20" s="33" t="s">
        <v>40</v>
      </c>
      <c r="C20" s="27">
        <f>'5.4. Periodevise driftsomk.'!C12</f>
        <v>0</v>
      </c>
      <c r="D20" s="32" t="s">
        <v>31</v>
      </c>
      <c r="E20" s="9"/>
    </row>
    <row r="21" spans="1:5" ht="15" hidden="1" customHeight="1" x14ac:dyDescent="0.25">
      <c r="A21" s="9"/>
      <c r="B21" s="21" t="s">
        <v>22</v>
      </c>
      <c r="C21" s="27">
        <f>'5.5. Korr. af ØR2025'!C16</f>
        <v>0</v>
      </c>
      <c r="D21" s="32" t="s">
        <v>31</v>
      </c>
      <c r="E21" s="9"/>
    </row>
    <row r="22" spans="1:5" ht="15" customHeight="1" x14ac:dyDescent="0.25">
      <c r="A22" s="9"/>
      <c r="B22" s="31" t="s">
        <v>42</v>
      </c>
      <c r="C22" s="27">
        <v>-365837</v>
      </c>
      <c r="D22" s="32" t="s">
        <v>31</v>
      </c>
      <c r="E22" s="9"/>
    </row>
    <row r="23" spans="1:5" ht="15" customHeight="1" x14ac:dyDescent="0.25">
      <c r="A23" s="9"/>
      <c r="B23" s="18" t="s">
        <v>4</v>
      </c>
      <c r="C23" s="34">
        <f>SUM(C18:C22)</f>
        <v>12625745.579132231</v>
      </c>
      <c r="D23" s="20" t="s">
        <v>31</v>
      </c>
      <c r="E23" s="9"/>
    </row>
    <row r="24" spans="1:5" ht="15" customHeight="1" x14ac:dyDescent="0.25">
      <c r="A24" s="9"/>
      <c r="B24" s="9"/>
      <c r="C24" s="9"/>
      <c r="D24" s="9"/>
      <c r="E24" s="9"/>
    </row>
    <row r="25" spans="1:5" ht="15" customHeight="1" x14ac:dyDescent="0.25">
      <c r="A25" s="9"/>
      <c r="B25" s="9"/>
      <c r="C25" s="9"/>
      <c r="D25" s="9"/>
      <c r="E25" s="9"/>
    </row>
  </sheetData>
  <sheetProtection algorithmName="SHA-512" hashValue="sCELD+4BLZbcKThHH30R0fvPsuCT/0qmEiVXHOtTxyHx0fxr40ogFoAdAuiMVEW5Xo7mQscukXeAEnpNt76yaA==" saltValue="QnQvlc9Vwmlxwx2myCXSr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66.85546875" bestFit="1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17945248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419816.21455199999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Engangstillæg'!C13+'5.3. Engangstillæg'!E13</f>
        <v>1092900.9788194851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19457965.193371486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19940002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-482036.80662851408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-336568</v>
      </c>
      <c r="D18" s="39" t="s">
        <v>31</v>
      </c>
      <c r="E18" s="9"/>
    </row>
    <row r="19" spans="1:5" ht="15" customHeight="1" x14ac:dyDescent="0.25">
      <c r="A19" s="9"/>
      <c r="B19" s="18" t="s">
        <v>142</v>
      </c>
      <c r="C19" s="34">
        <f>C15+C18</f>
        <v>-818604.80662851408</v>
      </c>
      <c r="D19" s="20" t="s">
        <v>31</v>
      </c>
      <c r="E19" s="9"/>
    </row>
    <row r="20" spans="1:5" ht="49.5" customHeight="1" x14ac:dyDescent="0.25">
      <c r="A20" s="9"/>
      <c r="B20" s="111" t="s">
        <v>143</v>
      </c>
      <c r="C20" s="112"/>
      <c r="D20" s="113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144</v>
      </c>
      <c r="C22" s="19"/>
      <c r="D22" s="20"/>
      <c r="E22" s="9"/>
    </row>
    <row r="23" spans="1:5" ht="27.95" customHeight="1" x14ac:dyDescent="0.25">
      <c r="A23" s="9"/>
      <c r="B23" s="42" t="s">
        <v>145</v>
      </c>
      <c r="C23" s="43">
        <f>100*-336568/(18699548+724765)</f>
        <v>-1.7327150772333622</v>
      </c>
      <c r="D23" s="39" t="s">
        <v>146</v>
      </c>
      <c r="E23" s="9"/>
    </row>
    <row r="24" spans="1:5" ht="27.95" customHeight="1" x14ac:dyDescent="0.25">
      <c r="A24" s="9"/>
      <c r="B24" s="42" t="s">
        <v>147</v>
      </c>
      <c r="C24" s="43">
        <f>C19/C12*100</f>
        <v>-4.2070421983660369</v>
      </c>
      <c r="D24" s="39" t="s">
        <v>146</v>
      </c>
      <c r="E24" s="9"/>
    </row>
    <row r="25" spans="1:5" ht="56.25" customHeight="1" x14ac:dyDescent="0.25">
      <c r="A25" s="9"/>
      <c r="B25" s="111" t="s">
        <v>148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TKLBmT6GME2aFzxPxdosy34KBh8HhLzsfJEThLECHmPhzqtWneX9erMinKIrVlge3CmpwfcUPn2cYR1r8BnZWw==" saltValue="rcgjK0hl0WMbkEiYSZOAu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5" t="s">
        <v>87</v>
      </c>
      <c r="C3" s="115"/>
      <c r="D3" s="115"/>
      <c r="E3" s="44"/>
    </row>
    <row r="4" spans="1:5" ht="15" customHeight="1" x14ac:dyDescent="0.25">
      <c r="A4" s="44"/>
      <c r="B4" s="115"/>
      <c r="C4" s="115"/>
      <c r="D4" s="115"/>
      <c r="E4" s="44"/>
    </row>
    <row r="5" spans="1:5" ht="15" customHeight="1" x14ac:dyDescent="0.25">
      <c r="A5" s="44"/>
      <c r="B5" s="115"/>
      <c r="C5" s="115"/>
      <c r="D5" s="115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11048733.765106265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419816.21455199999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0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-132836.65282702527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751557.79356891115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12087271.120400151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0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-365837</v>
      </c>
      <c r="D22" s="59" t="s">
        <v>31</v>
      </c>
      <c r="E22" s="44"/>
    </row>
    <row r="23" spans="1:5" ht="15" customHeight="1" x14ac:dyDescent="0.25">
      <c r="A23" s="44"/>
      <c r="B23" s="45" t="s">
        <v>155</v>
      </c>
      <c r="C23" s="64">
        <v>11721434.120400151</v>
      </c>
      <c r="D23" s="47" t="s">
        <v>31</v>
      </c>
      <c r="E23" s="44"/>
    </row>
    <row r="24" spans="1:5" ht="30" customHeight="1" x14ac:dyDescent="0.25">
      <c r="A24" s="44"/>
      <c r="B24" s="116" t="s">
        <v>136</v>
      </c>
      <c r="C24" s="116"/>
      <c r="D24" s="116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am2s6n8g15e2kcYQ2bnH4zsc+ilp1Z+27yX2/YRpzn31Sub0Ce6L/QOYEJiKvN+IwuhrwnxFRFm38O1Szj+/DQ==" saltValue="QNFTO8+VmEb++AKaOooF5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17" t="s">
        <v>88</v>
      </c>
      <c r="C8" s="118"/>
      <c r="D8" s="119"/>
      <c r="E8" s="9"/>
    </row>
    <row r="9" spans="1:5" ht="15" customHeight="1" x14ac:dyDescent="0.25">
      <c r="A9" s="9"/>
      <c r="B9" s="42" t="s">
        <v>89</v>
      </c>
      <c r="C9" s="2">
        <v>7082186.1454728525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-141643.72290945705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2454.6439259999997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6942997.0664893957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-138859.94132978792</v>
      </c>
      <c r="D13" s="70" t="s">
        <v>31</v>
      </c>
      <c r="E13" s="71"/>
    </row>
    <row r="14" spans="1:5" ht="15" customHeight="1" x14ac:dyDescent="0.25">
      <c r="A14" s="9"/>
      <c r="B14" s="117" t="s">
        <v>94</v>
      </c>
      <c r="C14" s="118"/>
      <c r="D14" s="119"/>
      <c r="E14" s="9"/>
    </row>
    <row r="15" spans="1:5" ht="15" customHeight="1" x14ac:dyDescent="0.25">
      <c r="A15" s="9"/>
      <c r="B15" s="37" t="s">
        <v>46</v>
      </c>
      <c r="C15" s="3">
        <v>5152236.8199718893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virksomhed'!E12+'1. Økonomisk ramme 2027'!C12</f>
        <v>875259.73641940462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6027496.5563912941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-138859.94132978792</v>
      </c>
      <c r="D20" s="20" t="s">
        <v>31</v>
      </c>
      <c r="E20" s="9"/>
    </row>
    <row r="21" spans="1:5" ht="39.950000000000003" customHeight="1" x14ac:dyDescent="0.25">
      <c r="A21" s="9"/>
      <c r="B21" s="120" t="s">
        <v>125</v>
      </c>
      <c r="C21" s="121"/>
      <c r="D21" s="122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HaGXWN3xRU8AUYC0VlzsznJCvUUiQc95gknbDNDScITHOAns+FG9BYX3utZquFZfULarGR2iV31tiYXyis7H5w==" saltValue="qjQVtSmAfLvNgikZzrGsc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3" t="s">
        <v>99</v>
      </c>
      <c r="C8" s="124"/>
      <c r="D8" s="125"/>
      <c r="E8" s="9"/>
    </row>
    <row r="9" spans="1:5" ht="15" customHeight="1" x14ac:dyDescent="0.25">
      <c r="A9" s="9"/>
      <c r="B9" s="73" t="s">
        <v>137</v>
      </c>
      <c r="C9" s="26">
        <f>'5.1.a. § 10-tillæg'!E9</f>
        <v>1845.1227848296985</v>
      </c>
      <c r="D9" s="39" t="s">
        <v>31</v>
      </c>
      <c r="E9" s="9"/>
    </row>
    <row r="10" spans="1:5" ht="15" customHeight="1" x14ac:dyDescent="0.25">
      <c r="A10" s="9"/>
      <c r="B10" s="73" t="s">
        <v>138</v>
      </c>
      <c r="C10" s="26">
        <f>'5.1.a. § 10-tillæg'!E10</f>
        <v>4496.9859793600044</v>
      </c>
      <c r="D10" s="39" t="s">
        <v>31</v>
      </c>
      <c r="E10" s="9"/>
    </row>
    <row r="11" spans="1:5" ht="15" customHeight="1" x14ac:dyDescent="0.25">
      <c r="A11" s="9"/>
      <c r="B11" s="73" t="s">
        <v>139</v>
      </c>
      <c r="C11" s="26">
        <f>'5.1.a. § 10-tillæg'!E11</f>
        <v>64313.219962558403</v>
      </c>
      <c r="D11" s="39" t="s">
        <v>31</v>
      </c>
      <c r="E11" s="9"/>
    </row>
    <row r="12" spans="1:5" ht="15" customHeight="1" x14ac:dyDescent="0.25">
      <c r="A12" s="9"/>
      <c r="B12" s="73" t="s">
        <v>140</v>
      </c>
      <c r="C12" s="26">
        <f>'5.1.a. § 10-tillæg'!E12</f>
        <v>26703.630092736901</v>
      </c>
      <c r="D12" s="39" t="s">
        <v>31</v>
      </c>
      <c r="E12" s="9"/>
    </row>
    <row r="13" spans="1:5" ht="15" customHeight="1" x14ac:dyDescent="0.25">
      <c r="A13" s="9"/>
      <c r="B13" s="74" t="s">
        <v>150</v>
      </c>
      <c r="C13" s="75">
        <v>12033.67</v>
      </c>
      <c r="D13" s="39" t="s">
        <v>31</v>
      </c>
      <c r="E13" s="9"/>
    </row>
    <row r="14" spans="1:5" ht="15" customHeight="1" x14ac:dyDescent="0.25">
      <c r="A14" s="9"/>
      <c r="B14" s="74"/>
      <c r="C14" s="75"/>
      <c r="D14" s="39" t="s">
        <v>31</v>
      </c>
      <c r="E14" s="9"/>
    </row>
    <row r="15" spans="1:5" ht="15" customHeight="1" x14ac:dyDescent="0.25">
      <c r="A15" s="9"/>
      <c r="B15" s="74"/>
      <c r="C15" s="75"/>
      <c r="D15" s="39" t="s">
        <v>31</v>
      </c>
      <c r="E15" s="9"/>
    </row>
    <row r="16" spans="1:5" ht="15" customHeight="1" x14ac:dyDescent="0.25">
      <c r="A16" s="9"/>
      <c r="B16" s="74"/>
      <c r="C16" s="75"/>
      <c r="D16" s="39" t="s">
        <v>31</v>
      </c>
      <c r="E16" s="9"/>
    </row>
    <row r="17" spans="1:5" ht="15" customHeight="1" x14ac:dyDescent="0.25">
      <c r="A17" s="9"/>
      <c r="B17" s="74"/>
      <c r="C17" s="75"/>
      <c r="D17" s="39" t="s">
        <v>31</v>
      </c>
      <c r="E17" s="9"/>
    </row>
    <row r="18" spans="1:5" ht="15" customHeight="1" x14ac:dyDescent="0.25">
      <c r="A18" s="9"/>
      <c r="B18" s="74"/>
      <c r="C18" s="75"/>
      <c r="D18" s="39" t="s">
        <v>31</v>
      </c>
      <c r="E18" s="9"/>
    </row>
    <row r="19" spans="1:5" ht="15" customHeight="1" x14ac:dyDescent="0.25">
      <c r="A19" s="9"/>
      <c r="B19" s="74"/>
      <c r="C19" s="75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109392.62881948501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17" t="s">
        <v>39</v>
      </c>
      <c r="C22" s="118"/>
      <c r="D22" s="119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OWXygqMSI8lsf2+1GmiFzRj8nXA7kZFMcsNDCH7U/hbARnZt5nwxV0fErkWBL+divb+DJMtx6HHGj7Afee2cew==" saltValue="u+SiFAp6inTAuqB3Xqm0x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7034015.8772151703</v>
      </c>
      <c r="D9" s="26">
        <v>7035861</v>
      </c>
      <c r="E9" s="26">
        <f>MAX(D9-C9,0)</f>
        <v>1845.1227848296985</v>
      </c>
      <c r="F9" s="39" t="s">
        <v>31</v>
      </c>
      <c r="G9" s="9"/>
    </row>
    <row r="10" spans="1:7" ht="15" customHeight="1" x14ac:dyDescent="0.25">
      <c r="A10" s="9"/>
      <c r="B10" s="73" t="s">
        <v>138</v>
      </c>
      <c r="C10" s="26">
        <v>68056.014020639996</v>
      </c>
      <c r="D10" s="26">
        <v>72553</v>
      </c>
      <c r="E10" s="26">
        <f t="shared" ref="E10:E19" si="0">MAX(D10-C10,0)</f>
        <v>4496.9859793600044</v>
      </c>
      <c r="F10" s="39" t="s">
        <v>31</v>
      </c>
      <c r="G10" s="9"/>
    </row>
    <row r="11" spans="1:7" ht="43.5" customHeight="1" x14ac:dyDescent="0.25">
      <c r="A11" s="9"/>
      <c r="B11" s="73" t="s">
        <v>139</v>
      </c>
      <c r="C11" s="26">
        <v>107537.7800374416</v>
      </c>
      <c r="D11" s="26">
        <v>171851</v>
      </c>
      <c r="E11" s="26">
        <f t="shared" si="0"/>
        <v>64313.219962558403</v>
      </c>
      <c r="F11" s="39" t="s">
        <v>31</v>
      </c>
      <c r="G11" s="9"/>
    </row>
    <row r="12" spans="1:7" ht="15" customHeight="1" x14ac:dyDescent="0.25">
      <c r="A12" s="9"/>
      <c r="B12" s="73" t="s">
        <v>140</v>
      </c>
      <c r="C12" s="26">
        <v>32902.369907263099</v>
      </c>
      <c r="D12" s="26">
        <v>59606</v>
      </c>
      <c r="E12" s="26">
        <f t="shared" si="0"/>
        <v>26703.630092736901</v>
      </c>
      <c r="F12" s="39" t="s">
        <v>31</v>
      </c>
      <c r="G12" s="9"/>
    </row>
    <row r="13" spans="1:7" ht="15" hidden="1" customHeight="1" x14ac:dyDescent="0.25">
      <c r="A13" s="9"/>
      <c r="B13" s="74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4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4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4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4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4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4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26" t="s">
        <v>104</v>
      </c>
      <c r="C21" s="127"/>
      <c r="D21" s="127"/>
      <c r="E21" s="127"/>
      <c r="F21" s="128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gVYFMRbgejHhvOZ3bFhcrj9rUDs17pnDTzMu4t0qDEJPxnrKUr/npSuxICV9JCGj5TRfY78OLwZhXMZUKCr5sw==" saltValue="+/7bMR2533zmh2lg2kdqZ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151</v>
      </c>
      <c r="C10" s="26">
        <v>0</v>
      </c>
      <c r="D10" s="39" t="s">
        <v>31</v>
      </c>
      <c r="E10" s="26">
        <v>277718</v>
      </c>
      <c r="F10" s="39" t="s">
        <v>31</v>
      </c>
      <c r="G10" s="9"/>
    </row>
    <row r="11" spans="1:7" ht="15" customHeight="1" x14ac:dyDescent="0.25">
      <c r="A11" s="9"/>
      <c r="B11" s="91" t="s">
        <v>152</v>
      </c>
      <c r="C11" s="26">
        <v>0</v>
      </c>
      <c r="D11" s="39" t="s">
        <v>31</v>
      </c>
      <c r="E11" s="26">
        <v>69394</v>
      </c>
      <c r="F11" s="39" t="s">
        <v>31</v>
      </c>
      <c r="G11" s="9"/>
    </row>
    <row r="12" spans="1:7" ht="15" customHeight="1" x14ac:dyDescent="0.25">
      <c r="A12" s="9"/>
      <c r="B12" s="91" t="s">
        <v>153</v>
      </c>
      <c r="C12" s="26">
        <v>2349</v>
      </c>
      <c r="D12" s="39" t="s">
        <v>31</v>
      </c>
      <c r="E12" s="26">
        <v>0</v>
      </c>
      <c r="F12" s="39" t="s">
        <v>31</v>
      </c>
      <c r="G12" s="9"/>
    </row>
    <row r="13" spans="1:7" ht="15" customHeight="1" x14ac:dyDescent="0.25">
      <c r="A13" s="9"/>
      <c r="B13" s="91"/>
      <c r="C13" s="26"/>
      <c r="D13" s="39" t="s">
        <v>31</v>
      </c>
      <c r="E13" s="26"/>
      <c r="F13" s="39" t="s">
        <v>31</v>
      </c>
      <c r="G13" s="9"/>
    </row>
    <row r="14" spans="1:7" ht="15" customHeight="1" x14ac:dyDescent="0.25">
      <c r="A14" s="9"/>
      <c r="B14" s="91"/>
      <c r="C14" s="26"/>
      <c r="D14" s="39" t="s">
        <v>31</v>
      </c>
      <c r="E14" s="26"/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2349</v>
      </c>
      <c r="D18" s="77" t="s">
        <v>31</v>
      </c>
      <c r="E18" s="76">
        <f>SUM(E10:E17)</f>
        <v>347112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0</v>
      </c>
      <c r="D19" s="39" t="s">
        <v>31</v>
      </c>
      <c r="E19" s="26">
        <f>-E18*'8. Nøgletal'!C23</f>
        <v>0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-46.980000000000004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152.62392599999998</v>
      </c>
      <c r="D21" s="39" t="s">
        <v>31</v>
      </c>
      <c r="E21" s="26">
        <f>SUM(E18:E20)*'8. Nøgletal'!C9</f>
        <v>23013.525600000001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2454.6439259999997</v>
      </c>
      <c r="D22" s="77" t="s">
        <v>31</v>
      </c>
      <c r="E22" s="76">
        <f>SUM(E18:E21)</f>
        <v>370125.52559999999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d41jRS7EX3cHVenQxsrvOv9gWprQDXELje7voFdU304HD5PU9xSGaGURDUQN1mfuSTX4U7d5vJFSpUZmbOwt3w==" saltValue="pWlCeGcqbEdrr7MkrKHWj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18</v>
      </c>
      <c r="C8" s="118"/>
      <c r="D8" s="118"/>
      <c r="E8" s="118"/>
      <c r="F8" s="119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154</v>
      </c>
      <c r="C10" s="26">
        <v>597991.35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 t="s">
        <v>153</v>
      </c>
      <c r="C11" s="26">
        <v>36056</v>
      </c>
      <c r="D11" s="39" t="s">
        <v>31</v>
      </c>
      <c r="E11" s="26">
        <v>0</v>
      </c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18" t="s">
        <v>107</v>
      </c>
      <c r="C13" s="76">
        <f>SUM(C10:C12)</f>
        <v>634047.35</v>
      </c>
      <c r="D13" s="77" t="s">
        <v>31</v>
      </c>
      <c r="E13" s="76">
        <f>SUM(E10:E12)</f>
        <v>0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vXAJbQUv7DkZ2/fRSAA4bS5YAF7A4dANzscNlpSTAUtqxJ0xhIyQPQ67pfpVn5oYv3ehSJ8PlRrGAvf2OffpSw==" saltValue="+z8en7NZLUEufxA6cy57Q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17" t="s">
        <v>108</v>
      </c>
      <c r="C8" s="118"/>
      <c r="D8" s="119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hG1JAsHNPKZJbeCcnU7c/KB9S5o+rVJSmnWiKSJRPApg8V2chvLlGtclnTi2XTFw6phPLgo8Uyx7aHyqy4T87A==" saltValue="0Dz5Xzx1H5GU1UWcwvBiF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17" t="s">
        <v>57</v>
      </c>
      <c r="C8" s="118"/>
      <c r="D8" s="119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17" t="s">
        <v>59</v>
      </c>
      <c r="C12" s="118"/>
      <c r="D12" s="119"/>
      <c r="E12" s="9"/>
    </row>
    <row r="13" spans="1:5" ht="26.25" customHeight="1" x14ac:dyDescent="0.25">
      <c r="A13" s="9"/>
      <c r="B13" s="81" t="s">
        <v>141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y0WqvK5W/0I7Qmc16GWfVr2JKNonWJoAXk+w4cZCDOfj7hW1SSi7GBhxnar/PYHcTpqa7ZPbU7or3TrGn0ezWg==" saltValue="WpsW/yvqSXNEr2TtCC648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p+Ttu3x8hElHLgz4cfMuMvt/R13QUl/VA71a2qYQoVSh9inQ/DpWdNenvdUHyfqb613TLfkKUz7WATRkD2+xfg==" saltValue="9bOFSnTF+BL4RCfF6Hn74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116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O5itdseifWa9uC1L/aSzFXxgJ/SI2HKYGGSnQxDRiP4VMMNXI3aHEQNLyLMqGPEpL0mRZfqyGd6PHAZQYGnCTg==" saltValue="QOLKxnJ+2O3EDRy+KHdg2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26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QzCyV1uzXM0gumh4DbvaIKmbCkp+Nl62QpVSc7C5FsmwUpZpqey+SF4JlDOe4UR5Vc4ksmwlQ+SBqLNhgxeUbA==" saltValue="0mx9wwK0SQMxgZ0+ezWmd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17" t="s">
        <v>35</v>
      </c>
      <c r="C22" s="119"/>
      <c r="D22" s="9"/>
    </row>
    <row r="23" spans="1:4" ht="15" customHeight="1" x14ac:dyDescent="0.25">
      <c r="A23" s="9"/>
      <c r="B23" s="37" t="s">
        <v>82</v>
      </c>
      <c r="C23" s="8">
        <v>0</v>
      </c>
      <c r="D23" s="16"/>
    </row>
    <row r="24" spans="1:4" ht="15" customHeight="1" x14ac:dyDescent="0.25">
      <c r="A24" s="9"/>
      <c r="B24" s="37" t="s">
        <v>121</v>
      </c>
      <c r="C24" s="8">
        <v>0</v>
      </c>
      <c r="D24" s="16"/>
    </row>
    <row r="25" spans="1:4" ht="15" customHeight="1" x14ac:dyDescent="0.25">
      <c r="A25" s="9"/>
      <c r="B25" s="117"/>
      <c r="C25" s="119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CYKPCskJaP6JcnMP3PC6TurNh5lQyCYUtWF0QEi5MGfxZs8SQPQMXzSveurNPgFwCmskpn0LysHGES3MviprRQ==" saltValue="jZjDkNFCLCKhZyy5YiD9y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2026-09-23T08:29:39Z</dcterms:modified>
</cp:coreProperties>
</file>