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Ringsted Centralrenseanlæg AS (S078)\ØR2025\"/>
    </mc:Choice>
  </mc:AlternateContent>
  <xr:revisionPtr revIDLastSave="0" documentId="13_ncr:1_{2086F79C-7840-42D2-9B98-9833A5F66AB5}"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<sst xmlns="http://schemas.openxmlformats.org/spreadsheetml/2006/main" count="551" uniqueCount="236">
  <si>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</si>
  <si>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</si>
  <si>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</si>
  <si>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</si>
  <si>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</si>
  <si>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</si>
  <si>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</si>
  <si>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</si>
  <si>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</si>
  <si>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</si>
  <si>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</si>
  <si>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</si>
  <si>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</si>
  <si>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</si>
  <si>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</si>
  <si>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</si>
  <si>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</si>
  <si>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</si>
  <si>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</si>
  <si>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</si>
  <si>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</si>
  <si>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</si>
  <si>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</si>
  <si>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</si>
  <si>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</si>
  <si>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</si>
  <si>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</si>
  <si>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</si>
  <si>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</si>
  <si>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</si>
  <si>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</si>
  <si>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</si>
  <si>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</si>
  <si>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</si>
  <si>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</si>
  <si>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</si>
  <si>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</si>
  <si>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</si>
  <si>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</si>
  <si>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</si>
  <si>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</si>
  <si>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</si>
  <si>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</si>
  <si>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</si>
  <si>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</si>
  <si>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</si>
  <si>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</si>
  <si>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</si>
  <si>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</si>
  <si>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</si>
  <si>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</si>
  <si>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</si>
  <si>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</si>
  <si>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</si>
  <si>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</si>
  <si>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</si>
  <si>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</si>
  <si>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</si>
  <si>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</si>
  <si>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</si>
  <si>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</si>
  <si>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</si>
  <si>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</si>
  <si>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</si>
  <si>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</si>
  <si>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</si>
  <si>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</si>
  <si>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</si>
  <si>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</si>
  <si>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</si>
  <si>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</si>
  <si>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</si>
  <si>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</si>
  <si>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</si>
  <si>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</si>
  <si>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</si>
  <si>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</si>
  <si>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</si>
  <si>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</si>
  <si>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</si>
  <si>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</si>
  <si>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</si>
  <si>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</si>
  <si>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</si>
  <si>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</si>
  <si>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</si>
  <si>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</si>
  <si>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</si>
  <si>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</si>
  <si>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</si>
  <si>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</si>
  <si>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</si>
  <si>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</si>
  <si>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</si>
  <si>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</si>
  <si>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</si>
  <si>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</si>
  <si>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</si>
  <si>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</si>
  <si>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</si>
  <si>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</si>
  <si>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</si>
  <si>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</si>
  <si>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</si>
  <si>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</si>
  <si>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</si>
  <si>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</si>
  <si>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</si>
  <si>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</si>
  <si>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</si>
  <si>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</si>
  <si>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</si>
  <si>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</si>
  <si>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</si>
  <si>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</si>
  <si>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</si>
  <si>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</si>
  <si>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</si>
  <si>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</si>
  <si>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</si>
  <si>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</si>
  <si>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</si>
  <si>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</si>
  <si>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</si>
  <si>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</si>
  <si>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</si>
  <si>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</si>
  <si>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</si>
  <si>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</si>
  <si>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</si>
  <si>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</si>
  <si>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</si>
  <si>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</si>
  <si>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</si>
  <si>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</si>
  <si>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</si>
  <si>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</si>
  <si>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</si>
  <si>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</si>
  <si>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</si>
  <si>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</si>
  <si>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</si>
  <si>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</si>
  <si>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</si>
  <si>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</si>
  <si>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</si>
  <si>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</si>
  <si>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</si>
  <si>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</si>
  <si>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</si>
  <si>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</si>
  <si>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</si>
  <si>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</si>
  <si>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</si>
  <si>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</si>
  <si>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</si>
  <si>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</si>
  <si>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</si>
  <si>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</si>
  <si>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</si>
  <si>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</si>
  <si>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</si>
  <si>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</si>
  <si>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</si>
  <si>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</si>
  <si>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</si>
  <si>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</si>
  <si>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</si>
  <si>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</si>
  <si>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</si>
  <si>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</si>
  <si>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</si>
  <si>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</si>
  <si>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</si>
  <si>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</si>
  <si>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</si>
  <si>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</si>
  <si>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</si>
  <si>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</si>
  <si>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</si>
  <si>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</si>
  <si>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</si>
  <si>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</si>
  <si>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</si>
  <si>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</si>
  <si>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</si>
  <si>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</si>
  <si>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</si>
  <si>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</si>
  <si>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</si>
  <si>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</si>
  <si>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</si>
  <si>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</si>
  <si>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</si>
  <si>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</si>
  <si>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</si>
  <si>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</si>
  <si>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</si>
  <si>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</si>
  <si>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</si>
  <si>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</si>
  <si>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</si>
  <si>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</si>
  <si>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</si>
  <si>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</si>
  <si>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</si>
  <si>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</si>
  <si>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</si>
  <si>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</si>
  <si>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</si>
  <si>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</si>
  <si>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</si>
  <si>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</si>
  <si>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</si>
  <si>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</si>
  <si>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</si>
  <si>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</si>
  <si>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</si>
  <si>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</si>
  <si>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</si>
  <si>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</si>
  <si>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</si>
  <si>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</si>
  <si>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</si>
  <si>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</si>
  <si>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</si>
  <si>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</si>
  <si>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</si>
  <si>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</si>
  <si>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Udvidelse af forsyningsområdet 2023</t>
  </si>
  <si>
    <t>Ingen engangstillæg</t>
  </si>
  <si>
    <t>Spildevandsafgift</t>
  </si>
  <si>
    <t>Afgift til Forsyningssekretariatet</t>
  </si>
  <si>
    <t>Køb af ydelser og produkter fra andre vandselskaber reguleret af vandsektorloven</t>
  </si>
  <si>
    <t>Ejendomsskatter</t>
  </si>
  <si>
    <t>Gebyr til Miljøstyrelsen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</si>
</sst>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228</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9bHI6R23znHzr9iv3JtpJOeGBmsaQ9B+I5v9qjhufUXq3CV3mMD7q9bc0qjDway5/YrculJk7w1LfHdvfL3DTA==" saltValue="kZLe88s3G//KVON96QH5j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2" t="s">
        <v>231</v>
      </c>
      <c r="C10" s="73">
        <v>970935</v>
      </c>
      <c r="D10" s="14" t="s">
        <v>3</v>
      </c>
      <c r="E10" s="1"/>
    </row>
    <row r="11" spans="1:5" ht="15" customHeight="1" x14ac:dyDescent="0.25">
      <c r="A11" s="1"/>
      <c r="B11" s="72" t="s">
        <v>232</v>
      </c>
      <c r="C11" s="73">
        <v>83345</v>
      </c>
      <c r="D11" s="14" t="s">
        <v>3</v>
      </c>
      <c r="E11" s="1"/>
    </row>
    <row r="12" spans="1:5" ht="25.5" x14ac:dyDescent="0.25">
      <c r="A12" s="1"/>
      <c r="B12" s="72" t="s">
        <v>233</v>
      </c>
      <c r="C12" s="73">
        <v>16856</v>
      </c>
      <c r="D12" s="14" t="s">
        <v>3</v>
      </c>
      <c r="E12" s="1"/>
    </row>
    <row r="13" spans="1:5" x14ac:dyDescent="0.25">
      <c r="A13" s="1"/>
      <c r="B13" s="72" t="s">
        <v>234</v>
      </c>
      <c r="C13" s="73">
        <v>119083</v>
      </c>
      <c r="D13" s="14" t="s">
        <v>3</v>
      </c>
      <c r="E13" s="1"/>
    </row>
    <row r="14" spans="1:5" x14ac:dyDescent="0.25">
      <c r="A14" s="1"/>
      <c r="B14" s="72" t="s">
        <v>235</v>
      </c>
      <c r="C14" s="73">
        <v>10785</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1201004</v>
      </c>
      <c r="D20" s="13" t="s">
        <v>3</v>
      </c>
      <c r="E20" s="1"/>
    </row>
    <row r="21" spans="1:5" x14ac:dyDescent="0.25">
      <c r="A21" s="1"/>
      <c r="B21" s="33" t="s">
        <v>168</v>
      </c>
      <c r="C21" s="12">
        <f>C20*(1+'Fane 15. Nøgletal'!C10)^2</f>
        <v>1365536.37167276</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QCiDh57yrgb6ZOxCAoNfwJFg3y+HQG4ndpwlgxMfKjbhAnutm2wpDIYQJJNkimk63SNdbLudS/5vdyu1DGHcEA==" saltValue="ztrYTJ7M3dVyU1xz4Ktuk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-1898380.1109662782</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-1676150.4257163266</v>
      </c>
      <c r="D14" s="14" t="s">
        <v>3</v>
      </c>
      <c r="E14" s="1"/>
    </row>
    <row r="15" spans="1:5" x14ac:dyDescent="0.25">
      <c r="A15" s="1"/>
      <c r="B15" s="65" t="s">
        <v>203</v>
      </c>
      <c r="C15" s="9">
        <v>-1676150.4257163266</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17943594.096232917</v>
      </c>
      <c r="D20" s="14" t="s">
        <v>3</v>
      </c>
      <c r="E20" s="1"/>
    </row>
    <row r="21" spans="1:5" x14ac:dyDescent="0.25">
      <c r="A21" s="1"/>
      <c r="B21" s="65" t="s">
        <v>207</v>
      </c>
      <c r="C21" s="9">
        <v>18934784</v>
      </c>
      <c r="D21" s="14" t="s">
        <v>3</v>
      </c>
      <c r="E21" s="1"/>
    </row>
    <row r="22" spans="1:5" x14ac:dyDescent="0.25">
      <c r="A22" s="1"/>
      <c r="B22" s="65" t="s">
        <v>29</v>
      </c>
      <c r="C22" s="9">
        <v>0</v>
      </c>
      <c r="D22" s="14" t="s">
        <v>3</v>
      </c>
      <c r="E22" s="1"/>
    </row>
    <row r="23" spans="1:5" x14ac:dyDescent="0.25">
      <c r="A23" s="1"/>
      <c r="B23" s="82" t="s">
        <v>208</v>
      </c>
      <c r="C23" s="57">
        <f>C20-C21-C22</f>
        <v>-991189.90376708284</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-1676150.4257163266</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-991189.90376708284</v>
      </c>
      <c r="D31" s="14" t="s">
        <v>3</v>
      </c>
      <c r="E31" s="1"/>
    </row>
    <row r="32" spans="1:5" x14ac:dyDescent="0.25">
      <c r="A32" s="1"/>
      <c r="B32" s="66" t="s">
        <v>49</v>
      </c>
      <c r="C32" s="9">
        <v>2</v>
      </c>
      <c r="D32" s="14" t="s">
        <v>20</v>
      </c>
      <c r="E32" s="1"/>
    </row>
    <row r="33" spans="1:5" x14ac:dyDescent="0.25">
      <c r="A33" s="1"/>
      <c r="B33" s="67" t="s">
        <v>70</v>
      </c>
      <c r="C33" s="57">
        <f>C31/C32</f>
        <v>-495594.95188354142</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5/Td2/Fu1govZyFR9H8MVrStYIVPZ313mbB+gsjUcEQGPK9dJlXe6DN2T4/B3ZhINru9Y8we2mc5FoIuhTLzw==" saltValue="NMztY+xmvbavbKIH4hHUg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TH+jKBqmOYAdVjnCBmeDMTvFIEF0VfHVchCS+hrdSKAJZ6Kml4r+c5/RVDHcc9bPcSi4Vas46/4rG17rAdS6g==" saltValue="VZYYpahYUXu72sx5g3jAX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217</v>
      </c>
      <c r="C9" s="7"/>
      <c r="D9" s="8" t="s">
        <v>3</v>
      </c>
      <c r="E9" s="1"/>
    </row>
    <row r="10" spans="1:5" ht="14.25" customHeight="1" x14ac:dyDescent="0.25">
      <c r="A10" s="1"/>
      <c r="B10" s="65" t="s">
        <v>172</v>
      </c>
      <c r="C10" s="7"/>
      <c r="D10" s="8" t="s">
        <v>3</v>
      </c>
      <c r="E10" s="1"/>
    </row>
    <row r="11" spans="1:5" ht="14.25" customHeight="1" x14ac:dyDescent="0.25">
      <c r="A11" s="1"/>
      <c r="B11" s="82" t="s">
        <v>48</v>
      </c>
      <c r="C11" s="10">
        <f>C10-C9</f>
        <v>0</v>
      </c>
      <c r="D11" s="11" t="s">
        <v>3</v>
      </c>
      <c r="E11" s="1"/>
    </row>
    <row r="12" spans="1:5" ht="14.25" customHeight="1" x14ac:dyDescent="0.25">
      <c r="A12" s="1"/>
      <c r="B12" s="108" t="s">
        <v>219</v>
      </c>
      <c r="C12" s="109"/>
      <c r="D12" s="110"/>
      <c r="E12" s="1"/>
    </row>
    <row r="13" spans="1:5" ht="26.25" x14ac:dyDescent="0.25">
      <c r="A13" s="1"/>
      <c r="B13" s="79" t="s">
        <v>218</v>
      </c>
      <c r="C13" s="7"/>
      <c r="D13" s="8" t="s">
        <v>3</v>
      </c>
      <c r="E13" s="1"/>
    </row>
    <row r="14" spans="1:5" ht="14.25" customHeight="1" x14ac:dyDescent="0.25">
      <c r="A14" s="1"/>
      <c r="B14" s="65" t="s">
        <v>173</v>
      </c>
      <c r="C14" s="7"/>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T3EhpHwZwYaXkqaT4u5KdBE3I/QA7flPm5M7GBO9ufs/L2WuKpOgigWgz2oPmCkLnsSyPZct86F89HAj0kJqg==" saltValue="cU1J53agRD2TllRJ87u0J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PjT+sDmL5o7gXcnRsECSaqAwqSXP+k4NWUxIhJfhuIQ26BAbJVDcn0i+uyevCAZCn9PvG/xFK7HHt2JkaoaeXg==" saltValue="O3jBACBPhiMEWBl5Rz+6W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229</v>
      </c>
      <c r="C11" s="21">
        <v>344043</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344043</v>
      </c>
      <c r="D19" s="13" t="s">
        <v>3</v>
      </c>
      <c r="E19" s="12">
        <f>SUM(E10:E18)</f>
        <v>0</v>
      </c>
      <c r="F19" s="13" t="s">
        <v>3</v>
      </c>
      <c r="G19" s="1"/>
    </row>
    <row r="20" spans="1:7" x14ac:dyDescent="0.25">
      <c r="A20" s="1"/>
      <c r="B20" s="33" t="s">
        <v>175</v>
      </c>
      <c r="C20" s="12">
        <f>C19*(1+'Fane 15. Nøgletal'!C10)</f>
        <v>366853.05090000003</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hVYLMK0O2CEDl8OtQ4do6vZb+LPk+5flbxTK9UtiX48O/xizAr/1B+M5gNB2UIxfBG4A5eVmE9x0WtTR+FcRA==" saltValue="INJTCt1A3Rg3gXDTnFVRA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230</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5imqgiDOMKH6480UTKVLqLDZrlunM1jGjBIUB85fQDsQABKAbAxvfAYCxfjmwoi7ol3eumkYBJynJPnK3zazw==" saltValue="ScJOy9B+xZ5Zu8lykDoxQ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K6pn9fzX1bwZkaA0lcevdZHfQAkoEJwo4O4sqGYd96v2NsoeUsvDzAxgiOq9jrgXydv0MYsOXPYg8voDfmZhVQ==" saltValue="s0S7RZcUdJRktQCmpkWkR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oX91H/e0PZK4oVYlZ+6A4DcmnH48ML+Volg/gSdL0Q3pGancEPVfg2q7emKStVNrkY6zug32Da3o/LALrfpFmw==" saltValue="K6z2v5276rwuxHbPEf1IL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vCmh5LVw1KQsyP3ByQHXrUnWH7ze98g/R4SX3EFelAKg8HkKi6ViuZZYoeeGjqiatwta+WNZtIk4WqBAngF4g==" saltValue="Emp74gmLr0jRhTeAbzpPo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18097487.754328415</v>
      </c>
      <c r="D9" s="8" t="s">
        <v>3</v>
      </c>
      <c r="E9" s="1"/>
    </row>
    <row r="10" spans="1:5" ht="17.25" customHeight="1" x14ac:dyDescent="0.25">
      <c r="A10" s="1"/>
      <c r="B10" s="64" t="s">
        <v>35</v>
      </c>
      <c r="C10" s="7">
        <f>'Fane 11.1. Varige tillæg'!C20</f>
        <v>366853.05090000003</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1486599.3678244057</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-281345.83220482169</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19669594.340847999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1365536.37167276</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-1676150.4257163266</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19358980.286804434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RnXl+xE3/nsttubSH6xXBIbvi6905+bG83aJqAi5UUca508Vv3twOrsh+lNapFgGMeG2mtVK1rqOhtTPHoQxsQ==" saltValue="IgiAyCZmmIIJz8gUPJg8V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XiyDbCQMXT+gESFVAgM278HWd0xcvO+FcAVjgejtt8IeW80Ou9vg0CJ88Vl0wUQXRzCgfYAaxupeRtGIGV3xQA==" saltValue="Mu6bCQIBNlczq0yRN0OVx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19669594.340847999</v>
      </c>
      <c r="D9" s="8" t="s">
        <v>3</v>
      </c>
      <c r="E9" s="1"/>
    </row>
    <row r="10" spans="1:5" ht="15" customHeight="1" x14ac:dyDescent="0.25">
      <c r="A10" s="1"/>
      <c r="B10" s="26" t="s">
        <v>19</v>
      </c>
      <c r="C10" s="7">
        <f>C9*'Fane 15. Nøgletal'!C10</f>
        <v>1304094.1047982222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-293999.07966240129</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20679689.365983821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1456071.4331146639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-495594.95188354142</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21640165.847214945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2fIWCsiS2gp+dWMj3jkMGNNhmYFKa2Ow79ib92r144i5KJifdyyoAN+LV9aDQFOq9tuAiDBQv84czAJsLGM6w==" saltValue="j1lAhsKdNPuzeq5ds3fl7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20679689.365983821</v>
      </c>
      <c r="D9" s="8" t="s">
        <v>3</v>
      </c>
      <c r="E9" s="1"/>
    </row>
    <row r="10" spans="1:5" ht="15" customHeight="1" x14ac:dyDescent="0.25">
      <c r="A10" s="1"/>
      <c r="B10" s="26" t="s">
        <v>19</v>
      </c>
      <c r="C10" s="7">
        <f>SUM(C9:C9)*'Fane 15. Nøgletal'!C10</f>
        <v>1371063.4049647273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-307221.39427113812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21743531.376677409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1552608.9691301661</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-495594.95188354142</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22800545.393924035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SqgmFwEcRfvEzkOBPRIv3hU4l7lpo/isKpG5YDvOq2gWH6P3uKDlIIlBCYVuVAcUd+4BSdJKkcMCS3Imc9rKw==" saltValue="nTmvjnl14LUBK7Q7qjxAb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21743531.376677409</v>
      </c>
      <c r="D9" s="8" t="s">
        <v>3</v>
      </c>
      <c r="E9" s="1"/>
    </row>
    <row r="10" spans="1:5" ht="15" customHeight="1" x14ac:dyDescent="0.25">
      <c r="A10" s="1"/>
      <c r="B10" s="26" t="s">
        <v>19</v>
      </c>
      <c r="C10" s="7">
        <f>SUM(C9:C9)*'Fane 15. Nøgletal'!C10</f>
        <v>1441596.1302737121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-321038.36925708828</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22864089.137694031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1655546.9437834963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24519636.081477527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A+IOJESQ5tWTEm15dYdWQE324qqx01fh0xLXFGfVLJrwwF0vkFXqixDZPLYGO/mdJGpGCkC8cED/uAPe865zQ==" saltValue="MXNREJTLkp78tzwOglyvI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16770165.731429875</v>
      </c>
      <c r="D9" s="8" t="s">
        <v>3</v>
      </c>
      <c r="E9" s="1"/>
    </row>
    <row r="10" spans="1:5" ht="15" customHeight="1" x14ac:dyDescent="0.25">
      <c r="A10" s="1"/>
      <c r="B10" s="64" t="s">
        <v>35</v>
      </c>
      <c r="C10" s="7">
        <v>213296.9608</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1372263.7855321737</v>
      </c>
      <c r="D16" s="8" t="s">
        <v>3</v>
      </c>
      <c r="E16" s="1"/>
    </row>
    <row r="17" spans="1:5" ht="15" customHeight="1" x14ac:dyDescent="0.25">
      <c r="A17" s="1"/>
      <c r="B17" s="64" t="s">
        <v>10</v>
      </c>
      <c r="C17" s="38">
        <v>0</v>
      </c>
      <c r="D17" s="8" t="s">
        <v>3</v>
      </c>
      <c r="E17" s="1"/>
    </row>
    <row r="18" spans="1:5" ht="15" customHeight="1" x14ac:dyDescent="0.25">
      <c r="A18" s="1"/>
      <c r="B18" s="64" t="s">
        <v>22</v>
      </c>
      <c r="C18" s="38">
        <v>-258238.7234336322</v>
      </c>
      <c r="D18" s="8" t="s">
        <v>3</v>
      </c>
      <c r="E18" s="1"/>
    </row>
    <row r="19" spans="1:5" ht="15" customHeight="1" x14ac:dyDescent="0.25">
      <c r="A19" s="1"/>
      <c r="B19" s="64" t="s">
        <v>23</v>
      </c>
      <c r="C19" s="38">
        <v>0</v>
      </c>
      <c r="D19" s="8" t="s">
        <v>3</v>
      </c>
      <c r="E19" s="43"/>
    </row>
    <row r="20" spans="1:5" ht="15" customHeight="1" x14ac:dyDescent="0.25">
      <c r="A20" s="1"/>
      <c r="B20" s="82" t="s">
        <v>21</v>
      </c>
      <c r="C20" s="10">
        <v>18097487.754328415</v>
      </c>
      <c r="D20" s="11" t="s">
        <v>3</v>
      </c>
      <c r="E20" s="1"/>
    </row>
    <row r="21" spans="1:5" ht="15" customHeight="1" x14ac:dyDescent="0.25">
      <c r="A21" s="1"/>
      <c r="B21" s="33" t="s">
        <v>12</v>
      </c>
      <c r="C21" s="28"/>
      <c r="D21" s="19"/>
      <c r="E21" s="1"/>
    </row>
    <row r="22" spans="1:5" ht="15" customHeight="1" x14ac:dyDescent="0.25">
      <c r="A22" s="1"/>
      <c r="B22" s="31" t="s">
        <v>12</v>
      </c>
      <c r="C22" s="10">
        <v>1150249.26303616</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-1676150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1819695.200832627</v>
      </c>
      <c r="D38" s="11" t="s">
        <v>3</v>
      </c>
      <c r="E38" s="1"/>
    </row>
    <row r="39" spans="1:5" x14ac:dyDescent="0.25">
      <c r="A39" s="1"/>
      <c r="B39" s="33" t="s">
        <v>65</v>
      </c>
      <c r="C39" s="45">
        <v>19391282.218197204</v>
      </c>
      <c r="D39" s="30" t="s">
        <v>3</v>
      </c>
      <c r="E39" s="1"/>
    </row>
    <row r="40" spans="1:5" ht="30" customHeight="1" x14ac:dyDescent="0.25">
      <c r="A40" s="1"/>
      <c r="B40" s="106" t="s">
        <v>225</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L1DGIffzvQLVixO0wysDqZ6K8F8rzXy7cwzYRyt9DJb/SZqYYJ/pFME00Z8pjMCTHAmZQCasu+wToxCI1Y+CNA==" saltValue="ERPHVydhRxZK/Xja9gndyg=="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12681404.81644897</v>
      </c>
      <c r="D9" s="14" t="s">
        <v>3</v>
      </c>
      <c r="E9" s="1"/>
    </row>
    <row r="10" spans="1:5" x14ac:dyDescent="0.25">
      <c r="A10" s="1"/>
      <c r="B10" s="65" t="s">
        <v>125</v>
      </c>
      <c r="C10" s="23">
        <f>('Fane 3. Omkostninger i ØR2024'!C10+'Fane 3. Omkostninger i ØR2024'!C12+'Fane 3. Omkostninger i ØR2024'!C14)*(1+'Fane 15. Nøgletal'!C9)</f>
        <v>230531.35523263999</v>
      </c>
      <c r="D10" s="14" t="s">
        <v>3</v>
      </c>
      <c r="E10" s="1"/>
    </row>
    <row r="11" spans="1:5" x14ac:dyDescent="0.25">
      <c r="A11" s="1"/>
      <c r="B11" s="65" t="s">
        <v>131</v>
      </c>
      <c r="C11" s="23">
        <f>C9*'Fane 15. Nøgletal'!C21+C10*'Fane 15. Nøgletal'!C21</f>
        <v>258238.7234336322</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13676116.202066412</v>
      </c>
      <c r="D15" s="14" t="s">
        <v>3</v>
      </c>
      <c r="E15" s="1"/>
    </row>
    <row r="16" spans="1:5" x14ac:dyDescent="0.25">
      <c r="A16" s="1"/>
      <c r="B16" s="65" t="s">
        <v>184</v>
      </c>
      <c r="C16" s="23">
        <f>('Fane 2.1. Økonomisk ramme 2025'!C10+'Fane 2.1. Økonomisk ramme 2025'!C12+'Fane 2.1. Økonomisk ramme 2025'!C14)*(1+'Fane 15. Nøgletal'!C10)</f>
        <v>391175.40817467007</v>
      </c>
      <c r="D16" s="14" t="s">
        <v>3</v>
      </c>
      <c r="E16" s="1"/>
    </row>
    <row r="17" spans="1:5" x14ac:dyDescent="0.25">
      <c r="A17" s="1"/>
      <c r="B17" s="65" t="s">
        <v>132</v>
      </c>
      <c r="C17" s="23">
        <f>C15*'Fane 15. Nøgletal'!C21+C16*'Fane 15. Nøgletal'!C21</f>
        <v>281345.83220482169</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14699953.983120063</v>
      </c>
      <c r="D21" s="14" t="s">
        <v>3</v>
      </c>
      <c r="E21" s="1"/>
    </row>
    <row r="22" spans="1:5" x14ac:dyDescent="0.25">
      <c r="A22" s="1"/>
      <c r="B22" s="65" t="s">
        <v>196</v>
      </c>
      <c r="C22" s="23">
        <f>C21*'Fane 15. Nøgletal'!C21</f>
        <v>293999.07966240129</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15361069.713556906</v>
      </c>
      <c r="D26" s="14" t="s">
        <v>3</v>
      </c>
      <c r="E26" s="1"/>
    </row>
    <row r="27" spans="1:5" x14ac:dyDescent="0.25">
      <c r="A27" s="1"/>
      <c r="B27" s="65" t="s">
        <v>194</v>
      </c>
      <c r="C27" s="23">
        <f>C26*'Fane 15. Nøgletal'!C21</f>
        <v>307221.39427113812</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16051918.462854415</v>
      </c>
      <c r="D31" s="14" t="s">
        <v>3</v>
      </c>
      <c r="E31" s="1"/>
    </row>
    <row r="32" spans="1:5" x14ac:dyDescent="0.25">
      <c r="A32" s="1"/>
      <c r="B32" s="65" t="s">
        <v>195</v>
      </c>
      <c r="C32" s="23">
        <f>C31*'Fane 15. Nøgletal'!C21</f>
        <v>321038.36925708828</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vmItSQoZO0uHkb10S9If/tY176uOCHCSFfxzglMA/yk6Sexo5MYm7HHp4RrtzpkCmiIF19M3JmGvgTjaCpYoA==" saltValue="af3HRv9abAjaPkdKwcwHl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5687834.2002543164</v>
      </c>
      <c r="D9" s="14" t="s">
        <v>3</v>
      </c>
      <c r="E9" s="1"/>
    </row>
    <row r="10" spans="1:5" x14ac:dyDescent="0.25">
      <c r="A10" s="1"/>
      <c r="B10" s="65" t="s">
        <v>126</v>
      </c>
      <c r="C10" s="23">
        <f>('Fane 3. Omkostninger i ØR2024'!C11+'Fane 3. Omkostninger i ØR2024'!C13+'Fane 3. Omkostninger i ØR2024'!C15)*(1+'Fane 15. Nøgletal'!C9)</f>
        <v>0</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6147411.2036348647</v>
      </c>
      <c r="D15" s="14" t="s">
        <v>3</v>
      </c>
      <c r="E15" s="1"/>
    </row>
    <row r="16" spans="1:5" x14ac:dyDescent="0.25">
      <c r="A16" s="1"/>
      <c r="B16" s="65" t="s">
        <v>185</v>
      </c>
      <c r="C16" s="23">
        <f>('Fane 2.1. Økonomisk ramme 2025'!C11+'Fane 2.1. Økonomisk ramme 2025'!C13+'Fane 2.1. Økonomisk ramme 2025'!C15)*(1+'Fane 15. Nøgletal'!C10)</f>
        <v>0</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6554984.5664358567</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6989580.0431905538</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7452989.2000540877</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SFIwWpjyCA5bJjhlIFdCRRGApxnShz0eS6xP32quRA5ZjU5uhv13XzUGvAcnpP1W35RBYF4pCwJLdXLtMJ/sg==" saltValue="BM779yyt0PUig5WIJ68m0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220</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blgjc+lzlzWn8crnWAhIDmi7mbudsZ0LrzaowZADSw6yAcQQSXsMU4ifYzVVcxs25mib3YFoQxeGW00tNBCekQ==" saltValue="w6yo4w7p3atJgaYm1lZjY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2024-08-21T11:42:53Z</dcterms:modified>
</cp:coreProperties>
</file>