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Andelsselskabet Ørbæk Vandværk (V012)\ØR2024\"/>
    </mc:Choice>
  </mc:AlternateContent>
  <xr:revisionPtr revIDLastSave="0" documentId="13_ncr:1_{05289755-52A7-4C67-B8E5-97D6ED6B670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17" i="3"/>
  <c r="E24" i="2"/>
  <c r="E23" i="16"/>
  <c r="E27" i="16"/>
  <c r="E31" i="16"/>
  <c r="E33" i="16" s="1"/>
  <c r="E9" i="2" l="1"/>
  <c r="E17" i="5" l="1"/>
  <c r="E17" i="4"/>
  <c r="E26" i="2"/>
  <c r="J11" i="9" l="1"/>
  <c r="H11" i="9"/>
  <c r="G18" i="15" l="1"/>
  <c r="C13" i="12" l="1"/>
  <c r="C14" i="12" s="1"/>
  <c r="E13" i="12"/>
  <c r="E14" i="12" s="1"/>
  <c r="E14" i="11"/>
  <c r="E15" i="11" s="1"/>
  <c r="C14" i="11"/>
  <c r="C15" i="11" s="1"/>
  <c r="C13" i="7"/>
  <c r="C14"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<sst xmlns="http://schemas.openxmlformats.org/spreadsheetml/2006/main" count="341" uniqueCount="151">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</sst>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4" t="s">
        <v>127</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9" t="s">
        <v>79</v>
      </c>
      <c r="E13" s="80"/>
      <c r="F13" s="80"/>
      <c r="G13" s="81"/>
      <c r="H13" s="1"/>
      <c r="I13" s="1"/>
    </row>
    <row r="14" spans="1:9" x14ac:dyDescent="0.25">
      <c r="A14" s="1"/>
      <c r="B14" s="1"/>
      <c r="C14" s="6" t="s">
        <v>14</v>
      </c>
      <c r="D14" s="79" t="s">
        <v>109</v>
      </c>
      <c r="E14" s="80"/>
      <c r="F14" s="80"/>
      <c r="G14" s="81"/>
      <c r="H14" s="1"/>
      <c r="I14" s="1"/>
    </row>
    <row r="15" spans="1:9" x14ac:dyDescent="0.25">
      <c r="A15" s="1"/>
      <c r="B15" s="1"/>
      <c r="C15" s="6" t="s">
        <v>26</v>
      </c>
      <c r="D15" s="79" t="s">
        <v>67</v>
      </c>
      <c r="E15" s="80"/>
      <c r="F15" s="80"/>
      <c r="G15" s="81"/>
      <c r="H15" s="1"/>
      <c r="I15" s="1"/>
    </row>
    <row r="16" spans="1:9" x14ac:dyDescent="0.25">
      <c r="A16" s="1"/>
      <c r="B16" s="1"/>
      <c r="C16" s="6" t="s">
        <v>27</v>
      </c>
      <c r="D16" s="79" t="s">
        <v>106</v>
      </c>
      <c r="E16" s="80"/>
      <c r="F16" s="80"/>
      <c r="G16" s="81"/>
      <c r="H16" s="1"/>
      <c r="I16" s="1"/>
    </row>
    <row r="17" spans="1:9" x14ac:dyDescent="0.25">
      <c r="A17" s="1"/>
      <c r="B17" s="1"/>
      <c r="C17" s="6" t="s">
        <v>44</v>
      </c>
      <c r="D17" s="79" t="s">
        <v>107</v>
      </c>
      <c r="E17" s="80"/>
      <c r="F17" s="80"/>
      <c r="G17" s="81"/>
      <c r="H17" s="1"/>
      <c r="I17" s="1"/>
    </row>
    <row r="18" spans="1:9" x14ac:dyDescent="0.25">
      <c r="A18" s="1"/>
      <c r="B18" s="1"/>
      <c r="C18" s="6" t="s">
        <v>7</v>
      </c>
      <c r="D18" s="76" t="s">
        <v>11</v>
      </c>
      <c r="E18" s="77"/>
      <c r="F18" s="77"/>
      <c r="G18" s="78"/>
      <c r="H18" s="1"/>
      <c r="I18" s="1"/>
    </row>
    <row r="19" spans="1:9" x14ac:dyDescent="0.25">
      <c r="A19" s="1"/>
      <c r="B19" s="1"/>
      <c r="C19" s="6" t="s">
        <v>8</v>
      </c>
      <c r="D19" s="70" t="s">
        <v>108</v>
      </c>
      <c r="E19" s="71"/>
      <c r="F19" s="71"/>
      <c r="G19" s="72"/>
      <c r="H19" s="1"/>
      <c r="I19" s="1"/>
    </row>
    <row r="20" spans="1:9" x14ac:dyDescent="0.25">
      <c r="A20" s="1"/>
      <c r="B20" s="1"/>
      <c r="C20" s="6" t="s">
        <v>41</v>
      </c>
      <c r="D20" s="70" t="s">
        <v>82</v>
      </c>
      <c r="E20" s="71"/>
      <c r="F20" s="71"/>
      <c r="G20" s="72"/>
      <c r="H20" s="1"/>
      <c r="I20" s="1"/>
    </row>
    <row r="21" spans="1:9" x14ac:dyDescent="0.25">
      <c r="A21" s="1"/>
      <c r="B21" s="1"/>
      <c r="C21" s="6" t="s">
        <v>105</v>
      </c>
      <c r="D21" s="70" t="s">
        <v>78</v>
      </c>
      <c r="E21" s="71"/>
      <c r="F21" s="71"/>
      <c r="G21" s="72"/>
      <c r="H21" s="1"/>
      <c r="I21" s="1"/>
    </row>
    <row r="22" spans="1:9" x14ac:dyDescent="0.25">
      <c r="A22" s="1"/>
      <c r="B22" s="1"/>
      <c r="C22" s="6" t="s">
        <v>89</v>
      </c>
      <c r="D22" s="70" t="s">
        <v>33</v>
      </c>
      <c r="E22" s="71"/>
      <c r="F22" s="71"/>
      <c r="G22" s="72"/>
      <c r="H22" s="1"/>
      <c r="I22" s="1"/>
    </row>
    <row r="23" spans="1:9" x14ac:dyDescent="0.25">
      <c r="A23" s="1"/>
      <c r="B23" s="1"/>
      <c r="C23" s="6" t="s">
        <v>90</v>
      </c>
      <c r="D23" s="70" t="s">
        <v>34</v>
      </c>
      <c r="E23" s="71"/>
      <c r="F23" s="71"/>
      <c r="G23" s="72"/>
      <c r="H23" s="1"/>
      <c r="I23" s="1"/>
    </row>
    <row r="24" spans="1:9" x14ac:dyDescent="0.25">
      <c r="A24" s="1"/>
      <c r="B24" s="1"/>
      <c r="C24" s="6" t="s">
        <v>9</v>
      </c>
      <c r="D24" s="70" t="s">
        <v>47</v>
      </c>
      <c r="E24" s="71"/>
      <c r="F24" s="71"/>
      <c r="G24" s="72"/>
      <c r="H24" s="1"/>
      <c r="I24" s="1"/>
    </row>
    <row r="25" spans="1:9" x14ac:dyDescent="0.25">
      <c r="A25" s="1"/>
      <c r="B25" s="1"/>
      <c r="C25" s="6" t="s">
        <v>37</v>
      </c>
      <c r="D25" s="70" t="s">
        <v>28</v>
      </c>
      <c r="E25" s="71"/>
      <c r="F25" s="71"/>
      <c r="G25" s="72"/>
      <c r="H25" s="1"/>
      <c r="I25" s="1"/>
    </row>
    <row r="26" spans="1:9" x14ac:dyDescent="0.25">
      <c r="A26" s="1"/>
      <c r="B26" s="1"/>
      <c r="C26" s="6" t="s">
        <v>91</v>
      </c>
      <c r="D26" s="73" t="s">
        <v>42</v>
      </c>
      <c r="E26" s="74"/>
      <c r="F26" s="74"/>
      <c r="G26" s="7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HNcoMyzFLAej+LSlaUGV8Fg+BFIWtaduILvrFWJEDIxuckHi6bTkJTrzoKTL0lKFjO9Ap34gU9Re0ZlfdouAzA==" saltValue="ccGgmcWBWC0b+7EOfp/l1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5BciLVzKAv8GnUXiOplrT/QfrbLLUzdyc1dedEbV1Bv/GiF/RgPgB6Ea472t2D4Fk/sROFUjJSotIyrB8wByOg==" saltValue="brwlut8lCpbF89Kpn6WNG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Mm8bWl1nGeuCrZc7wDMciQY0CzM6uT2A/C09ktKQGA68SdiaAPIo+YDSxMG6RWDqUKhFDNvPJSVPFkLNZUyXdQ==" saltValue="UOm8MLlo+ZVNLJbSJlVUU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150</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IzFtxwLtDIPSYVsWt9eEosh7siJYiXounIGqS6YE//PVfIhJ0ofFk04HylczzlnkRLd5+yI4MNFYqqjANr/uw==" saltValue="TpJY6JTVyh0vNZrrGMbj4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6"/>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mSES9pRW93Y0Dfv9zKo01AKeyailbR0y08Cu/bkOajqNHct0hP6+lVdDXoMbglRpkmmE1PMooBBvlzmyOd6QMQ==" saltValue="YhRT7fVkoDY2VUUCFohOW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64SBlniSi9NmhkgA5CizgiHJJ8I+368g12/aYW3POxxLJK/w1KtPneYmr08Am93SEHsLOEF07XCN420GxaE+Q==" saltValue="A6FMXfwSfVZExMgnzqSVw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R4RMDY8f2+i017GhWKvcWnabzoyassSYT9P1dn0xLRoZxlCzouPwiXemgrgq+5RwC8+KUwJ8fDBzKWgj00s59Q==" saltValue="v8LsNeh/j7nZbbYji21XR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1970158.0533409384</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70137.626698937413</v>
      </c>
      <c r="F13" s="45" t="s">
        <v>3</v>
      </c>
      <c r="G13" s="1"/>
    </row>
    <row r="14" spans="1:7" ht="17.100000000000001" customHeight="1" x14ac:dyDescent="0.25">
      <c r="A14" s="1"/>
      <c r="B14" s="24" t="s">
        <v>39</v>
      </c>
      <c r="C14" s="45"/>
      <c r="D14" s="45"/>
      <c r="E14" s="8">
        <f>-SUM(E9,E10:E13)*'Fane 11. Nøgletal'!C21</f>
        <v>-34685.026560677892</v>
      </c>
      <c r="F14" s="45" t="s">
        <v>3</v>
      </c>
      <c r="G14" s="1"/>
    </row>
    <row r="15" spans="1:7" ht="15" customHeight="1" x14ac:dyDescent="0.25">
      <c r="A15" s="1"/>
      <c r="B15" s="56" t="s">
        <v>19</v>
      </c>
      <c r="C15" s="28"/>
      <c r="D15" s="28"/>
      <c r="E15" s="9">
        <f>SUM(E9,E10:E14)</f>
        <v>2005610.653479198</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omk.'!C14</f>
        <v>2205509.8094534399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ØR2022'!E15</f>
        <v>-189463.06135671632</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4021657.4015759216</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ByWmJMUvKNMxF+QE0MCVpvn9qDk59CY84ooy4lzGERJCSV9ogtvd9FsiR3puGRXhqBEzsusNHa1J+WmP+0nCw==" saltValue="zRRjBvvZ+K1zXv7WLru/B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2005610.653479198</v>
      </c>
      <c r="F8" s="45" t="s">
        <v>3</v>
      </c>
      <c r="G8" s="1"/>
    </row>
    <row r="9" spans="1:7" ht="15" customHeight="1" x14ac:dyDescent="0.25">
      <c r="A9" s="1"/>
      <c r="B9" s="27" t="s">
        <v>17</v>
      </c>
      <c r="C9" s="45"/>
      <c r="D9" s="45"/>
      <c r="E9" s="8">
        <f>SUM(E8:E8)*'Fane 11. Nøgletal'!C16</f>
        <v>162053.34080111919</v>
      </c>
      <c r="F9" s="45" t="s">
        <v>3</v>
      </c>
      <c r="G9" s="1"/>
    </row>
    <row r="10" spans="1:7" ht="15" customHeight="1" x14ac:dyDescent="0.25">
      <c r="A10" s="1"/>
      <c r="B10" s="27" t="s">
        <v>39</v>
      </c>
      <c r="C10" s="45"/>
      <c r="D10" s="45"/>
      <c r="E10" s="8">
        <f>-SUM(E8:E9)*'Fane 11. Nøgletal'!C21</f>
        <v>-36850.287902765398</v>
      </c>
      <c r="F10" s="45" t="s">
        <v>3</v>
      </c>
      <c r="G10" s="1"/>
    </row>
    <row r="11" spans="1:7" ht="15" customHeight="1" x14ac:dyDescent="0.25">
      <c r="A11" s="1"/>
      <c r="B11" s="28" t="s">
        <v>19</v>
      </c>
      <c r="C11" s="28"/>
      <c r="D11" s="28"/>
      <c r="E11" s="9">
        <f>SUM(E8:E10)</f>
        <v>2130813.7063775519</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omk.'!C14*(1+'Fane 11. Nøgletal'!C16)</f>
        <v>2383715.0020572776</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-108926.73300477932</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4405601.9754300499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b+OTTA1nYU1QHydC4zeN1JCkRJJruTrr05rGonYZ63YwigPZH903fvgx58CTdogIsclRYls5kdWp4csMM1hXQ==" saltValue="YRZKtyjvgoMZfEBkzYyK/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2130813.7063775519</v>
      </c>
      <c r="F8" s="45" t="s">
        <v>3</v>
      </c>
      <c r="G8" s="1"/>
    </row>
    <row r="9" spans="1:7" ht="15" customHeight="1" x14ac:dyDescent="0.25">
      <c r="A9" s="1"/>
      <c r="B9" s="27" t="s">
        <v>17</v>
      </c>
      <c r="C9" s="45"/>
      <c r="D9" s="45"/>
      <c r="E9" s="8">
        <f>SUM(E8:E8)*'Fane 11. Nøgletal'!C16</f>
        <v>172169.74747530618</v>
      </c>
      <c r="F9" s="45" t="s">
        <v>3</v>
      </c>
      <c r="G9" s="1"/>
    </row>
    <row r="10" spans="1:7" ht="15" customHeight="1" x14ac:dyDescent="0.25">
      <c r="A10" s="1"/>
      <c r="B10" s="27" t="s">
        <v>39</v>
      </c>
      <c r="C10" s="45"/>
      <c r="D10" s="45"/>
      <c r="E10" s="8">
        <f>-SUM(E8:E9)*'Fane 11. Nøgletal'!C21</f>
        <v>-39150.718715498588</v>
      </c>
      <c r="F10" s="45" t="s">
        <v>3</v>
      </c>
      <c r="G10" s="1"/>
    </row>
    <row r="11" spans="1:7" x14ac:dyDescent="0.25">
      <c r="A11" s="1"/>
      <c r="B11" s="28" t="s">
        <v>19</v>
      </c>
      <c r="C11" s="28"/>
      <c r="D11" s="28"/>
      <c r="E11" s="9">
        <f>SUM(E8:E10)</f>
        <v>2263832.7351373592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omk.'!C14*(1+'Fane 11. Nøgletal'!C16)^2</f>
        <v>2576319.1742235059</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-108926.73300477932</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4731225.1763560856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gACszG7npTsOm1lYHwrkMnO5ZJ4+uL0tAZjcttJe/krnGjTgFitIpR07XlM+eXrEkn8Wdc9odnu52J6hxHvYw==" saltValue="lIkxbLHqxX6J/A4Bugbl3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2263832.7351373592</v>
      </c>
      <c r="F8" s="45" t="s">
        <v>3</v>
      </c>
      <c r="G8" s="1"/>
    </row>
    <row r="9" spans="1:7" ht="15" customHeight="1" x14ac:dyDescent="0.25">
      <c r="A9" s="1"/>
      <c r="B9" s="27" t="s">
        <v>17</v>
      </c>
      <c r="C9" s="45"/>
      <c r="D9" s="45"/>
      <c r="E9" s="8">
        <f>SUM(E8:E8)*'Fane 11. Nøgletal'!C16</f>
        <v>182917.68499909862</v>
      </c>
      <c r="F9" s="45" t="s">
        <v>3</v>
      </c>
      <c r="G9" s="1"/>
    </row>
    <row r="10" spans="1:7" ht="15" customHeight="1" x14ac:dyDescent="0.25">
      <c r="A10" s="1"/>
      <c r="B10" s="27" t="s">
        <v>39</v>
      </c>
      <c r="C10" s="45"/>
      <c r="D10" s="45"/>
      <c r="E10" s="8">
        <f>-SUM(E8:E9)*'Fane 11. Nøgletal'!C21</f>
        <v>-41594.757142319788</v>
      </c>
      <c r="F10" s="45" t="s">
        <v>3</v>
      </c>
      <c r="G10" s="1"/>
    </row>
    <row r="11" spans="1:7" x14ac:dyDescent="0.25">
      <c r="A11" s="1"/>
      <c r="B11" s="28" t="s">
        <v>19</v>
      </c>
      <c r="C11" s="28"/>
      <c r="D11" s="28"/>
      <c r="E11" s="9">
        <f>SUM(E8:E10)</f>
        <v>2405155.662994138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omk.'!C14*(1+'Fane 11. Nøgletal'!C16)^3</f>
        <v>2784485.763500765</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5189641.4264949029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bB0oFfF3ldiOtKy/+ndPJcaFtSRv+Yc1LYeSS9d8Osz/wMl4bP6S0FKH3NUZv+kf+gqgDPm03MQGSicSFsBbA==" saltValue="3fOocTb3tX8AzFMuGEmtP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1887945.153773732</v>
      </c>
      <c r="F9" s="45" t="s">
        <v>3</v>
      </c>
      <c r="G9" s="1"/>
    </row>
    <row r="10" spans="1:7" x14ac:dyDescent="0.25">
      <c r="A10" s="1"/>
      <c r="B10" s="24" t="s">
        <v>45</v>
      </c>
      <c r="C10" s="45"/>
      <c r="D10" s="45"/>
      <c r="E10" s="7">
        <v>47386.984800000006</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68897.824133224858</v>
      </c>
      <c r="F13" s="45" t="s">
        <v>3</v>
      </c>
      <c r="G13" s="1"/>
    </row>
    <row r="14" spans="1:7" x14ac:dyDescent="0.25">
      <c r="A14" s="1"/>
      <c r="B14" s="24" t="s">
        <v>39</v>
      </c>
      <c r="C14" s="45"/>
      <c r="D14" s="45"/>
      <c r="E14" s="8">
        <v>-34071.90936601827</v>
      </c>
      <c r="F14" s="45" t="s">
        <v>3</v>
      </c>
      <c r="G14" s="1"/>
    </row>
    <row r="15" spans="1:7" x14ac:dyDescent="0.25">
      <c r="A15" s="1"/>
      <c r="B15" s="56" t="s">
        <v>19</v>
      </c>
      <c r="C15" s="28"/>
      <c r="D15" s="28"/>
      <c r="E15" s="9">
        <v>1970158.0533409384</v>
      </c>
      <c r="F15" s="47" t="s">
        <v>3</v>
      </c>
      <c r="G15" s="1"/>
    </row>
    <row r="16" spans="1:7" x14ac:dyDescent="0.25">
      <c r="A16" s="1"/>
      <c r="B16" s="46" t="s">
        <v>11</v>
      </c>
      <c r="C16" s="46"/>
      <c r="D16" s="46"/>
      <c r="E16" s="46"/>
      <c r="F16" s="46"/>
      <c r="G16" s="1"/>
    </row>
    <row r="17" spans="1:7" x14ac:dyDescent="0.25">
      <c r="A17" s="1"/>
      <c r="B17" s="47" t="s">
        <v>11</v>
      </c>
      <c r="C17" s="47"/>
      <c r="D17" s="47"/>
      <c r="E17" s="9">
        <v>1960668.7405416002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-189463.06135671632</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3741363.7325258222</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tNWVY2PV95i+lSHAWV1g8zLnKsXwcMf6Cxu2j+FikuWWTFHAiUdA1nUYsnY7ST9p9BkAk7CqHmzDMOpRpYXX8w==" saltValue="u6lFsxyFNHREzFIke3b+o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137</v>
      </c>
      <c r="C10" s="8">
        <v>1879564</v>
      </c>
      <c r="D10" s="12" t="s">
        <v>3</v>
      </c>
      <c r="E10" s="1"/>
      <c r="F10" s="1"/>
    </row>
    <row r="11" spans="1:6" x14ac:dyDescent="0.25">
      <c r="A11" s="1"/>
      <c r="B11" s="23" t="s">
        <v>138</v>
      </c>
      <c r="C11" s="8">
        <v>7933</v>
      </c>
      <c r="D11" s="12" t="s">
        <v>3</v>
      </c>
      <c r="E11" s="1"/>
      <c r="F11" s="1"/>
    </row>
    <row r="12" spans="1:6" x14ac:dyDescent="0.25">
      <c r="A12" s="1"/>
      <c r="B12" s="23" t="s">
        <v>139</v>
      </c>
      <c r="C12" s="8">
        <v>574</v>
      </c>
      <c r="D12" s="12" t="s">
        <v>3</v>
      </c>
      <c r="E12" s="1"/>
      <c r="F12" s="1"/>
    </row>
    <row r="13" spans="1:6" x14ac:dyDescent="0.25">
      <c r="A13" s="1"/>
      <c r="B13" s="68" t="s">
        <v>120</v>
      </c>
      <c r="C13" s="10">
        <f>SUM(C10:C12)</f>
        <v>1888071</v>
      </c>
      <c r="D13" s="11" t="s">
        <v>3</v>
      </c>
      <c r="E13" s="1"/>
      <c r="F13" s="1"/>
    </row>
    <row r="14" spans="1:6" x14ac:dyDescent="0.25">
      <c r="A14" s="1"/>
      <c r="B14" s="68" t="s">
        <v>121</v>
      </c>
      <c r="C14" s="10">
        <f>C13*(1+'Fane 11. Nøgletal'!C16)^2</f>
        <v>2205509.8094534399</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30"/>
      <c r="B46" s="30"/>
      <c r="C46" s="30"/>
      <c r="D46" s="30"/>
      <c r="E46" s="30"/>
      <c r="F46" s="30"/>
    </row>
    <row r="47" spans="1:6" x14ac:dyDescent="0.25">
      <c r="A47" s="30"/>
      <c r="B47" s="30"/>
      <c r="C47" s="30"/>
      <c r="D47" s="30"/>
      <c r="E47" s="30"/>
      <c r="F47" s="30"/>
    </row>
    <row r="48" spans="1:6" x14ac:dyDescent="0.25">
      <c r="A48" s="30"/>
      <c r="B48" s="30"/>
      <c r="C48" s="30"/>
      <c r="D48" s="30"/>
      <c r="E48" s="30"/>
      <c r="F48" s="30"/>
    </row>
    <row r="49" spans="1:6" x14ac:dyDescent="0.25">
      <c r="A49" s="30"/>
      <c r="B49" s="30"/>
      <c r="C49" s="30"/>
      <c r="D49" s="30"/>
      <c r="E49" s="30"/>
      <c r="F49" s="30"/>
    </row>
    <row r="50" spans="1:6" x14ac:dyDescent="0.25">
      <c r="A50" s="30"/>
      <c r="B50" s="30"/>
      <c r="C50" s="30"/>
      <c r="D50" s="30"/>
      <c r="E50" s="30"/>
      <c r="F50" s="30"/>
    </row>
  </sheetData>
  <sheetProtection algorithmName="SHA-512" hashValue="nj6jzNU7ZuVyA/ou42L8qMyDAMpIdMGKqz50fbcNiTkTxuSnArG/CkQYbLbTztjEwc3WKvr3xd+YXu8PT/IEFg==" saltValue="YjXjgm3lYNl1JqLAXAcbv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9" t="s">
        <v>140</v>
      </c>
      <c r="C9" s="100"/>
      <c r="D9" s="101"/>
      <c r="E9" s="121">
        <v>-378926.12271343265</v>
      </c>
      <c r="F9" s="12" t="s">
        <v>3</v>
      </c>
      <c r="G9" s="1"/>
    </row>
    <row r="10" spans="1:7" x14ac:dyDescent="0.25">
      <c r="A10" s="1"/>
      <c r="B10" s="68"/>
      <c r="C10" s="22"/>
      <c r="D10" s="22"/>
      <c r="E10" s="22"/>
      <c r="F10" s="69"/>
      <c r="G10" s="1"/>
    </row>
    <row r="11" spans="1:7" ht="52.5" customHeight="1" x14ac:dyDescent="0.25">
      <c r="A11" s="1"/>
      <c r="B11" s="102" t="s">
        <v>141</v>
      </c>
      <c r="C11" s="103"/>
      <c r="D11" s="103"/>
      <c r="E11" s="103"/>
      <c r="F11" s="104"/>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9" t="s">
        <v>70</v>
      </c>
      <c r="C14" s="100"/>
      <c r="D14" s="101"/>
      <c r="E14" s="8">
        <v>-189463.06135671632</v>
      </c>
      <c r="F14" s="12" t="s">
        <v>3</v>
      </c>
      <c r="G14" s="1"/>
    </row>
    <row r="15" spans="1:7" x14ac:dyDescent="0.25">
      <c r="A15" s="1"/>
      <c r="B15" s="99" t="s">
        <v>104</v>
      </c>
      <c r="C15" s="100"/>
      <c r="D15" s="101"/>
      <c r="E15" s="8">
        <v>-189463.06135671632</v>
      </c>
      <c r="F15" s="12" t="s">
        <v>3</v>
      </c>
      <c r="G15" s="1"/>
    </row>
    <row r="16" spans="1:7" x14ac:dyDescent="0.25">
      <c r="A16" s="1"/>
      <c r="B16" s="68"/>
      <c r="C16" s="22"/>
      <c r="D16" s="22"/>
      <c r="E16" s="22"/>
      <c r="F16" s="69"/>
      <c r="G16" s="1"/>
    </row>
    <row r="17" spans="1:7" ht="29.1" customHeight="1" x14ac:dyDescent="0.25">
      <c r="A17" s="1"/>
      <c r="B17" s="102" t="s">
        <v>142</v>
      </c>
      <c r="C17" s="103"/>
      <c r="D17" s="103"/>
      <c r="E17" s="103"/>
      <c r="F17" s="104"/>
      <c r="G17" s="1"/>
    </row>
    <row r="18" spans="1:7" ht="27" customHeight="1" x14ac:dyDescent="0.25">
      <c r="A18" s="1"/>
      <c r="B18" s="1"/>
      <c r="C18" s="1"/>
      <c r="D18" s="1"/>
      <c r="E18" s="1"/>
      <c r="F18" s="1"/>
      <c r="G18" s="1"/>
    </row>
    <row r="19" spans="1:7" x14ac:dyDescent="0.25">
      <c r="A19" s="1"/>
      <c r="B19" s="53" t="s">
        <v>143</v>
      </c>
      <c r="C19" s="54"/>
      <c r="D19" s="54"/>
      <c r="E19" s="54"/>
      <c r="F19" s="55"/>
      <c r="G19" s="1"/>
    </row>
    <row r="20" spans="1:7" x14ac:dyDescent="0.25">
      <c r="A20" s="1"/>
      <c r="B20" s="57" t="s">
        <v>144</v>
      </c>
      <c r="C20" s="58"/>
      <c r="D20" s="59"/>
      <c r="E20" s="8">
        <v>3566718.5339904414</v>
      </c>
      <c r="F20" s="12" t="s">
        <v>3</v>
      </c>
      <c r="G20" s="1"/>
    </row>
    <row r="21" spans="1:7" x14ac:dyDescent="0.25">
      <c r="A21" s="1"/>
      <c r="B21" s="57" t="s">
        <v>145</v>
      </c>
      <c r="C21" s="58"/>
      <c r="D21" s="59"/>
      <c r="E21" s="8">
        <v>3784572</v>
      </c>
      <c r="F21" s="12" t="s">
        <v>3</v>
      </c>
      <c r="G21" s="1"/>
    </row>
    <row r="22" spans="1:7" x14ac:dyDescent="0.25">
      <c r="A22" s="1"/>
      <c r="B22" s="57" t="s">
        <v>25</v>
      </c>
      <c r="C22" s="58"/>
      <c r="D22" s="59"/>
      <c r="E22" s="8">
        <v>0</v>
      </c>
      <c r="F22" s="12" t="s">
        <v>3</v>
      </c>
      <c r="G22" s="1"/>
    </row>
    <row r="23" spans="1:7" x14ac:dyDescent="0.25">
      <c r="A23" s="1"/>
      <c r="B23" s="60" t="s">
        <v>146</v>
      </c>
      <c r="C23" s="61"/>
      <c r="D23" s="62"/>
      <c r="E23" s="9">
        <f>E20-(E21-E22)</f>
        <v>-217853.46600955864</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147</v>
      </c>
      <c r="C26" s="90"/>
      <c r="D26" s="90"/>
      <c r="E26" s="90"/>
      <c r="F26" s="91"/>
      <c r="G26" s="1"/>
    </row>
    <row r="27" spans="1:7" x14ac:dyDescent="0.25">
      <c r="A27" s="1"/>
      <c r="B27" s="105" t="s">
        <v>148</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149</v>
      </c>
      <c r="C30" s="90"/>
      <c r="D30" s="90"/>
      <c r="E30" s="90"/>
      <c r="F30" s="91"/>
      <c r="G30" s="1"/>
    </row>
    <row r="31" spans="1:7" x14ac:dyDescent="0.25">
      <c r="A31" s="1"/>
      <c r="B31" s="92" t="s">
        <v>54</v>
      </c>
      <c r="C31" s="93"/>
      <c r="D31" s="94"/>
      <c r="E31" s="51">
        <f>IF(AND(E9&gt;0,(E9+E23)&gt;0),0,IF(AND(E9&gt;0,(E9+E23)&lt;0),(E9+E23),IF(AND(E9&lt;0,E23&lt;0),E23,0)))</f>
        <v>-217853.46600955864</v>
      </c>
      <c r="F31" s="12" t="s">
        <v>3</v>
      </c>
      <c r="G31" s="1"/>
    </row>
    <row r="32" spans="1:7" x14ac:dyDescent="0.25">
      <c r="A32" s="1"/>
      <c r="B32" s="92" t="s">
        <v>40</v>
      </c>
      <c r="C32" s="93"/>
      <c r="D32" s="94"/>
      <c r="E32" s="8">
        <v>2</v>
      </c>
      <c r="F32" s="12" t="s">
        <v>18</v>
      </c>
      <c r="G32" s="1"/>
    </row>
    <row r="33" spans="1:7" x14ac:dyDescent="0.25">
      <c r="A33" s="1"/>
      <c r="B33" s="95" t="s">
        <v>63</v>
      </c>
      <c r="C33" s="95"/>
      <c r="D33" s="95"/>
      <c r="E33" s="50">
        <f>E31/E32</f>
        <v>-108926.73300477932</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h/+yF2Ume+kluwI3ZHHlBNkXooLwc0m+QPXf042cGKG4IzQSRxkgnPnd+xQLxZUGpRqQzOnWdG4juVCHh25Bhg==" saltValue="8HXfJ1J3qRO0g35OCbscoA=="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hJc2ajhr9dF0SwEN3nHY847w3LZSP+CJPOB/9lzEHQnpzNxaUV6FscUwvXm9w1KPSvYQEDtoKrezWVrOnrZPtw==" saltValue="wxWUnxK0VEfmoCE5l++lP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2023-08-11T11:29:55Z</dcterms:modified>
</cp:coreProperties>
</file>