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Rødovre AS (S046)\ØR2025\"/>
    </mc:Choice>
  </mc:AlternateContent>
  <xr:revisionPtr revIDLastSave="0" documentId="13_ncr:1_{19F35072-1877-4DDD-8AA0-5E1787451D11}"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<sst xmlns="http://schemas.openxmlformats.org/spreadsheetml/2006/main" count="546" uniqueCount="232">
  <si>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</si>
  <si>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</si>
  <si>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</si>
  <si>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</si>
  <si>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</si>
  <si>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</si>
  <si>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</si>
  <si>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</si>
  <si>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</si>
  <si>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</si>
  <si>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</si>
  <si>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</si>
  <si>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</si>
  <si>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</si>
  <si>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</si>
  <si>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</si>
  <si>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</si>
  <si>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</si>
  <si>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</si>
  <si>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</si>
  <si>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</si>
  <si>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</si>
  <si>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</si>
  <si>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</si>
  <si>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</si>
  <si>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</si>
  <si>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</si>
  <si>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</si>
  <si>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</si>
  <si>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</si>
  <si>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</si>
  <si>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</si>
  <si>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</si>
  <si>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</si>
  <si>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</si>
  <si>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</si>
  <si>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</si>
  <si>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</si>
  <si>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</si>
  <si>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</si>
  <si>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</si>
  <si>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</si>
  <si>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</si>
  <si>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</si>
  <si>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</si>
  <si>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</si>
  <si>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</si>
  <si>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</si>
  <si>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</si>
  <si>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</si>
  <si>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</si>
  <si>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</si>
  <si>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</si>
  <si>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</si>
  <si>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</si>
  <si>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</si>
  <si>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</si>
  <si>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</si>
  <si>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</si>
  <si>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</si>
  <si>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</si>
  <si>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</si>
  <si>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</si>
  <si>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</si>
  <si>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</si>
  <si>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</si>
  <si>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</si>
  <si>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</si>
  <si>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</si>
  <si>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</si>
  <si>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</si>
  <si>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</si>
  <si>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</si>
  <si>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</si>
  <si>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</si>
  <si>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</si>
  <si>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</si>
  <si>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</si>
  <si>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</si>
  <si>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</si>
  <si>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</si>
  <si>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</si>
  <si>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</si>
  <si>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</si>
  <si>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</si>
  <si>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</si>
  <si>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</si>
  <si>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</si>
  <si>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</si>
  <si>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</si>
  <si>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</si>
  <si>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</si>
  <si>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</si>
  <si>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</si>
  <si>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</si>
  <si>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</si>
  <si>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</si>
  <si>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</si>
  <si>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</si>
  <si>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</si>
  <si>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</si>
  <si>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</si>
  <si>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</si>
  <si>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</si>
  <si>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</si>
  <si>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</si>
  <si>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</si>
  <si>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</si>
  <si>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</si>
  <si>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</si>
  <si>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</si>
  <si>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</si>
  <si>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</si>
  <si>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</si>
  <si>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</si>
  <si>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</si>
  <si>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</si>
  <si>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</si>
  <si>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</si>
  <si>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</si>
  <si>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</si>
  <si>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</si>
  <si>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</si>
  <si>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</si>
  <si>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</si>
  <si>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</si>
  <si>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</si>
  <si>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</si>
  <si>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</si>
  <si>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</si>
  <si>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</si>
  <si>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</si>
  <si>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</si>
  <si>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</si>
  <si>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</si>
  <si>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</si>
  <si>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</si>
  <si>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</si>
  <si>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</si>
  <si>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</si>
  <si>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</si>
  <si>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</si>
  <si>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</si>
  <si>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</si>
  <si>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</si>
  <si>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</si>
  <si>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</si>
  <si>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</si>
  <si>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</si>
  <si>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</si>
  <si>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</si>
  <si>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</si>
  <si>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</si>
  <si>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</si>
  <si>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</si>
  <si>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</si>
  <si>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</si>
  <si>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</si>
  <si>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</si>
  <si>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</si>
  <si>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</si>
  <si>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</si>
  <si>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</si>
  <si>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</si>
  <si>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</si>
  <si>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</si>
  <si>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</si>
  <si>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</si>
  <si>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</si>
  <si>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</si>
  <si>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</si>
  <si>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</si>
  <si>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</si>
  <si>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</si>
  <si>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</si>
  <si>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</si>
  <si>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</si>
  <si>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</si>
  <si>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</si>
  <si>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</si>
  <si>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</si>
  <si>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</si>
  <si>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</si>
  <si>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</si>
  <si>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</si>
  <si>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</si>
  <si>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</si>
  <si>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</si>
  <si>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</si>
  <si>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</si>
  <si>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</si>
  <si>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</si>
  <si>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</si>
  <si>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</si>
  <si>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</si>
  <si>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</si>
  <si>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</si>
  <si>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</si>
  <si>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</si>
  <si>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</si>
  <si>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</si>
  <si>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</si>
  <si>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</si>
  <si>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</si>
  <si>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</si>
  <si>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</si>
  <si>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</si>
  <si>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</si>
  <si>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</si>
  <si>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</si>
  <si>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</si>
  <si>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</si>
  <si>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</si>
  <si>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</si>
  <si>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</si>
  <si>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</si>
  <si>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</si>
  <si>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</si>
  <si>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</si>
  <si>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</si>
  <si>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</si>
  <si>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</si>
  <si>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</si>
  <si>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</si>
  <si>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</si>
  <si>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</si>
  <si>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</si>
  <si>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</si>
  <si>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Gebyr til Miljøstyrelsen</t>
  </si>
  <si>
    <t>Til statusmeddelelse for 2025</t>
  </si>
  <si>
    <t>Øget antal indbyggere</t>
  </si>
  <si>
    <t>Harrestrup 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</si>
</sst>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6" t="s">
        <v>4</v>
      </c>
      <c r="D6" s="96"/>
      <c r="E6" s="96"/>
      <c r="F6" s="96"/>
      <c r="G6" s="3"/>
    </row>
    <row r="7" spans="1:7" ht="15" customHeight="1" x14ac:dyDescent="0.25">
      <c r="A7" s="1"/>
      <c r="B7" s="3"/>
      <c r="C7" s="96"/>
      <c r="D7" s="96"/>
      <c r="E7" s="96"/>
      <c r="F7" s="96"/>
      <c r="G7" s="3"/>
    </row>
    <row r="8" spans="1:7" ht="15.75" x14ac:dyDescent="0.25">
      <c r="A8" s="1"/>
      <c r="B8" s="4"/>
      <c r="C8" s="101" t="s">
        <v>229</v>
      </c>
      <c r="D8" s="101"/>
      <c r="E8" s="101"/>
      <c r="F8" s="101"/>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0" t="s">
        <v>5</v>
      </c>
      <c r="D11" s="100"/>
      <c r="E11" s="100"/>
      <c r="F11" s="100"/>
      <c r="G11" s="5"/>
    </row>
    <row r="12" spans="1:7" x14ac:dyDescent="0.25">
      <c r="A12" s="1"/>
      <c r="B12" s="1"/>
      <c r="C12" s="1"/>
      <c r="D12" s="1"/>
      <c r="E12" s="1"/>
      <c r="F12" s="1"/>
      <c r="G12" s="5"/>
    </row>
    <row r="13" spans="1:7" x14ac:dyDescent="0.25">
      <c r="A13" s="1"/>
      <c r="B13" s="6" t="s">
        <v>6</v>
      </c>
      <c r="C13" s="102" t="s">
        <v>127</v>
      </c>
      <c r="D13" s="103"/>
      <c r="E13" s="103"/>
      <c r="F13" s="104"/>
      <c r="G13" s="5"/>
    </row>
    <row r="14" spans="1:7" x14ac:dyDescent="0.25">
      <c r="A14" s="1"/>
      <c r="B14" s="6" t="s">
        <v>16</v>
      </c>
      <c r="C14" s="93" t="s">
        <v>186</v>
      </c>
      <c r="D14" s="94"/>
      <c r="E14" s="94"/>
      <c r="F14" s="95"/>
      <c r="G14" s="5"/>
    </row>
    <row r="15" spans="1:7" x14ac:dyDescent="0.25">
      <c r="A15" s="1"/>
      <c r="B15" s="6" t="s">
        <v>30</v>
      </c>
      <c r="C15" s="93" t="s">
        <v>149</v>
      </c>
      <c r="D15" s="94"/>
      <c r="E15" s="94"/>
      <c r="F15" s="95"/>
      <c r="G15" s="5"/>
    </row>
    <row r="16" spans="1:7" x14ac:dyDescent="0.25">
      <c r="A16" s="1"/>
      <c r="B16" s="6" t="s">
        <v>31</v>
      </c>
      <c r="C16" s="93" t="s">
        <v>151</v>
      </c>
      <c r="D16" s="94"/>
      <c r="E16" s="94"/>
      <c r="F16" s="95"/>
      <c r="G16" s="5"/>
    </row>
    <row r="17" spans="1:8" x14ac:dyDescent="0.25">
      <c r="A17" s="1"/>
      <c r="B17" s="6" t="s">
        <v>61</v>
      </c>
      <c r="C17" s="93" t="s">
        <v>152</v>
      </c>
      <c r="D17" s="94"/>
      <c r="E17" s="94"/>
      <c r="F17" s="95"/>
      <c r="G17" s="5"/>
    </row>
    <row r="18" spans="1:8" x14ac:dyDescent="0.25">
      <c r="A18" s="1"/>
      <c r="B18" s="6" t="s">
        <v>53</v>
      </c>
      <c r="C18" s="90" t="s">
        <v>45</v>
      </c>
      <c r="D18" s="91"/>
      <c r="E18" s="91"/>
      <c r="F18" s="92"/>
      <c r="G18" s="5"/>
    </row>
    <row r="19" spans="1:8" x14ac:dyDescent="0.25">
      <c r="A19" s="1"/>
      <c r="B19" s="6" t="s">
        <v>54</v>
      </c>
      <c r="C19" s="90" t="s">
        <v>46</v>
      </c>
      <c r="D19" s="91"/>
      <c r="E19" s="91"/>
      <c r="F19" s="92"/>
      <c r="G19" s="5"/>
    </row>
    <row r="20" spans="1:8" x14ac:dyDescent="0.25">
      <c r="A20" s="1"/>
      <c r="B20" s="6" t="s">
        <v>7</v>
      </c>
      <c r="C20" s="90" t="s">
        <v>10</v>
      </c>
      <c r="D20" s="91"/>
      <c r="E20" s="91"/>
      <c r="F20" s="92"/>
      <c r="G20" s="5"/>
    </row>
    <row r="21" spans="1:8" x14ac:dyDescent="0.25">
      <c r="A21" s="1"/>
      <c r="B21" s="6" t="s">
        <v>55</v>
      </c>
      <c r="C21" s="97" t="s">
        <v>12</v>
      </c>
      <c r="D21" s="98"/>
      <c r="E21" s="98"/>
      <c r="F21" s="99"/>
      <c r="G21" s="5"/>
    </row>
    <row r="22" spans="1:8" x14ac:dyDescent="0.25">
      <c r="A22" s="1"/>
      <c r="B22" s="6" t="s">
        <v>39</v>
      </c>
      <c r="C22" s="84" t="s">
        <v>153</v>
      </c>
      <c r="D22" s="85"/>
      <c r="E22" s="85"/>
      <c r="F22" s="86"/>
      <c r="G22" s="5"/>
    </row>
    <row r="23" spans="1:8" x14ac:dyDescent="0.25">
      <c r="A23" s="1"/>
      <c r="B23" s="6" t="s">
        <v>8</v>
      </c>
      <c r="C23" s="84" t="s">
        <v>112</v>
      </c>
      <c r="D23" s="85"/>
      <c r="E23" s="85"/>
      <c r="F23" s="86"/>
      <c r="G23" s="5"/>
    </row>
    <row r="24" spans="1:8" x14ac:dyDescent="0.25">
      <c r="A24" s="1"/>
      <c r="B24" s="6" t="s">
        <v>9</v>
      </c>
      <c r="C24" s="84" t="s">
        <v>154</v>
      </c>
      <c r="D24" s="85"/>
      <c r="E24" s="85"/>
      <c r="F24" s="86"/>
      <c r="G24" s="5"/>
    </row>
    <row r="25" spans="1:8" x14ac:dyDescent="0.25">
      <c r="A25" s="1"/>
      <c r="B25" s="6" t="s">
        <v>97</v>
      </c>
      <c r="C25" s="84" t="s">
        <v>91</v>
      </c>
      <c r="D25" s="85"/>
      <c r="E25" s="85"/>
      <c r="F25" s="86"/>
      <c r="G25" s="1"/>
    </row>
    <row r="26" spans="1:8" x14ac:dyDescent="0.25">
      <c r="A26" s="1"/>
      <c r="B26" s="6" t="s">
        <v>98</v>
      </c>
      <c r="C26" s="84" t="s">
        <v>40</v>
      </c>
      <c r="D26" s="85"/>
      <c r="E26" s="85"/>
      <c r="F26" s="86"/>
      <c r="G26" s="1"/>
    </row>
    <row r="27" spans="1:8" x14ac:dyDescent="0.25">
      <c r="A27" s="1"/>
      <c r="B27" s="6" t="s">
        <v>99</v>
      </c>
      <c r="C27" s="84" t="s">
        <v>41</v>
      </c>
      <c r="D27" s="85"/>
      <c r="E27" s="85"/>
      <c r="F27" s="86"/>
      <c r="G27" s="1"/>
    </row>
    <row r="28" spans="1:8" x14ac:dyDescent="0.25">
      <c r="A28" s="1"/>
      <c r="B28" s="6" t="s">
        <v>15</v>
      </c>
      <c r="C28" s="84" t="s">
        <v>42</v>
      </c>
      <c r="D28" s="85"/>
      <c r="E28" s="85"/>
      <c r="F28" s="86"/>
      <c r="G28" s="1"/>
      <c r="H28" s="2" t="s">
        <v>150</v>
      </c>
    </row>
    <row r="29" spans="1:8" x14ac:dyDescent="0.25">
      <c r="A29" s="1"/>
      <c r="B29" s="6" t="s">
        <v>33</v>
      </c>
      <c r="C29" s="84" t="s">
        <v>68</v>
      </c>
      <c r="D29" s="85"/>
      <c r="E29" s="85"/>
      <c r="F29" s="86"/>
      <c r="G29" s="1"/>
    </row>
    <row r="30" spans="1:8" x14ac:dyDescent="0.25">
      <c r="A30" s="1"/>
      <c r="B30" s="6" t="s">
        <v>34</v>
      </c>
      <c r="C30" s="84" t="s">
        <v>32</v>
      </c>
      <c r="D30" s="85"/>
      <c r="E30" s="85"/>
      <c r="F30" s="86"/>
      <c r="G30" s="1"/>
    </row>
    <row r="31" spans="1:8" x14ac:dyDescent="0.25">
      <c r="A31" s="1"/>
      <c r="B31" s="6" t="s">
        <v>100</v>
      </c>
      <c r="C31" s="87" t="s">
        <v>52</v>
      </c>
      <c r="D31" s="88"/>
      <c r="E31" s="88"/>
      <c r="F31" s="89"/>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l8/VMTXZm8WXfY+hm5EijIzJ4te2/VwncmtAnHnjzFAU+eVGe1jlpz93Kjw3stIUw8jU98SDDTmFpCYOiluaMw==" saltValue="nWEn+AbyBOISu8IU5NtC5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226</v>
      </c>
      <c r="C10" s="73">
        <v>75252</v>
      </c>
      <c r="D10" s="14" t="s">
        <v>3</v>
      </c>
      <c r="E10" s="1"/>
    </row>
    <row r="11" spans="1:5" ht="15" customHeight="1" x14ac:dyDescent="0.25">
      <c r="A11" s="1"/>
      <c r="B11" s="72" t="s">
        <v>227</v>
      </c>
      <c r="C11" s="73">
        <v>12588107</v>
      </c>
      <c r="D11" s="14" t="s">
        <v>3</v>
      </c>
      <c r="E11" s="1"/>
    </row>
    <row r="12" spans="1:5" x14ac:dyDescent="0.25">
      <c r="A12" s="1"/>
      <c r="B12" s="72" t="s">
        <v>228</v>
      </c>
      <c r="C12" s="73">
        <v>10785</v>
      </c>
      <c r="D12" s="14" t="s">
        <v>3</v>
      </c>
      <c r="E12" s="1"/>
    </row>
    <row r="13" spans="1:5" x14ac:dyDescent="0.25">
      <c r="A13" s="1"/>
      <c r="B13" s="72"/>
      <c r="C13" s="73"/>
      <c r="D13" s="14" t="s">
        <v>3</v>
      </c>
      <c r="E13" s="1"/>
    </row>
    <row r="14" spans="1:5" x14ac:dyDescent="0.25">
      <c r="A14" s="1"/>
      <c r="B14" s="72"/>
      <c r="C14" s="73"/>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12674144</v>
      </c>
      <c r="D20" s="13" t="s">
        <v>3</v>
      </c>
      <c r="E20" s="1"/>
    </row>
    <row r="21" spans="1:5" x14ac:dyDescent="0.25">
      <c r="A21" s="1"/>
      <c r="B21" s="33" t="s">
        <v>168</v>
      </c>
      <c r="C21" s="12">
        <f>C20*(1+'Fane 15. Nøgletal'!C10)^2</f>
        <v>14410447.102439361</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209000</v>
      </c>
      <c r="D25" s="14" t="s">
        <v>3</v>
      </c>
      <c r="E25" s="1"/>
    </row>
    <row r="26" spans="1:5" x14ac:dyDescent="0.25">
      <c r="A26" s="1"/>
      <c r="B26" s="37" t="s">
        <v>83</v>
      </c>
      <c r="C26" s="9">
        <v>209000</v>
      </c>
      <c r="D26" s="14" t="s">
        <v>3</v>
      </c>
      <c r="E26" s="1"/>
    </row>
    <row r="27" spans="1:5" x14ac:dyDescent="0.25">
      <c r="A27" s="1"/>
      <c r="B27" s="37" t="s">
        <v>148</v>
      </c>
      <c r="C27" s="9">
        <v>209000</v>
      </c>
      <c r="D27" s="14" t="s">
        <v>3</v>
      </c>
      <c r="E27" s="1"/>
    </row>
    <row r="28" spans="1:5" x14ac:dyDescent="0.25">
      <c r="A28" s="1"/>
      <c r="B28" s="34" t="s">
        <v>169</v>
      </c>
      <c r="C28" s="9">
        <v>209000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Q2UybEelJ3DcMp8CF/NpexQYQD7YX85Rszyj/wsSKgeT+jWyJOZlgbsIgRPyOUjf8Ukj+2nBeJE8RHunczQQ==" saltValue="ogd0tzDTkKYHq73t9Dtm4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-2724667.4810172543</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-2548941.5</v>
      </c>
      <c r="D14" s="14" t="s">
        <v>3</v>
      </c>
      <c r="E14" s="1"/>
    </row>
    <row r="15" spans="1:5" x14ac:dyDescent="0.25">
      <c r="A15" s="1"/>
      <c r="B15" s="65" t="s">
        <v>203</v>
      </c>
      <c r="C15" s="9">
        <v>-2548941.5</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38895444.637178622</v>
      </c>
      <c r="D20" s="14" t="s">
        <v>3</v>
      </c>
      <c r="E20" s="1"/>
    </row>
    <row r="21" spans="1:5" x14ac:dyDescent="0.25">
      <c r="A21" s="1"/>
      <c r="B21" s="65" t="s">
        <v>207</v>
      </c>
      <c r="C21" s="9">
        <v>40628976</v>
      </c>
      <c r="D21" s="14" t="s">
        <v>3</v>
      </c>
      <c r="E21" s="1"/>
    </row>
    <row r="22" spans="1:5" x14ac:dyDescent="0.25">
      <c r="A22" s="1"/>
      <c r="B22" s="65" t="s">
        <v>29</v>
      </c>
      <c r="C22" s="9">
        <v>0</v>
      </c>
      <c r="D22" s="14" t="s">
        <v>3</v>
      </c>
      <c r="E22" s="1"/>
    </row>
    <row r="23" spans="1:5" x14ac:dyDescent="0.25">
      <c r="A23" s="1"/>
      <c r="B23" s="82" t="s">
        <v>208</v>
      </c>
      <c r="C23" s="57">
        <f>C20-C21-C22</f>
        <v>-1733531.3628213778</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-2548941.5</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-1733531.3628213778</v>
      </c>
      <c r="D31" s="14" t="s">
        <v>3</v>
      </c>
      <c r="E31" s="1"/>
    </row>
    <row r="32" spans="1:5" x14ac:dyDescent="0.25">
      <c r="A32" s="1"/>
      <c r="B32" s="66" t="s">
        <v>49</v>
      </c>
      <c r="C32" s="9">
        <v>2</v>
      </c>
      <c r="D32" s="14" t="s">
        <v>20</v>
      </c>
      <c r="E32" s="1"/>
    </row>
    <row r="33" spans="1:5" x14ac:dyDescent="0.25">
      <c r="A33" s="1"/>
      <c r="B33" s="67" t="s">
        <v>70</v>
      </c>
      <c r="C33" s="57">
        <f>C31/C32</f>
        <v>-866765.68141068891</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h7WO8iSr9l739K9pZgD30eGql5OVf1FYUQysAruY8wsU8Pk9Ofq94O76X3n7O4nRxFeuKGP/T1QLw3mSbEU7wQ==" saltValue="6uihwtJGdKaEnBA5InGCR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ZJwuGft0AOirxChsil+jVj9MdxcgtSc7tcnkfCF1gmcSu/HCDUDhIUhiw1KOslHyNSK/Gn+HzgjYrK6/XJVTg==" saltValue="kYE6/awCayAzdGjA0twSY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215</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9" t="s">
        <v>217</v>
      </c>
      <c r="C12" s="110"/>
      <c r="D12" s="111"/>
      <c r="E12" s="1"/>
    </row>
    <row r="13" spans="1:5" ht="26.25" x14ac:dyDescent="0.25">
      <c r="A13" s="1"/>
      <c r="B13" s="79" t="s">
        <v>216</v>
      </c>
      <c r="C13" s="7">
        <v>209000</v>
      </c>
      <c r="D13" s="8" t="s">
        <v>3</v>
      </c>
      <c r="E13" s="1"/>
    </row>
    <row r="14" spans="1:5" ht="14.25" customHeight="1" x14ac:dyDescent="0.25">
      <c r="A14" s="1"/>
      <c r="B14" s="65" t="s">
        <v>173</v>
      </c>
      <c r="C14" s="7">
        <v>169543</v>
      </c>
      <c r="D14" s="8" t="s">
        <v>3</v>
      </c>
      <c r="E14" s="1"/>
    </row>
    <row r="15" spans="1:5" ht="14.25" customHeight="1" x14ac:dyDescent="0.25">
      <c r="A15" s="1"/>
      <c r="B15" s="82" t="s">
        <v>48</v>
      </c>
      <c r="C15" s="10">
        <f>C14-C13</f>
        <v>-39457</v>
      </c>
      <c r="D15" s="11" t="s">
        <v>3</v>
      </c>
      <c r="E15" s="1"/>
    </row>
    <row r="16" spans="1:5" ht="14.25" customHeight="1" x14ac:dyDescent="0.25">
      <c r="A16" s="1"/>
      <c r="B16" s="33" t="s">
        <v>174</v>
      </c>
      <c r="C16" s="12">
        <f>C11+C15</f>
        <v>-39457</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cysoaAd3vMqTQx+FwBDFw9VN0VXDxc7tdDexcd4ViWNWO2prOumrqQyzS77cXXryZe/0gBhPzeZJTQR6BMsPqg==" saltValue="gooWRdjIXp0gaAyGKU47K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sMXdP8dD1WbkNebFC9GucKEfwGyI9xcbbfl9Hi0UFntIMWJ5Sv5GUifwLsh0V8Px5kLs6oKihxAprluz8pIErw==" saltValue="UDVlh+YEPNreLhVJxattQ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230</v>
      </c>
      <c r="C11" s="21">
        <v>302163</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302163</v>
      </c>
      <c r="D19" s="13" t="s">
        <v>3</v>
      </c>
      <c r="E19" s="12">
        <f>SUM(E10:E18)</f>
        <v>0</v>
      </c>
      <c r="F19" s="13" t="s">
        <v>3</v>
      </c>
      <c r="G19" s="1"/>
    </row>
    <row r="20" spans="1:7" x14ac:dyDescent="0.25">
      <c r="A20" s="1"/>
      <c r="B20" s="33" t="s">
        <v>175</v>
      </c>
      <c r="C20" s="12">
        <f>C19*(1+'Fane 15. Nøgletal'!C10)</f>
        <v>322196.4069</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01Hr0Wnw2wOAZOXu0u5LiH3XiVUoyomy1p/ivQzwXePa6O4JgaPxJ6oglcL5Dn3lAtWpbnPt8lW9Q5x6XA+Mg==" saltValue="UQrAzVoHKKvV9bMj+67Oq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t="s">
        <v>231</v>
      </c>
      <c r="C10" s="21">
        <v>529463</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529463</v>
      </c>
      <c r="D13" s="13" t="s">
        <v>3</v>
      </c>
      <c r="E13" s="12">
        <f>SUM(E10:E12)</f>
        <v>0</v>
      </c>
      <c r="F13" s="13" t="s">
        <v>3</v>
      </c>
      <c r="G13" s="1"/>
    </row>
    <row r="14" spans="1:7" x14ac:dyDescent="0.25">
      <c r="A14" s="1"/>
      <c r="B14" s="33" t="s">
        <v>178</v>
      </c>
      <c r="C14" s="12">
        <f>C13*(1+'Fane 15. Nøgletal'!C10)^2</f>
        <v>601997.14901447005</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YfTdXuUMgql5R/zTeF+X6450MsU9HkmnSTVq46QFxtKL1dooy1PJQh2+PCVxCjueLYiErx5s7fnrpEU0P1LBQ==" saltValue="0XrmRk+t0eS/0cCSN2QEE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f>461203.485791467*(1+'Fane 15. Nøgletal'!C9)</f>
        <v>498468.72744341753</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-9969.3745488683508</v>
      </c>
      <c r="D11" s="14" t="s">
        <v>3</v>
      </c>
      <c r="E11" s="1"/>
    </row>
    <row r="12" spans="1:5" x14ac:dyDescent="0.25">
      <c r="A12" s="1"/>
      <c r="B12" s="76" t="s">
        <v>74</v>
      </c>
      <c r="C12" s="12">
        <f>SUM(C9:C11)*(1+'Fane 15. Nøgletal'!C9)^2</f>
        <v>570630.08473758982</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477622.3298856435</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-9552.4465977128693</v>
      </c>
      <c r="D17" s="14" t="s">
        <v>3</v>
      </c>
      <c r="E17" s="1"/>
    </row>
    <row r="18" spans="1:5" x14ac:dyDescent="0.25">
      <c r="A18" s="1"/>
      <c r="B18" s="76" t="s">
        <v>85</v>
      </c>
      <c r="C18" s="12">
        <f>SUM(C15:C17)*(1+'Fane 15. Nøgletal'!C10)^3</f>
        <v>567477.86498368927</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477622.3298856435</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-9552.4465977128693</v>
      </c>
      <c r="D23" s="14" t="s">
        <v>3</v>
      </c>
      <c r="E23" s="1"/>
    </row>
    <row r="24" spans="1:5" x14ac:dyDescent="0.25">
      <c r="A24" s="1"/>
      <c r="B24" s="76" t="s">
        <v>141</v>
      </c>
      <c r="C24" s="12">
        <f>SUM(C21:C23)*(1+'Fane 15. Nøgletal'!C10)^4</f>
        <v>605101.64743210783</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477622.3298856435</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-9552.4465977128693</v>
      </c>
      <c r="D29" s="14" t="s">
        <v>3</v>
      </c>
      <c r="E29" s="1"/>
    </row>
    <row r="30" spans="1:5" x14ac:dyDescent="0.25">
      <c r="A30" s="1"/>
      <c r="B30" s="76" t="s">
        <v>181</v>
      </c>
      <c r="C30" s="12">
        <f>SUM(C27:C29)*(1+'Fane 15. Nøgletal'!C10)^5</f>
        <v>645219.88665685651</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Kcw8eBnKqY9HL6owKaT9VIJYHRyuMhGCZRseGz51uJZiCZpV7//MgKnn1IT1aN2o0Cw8kpBrqEnqKOk7ZM7x2A==" saltValue="KW7Syky3ijXPzFXfI/F78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MKuxCPgbHjy6AjAliHBIdjcVyGDsFCaWUmlaEBS7rz9vtmid9L+9jgNXTCZorXReIRNiN5vQLR+y4NaCgPopPQ==" saltValue="pYwqPoJIcCzzZAgTPyQYN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1OjiDkQzXtneuFNHVpG/R8Nr3UxnRT0cGZ7Yhd0PCBaVn87o6rAR/3fvXg6pUZpYf18Uu9an1SmkHqiTomnpA==" saltValue="43Lx9QqrBLRW4VE1ubtks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28182844.013302565</v>
      </c>
      <c r="D9" s="8" t="s">
        <v>3</v>
      </c>
      <c r="E9" s="1"/>
    </row>
    <row r="10" spans="1:5" ht="17.25" customHeight="1" x14ac:dyDescent="0.25">
      <c r="A10" s="1"/>
      <c r="B10" s="64" t="s">
        <v>35</v>
      </c>
      <c r="C10" s="7">
        <f>'Fane 11.1. Varige tillæg'!C20</f>
        <v>322196.4069</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2298535.4180523176</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-211746.21199896192</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30591829.626255922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14619447.102439361</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570630.08473758982</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601997.14901447005</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-12039.942980289401</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589957.20603418071</v>
      </c>
      <c r="D30" s="11" t="s">
        <v>3</v>
      </c>
      <c r="E30" s="1"/>
    </row>
    <row r="31" spans="1:5" x14ac:dyDescent="0.25">
      <c r="A31" s="1"/>
      <c r="B31" s="33" t="s">
        <v>69</v>
      </c>
      <c r="C31" s="28"/>
      <c r="D31" s="19"/>
      <c r="E31" s="1"/>
    </row>
    <row r="32" spans="1:5" x14ac:dyDescent="0.25">
      <c r="A32" s="1"/>
      <c r="B32" s="31" t="s">
        <v>79</v>
      </c>
      <c r="C32" s="62">
        <f>'Fane 7. Kontrol af ØR2023'!C27</f>
        <v>-2548941.5</v>
      </c>
      <c r="D32" s="11" t="s">
        <v>3</v>
      </c>
      <c r="E32" s="1"/>
    </row>
    <row r="33" spans="1:5" ht="15" customHeight="1" x14ac:dyDescent="0.25">
      <c r="A33" s="1"/>
      <c r="B33" s="33" t="s">
        <v>154</v>
      </c>
      <c r="C33" s="28"/>
      <c r="D33" s="19"/>
      <c r="E33" s="1"/>
    </row>
    <row r="34" spans="1:5" x14ac:dyDescent="0.25">
      <c r="A34" s="1"/>
      <c r="B34" s="31" t="s">
        <v>154</v>
      </c>
      <c r="C34" s="10">
        <f>'Fane 9. Korrektion af ØR2023'!C16</f>
        <v>-39457</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43783465.519467056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s6N79FO+cs7gsXg5A3IwNrmf3GW/P0myI5jmzOnfyYYYmh06XPCcR7Wfr6yUJZdxDI5t8EPVsMFRTEBWFuYbHQ==" saltValue="r0l3S3zbO3gHEkwiM24Ic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TowuDz4Ct5/XqUdRM/bFxV4aMFs1+JTLtDP2wfCY21r6ayzQy9cOUE6GHTU8egVKTiaBiK2B9kuRbJUqJU2ueQ==" saltValue="ODbNd7bD60orsvrQXtn+s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30591829.626255922</v>
      </c>
      <c r="D9" s="8" t="s">
        <v>3</v>
      </c>
      <c r="E9" s="1"/>
    </row>
    <row r="10" spans="1:5" ht="15" customHeight="1" x14ac:dyDescent="0.25">
      <c r="A10" s="1"/>
      <c r="B10" s="26" t="s">
        <v>19</v>
      </c>
      <c r="C10" s="7">
        <f>C9*'Fane 15. Nøgletal'!C10</f>
        <v>2028238.3042207675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-221269.28613740322</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32398798.644339286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15574859.74533109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567477.86498368927</v>
      </c>
      <c r="D18" s="11" t="s">
        <v>3</v>
      </c>
      <c r="E18" s="1"/>
    </row>
    <row r="19" spans="1:5" x14ac:dyDescent="0.25">
      <c r="A19" s="1"/>
      <c r="B19" s="33" t="s">
        <v>69</v>
      </c>
      <c r="C19" s="28"/>
      <c r="D19" s="19"/>
      <c r="E19" s="1"/>
    </row>
    <row r="20" spans="1:5" ht="15" customHeight="1" x14ac:dyDescent="0.25">
      <c r="A20" s="1"/>
      <c r="B20" s="31" t="s">
        <v>79</v>
      </c>
      <c r="C20" s="10">
        <f>'Fane 7. Kontrol af ØR2023'!C33</f>
        <v>-866765.68141068891</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47674370.57324338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D1OLA3edc5stwbJczaTFd8w1REtQbue/H59hL7MtxtKSy8/6n4gC6nY1oraUm9P7yU+4XHztj9Y+KE1LF6zNw==" saltValue="Ix9TXrZfi3d0wPUk1Egc2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32398798.644339286</v>
      </c>
      <c r="D9" s="8" t="s">
        <v>3</v>
      </c>
      <c r="E9" s="1"/>
    </row>
    <row r="10" spans="1:5" ht="15" customHeight="1" x14ac:dyDescent="0.25">
      <c r="A10" s="1"/>
      <c r="B10" s="26" t="s">
        <v>19</v>
      </c>
      <c r="C10" s="7">
        <f>SUM(C9:C9)*'Fane 15. Nøgletal'!C10</f>
        <v>2148040.3501196946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-231220.65101214679</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34315618.343446836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16593616.246446542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605101.64743210783</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-866765.68141068891</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50647570.555914804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0R180D8nRzolqXK421k5c1lF1hD0E1bO+pRMdVoLVXmmnmLoJ0ohVp8OR4vOY9U2KVGN68BM0R7jL1kEbMBpw==" saltValue="wKerqBEz/HNwW3e38Vlg2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34315618.343446836</v>
      </c>
      <c r="D9" s="8" t="s">
        <v>3</v>
      </c>
      <c r="E9" s="1"/>
    </row>
    <row r="10" spans="1:5" ht="15" customHeight="1" x14ac:dyDescent="0.25">
      <c r="A10" s="1"/>
      <c r="B10" s="26" t="s">
        <v>19</v>
      </c>
      <c r="C10" s="7">
        <f>SUM(C9:C9)*'Fane 15. Nøgletal'!C10</f>
        <v>2275125.496170525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-241619.56857076709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36349124.271046594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17679916.30358595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645219.88665685651</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54674260.461289398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Zc6zpBs3MKb2FKrYWQ+FQ7PL+8mJDoVcsv0G9549A1YOVySOjAzwnRNwT2Fzdih0OLb1jFzPRMSDme3SBg0Uw==" saltValue="UifN6bnpuqReYML+oGxxC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25260648.188497663</v>
      </c>
      <c r="D9" s="8" t="s">
        <v>3</v>
      </c>
      <c r="E9" s="1"/>
    </row>
    <row r="10" spans="1:5" ht="15" customHeight="1" x14ac:dyDescent="0.25">
      <c r="A10" s="1"/>
      <c r="B10" s="64" t="s">
        <v>35</v>
      </c>
      <c r="C10" s="7">
        <v>994229.00080000004</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2121394.0768952509</v>
      </c>
      <c r="D16" s="8" t="s">
        <v>3</v>
      </c>
      <c r="E16" s="1"/>
    </row>
    <row r="17" spans="1:5" ht="15" customHeight="1" x14ac:dyDescent="0.25">
      <c r="A17" s="1"/>
      <c r="B17" s="64" t="s">
        <v>10</v>
      </c>
      <c r="C17" s="38">
        <v>0</v>
      </c>
      <c r="D17" s="8" t="s">
        <v>3</v>
      </c>
      <c r="E17" s="1"/>
    </row>
    <row r="18" spans="1:5" ht="15" customHeight="1" x14ac:dyDescent="0.25">
      <c r="A18" s="1"/>
      <c r="B18" s="64" t="s">
        <v>22</v>
      </c>
      <c r="C18" s="38">
        <v>-193427.25289035009</v>
      </c>
      <c r="D18" s="8" t="s">
        <v>3</v>
      </c>
      <c r="E18" s="1"/>
    </row>
    <row r="19" spans="1:5" ht="15" customHeight="1" x14ac:dyDescent="0.25">
      <c r="A19" s="1"/>
      <c r="B19" s="64" t="s">
        <v>23</v>
      </c>
      <c r="C19" s="38">
        <v>0</v>
      </c>
      <c r="D19" s="8" t="s">
        <v>3</v>
      </c>
      <c r="E19" s="43"/>
    </row>
    <row r="20" spans="1:5" ht="15" customHeight="1" x14ac:dyDescent="0.25">
      <c r="A20" s="1"/>
      <c r="B20" s="82" t="s">
        <v>21</v>
      </c>
      <c r="C20" s="10">
        <v>28182844.013302565</v>
      </c>
      <c r="D20" s="11" t="s">
        <v>3</v>
      </c>
      <c r="E20" s="1"/>
    </row>
    <row r="21" spans="1:5" ht="15" customHeight="1" x14ac:dyDescent="0.25">
      <c r="A21" s="1"/>
      <c r="B21" s="33" t="s">
        <v>12</v>
      </c>
      <c r="C21" s="28"/>
      <c r="D21" s="19"/>
      <c r="E21" s="1"/>
    </row>
    <row r="22" spans="1:5" ht="15" customHeight="1" x14ac:dyDescent="0.25">
      <c r="A22" s="1"/>
      <c r="B22" s="31" t="s">
        <v>12</v>
      </c>
      <c r="C22" s="10">
        <v>15388320.03645568</v>
      </c>
      <c r="D22" s="11" t="s">
        <v>3</v>
      </c>
      <c r="E22" s="1"/>
    </row>
    <row r="23" spans="1:5" ht="15" customHeight="1" x14ac:dyDescent="0.25">
      <c r="A23" s="1"/>
      <c r="B23" s="33" t="s">
        <v>42</v>
      </c>
      <c r="C23" s="28"/>
      <c r="D23" s="19"/>
      <c r="E23" s="1"/>
    </row>
    <row r="24" spans="1:5" ht="15" customHeight="1" x14ac:dyDescent="0.25">
      <c r="A24" s="1"/>
      <c r="B24" s="82" t="s">
        <v>42</v>
      </c>
      <c r="C24" s="10">
        <v>527970.10060842894</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-2548941.5</v>
      </c>
      <c r="D32" s="11" t="s">
        <v>3</v>
      </c>
      <c r="E32" s="1"/>
    </row>
    <row r="33" spans="1:5" x14ac:dyDescent="0.25">
      <c r="A33" s="1"/>
      <c r="B33" s="33" t="s">
        <v>128</v>
      </c>
      <c r="C33" s="28"/>
      <c r="D33" s="19"/>
      <c r="E33" s="1"/>
    </row>
    <row r="34" spans="1:5" ht="15.4" customHeight="1" x14ac:dyDescent="0.25">
      <c r="A34" s="1"/>
      <c r="B34" s="31" t="s">
        <v>128</v>
      </c>
      <c r="C34" s="10">
        <v>-37529</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41512663.650366671</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PlQS5bHL5Ux0F+LleSzEznjJKPsdQOutIZwpzYNsjmMqPB+cxy0hA9batsPxKaB1k9j8X+XdV5OQAr1psG6Orw==" saltValue="rmk1kZqR7MHyKCv9HNREt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8596799.9404528625</v>
      </c>
      <c r="D9" s="14" t="s">
        <v>3</v>
      </c>
      <c r="E9" s="1"/>
    </row>
    <row r="10" spans="1:5" x14ac:dyDescent="0.25">
      <c r="A10" s="1"/>
      <c r="B10" s="65" t="s">
        <v>125</v>
      </c>
      <c r="C10" s="23">
        <f>('Fane 3. Omkostninger i ØR2024'!C10+'Fane 3. Omkostninger i ØR2024'!C12+'Fane 3. Omkostninger i ØR2024'!C14)*(1+'Fane 15. Nøgletal'!C9)</f>
        <v>1074562.70406464</v>
      </c>
      <c r="D10" s="14" t="s">
        <v>3</v>
      </c>
      <c r="E10" s="1"/>
    </row>
    <row r="11" spans="1:5" x14ac:dyDescent="0.25">
      <c r="A11" s="1"/>
      <c r="B11" s="65" t="s">
        <v>131</v>
      </c>
      <c r="C11" s="23">
        <f>C9*'Fane 15. Nøgletal'!C21+C10*'Fane 15. Nøgletal'!C21</f>
        <v>193427.25289035006</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10243752.571270626</v>
      </c>
      <c r="D15" s="14" t="s">
        <v>3</v>
      </c>
      <c r="E15" s="1"/>
    </row>
    <row r="16" spans="1:5" x14ac:dyDescent="0.25">
      <c r="A16" s="1"/>
      <c r="B16" s="65" t="s">
        <v>184</v>
      </c>
      <c r="C16" s="23">
        <f>('Fane 2.1. Økonomisk ramme 2025'!C10+'Fane 2.1. Økonomisk ramme 2025'!C12+'Fane 2.1. Økonomisk ramme 2025'!C14)*(1+'Fane 15. Nøgletal'!C10)</f>
        <v>343558.02867746999</v>
      </c>
      <c r="D16" s="14" t="s">
        <v>3</v>
      </c>
      <c r="E16" s="1"/>
    </row>
    <row r="17" spans="1:5" x14ac:dyDescent="0.25">
      <c r="A17" s="1"/>
      <c r="B17" s="65" t="s">
        <v>132</v>
      </c>
      <c r="C17" s="23">
        <f>C15*'Fane 15. Nøgletal'!C21+C16*'Fane 15. Nøgletal'!C21</f>
        <v>211746.21199896192</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11063464.306870161</v>
      </c>
      <c r="D21" s="14" t="s">
        <v>3</v>
      </c>
      <c r="E21" s="1"/>
    </row>
    <row r="22" spans="1:5" x14ac:dyDescent="0.25">
      <c r="A22" s="1"/>
      <c r="B22" s="65" t="s">
        <v>196</v>
      </c>
      <c r="C22" s="23">
        <f>C21*'Fane 15. Nøgletal'!C21</f>
        <v>221269.28613740322</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11561032.550607339</v>
      </c>
      <c r="D26" s="14" t="s">
        <v>3</v>
      </c>
      <c r="E26" s="1"/>
    </row>
    <row r="27" spans="1:5" x14ac:dyDescent="0.25">
      <c r="A27" s="1"/>
      <c r="B27" s="65" t="s">
        <v>194</v>
      </c>
      <c r="C27" s="23">
        <f>C26*'Fane 15. Nøgletal'!C21</f>
        <v>231220.65101214679</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12080978.428538354</v>
      </c>
      <c r="D31" s="14" t="s">
        <v>3</v>
      </c>
      <c r="E31" s="1"/>
    </row>
    <row r="32" spans="1:5" x14ac:dyDescent="0.25">
      <c r="A32" s="1"/>
      <c r="B32" s="65" t="s">
        <v>195</v>
      </c>
      <c r="C32" s="23">
        <f>C31*'Fane 15. Nøgletal'!C21</f>
        <v>241619.56857076709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qua6+dkNTP5MzSgFiBMHmYH8GLG1oAvXDrap2Ohj1SYIIln+XCq0HindBRF42tYxpJFSiv+zAEimzRqX6WOTA==" saltValue="jUNArz0RkjatCkVw9uFDc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18694826.2840757</v>
      </c>
      <c r="D9" s="14" t="s">
        <v>3</v>
      </c>
      <c r="E9" s="1"/>
    </row>
    <row r="10" spans="1:5" x14ac:dyDescent="0.25">
      <c r="A10" s="1"/>
      <c r="B10" s="65" t="s">
        <v>126</v>
      </c>
      <c r="C10" s="83">
        <f>('Fane 3. Omkostninger i ØR2024'!C11+'Fane 3. Omkostninger i ØR2024'!C13+'Fane 3. Omkostninger i ØR2024'!C15)*(1+'Fane 15. Nøgletal'!C9)</f>
        <v>0</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20205368.247829016</v>
      </c>
      <c r="D15" s="14" t="s">
        <v>3</v>
      </c>
      <c r="E15" s="1"/>
    </row>
    <row r="16" spans="1:5" x14ac:dyDescent="0.25">
      <c r="A16" s="1"/>
      <c r="B16" s="65" t="s">
        <v>185</v>
      </c>
      <c r="C16" s="83">
        <f>('Fane 2.1. Økonomisk ramme 2025'!C11+'Fane 2.1. Økonomisk ramme 2025'!C13+'Fane 2.1. Økonomisk ramme 2025'!C15)*(1+'Fane 15. Nøgletal'!C10)</f>
        <v>0</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21544984.162660081</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22973416.612644445</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24496554.134062771</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S5x6t45rJ9IqNBBfGgRT0tqSeCdpGnf2u1LMtJsR7vm644vtBrh5LVjUheFfPQWHaWj5yHRMLUfWMNpypwfDw==" saltValue="ML2jTtMac3UpjttFAT7Jm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qHoyVNNu5Nrh6lQoiToduszzp4qVLXM8YpeZtMZU1/afwuEzsLbStGHFjuF1tocmRXvaknK/ec6YVOxPhwWr9Q==" saltValue="Dzj8lAtfHyZVLvK5sp22o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2024-08-20T07:08:54Z</dcterms:modified>
</cp:coreProperties>
</file>