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Fonden Djurs Vand (V052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2" i="19" l="1"/>
  <c r="E14" i="27" l="1"/>
  <c r="E25" i="32" l="1"/>
  <c r="E10" i="11" l="1"/>
  <c r="E8" i="32" l="1"/>
  <c r="E38" i="32" s="1"/>
  <c r="E41" i="32" s="1"/>
  <c r="E21" i="15" l="1"/>
  <c r="E24" i="2"/>
  <c r="E17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3" i="32"/>
  <c r="E39" i="32" s="1"/>
  <c r="E42" i="32" s="1"/>
  <c r="E22" i="15" l="1"/>
  <c r="E25" i="2"/>
  <c r="E28" i="2" s="1"/>
  <c r="F11" i="11"/>
  <c r="C10" i="37" s="1"/>
  <c r="C11" i="37" s="1"/>
  <c r="C12" i="37" s="1"/>
  <c r="G11" i="11"/>
  <c r="E11" i="21" l="1"/>
  <c r="C11" i="21"/>
  <c r="E11" i="29"/>
  <c r="C11" i="29"/>
  <c r="C13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<sst xmlns="http://schemas.openxmlformats.org/spreadsheetml/2006/main" count="411" uniqueCount="159">
  <si>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</si>
  <si>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</si>
  <si>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</si>
  <si>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</si>
  <si>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</si>
  <si>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</si>
  <si>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</si>
  <si>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</si>
  <si>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</si>
  <si>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</si>
  <si>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</si>
  <si>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</si>
  <si>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</si>
  <si>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</si>
  <si>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</si>
  <si>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</si>
  <si>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</si>
  <si>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</si>
  <si>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</si>
  <si>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</si>
  <si>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</si>
  <si>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</si>
  <si>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</si>
  <si>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</si>
  <si>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</si>
  <si>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</si>
  <si>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</si>
  <si>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</si>
  <si>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</si>
  <si>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</si>
  <si>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</si>
  <si>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</si>
  <si>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</si>
  <si>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</si>
  <si>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</si>
  <si>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</si>
  <si>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</si>
  <si>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</si>
  <si>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</si>
  <si>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</si>
  <si>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</si>
  <si>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</si>
  <si>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</si>
  <si>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</si>
  <si>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</si>
  <si>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</si>
  <si>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</si>
  <si>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</si>
  <si>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</si>
  <si>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</si>
  <si>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</si>
  <si>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</si>
  <si>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</si>
  <si>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</si>
  <si>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</si>
  <si>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</si>
  <si>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</si>
  <si>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</si>
  <si>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</si>
  <si>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</si>
  <si>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</si>
  <si>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</si>
  <si>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</si>
  <si>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</si>
  <si>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</si>
  <si>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</si>
  <si>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</si>
  <si>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</si>
  <si>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</si>
  <si>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</si>
  <si>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</si>
  <si>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</si>
  <si>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</si>
  <si>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</si>
  <si>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</si>
  <si>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</si>
  <si>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</si>
  <si>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</si>
  <si>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</si>
  <si>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</si>
  <si>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</si>
  <si>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</si>
  <si>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</si>
  <si>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</si>
  <si>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</si>
  <si>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</si>
  <si>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</si>
  <si>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</si>
  <si>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</si>
  <si>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</si>
  <si>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</si>
  <si>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</si>
  <si>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</si>
  <si>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</si>
  <si>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</si>
  <si>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</si>
  <si>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</si>
  <si>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</si>
  <si>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</si>
  <si>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</si>
  <si>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</si>
  <si>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</si>
  <si>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</si>
  <si>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</si>
  <si>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</si>
  <si>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</si>
  <si>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</si>
  <si>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</si>
  <si>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</si>
  <si>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</si>
  <si>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</si>
  <si>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</si>
  <si>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</si>
  <si>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</si>
  <si>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</si>
  <si>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</si>
  <si>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</si>
  <si>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</si>
  <si>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</si>
  <si>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</si>
  <si>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</si>
  <si>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</si>
  <si>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</si>
  <si>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</si>
  <si>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</si>
  <si>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</si>
  <si>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</si>
  <si>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</si>
  <si>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</si>
  <si>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</si>
  <si>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</si>
  <si>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</si>
  <si>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</si>
  <si>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</si>
  <si>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</si>
  <si>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</si>
  <si>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</si>
  <si>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</si>
  <si>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</si>
  <si>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</si>
  <si>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</si>
  <si>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</si>
  <si>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</si>
  <si>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</si>
  <si>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</si>
  <si>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</si>
  <si>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</si>
  <si>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</si>
  <si>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</si>
  <si>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</si>
  <si>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</si>
  <si>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</si>
  <si>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</si>
  <si>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</si>
  <si>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</si>
  <si>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</si>
  <si>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Ingen anlægsprojekter</t>
  </si>
  <si>
    <t>Indtægter fra tilbagebetalt skat eller sambeskatningsbidrag som følge af skattesagen</t>
  </si>
  <si>
    <t>Nedsættelse af økonomisk ramme som følge af skattesagen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</si>
</sst>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9" t="s">
        <v>4</v>
      </c>
      <c r="E6" s="59"/>
      <c r="F6" s="59"/>
      <c r="G6" s="59"/>
      <c r="H6" s="3"/>
      <c r="I6" s="1"/>
    </row>
    <row r="7" spans="1:9" ht="15" customHeight="1" x14ac:dyDescent="0.45">
      <c r="A7" s="1"/>
      <c r="B7" s="1"/>
      <c r="C7" s="3"/>
      <c r="D7" s="59"/>
      <c r="E7" s="59"/>
      <c r="F7" s="59"/>
      <c r="G7" s="59"/>
      <c r="H7" s="3"/>
      <c r="I7" s="1"/>
    </row>
    <row r="8" spans="1:9" ht="15.75" x14ac:dyDescent="0.5">
      <c r="A8" s="1"/>
      <c r="B8" s="1"/>
      <c r="C8" s="4"/>
      <c r="D8" s="61" t="s">
        <v>131</v>
      </c>
      <c r="E8" s="61"/>
      <c r="F8" s="61"/>
      <c r="G8" s="61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0" t="s">
        <v>5</v>
      </c>
      <c r="E11" s="60"/>
      <c r="F11" s="60"/>
      <c r="G11" s="60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6" t="s">
        <v>83</v>
      </c>
      <c r="E13" s="57"/>
      <c r="F13" s="57"/>
      <c r="G13" s="58"/>
      <c r="H13" s="1"/>
      <c r="I13" s="1"/>
    </row>
    <row r="14" spans="1:9" x14ac:dyDescent="0.45">
      <c r="A14" s="1"/>
      <c r="B14" s="1"/>
      <c r="C14" s="6" t="s">
        <v>15</v>
      </c>
      <c r="D14" s="56" t="s">
        <v>132</v>
      </c>
      <c r="E14" s="57"/>
      <c r="F14" s="57"/>
      <c r="G14" s="58"/>
      <c r="H14" s="1"/>
      <c r="I14" s="1"/>
    </row>
    <row r="15" spans="1:9" x14ac:dyDescent="0.45">
      <c r="A15" s="1"/>
      <c r="B15" s="1"/>
      <c r="C15" s="6" t="s">
        <v>37</v>
      </c>
      <c r="D15" s="56" t="s">
        <v>47</v>
      </c>
      <c r="E15" s="57"/>
      <c r="F15" s="57"/>
      <c r="G15" s="58"/>
      <c r="H15" s="1"/>
      <c r="I15" s="1"/>
    </row>
    <row r="16" spans="1:9" x14ac:dyDescent="0.45">
      <c r="A16" s="1"/>
      <c r="B16" s="1"/>
      <c r="C16" s="6" t="s">
        <v>38</v>
      </c>
      <c r="D16" s="56" t="s">
        <v>84</v>
      </c>
      <c r="E16" s="57"/>
      <c r="F16" s="57"/>
      <c r="G16" s="58"/>
      <c r="H16" s="1"/>
      <c r="I16" s="1"/>
    </row>
    <row r="17" spans="1:9" x14ac:dyDescent="0.45">
      <c r="A17" s="1"/>
      <c r="B17" s="1"/>
      <c r="C17" s="6" t="s">
        <v>79</v>
      </c>
      <c r="D17" s="56" t="s">
        <v>85</v>
      </c>
      <c r="E17" s="57"/>
      <c r="F17" s="57"/>
      <c r="G17" s="58"/>
      <c r="H17" s="1"/>
      <c r="I17" s="1"/>
    </row>
    <row r="18" spans="1:9" x14ac:dyDescent="0.45">
      <c r="A18" s="1"/>
      <c r="B18" s="1"/>
      <c r="C18" s="6" t="s">
        <v>7</v>
      </c>
      <c r="D18" s="53" t="s">
        <v>12</v>
      </c>
      <c r="E18" s="54"/>
      <c r="F18" s="54"/>
      <c r="G18" s="55"/>
      <c r="H18" s="1"/>
      <c r="I18" s="1"/>
    </row>
    <row r="19" spans="1:9" x14ac:dyDescent="0.45">
      <c r="A19" s="1"/>
      <c r="B19" s="1"/>
      <c r="C19" s="6" t="s">
        <v>8</v>
      </c>
      <c r="D19" s="47" t="s">
        <v>86</v>
      </c>
      <c r="E19" s="48"/>
      <c r="F19" s="48"/>
      <c r="G19" s="49"/>
      <c r="H19" s="1"/>
      <c r="I19" s="1"/>
    </row>
    <row r="20" spans="1:9" x14ac:dyDescent="0.45">
      <c r="A20" s="1"/>
      <c r="B20" s="1"/>
      <c r="C20" s="6" t="s">
        <v>74</v>
      </c>
      <c r="D20" s="47" t="s">
        <v>39</v>
      </c>
      <c r="E20" s="48"/>
      <c r="F20" s="48"/>
      <c r="G20" s="49"/>
      <c r="H20" s="1"/>
      <c r="I20" s="1"/>
    </row>
    <row r="21" spans="1:9" x14ac:dyDescent="0.45">
      <c r="A21" s="1"/>
      <c r="B21" s="1"/>
      <c r="C21" s="6" t="s">
        <v>121</v>
      </c>
      <c r="D21" s="47" t="s">
        <v>51</v>
      </c>
      <c r="E21" s="48"/>
      <c r="F21" s="48"/>
      <c r="G21" s="49"/>
      <c r="H21" s="1"/>
      <c r="I21" s="1"/>
    </row>
    <row r="22" spans="1:9" x14ac:dyDescent="0.45">
      <c r="A22" s="1"/>
      <c r="B22" s="1"/>
      <c r="C22" s="6" t="s">
        <v>122</v>
      </c>
      <c r="D22" s="47" t="s">
        <v>52</v>
      </c>
      <c r="E22" s="48"/>
      <c r="F22" s="48"/>
      <c r="G22" s="49"/>
      <c r="H22" s="1"/>
      <c r="I22" s="1"/>
    </row>
    <row r="23" spans="1:9" x14ac:dyDescent="0.45">
      <c r="A23" s="1"/>
      <c r="B23" s="1"/>
      <c r="C23" s="6" t="s">
        <v>123</v>
      </c>
      <c r="D23" s="47" t="s">
        <v>87</v>
      </c>
      <c r="E23" s="48"/>
      <c r="F23" s="48"/>
      <c r="G23" s="49"/>
      <c r="H23" s="1"/>
      <c r="I23" s="1"/>
    </row>
    <row r="24" spans="1:9" x14ac:dyDescent="0.45">
      <c r="A24" s="1"/>
      <c r="B24" s="1"/>
      <c r="C24" s="6" t="s">
        <v>9</v>
      </c>
      <c r="D24" s="47" t="s">
        <v>40</v>
      </c>
      <c r="E24" s="48"/>
      <c r="F24" s="48"/>
      <c r="G24" s="49"/>
      <c r="H24" s="1"/>
      <c r="I24" s="1"/>
    </row>
    <row r="25" spans="1:9" x14ac:dyDescent="0.45">
      <c r="A25" s="1"/>
      <c r="B25" s="1"/>
      <c r="C25" s="6" t="s">
        <v>61</v>
      </c>
      <c r="D25" s="50" t="s">
        <v>75</v>
      </c>
      <c r="E25" s="51"/>
      <c r="F25" s="51"/>
      <c r="G25" s="52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3" t="s">
        <v>48</v>
      </c>
      <c r="C8" s="22"/>
      <c r="D8" s="22"/>
      <c r="E8" s="22"/>
      <c r="F8" s="44"/>
      <c r="G8" s="1"/>
    </row>
    <row r="9" spans="1:7" ht="17.25" customHeight="1" x14ac:dyDescent="0.4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4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43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65</v>
      </c>
      <c r="C8" s="81"/>
      <c r="D8" s="81"/>
      <c r="E8" s="81"/>
      <c r="F8" s="82"/>
      <c r="G8" s="1"/>
    </row>
    <row r="9" spans="1:7" x14ac:dyDescent="0.4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4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45">
      <c r="A13" s="1"/>
      <c r="B13" s="43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0" t="s">
        <v>66</v>
      </c>
      <c r="C15" s="81"/>
      <c r="D15" s="81"/>
      <c r="E15" s="81"/>
      <c r="F15" s="82"/>
      <c r="G15" s="1"/>
    </row>
    <row r="16" spans="1:7" x14ac:dyDescent="0.45">
      <c r="A16" s="1"/>
      <c r="B16" s="32" t="s">
        <v>16</v>
      </c>
      <c r="C16" s="32" t="s">
        <v>11</v>
      </c>
      <c r="D16" s="33"/>
      <c r="E16" s="32" t="s">
        <v>31</v>
      </c>
      <c r="F16" s="42"/>
      <c r="G16" s="1"/>
    </row>
    <row r="17" spans="1:7" x14ac:dyDescent="0.4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45">
      <c r="A18" s="1"/>
      <c r="B18" s="43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45">
      <c r="A20" s="1"/>
      <c r="B20" s="43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0" t="s">
        <v>67</v>
      </c>
      <c r="C22" s="81"/>
      <c r="D22" s="81"/>
      <c r="E22" s="81"/>
      <c r="F22" s="82"/>
      <c r="G22" s="1"/>
    </row>
    <row r="23" spans="1:7" x14ac:dyDescent="0.45">
      <c r="A23" s="1"/>
      <c r="B23" s="32" t="s">
        <v>16</v>
      </c>
      <c r="C23" s="32" t="s">
        <v>11</v>
      </c>
      <c r="D23" s="33"/>
      <c r="E23" s="32" t="s">
        <v>31</v>
      </c>
      <c r="F23" s="42"/>
      <c r="G23" s="1"/>
    </row>
    <row r="24" spans="1:7" x14ac:dyDescent="0.4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45">
      <c r="A25" s="1"/>
      <c r="B25" s="43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45">
      <c r="A27" s="1"/>
      <c r="B27" s="43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0" t="s">
        <v>114</v>
      </c>
      <c r="C29" s="81"/>
      <c r="D29" s="81"/>
      <c r="E29" s="81"/>
      <c r="F29" s="82"/>
      <c r="G29" s="1"/>
    </row>
    <row r="30" spans="1:7" x14ac:dyDescent="0.45">
      <c r="A30" s="1"/>
      <c r="B30" s="32" t="s">
        <v>16</v>
      </c>
      <c r="C30" s="32" t="s">
        <v>11</v>
      </c>
      <c r="D30" s="33"/>
      <c r="E30" s="32" t="s">
        <v>31</v>
      </c>
      <c r="F30" s="42"/>
      <c r="G30" s="1"/>
    </row>
    <row r="31" spans="1:7" x14ac:dyDescent="0.4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45">
      <c r="A32" s="1"/>
      <c r="B32" s="43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45">
      <c r="A34" s="1"/>
      <c r="B34" s="43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142</v>
      </c>
      <c r="C3" s="64"/>
      <c r="D3" s="64"/>
      <c r="E3" s="64"/>
      <c r="F3" s="64"/>
      <c r="G3" s="1"/>
    </row>
    <row r="4" spans="1:7" ht="25.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106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115</v>
      </c>
      <c r="C9" s="90" t="s">
        <v>11</v>
      </c>
      <c r="D9" s="91"/>
      <c r="E9" s="90" t="s">
        <v>31</v>
      </c>
      <c r="F9" s="91"/>
      <c r="G9" s="1"/>
    </row>
    <row r="10" spans="1:7" x14ac:dyDescent="0.4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143</v>
      </c>
      <c r="C3" s="64"/>
      <c r="D3" s="64"/>
      <c r="E3" s="64"/>
      <c r="F3" s="64"/>
      <c r="G3" s="1"/>
    </row>
    <row r="4" spans="1:7" ht="25.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59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17</v>
      </c>
      <c r="C9" s="41" t="s">
        <v>11</v>
      </c>
      <c r="D9" s="42"/>
      <c r="E9" s="41" t="s">
        <v>31</v>
      </c>
      <c r="F9" s="42"/>
      <c r="G9" s="1"/>
    </row>
    <row r="10" spans="1:7" x14ac:dyDescent="0.4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0" t="s">
        <v>58</v>
      </c>
      <c r="C14" s="81"/>
      <c r="D14" s="81"/>
      <c r="E14" s="81"/>
      <c r="F14" s="82"/>
      <c r="G14" s="1"/>
    </row>
    <row r="15" spans="1:7" x14ac:dyDescent="0.45">
      <c r="A15" s="1"/>
      <c r="B15" s="41" t="s">
        <v>17</v>
      </c>
      <c r="C15" s="41" t="s">
        <v>11</v>
      </c>
      <c r="D15" s="42"/>
      <c r="E15" s="41" t="s">
        <v>31</v>
      </c>
      <c r="F15" s="42"/>
      <c r="G15" s="1"/>
    </row>
    <row r="16" spans="1:7" x14ac:dyDescent="0.4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3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3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0" t="s">
        <v>60</v>
      </c>
      <c r="C20" s="81"/>
      <c r="D20" s="81"/>
      <c r="E20" s="81"/>
      <c r="F20" s="82"/>
      <c r="G20" s="1"/>
    </row>
    <row r="21" spans="1:7" x14ac:dyDescent="0.45">
      <c r="A21" s="1"/>
      <c r="B21" s="41" t="s">
        <v>17</v>
      </c>
      <c r="C21" s="41" t="s">
        <v>11</v>
      </c>
      <c r="D21" s="42"/>
      <c r="E21" s="41" t="s">
        <v>31</v>
      </c>
      <c r="F21" s="42"/>
      <c r="G21" s="1"/>
    </row>
    <row r="22" spans="1:7" x14ac:dyDescent="0.4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3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3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0" t="s">
        <v>109</v>
      </c>
      <c r="C26" s="81"/>
      <c r="D26" s="81"/>
      <c r="E26" s="81"/>
      <c r="F26" s="82"/>
      <c r="G26" s="1"/>
    </row>
    <row r="27" spans="1:7" x14ac:dyDescent="0.45">
      <c r="A27" s="1"/>
      <c r="B27" s="41" t="s">
        <v>17</v>
      </c>
      <c r="C27" s="41" t="s">
        <v>11</v>
      </c>
      <c r="D27" s="42"/>
      <c r="E27" s="41" t="s">
        <v>31</v>
      </c>
      <c r="F27" s="42"/>
      <c r="G27" s="1"/>
    </row>
    <row r="28" spans="1:7" x14ac:dyDescent="0.4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3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3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64" t="s">
        <v>144</v>
      </c>
      <c r="C3" s="64"/>
      <c r="D3" s="1"/>
    </row>
    <row r="4" spans="1:4" ht="25.5" customHeight="1" x14ac:dyDescent="0.45">
      <c r="A4" s="1"/>
      <c r="B4" s="64"/>
      <c r="C4" s="64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3" t="s">
        <v>14</v>
      </c>
      <c r="C8" s="44"/>
      <c r="D8" s="1"/>
    </row>
    <row r="9" spans="1:4" x14ac:dyDescent="0.45">
      <c r="A9" s="1"/>
      <c r="B9" s="26" t="s">
        <v>77</v>
      </c>
      <c r="C9" s="21">
        <v>1.2699999999999999E-2</v>
      </c>
      <c r="D9" s="1"/>
    </row>
    <row r="10" spans="1:4" x14ac:dyDescent="0.45">
      <c r="A10" s="1"/>
      <c r="B10" s="26" t="s">
        <v>22</v>
      </c>
      <c r="C10" s="21">
        <v>1.7500000000000002E-2</v>
      </c>
      <c r="D10" s="1"/>
    </row>
    <row r="11" spans="1:4" x14ac:dyDescent="0.45">
      <c r="A11" s="1"/>
      <c r="B11" s="26" t="s">
        <v>23</v>
      </c>
      <c r="C11" s="21">
        <v>1.6899999999999998E-2</v>
      </c>
      <c r="D11" s="1"/>
    </row>
    <row r="12" spans="1:4" x14ac:dyDescent="0.45">
      <c r="A12" s="1"/>
      <c r="B12" s="28" t="s">
        <v>41</v>
      </c>
      <c r="C12" s="29">
        <v>1.9699999999999999E-2</v>
      </c>
      <c r="D12" s="1"/>
    </row>
    <row r="13" spans="1:4" x14ac:dyDescent="0.45">
      <c r="A13" s="1"/>
      <c r="B13" s="28" t="s">
        <v>111</v>
      </c>
      <c r="C13" s="29">
        <v>1.2200000000000001E-2</v>
      </c>
      <c r="D13" s="1"/>
    </row>
    <row r="14" spans="1:4" x14ac:dyDescent="0.45">
      <c r="A14" s="1"/>
      <c r="B14" s="43"/>
      <c r="C14" s="44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3" t="s">
        <v>72</v>
      </c>
      <c r="C17" s="44"/>
      <c r="D17" s="1"/>
    </row>
    <row r="18" spans="1:4" x14ac:dyDescent="0.45">
      <c r="A18" s="1"/>
      <c r="B18" s="26" t="s">
        <v>78</v>
      </c>
      <c r="C18" s="21">
        <v>1.7000000000000001E-2</v>
      </c>
      <c r="D18" s="1"/>
    </row>
    <row r="19" spans="1:4" x14ac:dyDescent="0.45">
      <c r="A19" s="1"/>
      <c r="B19" s="92"/>
      <c r="C19" s="93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88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13</v>
      </c>
      <c r="C8" s="36"/>
      <c r="D8" s="36"/>
      <c r="E8" s="36"/>
      <c r="F8" s="36"/>
      <c r="G8" s="1"/>
    </row>
    <row r="9" spans="1:7" x14ac:dyDescent="0.45">
      <c r="A9" s="1"/>
      <c r="B9" s="39" t="s">
        <v>26</v>
      </c>
      <c r="C9" s="39"/>
      <c r="D9" s="39"/>
      <c r="E9" s="7">
        <f>'Fane 3. Omkostninger i ØR2020'!E16</f>
        <v>7122354.7053703032</v>
      </c>
      <c r="F9" s="39" t="s">
        <v>3</v>
      </c>
      <c r="G9" s="1"/>
    </row>
    <row r="10" spans="1:7" ht="17.100000000000001" customHeight="1" x14ac:dyDescent="0.45">
      <c r="A10" s="1"/>
      <c r="B10" s="39" t="s">
        <v>120</v>
      </c>
      <c r="C10" s="39"/>
      <c r="D10" s="39"/>
      <c r="E10" s="7">
        <v>133156.08468295439</v>
      </c>
      <c r="F10" s="39" t="s">
        <v>3</v>
      </c>
      <c r="G10" s="1"/>
    </row>
    <row r="11" spans="1:7" ht="17.100000000000001" customHeight="1" x14ac:dyDescent="0.45">
      <c r="A11" s="1"/>
      <c r="B11" s="27" t="s">
        <v>80</v>
      </c>
      <c r="C11" s="39"/>
      <c r="D11" s="39"/>
      <c r="E11" s="7">
        <f>'Fane 7.1. Varige tillæg'!C12+'Fane 7.1. Varige tillæg'!E12</f>
        <v>0</v>
      </c>
      <c r="F11" s="39" t="s">
        <v>3</v>
      </c>
      <c r="G11" s="1"/>
    </row>
    <row r="12" spans="1:7" ht="17.100000000000001" customHeight="1" x14ac:dyDescent="0.45">
      <c r="A12" s="1"/>
      <c r="B12" s="27" t="s">
        <v>82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45">
      <c r="A13" s="1"/>
      <c r="B13" s="27" t="s">
        <v>89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45">
      <c r="A14" s="1"/>
      <c r="B14" s="27" t="s">
        <v>18</v>
      </c>
      <c r="C14" s="39"/>
      <c r="D14" s="39"/>
      <c r="E14" s="8">
        <f>SUM(E9:E13)*'Fane 10. Nøgletal'!C13</f>
        <v>88517.231638649755</v>
      </c>
      <c r="F14" s="39" t="s">
        <v>3</v>
      </c>
      <c r="G14" s="1"/>
    </row>
    <row r="15" spans="1:7" ht="17.100000000000001" customHeight="1" x14ac:dyDescent="0.45">
      <c r="A15" s="1"/>
      <c r="B15" s="27" t="s">
        <v>72</v>
      </c>
      <c r="C15" s="39"/>
      <c r="D15" s="39"/>
      <c r="E15" s="8">
        <f>-SUM(E9:E14)*'Fane 10. Nøgletal'!C18</f>
        <v>-124848.47636876244</v>
      </c>
      <c r="F15" s="39" t="s">
        <v>3</v>
      </c>
      <c r="G15" s="1"/>
    </row>
    <row r="16" spans="1:7" ht="15" customHeight="1" x14ac:dyDescent="0.45">
      <c r="A16" s="1"/>
      <c r="B16" s="40" t="s">
        <v>20</v>
      </c>
      <c r="C16" s="35"/>
      <c r="D16" s="35"/>
      <c r="E16" s="9">
        <f>SUM(E9:E15)</f>
        <v>7219179.5453231446</v>
      </c>
      <c r="F16" s="37" t="s">
        <v>3</v>
      </c>
      <c r="G16" s="1"/>
    </row>
    <row r="17" spans="1:7" ht="15" customHeight="1" x14ac:dyDescent="0.45">
      <c r="A17" s="1"/>
      <c r="B17" s="36" t="s">
        <v>12</v>
      </c>
      <c r="C17" s="36"/>
      <c r="D17" s="36"/>
      <c r="E17" s="36"/>
      <c r="F17" s="36"/>
      <c r="G17" s="1"/>
    </row>
    <row r="18" spans="1:7" ht="15" customHeight="1" x14ac:dyDescent="0.45">
      <c r="A18" s="1"/>
      <c r="B18" s="37" t="s">
        <v>12</v>
      </c>
      <c r="C18" s="37"/>
      <c r="D18" s="37"/>
      <c r="E18" s="9">
        <f>'Fane 4. Ikke-påvirkelige omk.'!C13</f>
        <v>2424991.3302610801</v>
      </c>
      <c r="F18" s="37" t="s">
        <v>3</v>
      </c>
      <c r="G18" s="1"/>
    </row>
    <row r="19" spans="1:7" ht="15" customHeight="1" x14ac:dyDescent="0.45">
      <c r="A19" s="1"/>
      <c r="B19" s="36" t="s">
        <v>52</v>
      </c>
      <c r="C19" s="36"/>
      <c r="D19" s="36"/>
      <c r="E19" s="36"/>
      <c r="F19" s="36"/>
      <c r="G19" s="1"/>
    </row>
    <row r="20" spans="1:7" ht="15" customHeight="1" x14ac:dyDescent="0.45">
      <c r="A20" s="1"/>
      <c r="B20" s="27" t="s">
        <v>49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45">
      <c r="A21" s="1"/>
      <c r="B21" s="27" t="s">
        <v>50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45">
      <c r="A22" s="1"/>
      <c r="B22" s="40" t="s">
        <v>53</v>
      </c>
      <c r="C22" s="35"/>
      <c r="D22" s="35"/>
      <c r="E22" s="9">
        <f>SUM(E20:E21)</f>
        <v>0</v>
      </c>
      <c r="F22" s="37" t="s">
        <v>3</v>
      </c>
      <c r="G22" s="1"/>
    </row>
    <row r="23" spans="1:7" x14ac:dyDescent="0.45">
      <c r="A23" s="1"/>
      <c r="B23" s="36" t="s">
        <v>124</v>
      </c>
      <c r="C23" s="36"/>
      <c r="D23" s="36"/>
      <c r="E23" s="36"/>
      <c r="F23" s="36"/>
      <c r="G23" s="1"/>
    </row>
    <row r="24" spans="1:7" x14ac:dyDescent="0.45">
      <c r="A24" s="1"/>
      <c r="B24" s="40" t="s">
        <v>36</v>
      </c>
      <c r="C24" s="35"/>
      <c r="D24" s="35"/>
      <c r="E24" s="9">
        <f>'Fane 5. Kontrol af ØR2019'!E41</f>
        <v>652194.59063007555</v>
      </c>
      <c r="F24" s="37" t="s">
        <v>3</v>
      </c>
      <c r="G24" s="1"/>
    </row>
    <row r="25" spans="1:7" x14ac:dyDescent="0.45">
      <c r="A25" s="1"/>
      <c r="B25" s="40" t="s">
        <v>125</v>
      </c>
      <c r="C25" s="35"/>
      <c r="D25" s="35"/>
      <c r="E25" s="9">
        <f>'Fane 5. Kontrol af ØR2019'!E42</f>
        <v>-68968.193381992169</v>
      </c>
      <c r="F25" s="37" t="s">
        <v>3</v>
      </c>
      <c r="G25" s="1"/>
    </row>
    <row r="26" spans="1:7" x14ac:dyDescent="0.45">
      <c r="A26" s="1"/>
      <c r="B26" s="36" t="s">
        <v>157</v>
      </c>
      <c r="C26" s="36"/>
      <c r="D26" s="36"/>
      <c r="E26" s="36"/>
      <c r="F26" s="36"/>
      <c r="G26" s="1"/>
    </row>
    <row r="27" spans="1:7" x14ac:dyDescent="0.45">
      <c r="A27" s="1"/>
      <c r="B27" s="40" t="s">
        <v>158</v>
      </c>
      <c r="C27" s="35"/>
      <c r="D27" s="35"/>
      <c r="E27" s="9">
        <v>-13967</v>
      </c>
      <c r="F27" s="37" t="s">
        <v>3</v>
      </c>
      <c r="G27" s="1"/>
    </row>
    <row r="28" spans="1:7" x14ac:dyDescent="0.45">
      <c r="A28" s="1"/>
      <c r="B28" s="36" t="s">
        <v>28</v>
      </c>
      <c r="C28" s="36"/>
      <c r="D28" s="36"/>
      <c r="E28" s="10">
        <f>SUM(E16,E18,E22,E24,E25+E27)</f>
        <v>10213430.272832308</v>
      </c>
      <c r="F28" s="11" t="s">
        <v>3</v>
      </c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/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13</v>
      </c>
      <c r="C8" s="36"/>
      <c r="D8" s="36"/>
      <c r="E8" s="36"/>
      <c r="F8" s="36"/>
      <c r="G8" s="1"/>
    </row>
    <row r="9" spans="1:7" ht="15" customHeight="1" x14ac:dyDescent="0.45">
      <c r="A9" s="1"/>
      <c r="B9" s="39" t="s">
        <v>27</v>
      </c>
      <c r="C9" s="39"/>
      <c r="D9" s="39"/>
      <c r="E9" s="7">
        <f>'Fane 2.1. Økonomisk ramme 2021'!E16</f>
        <v>7219179.5453231446</v>
      </c>
      <c r="F9" s="39" t="s">
        <v>3</v>
      </c>
      <c r="G9" s="1"/>
    </row>
    <row r="10" spans="1:7" ht="15" customHeight="1" x14ac:dyDescent="0.45">
      <c r="A10" s="1"/>
      <c r="B10" s="27" t="s">
        <v>82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45">
      <c r="A11" s="1"/>
      <c r="B11" s="34" t="s">
        <v>18</v>
      </c>
      <c r="C11" s="39"/>
      <c r="D11" s="39"/>
      <c r="E11" s="8">
        <f>SUM(E9:E10)*'Fane 10. Nøgletal'!C13</f>
        <v>88073.990452942366</v>
      </c>
      <c r="F11" s="39" t="s">
        <v>3</v>
      </c>
      <c r="G11" s="1"/>
    </row>
    <row r="12" spans="1:7" ht="15" customHeight="1" x14ac:dyDescent="0.45">
      <c r="A12" s="1"/>
      <c r="B12" s="34" t="s">
        <v>72</v>
      </c>
      <c r="C12" s="39"/>
      <c r="D12" s="39"/>
      <c r="E12" s="8">
        <f>-SUM(E9:E11)*'Fane 10. Nøgletal'!C18</f>
        <v>-124223.31010819349</v>
      </c>
      <c r="F12" s="39" t="s">
        <v>3</v>
      </c>
      <c r="G12" s="1"/>
    </row>
    <row r="13" spans="1:7" ht="15" customHeight="1" x14ac:dyDescent="0.45">
      <c r="A13" s="1"/>
      <c r="B13" s="35" t="s">
        <v>20</v>
      </c>
      <c r="C13" s="35"/>
      <c r="D13" s="35"/>
      <c r="E13" s="9">
        <f>SUM(E9:E12)</f>
        <v>7183030.2256678939</v>
      </c>
      <c r="F13" s="37" t="s">
        <v>3</v>
      </c>
      <c r="G13" s="1"/>
    </row>
    <row r="14" spans="1:7" x14ac:dyDescent="0.45">
      <c r="A14" s="1"/>
      <c r="B14" s="36" t="s">
        <v>12</v>
      </c>
      <c r="C14" s="36"/>
      <c r="D14" s="36"/>
      <c r="E14" s="36"/>
      <c r="F14" s="36"/>
      <c r="G14" s="1"/>
    </row>
    <row r="15" spans="1:7" ht="15" customHeight="1" x14ac:dyDescent="0.45">
      <c r="A15" s="1"/>
      <c r="B15" s="37" t="s">
        <v>12</v>
      </c>
      <c r="C15" s="37"/>
      <c r="D15" s="37"/>
      <c r="E15" s="9">
        <f>'Fane 4. Ikke-påvirkelige omk.'!C13*(1+'Fane 10. Nøgletal'!C13)</f>
        <v>2454576.2244902654</v>
      </c>
      <c r="F15" s="37" t="s">
        <v>3</v>
      </c>
      <c r="G15" s="1"/>
    </row>
    <row r="16" spans="1:7" ht="15" customHeight="1" x14ac:dyDescent="0.45">
      <c r="A16" s="1"/>
      <c r="B16" s="36" t="s">
        <v>52</v>
      </c>
      <c r="C16" s="36"/>
      <c r="D16" s="36"/>
      <c r="E16" s="36"/>
      <c r="F16" s="36"/>
      <c r="G16" s="1"/>
    </row>
    <row r="17" spans="1:7" ht="15" customHeight="1" x14ac:dyDescent="0.45">
      <c r="A17" s="1"/>
      <c r="B17" s="27" t="s">
        <v>49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45">
      <c r="A18" s="1"/>
      <c r="B18" s="27" t="s">
        <v>50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45">
      <c r="A19" s="1"/>
      <c r="B19" s="40" t="s">
        <v>53</v>
      </c>
      <c r="C19" s="35"/>
      <c r="D19" s="35"/>
      <c r="E19" s="9">
        <f>SUM(E17:E18)</f>
        <v>0</v>
      </c>
      <c r="F19" s="37" t="s">
        <v>3</v>
      </c>
      <c r="G19" s="1"/>
    </row>
    <row r="20" spans="1:7" x14ac:dyDescent="0.45">
      <c r="A20" s="1"/>
      <c r="B20" s="36" t="s">
        <v>124</v>
      </c>
      <c r="C20" s="36"/>
      <c r="D20" s="36"/>
      <c r="E20" s="36"/>
      <c r="F20" s="36"/>
      <c r="G20" s="1"/>
    </row>
    <row r="21" spans="1:7" ht="15" customHeight="1" x14ac:dyDescent="0.45">
      <c r="A21" s="1"/>
      <c r="B21" s="37" t="s">
        <v>36</v>
      </c>
      <c r="C21" s="37"/>
      <c r="D21" s="37"/>
      <c r="E21" s="9">
        <f>'Fane 5. Kontrol af ØR2019'!E41</f>
        <v>652194.59063007555</v>
      </c>
      <c r="F21" s="37" t="s">
        <v>3</v>
      </c>
      <c r="G21" s="1"/>
    </row>
    <row r="22" spans="1:7" x14ac:dyDescent="0.45">
      <c r="A22" s="1"/>
      <c r="B22" s="40" t="s">
        <v>125</v>
      </c>
      <c r="C22" s="37"/>
      <c r="D22" s="37"/>
      <c r="E22" s="9">
        <f>'Fane 5. Kontrol af ØR2019'!E42</f>
        <v>-68968.193381992169</v>
      </c>
      <c r="F22" s="37" t="s">
        <v>3</v>
      </c>
      <c r="G22" s="1"/>
    </row>
    <row r="23" spans="1:7" x14ac:dyDescent="0.45">
      <c r="A23" s="1"/>
      <c r="B23" s="36" t="s">
        <v>29</v>
      </c>
      <c r="C23" s="36"/>
      <c r="D23" s="36"/>
      <c r="E23" s="10">
        <f>SUM(E13,E15,E19,E21,E22)</f>
        <v>10220832.847406242</v>
      </c>
      <c r="F23" s="11" t="s">
        <v>3</v>
      </c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45">
      <c r="A8" s="1"/>
      <c r="B8" s="39" t="s">
        <v>92</v>
      </c>
      <c r="C8" s="39"/>
      <c r="D8" s="39"/>
      <c r="E8" s="7">
        <f>'Fane 2.2. Økonomisk ramme 2022'!E13</f>
        <v>7183030.2256678939</v>
      </c>
      <c r="F8" s="39" t="s">
        <v>3</v>
      </c>
      <c r="G8" s="1"/>
    </row>
    <row r="9" spans="1:7" ht="15" customHeight="1" x14ac:dyDescent="0.45">
      <c r="A9" s="1"/>
      <c r="B9" s="39" t="s">
        <v>82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45">
      <c r="A10" s="1"/>
      <c r="B10" s="34" t="s">
        <v>18</v>
      </c>
      <c r="C10" s="39"/>
      <c r="D10" s="39"/>
      <c r="E10" s="8">
        <f>SUM(E8:E9)*'Fane 10. Nøgletal'!C13</f>
        <v>87632.968753148307</v>
      </c>
      <c r="F10" s="39" t="s">
        <v>3</v>
      </c>
      <c r="G10" s="1"/>
    </row>
    <row r="11" spans="1:7" ht="15" customHeight="1" x14ac:dyDescent="0.45">
      <c r="A11" s="1"/>
      <c r="B11" s="34" t="s">
        <v>72</v>
      </c>
      <c r="C11" s="39"/>
      <c r="D11" s="39"/>
      <c r="E11" s="8">
        <f>-SUM(E8:E10)*'Fane 10. Nøgletal'!C18</f>
        <v>-123601.27430515771</v>
      </c>
      <c r="F11" s="39" t="s">
        <v>3</v>
      </c>
      <c r="G11" s="1"/>
    </row>
    <row r="12" spans="1:7" x14ac:dyDescent="0.45">
      <c r="A12" s="1"/>
      <c r="B12" s="35" t="s">
        <v>20</v>
      </c>
      <c r="C12" s="35"/>
      <c r="D12" s="35"/>
      <c r="E12" s="9">
        <f>SUM(E8:E11)</f>
        <v>7147061.9201158844</v>
      </c>
      <c r="F12" s="37" t="s">
        <v>3</v>
      </c>
      <c r="G12" s="1"/>
    </row>
    <row r="13" spans="1:7" x14ac:dyDescent="0.4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45">
      <c r="A14" s="1"/>
      <c r="B14" s="37" t="s">
        <v>12</v>
      </c>
      <c r="C14" s="37"/>
      <c r="D14" s="37"/>
      <c r="E14" s="9">
        <f>'Fane 4. Ikke-påvirkelige omk.'!C13*(1+'Fane 10. Nøgletal'!C13)^2</f>
        <v>2484522.0544290463</v>
      </c>
      <c r="F14" s="37" t="s">
        <v>3</v>
      </c>
      <c r="G14" s="1"/>
    </row>
    <row r="15" spans="1:7" ht="15" customHeight="1" x14ac:dyDescent="0.4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45">
      <c r="A16" s="1"/>
      <c r="B16" s="27" t="s">
        <v>49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45">
      <c r="A17" s="1"/>
      <c r="B17" s="27" t="s">
        <v>50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4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45">
      <c r="A19" s="1"/>
      <c r="B19" s="36" t="s">
        <v>57</v>
      </c>
      <c r="C19" s="36"/>
      <c r="D19" s="36"/>
      <c r="E19" s="10">
        <f>SUM(E12,E14,E18)</f>
        <v>9631583.9745449312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93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45">
      <c r="A8" s="1"/>
      <c r="B8" s="39" t="s">
        <v>94</v>
      </c>
      <c r="C8" s="39"/>
      <c r="D8" s="39"/>
      <c r="E8" s="7">
        <f>'Fane 2.3. Økonomisk ramme 2023'!E12</f>
        <v>7147061.9201158844</v>
      </c>
      <c r="F8" s="39" t="s">
        <v>3</v>
      </c>
      <c r="G8" s="1"/>
    </row>
    <row r="9" spans="1:7" ht="15" customHeight="1" x14ac:dyDescent="0.45">
      <c r="A9" s="1"/>
      <c r="B9" s="39" t="s">
        <v>82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45">
      <c r="A10" s="1"/>
      <c r="B10" s="34" t="s">
        <v>18</v>
      </c>
      <c r="C10" s="39"/>
      <c r="D10" s="39"/>
      <c r="E10" s="8">
        <f>SUM(E8:E9)*'Fane 10. Nøgletal'!C13</f>
        <v>87194.155425413788</v>
      </c>
      <c r="F10" s="39" t="s">
        <v>3</v>
      </c>
      <c r="G10" s="1"/>
    </row>
    <row r="11" spans="1:7" ht="15" customHeight="1" x14ac:dyDescent="0.45">
      <c r="A11" s="1"/>
      <c r="B11" s="34" t="s">
        <v>72</v>
      </c>
      <c r="C11" s="39"/>
      <c r="D11" s="39"/>
      <c r="E11" s="8">
        <f>-SUM(E8:E10)*'Fane 10. Nøgletal'!C18</f>
        <v>-122982.35328420208</v>
      </c>
      <c r="F11" s="39" t="s">
        <v>3</v>
      </c>
      <c r="G11" s="1"/>
    </row>
    <row r="12" spans="1:7" x14ac:dyDescent="0.45">
      <c r="A12" s="1"/>
      <c r="B12" s="35" t="s">
        <v>20</v>
      </c>
      <c r="C12" s="35"/>
      <c r="D12" s="35"/>
      <c r="E12" s="9">
        <f>SUM(E8:E11)</f>
        <v>7111273.7222570954</v>
      </c>
      <c r="F12" s="37" t="s">
        <v>3</v>
      </c>
      <c r="G12" s="1"/>
    </row>
    <row r="13" spans="1:7" x14ac:dyDescent="0.4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45">
      <c r="A14" s="1"/>
      <c r="B14" s="37" t="s">
        <v>12</v>
      </c>
      <c r="C14" s="37"/>
      <c r="D14" s="37"/>
      <c r="E14" s="9">
        <f>'Fane 4. Ikke-påvirkelige omk.'!C13*(1+'Fane 10. Nøgletal'!C13)^3</f>
        <v>2514833.2234930811</v>
      </c>
      <c r="F14" s="37" t="s">
        <v>3</v>
      </c>
      <c r="G14" s="1"/>
    </row>
    <row r="15" spans="1:7" ht="15" customHeight="1" x14ac:dyDescent="0.4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45">
      <c r="A16" s="1"/>
      <c r="B16" s="27" t="s">
        <v>49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45">
      <c r="A17" s="1"/>
      <c r="B17" s="27" t="s">
        <v>50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4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45">
      <c r="A19" s="1"/>
      <c r="B19" s="36" t="s">
        <v>95</v>
      </c>
      <c r="C19" s="36"/>
      <c r="D19" s="36"/>
      <c r="E19" s="10">
        <f>SUM(E12,E14,E18)</f>
        <v>9626106.9457501769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96</v>
      </c>
      <c r="C3" s="64"/>
      <c r="D3" s="64"/>
      <c r="E3" s="64"/>
      <c r="F3" s="64"/>
      <c r="G3" s="1"/>
    </row>
    <row r="4" spans="1:7" ht="29.2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97</v>
      </c>
      <c r="C8" s="36"/>
      <c r="D8" s="36"/>
      <c r="E8" s="36"/>
      <c r="F8" s="36"/>
      <c r="G8" s="1"/>
    </row>
    <row r="9" spans="1:7" x14ac:dyDescent="0.45">
      <c r="A9" s="1"/>
      <c r="B9" s="65" t="s">
        <v>24</v>
      </c>
      <c r="C9" s="65"/>
      <c r="D9" s="65"/>
      <c r="E9" s="7">
        <v>7153286.7317043496</v>
      </c>
      <c r="F9" s="39" t="s">
        <v>3</v>
      </c>
      <c r="G9" s="1"/>
    </row>
    <row r="10" spans="1:7" x14ac:dyDescent="0.45">
      <c r="A10" s="1"/>
      <c r="B10" s="66" t="s">
        <v>149</v>
      </c>
      <c r="C10" s="66"/>
      <c r="D10" s="66"/>
      <c r="E10" s="7">
        <v>0</v>
      </c>
      <c r="F10" s="39" t="s">
        <v>3</v>
      </c>
      <c r="G10" s="1"/>
    </row>
    <row r="11" spans="1:7" x14ac:dyDescent="0.45">
      <c r="A11" s="1"/>
      <c r="B11" s="66" t="s">
        <v>150</v>
      </c>
      <c r="C11" s="66"/>
      <c r="D11" s="66"/>
      <c r="E11" s="7">
        <v>332195.22783923859</v>
      </c>
      <c r="F11" s="39" t="s">
        <v>3</v>
      </c>
      <c r="G11" s="1"/>
    </row>
    <row r="12" spans="1:7" x14ac:dyDescent="0.45">
      <c r="A12" s="1"/>
      <c r="B12" s="66" t="s">
        <v>80</v>
      </c>
      <c r="C12" s="66"/>
      <c r="D12" s="66"/>
      <c r="E12" s="7">
        <v>0</v>
      </c>
      <c r="F12" s="39" t="s">
        <v>3</v>
      </c>
      <c r="G12" s="1"/>
    </row>
    <row r="13" spans="1:7" x14ac:dyDescent="0.45">
      <c r="A13" s="1"/>
      <c r="B13" s="66" t="s">
        <v>81</v>
      </c>
      <c r="C13" s="66"/>
      <c r="D13" s="66"/>
      <c r="E13" s="8">
        <v>0</v>
      </c>
      <c r="F13" s="39" t="s">
        <v>3</v>
      </c>
      <c r="G13" s="1"/>
    </row>
    <row r="14" spans="1:7" x14ac:dyDescent="0.45">
      <c r="A14" s="1"/>
      <c r="B14" s="66" t="s">
        <v>18</v>
      </c>
      <c r="C14" s="66"/>
      <c r="D14" s="66"/>
      <c r="E14" s="8">
        <f>(E9-SUM(E10:E11))*'Fane 10. Nøgletal'!C9+E10*'Fane 10. Nøgletal'!C10+E11*'Fane 10. Nøgletal'!C11+SUM(E12:E13)*'Fane 10. Nøgletal'!C12</f>
        <v>92241.961449570037</v>
      </c>
      <c r="F14" s="39" t="s">
        <v>3</v>
      </c>
      <c r="G14" s="1"/>
    </row>
    <row r="15" spans="1:7" x14ac:dyDescent="0.45">
      <c r="A15" s="1"/>
      <c r="B15" s="66" t="s">
        <v>72</v>
      </c>
      <c r="C15" s="66"/>
      <c r="D15" s="66"/>
      <c r="E15" s="8">
        <f>-SUM(E9:E9,E12:E14)*'Fane 10. Nøgletal'!C18</f>
        <v>-123173.98778361664</v>
      </c>
      <c r="F15" s="39" t="s">
        <v>3</v>
      </c>
      <c r="G15" s="1"/>
    </row>
    <row r="16" spans="1:7" x14ac:dyDescent="0.45">
      <c r="A16" s="1"/>
      <c r="B16" s="71" t="s">
        <v>20</v>
      </c>
      <c r="C16" s="71"/>
      <c r="D16" s="71"/>
      <c r="E16" s="9">
        <f>SUM(E9,E12:E15)</f>
        <v>7122354.7053703032</v>
      </c>
      <c r="F16" s="37" t="s">
        <v>3</v>
      </c>
      <c r="G16" s="1"/>
    </row>
    <row r="17" spans="1:7" x14ac:dyDescent="0.45">
      <c r="A17" s="1"/>
      <c r="B17" s="72" t="s">
        <v>12</v>
      </c>
      <c r="C17" s="72"/>
      <c r="D17" s="72"/>
      <c r="E17" s="36"/>
      <c r="F17" s="36"/>
      <c r="G17" s="1"/>
    </row>
    <row r="18" spans="1:7" x14ac:dyDescent="0.45">
      <c r="A18" s="1"/>
      <c r="B18" s="73" t="s">
        <v>12</v>
      </c>
      <c r="C18" s="73"/>
      <c r="D18" s="73"/>
      <c r="E18" s="9">
        <v>2579087.2590717301</v>
      </c>
      <c r="F18" s="37" t="s">
        <v>3</v>
      </c>
      <c r="G18" s="1"/>
    </row>
    <row r="19" spans="1:7" x14ac:dyDescent="0.45">
      <c r="A19" s="1"/>
      <c r="B19" s="36" t="s">
        <v>52</v>
      </c>
      <c r="C19" s="36"/>
      <c r="D19" s="36"/>
      <c r="E19" s="36"/>
      <c r="F19" s="36"/>
      <c r="G19" s="1"/>
    </row>
    <row r="20" spans="1:7" ht="15.4" customHeight="1" x14ac:dyDescent="0.45">
      <c r="A20" s="1"/>
      <c r="B20" s="74" t="s">
        <v>49</v>
      </c>
      <c r="C20" s="75"/>
      <c r="D20" s="76"/>
      <c r="E20" s="31">
        <v>0</v>
      </c>
      <c r="F20" s="31" t="s">
        <v>3</v>
      </c>
      <c r="G20" s="1"/>
    </row>
    <row r="21" spans="1:7" ht="15.75" customHeight="1" x14ac:dyDescent="0.45">
      <c r="A21" s="1"/>
      <c r="B21" s="74" t="s">
        <v>50</v>
      </c>
      <c r="C21" s="75"/>
      <c r="D21" s="76"/>
      <c r="E21" s="31">
        <v>0</v>
      </c>
      <c r="F21" s="31" t="s">
        <v>3</v>
      </c>
      <c r="G21" s="1"/>
    </row>
    <row r="22" spans="1:7" x14ac:dyDescent="0.45">
      <c r="A22" s="1"/>
      <c r="B22" s="77" t="s">
        <v>53</v>
      </c>
      <c r="C22" s="78"/>
      <c r="D22" s="79"/>
      <c r="E22" s="9">
        <v>0</v>
      </c>
      <c r="F22" s="9" t="s">
        <v>3</v>
      </c>
      <c r="G22" s="1"/>
    </row>
    <row r="23" spans="1:7" x14ac:dyDescent="0.45">
      <c r="A23" s="1"/>
      <c r="B23" s="36" t="s">
        <v>145</v>
      </c>
      <c r="C23" s="36"/>
      <c r="D23" s="36"/>
      <c r="E23" s="36"/>
      <c r="F23" s="36"/>
      <c r="G23" s="1"/>
    </row>
    <row r="24" spans="1:7" ht="15.75" customHeight="1" x14ac:dyDescent="0.45">
      <c r="A24" s="1"/>
      <c r="B24" s="67" t="s">
        <v>146</v>
      </c>
      <c r="C24" s="68"/>
      <c r="D24" s="69"/>
      <c r="E24" s="9">
        <v>-573845</v>
      </c>
      <c r="F24" s="9" t="s">
        <v>3</v>
      </c>
      <c r="G24" s="1"/>
    </row>
    <row r="25" spans="1:7" x14ac:dyDescent="0.45">
      <c r="A25" s="1"/>
      <c r="B25" s="36" t="s">
        <v>147</v>
      </c>
      <c r="C25" s="36"/>
      <c r="D25" s="36"/>
      <c r="E25" s="36"/>
      <c r="F25" s="36"/>
      <c r="G25" s="1"/>
    </row>
    <row r="26" spans="1:7" ht="15.4" customHeight="1" x14ac:dyDescent="0.45">
      <c r="A26" s="1"/>
      <c r="B26" s="67" t="s">
        <v>148</v>
      </c>
      <c r="C26" s="68"/>
      <c r="D26" s="69"/>
      <c r="E26" s="9">
        <v>0</v>
      </c>
      <c r="F26" s="37" t="s">
        <v>3</v>
      </c>
      <c r="G26" s="1"/>
    </row>
    <row r="27" spans="1:7" x14ac:dyDescent="0.45">
      <c r="A27" s="1"/>
      <c r="B27" s="36" t="s">
        <v>25</v>
      </c>
      <c r="C27" s="36"/>
      <c r="D27" s="36"/>
      <c r="E27" s="10">
        <f>E16+E18+E22+E24+E26</f>
        <v>9127596.9644420333</v>
      </c>
      <c r="F27" s="11" t="s">
        <v>3</v>
      </c>
      <c r="G27" s="1"/>
    </row>
    <row r="28" spans="1:7" ht="28.5" customHeight="1" x14ac:dyDescent="0.45">
      <c r="A28" s="1"/>
      <c r="B28" s="70" t="s">
        <v>98</v>
      </c>
      <c r="C28" s="70"/>
      <c r="D28" s="70"/>
      <c r="E28" s="70"/>
      <c r="F28" s="70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A54" s="1"/>
      <c r="B54" s="1"/>
      <c r="C54" s="1"/>
      <c r="D54" s="1"/>
      <c r="E54" s="1"/>
      <c r="F54" s="1"/>
      <c r="G54" s="1"/>
    </row>
    <row r="55" spans="1:7" x14ac:dyDescent="0.45">
      <c r="A55" s="1"/>
      <c r="B55" s="1"/>
      <c r="C55" s="1"/>
      <c r="D55" s="1"/>
      <c r="E55" s="1"/>
      <c r="F55" s="1"/>
      <c r="G55" s="1"/>
    </row>
  </sheetData>
  <sheetProtection algorithmName="SHA-512" hashValue="gMoZjMsRbSbaBI9hUwGUkbpuxhZeiECUNSn/Qri+JtJXZMFn76VTnfpgwEC/P6wJkoya9YWwKRjmZKD9pA2seA==" saltValue="kDumsoWxvKP7f5XNkpZjtg==" spinCount="100000" sheet="1" objects="1" scenarios="1"/>
  <mergeCells count="17"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2" t="s">
        <v>69</v>
      </c>
      <c r="C3" s="62"/>
      <c r="D3" s="62"/>
      <c r="E3" s="1"/>
      <c r="F3" s="1"/>
    </row>
    <row r="4" spans="1:6" ht="15" customHeight="1" x14ac:dyDescent="0.45">
      <c r="A4" s="1"/>
      <c r="B4" s="62"/>
      <c r="C4" s="62"/>
      <c r="D4" s="6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0" t="s">
        <v>99</v>
      </c>
      <c r="C8" s="81"/>
      <c r="D8" s="82"/>
      <c r="E8" s="1"/>
      <c r="F8" s="1"/>
    </row>
    <row r="9" spans="1:6" ht="15" customHeight="1" x14ac:dyDescent="0.45">
      <c r="A9" s="1"/>
      <c r="B9" s="17" t="s">
        <v>32</v>
      </c>
      <c r="C9" s="37" t="s">
        <v>100</v>
      </c>
      <c r="D9" s="37"/>
      <c r="E9" s="1"/>
      <c r="F9" s="1"/>
    </row>
    <row r="10" spans="1:6" x14ac:dyDescent="0.45">
      <c r="A10" s="1"/>
      <c r="B10" s="26" t="s">
        <v>154</v>
      </c>
      <c r="C10" s="8">
        <v>2358822</v>
      </c>
      <c r="D10" s="12" t="s">
        <v>3</v>
      </c>
      <c r="E10" s="1"/>
      <c r="F10" s="1"/>
    </row>
    <row r="11" spans="1:6" x14ac:dyDescent="0.45">
      <c r="A11" s="1"/>
      <c r="B11" s="26" t="s">
        <v>155</v>
      </c>
      <c r="C11" s="8">
        <v>8065</v>
      </c>
      <c r="D11" s="12" t="s">
        <v>3</v>
      </c>
      <c r="E11" s="1"/>
      <c r="F11" s="1"/>
    </row>
    <row r="12" spans="1:6" x14ac:dyDescent="0.45">
      <c r="A12" s="1"/>
      <c r="B12" s="43" t="s">
        <v>101</v>
      </c>
      <c r="C12" s="10">
        <f>SUM(C10:C11)</f>
        <v>2366887</v>
      </c>
      <c r="D12" s="11" t="s">
        <v>3</v>
      </c>
      <c r="E12" s="1"/>
      <c r="F12" s="1"/>
    </row>
    <row r="13" spans="1:6" x14ac:dyDescent="0.45">
      <c r="A13" s="1"/>
      <c r="B13" s="43" t="s">
        <v>102</v>
      </c>
      <c r="C13" s="10">
        <f>C12*(1+'Fane 10. Nøgletal'!C13)^2</f>
        <v>2424991.3302610801</v>
      </c>
      <c r="D13" s="11" t="s">
        <v>3</v>
      </c>
      <c r="E13" s="1"/>
      <c r="F13" s="1"/>
    </row>
    <row r="14" spans="1:6" x14ac:dyDescent="0.45">
      <c r="A14" s="1"/>
      <c r="B14" s="14"/>
      <c r="C14" s="13"/>
      <c r="D14" s="13"/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"/>
      <c r="C16" s="1"/>
      <c r="D16" s="1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4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ht="29.25" customHeight="1" x14ac:dyDescent="0.45">
      <c r="A2" s="1"/>
      <c r="B2" s="64" t="s">
        <v>116</v>
      </c>
      <c r="C2" s="64"/>
      <c r="D2" s="64"/>
      <c r="E2" s="64"/>
      <c r="F2" s="64"/>
      <c r="G2" s="1"/>
    </row>
    <row r="3" spans="1:7" ht="15" customHeight="1" x14ac:dyDescent="0.45">
      <c r="A3" s="1"/>
      <c r="B3" s="64"/>
      <c r="C3" s="64"/>
      <c r="D3" s="64"/>
      <c r="E3" s="64"/>
      <c r="F3" s="64"/>
      <c r="G3" s="1"/>
    </row>
    <row r="4" spans="1:7" ht="15" customHeight="1" x14ac:dyDescent="0.45">
      <c r="A4" s="1"/>
      <c r="B4" s="38"/>
      <c r="C4" s="38"/>
      <c r="D4" s="38"/>
      <c r="E4" s="38"/>
      <c r="F4" s="38"/>
      <c r="G4" s="1"/>
    </row>
    <row r="5" spans="1:7" ht="15" customHeight="1" x14ac:dyDescent="0.45">
      <c r="A5" s="1"/>
      <c r="B5" s="83" t="s">
        <v>36</v>
      </c>
      <c r="C5" s="83"/>
      <c r="D5" s="83"/>
      <c r="E5" s="83"/>
      <c r="F5" s="83"/>
      <c r="G5" s="1"/>
    </row>
    <row r="6" spans="1:7" ht="15" customHeight="1" x14ac:dyDescent="0.45">
      <c r="A6" s="1"/>
      <c r="B6" s="89" t="s">
        <v>34</v>
      </c>
      <c r="C6" s="89"/>
      <c r="D6" s="89"/>
      <c r="E6" s="8">
        <v>69226.833333333328</v>
      </c>
      <c r="F6" s="12" t="s">
        <v>3</v>
      </c>
      <c r="G6" s="1"/>
    </row>
    <row r="7" spans="1:7" ht="15" customHeight="1" x14ac:dyDescent="0.45">
      <c r="A7" s="1"/>
      <c r="B7" s="89" t="s">
        <v>35</v>
      </c>
      <c r="C7" s="89"/>
      <c r="D7" s="89"/>
      <c r="E7" s="8">
        <v>1235162.3479268178</v>
      </c>
      <c r="F7" s="12" t="s">
        <v>3</v>
      </c>
      <c r="G7" s="1"/>
    </row>
    <row r="8" spans="1:7" ht="15" customHeight="1" x14ac:dyDescent="0.45">
      <c r="A8" s="1"/>
      <c r="B8" s="77" t="s">
        <v>76</v>
      </c>
      <c r="C8" s="78"/>
      <c r="D8" s="79"/>
      <c r="E8" s="9">
        <f>SUM(E6:E7)</f>
        <v>1304389.1812601511</v>
      </c>
      <c r="F8" s="15" t="s">
        <v>3</v>
      </c>
      <c r="G8" s="1"/>
    </row>
    <row r="9" spans="1:7" ht="15" customHeight="1" x14ac:dyDescent="0.45">
      <c r="A9" s="1"/>
      <c r="B9" s="80"/>
      <c r="C9" s="81"/>
      <c r="D9" s="81"/>
      <c r="E9" s="81"/>
      <c r="F9" s="82"/>
      <c r="G9" s="1"/>
    </row>
    <row r="10" spans="1:7" ht="27" customHeight="1" x14ac:dyDescent="0.45">
      <c r="A10" s="1"/>
      <c r="B10" s="70" t="s">
        <v>71</v>
      </c>
      <c r="C10" s="70"/>
      <c r="D10" s="70"/>
      <c r="E10" s="70"/>
      <c r="F10" s="70"/>
      <c r="G10" s="1"/>
    </row>
    <row r="11" spans="1:7" x14ac:dyDescent="0.45">
      <c r="A11" s="1"/>
      <c r="B11" s="1"/>
      <c r="C11" s="1"/>
      <c r="D11" s="1"/>
      <c r="E11" s="1"/>
      <c r="F11" s="1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83" t="s">
        <v>62</v>
      </c>
      <c r="C13" s="83"/>
      <c r="D13" s="83"/>
      <c r="E13" s="83"/>
      <c r="F13" s="83"/>
      <c r="G13" s="1"/>
    </row>
    <row r="14" spans="1:7" x14ac:dyDescent="0.45">
      <c r="A14" s="1"/>
      <c r="B14" s="89" t="s">
        <v>63</v>
      </c>
      <c r="C14" s="89"/>
      <c r="D14" s="89"/>
      <c r="E14" s="8">
        <v>10531820.719301414</v>
      </c>
      <c r="F14" s="12" t="s">
        <v>3</v>
      </c>
      <c r="G14" s="1"/>
    </row>
    <row r="15" spans="1:7" x14ac:dyDescent="0.45">
      <c r="A15" s="1"/>
      <c r="B15" s="89" t="s">
        <v>64</v>
      </c>
      <c r="C15" s="89"/>
      <c r="D15" s="89"/>
      <c r="E15" s="8">
        <v>8697255</v>
      </c>
      <c r="F15" s="12" t="s">
        <v>3</v>
      </c>
      <c r="G15" s="1"/>
    </row>
    <row r="16" spans="1:7" x14ac:dyDescent="0.45">
      <c r="A16" s="1"/>
      <c r="B16" s="89" t="s">
        <v>33</v>
      </c>
      <c r="C16" s="89"/>
      <c r="D16" s="89"/>
      <c r="E16" s="8">
        <v>0</v>
      </c>
      <c r="F16" s="12" t="s">
        <v>3</v>
      </c>
      <c r="G16" s="1"/>
    </row>
    <row r="17" spans="1:7" x14ac:dyDescent="0.45">
      <c r="A17" s="1"/>
      <c r="B17" s="84" t="s">
        <v>136</v>
      </c>
      <c r="C17" s="84"/>
      <c r="D17" s="84"/>
      <c r="E17" s="9">
        <f>E14-(E15-E16)</f>
        <v>1834565.7193014137</v>
      </c>
      <c r="F17" s="15" t="s">
        <v>3</v>
      </c>
      <c r="G17" s="1"/>
    </row>
    <row r="18" spans="1:7" x14ac:dyDescent="0.45">
      <c r="A18" s="1"/>
      <c r="B18" s="86"/>
      <c r="C18" s="87"/>
      <c r="D18" s="87"/>
      <c r="E18" s="87"/>
      <c r="F18" s="88"/>
      <c r="G18" s="1"/>
    </row>
    <row r="19" spans="1:7" ht="28.5" customHeight="1" x14ac:dyDescent="0.45">
      <c r="A19" s="1"/>
      <c r="B19" s="70" t="s">
        <v>70</v>
      </c>
      <c r="C19" s="70"/>
      <c r="D19" s="70"/>
      <c r="E19" s="70"/>
      <c r="F19" s="70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ht="15" customHeight="1" x14ac:dyDescent="0.45">
      <c r="A21" s="1"/>
      <c r="B21" s="83" t="s">
        <v>44</v>
      </c>
      <c r="C21" s="83"/>
      <c r="D21" s="83"/>
      <c r="E21" s="83"/>
      <c r="F21" s="83"/>
      <c r="G21" s="1"/>
    </row>
    <row r="22" spans="1:7" ht="15" customHeight="1" x14ac:dyDescent="0.45">
      <c r="A22" s="1"/>
      <c r="B22" s="89" t="s">
        <v>45</v>
      </c>
      <c r="C22" s="89"/>
      <c r="D22" s="89"/>
      <c r="E22" s="8">
        <v>8520460.2604466211</v>
      </c>
      <c r="F22" s="12" t="s">
        <v>3</v>
      </c>
      <c r="G22" s="1"/>
    </row>
    <row r="23" spans="1:7" ht="15" customHeight="1" x14ac:dyDescent="0.45">
      <c r="A23" s="1"/>
      <c r="B23" s="89" t="s">
        <v>46</v>
      </c>
      <c r="C23" s="89"/>
      <c r="D23" s="89"/>
      <c r="E23" s="8">
        <v>9749441</v>
      </c>
      <c r="F23" s="12" t="s">
        <v>3</v>
      </c>
      <c r="G23" s="1"/>
    </row>
    <row r="24" spans="1:7" ht="15" customHeight="1" x14ac:dyDescent="0.45">
      <c r="A24" s="1"/>
      <c r="B24" s="89" t="s">
        <v>33</v>
      </c>
      <c r="C24" s="89"/>
      <c r="D24" s="89"/>
      <c r="E24" s="8">
        <v>0</v>
      </c>
      <c r="F24" s="12" t="s">
        <v>3</v>
      </c>
      <c r="G24" s="1"/>
    </row>
    <row r="25" spans="1:7" x14ac:dyDescent="0.45">
      <c r="A25" s="1"/>
      <c r="B25" s="84" t="s">
        <v>137</v>
      </c>
      <c r="C25" s="84"/>
      <c r="D25" s="84"/>
      <c r="E25" s="9">
        <f>E22-(E23-E24)</f>
        <v>-1228980.7395533789</v>
      </c>
      <c r="F25" s="15" t="s">
        <v>3</v>
      </c>
      <c r="G25" s="1"/>
    </row>
    <row r="26" spans="1:7" x14ac:dyDescent="0.45">
      <c r="A26" s="1"/>
      <c r="B26" s="80"/>
      <c r="C26" s="81"/>
      <c r="D26" s="81"/>
      <c r="E26" s="81"/>
      <c r="F26" s="82"/>
      <c r="G26" s="1"/>
    </row>
    <row r="27" spans="1:7" ht="28.5" customHeight="1" x14ac:dyDescent="0.45">
      <c r="A27" s="1"/>
      <c r="B27" s="70" t="s">
        <v>126</v>
      </c>
      <c r="C27" s="70"/>
      <c r="D27" s="70"/>
      <c r="E27" s="70"/>
      <c r="F27" s="70"/>
      <c r="G27" s="1"/>
    </row>
    <row r="28" spans="1:7" ht="28.5" customHeight="1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3" t="s">
        <v>127</v>
      </c>
      <c r="C29" s="83"/>
      <c r="D29" s="83"/>
      <c r="E29" s="83"/>
      <c r="F29" s="83"/>
      <c r="G29" s="1"/>
    </row>
    <row r="30" spans="1:7" x14ac:dyDescent="0.45">
      <c r="A30" s="1"/>
      <c r="B30" s="89" t="s">
        <v>128</v>
      </c>
      <c r="C30" s="89"/>
      <c r="D30" s="89"/>
      <c r="E30" s="8">
        <v>8703089.6334879808</v>
      </c>
      <c r="F30" s="12" t="s">
        <v>3</v>
      </c>
      <c r="G30" s="1"/>
    </row>
    <row r="31" spans="1:7" x14ac:dyDescent="0.45">
      <c r="A31" s="1"/>
      <c r="B31" s="89" t="s">
        <v>129</v>
      </c>
      <c r="C31" s="89"/>
      <c r="D31" s="89"/>
      <c r="E31" s="8">
        <v>9446611</v>
      </c>
      <c r="F31" s="12" t="s">
        <v>3</v>
      </c>
      <c r="G31" s="1"/>
    </row>
    <row r="32" spans="1:7" x14ac:dyDescent="0.45">
      <c r="A32" s="1"/>
      <c r="B32" s="89" t="s">
        <v>33</v>
      </c>
      <c r="C32" s="89"/>
      <c r="D32" s="89"/>
      <c r="E32" s="8">
        <v>0</v>
      </c>
      <c r="F32" s="12" t="s">
        <v>3</v>
      </c>
      <c r="G32" s="1"/>
    </row>
    <row r="33" spans="1:7" x14ac:dyDescent="0.45">
      <c r="A33" s="1"/>
      <c r="B33" s="84" t="s">
        <v>138</v>
      </c>
      <c r="C33" s="84"/>
      <c r="D33" s="84"/>
      <c r="E33" s="9">
        <f>E30-(E31-E32)</f>
        <v>-743521.36651201919</v>
      </c>
      <c r="F33" s="15" t="s">
        <v>3</v>
      </c>
      <c r="G33" s="1"/>
    </row>
    <row r="34" spans="1:7" x14ac:dyDescent="0.45">
      <c r="A34" s="1"/>
      <c r="B34" s="80"/>
      <c r="C34" s="81"/>
      <c r="D34" s="81"/>
      <c r="E34" s="81"/>
      <c r="F34" s="82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83" t="s">
        <v>130</v>
      </c>
      <c r="C37" s="83"/>
      <c r="D37" s="83"/>
      <c r="E37" s="83"/>
      <c r="F37" s="83"/>
      <c r="G37" s="1"/>
    </row>
    <row r="38" spans="1:7" x14ac:dyDescent="0.45">
      <c r="A38" s="1"/>
      <c r="B38" s="85" t="s">
        <v>36</v>
      </c>
      <c r="C38" s="85"/>
      <c r="D38" s="85"/>
      <c r="E38" s="8">
        <f>E8</f>
        <v>1304389.1812601511</v>
      </c>
      <c r="F38" s="12" t="s">
        <v>3</v>
      </c>
      <c r="G38" s="1"/>
    </row>
    <row r="39" spans="1:7" x14ac:dyDescent="0.45">
      <c r="A39" s="1"/>
      <c r="B39" s="85" t="s">
        <v>135</v>
      </c>
      <c r="C39" s="85"/>
      <c r="D39" s="85"/>
      <c r="E39" s="8">
        <f>IF(E17+E25+E33&lt;0,E17+E25+E33,0)</f>
        <v>-137936.38676398434</v>
      </c>
      <c r="F39" s="12" t="s">
        <v>3</v>
      </c>
      <c r="G39" s="1"/>
    </row>
    <row r="40" spans="1:7" x14ac:dyDescent="0.45">
      <c r="A40" s="1"/>
      <c r="B40" s="85" t="s">
        <v>73</v>
      </c>
      <c r="C40" s="85"/>
      <c r="D40" s="85"/>
      <c r="E40" s="8">
        <v>2</v>
      </c>
      <c r="F40" s="12" t="s">
        <v>19</v>
      </c>
      <c r="G40" s="1"/>
    </row>
    <row r="41" spans="1:7" x14ac:dyDescent="0.45">
      <c r="A41" s="1"/>
      <c r="B41" s="84" t="s">
        <v>133</v>
      </c>
      <c r="C41" s="84"/>
      <c r="D41" s="84"/>
      <c r="E41" s="9">
        <f>SUM(E38)/E40</f>
        <v>652194.59063007555</v>
      </c>
      <c r="F41" s="15" t="s">
        <v>3</v>
      </c>
      <c r="G41" s="1"/>
    </row>
    <row r="42" spans="1:7" x14ac:dyDescent="0.45">
      <c r="A42" s="1"/>
      <c r="B42" s="84" t="s">
        <v>134</v>
      </c>
      <c r="C42" s="84"/>
      <c r="D42" s="84"/>
      <c r="E42" s="9">
        <f>E39/E40</f>
        <v>-68968.193381992169</v>
      </c>
      <c r="F42" s="15" t="s">
        <v>3</v>
      </c>
      <c r="G42" s="1"/>
    </row>
    <row r="43" spans="1:7" x14ac:dyDescent="0.45">
      <c r="A43" s="1"/>
      <c r="B43" s="83"/>
      <c r="C43" s="83"/>
      <c r="D43" s="83"/>
      <c r="E43" s="83"/>
      <c r="F43" s="83"/>
      <c r="G43" s="1"/>
    </row>
    <row r="45" spans="1:7" x14ac:dyDescent="0.45">
      <c r="A45" s="30"/>
      <c r="B45" s="30"/>
      <c r="C45" s="30"/>
      <c r="D45" s="30"/>
      <c r="E45" s="30"/>
      <c r="F45" s="30"/>
      <c r="G45" s="30"/>
    </row>
    <row r="46" spans="1:7" x14ac:dyDescent="0.45">
      <c r="A46" s="30"/>
      <c r="B46" s="30"/>
      <c r="C46" s="30"/>
      <c r="D46" s="30"/>
      <c r="E46" s="30"/>
      <c r="F46" s="30"/>
      <c r="G46" s="30"/>
    </row>
    <row r="47" spans="1:7" x14ac:dyDescent="0.45">
      <c r="A47" s="30"/>
      <c r="B47" s="30"/>
      <c r="C47" s="30"/>
      <c r="D47" s="30"/>
      <c r="E47" s="30"/>
      <c r="F47" s="30"/>
      <c r="G47" s="30"/>
    </row>
    <row r="48" spans="1:7" x14ac:dyDescent="0.45">
      <c r="A48" s="30"/>
      <c r="B48" s="30"/>
      <c r="C48" s="30"/>
      <c r="D48" s="30"/>
      <c r="E48" s="30"/>
      <c r="F48" s="30"/>
      <c r="G48" s="30"/>
    </row>
    <row r="49" spans="1:7" x14ac:dyDescent="0.45">
      <c r="A49" s="30"/>
      <c r="B49" s="30"/>
      <c r="C49" s="30"/>
      <c r="D49" s="30"/>
      <c r="E49" s="30"/>
      <c r="F49" s="30"/>
      <c r="G49" s="30"/>
    </row>
    <row r="50" spans="1:7" x14ac:dyDescent="0.45">
      <c r="A50" s="30"/>
      <c r="B50" s="30"/>
      <c r="C50" s="30"/>
      <c r="D50" s="30"/>
      <c r="E50" s="30"/>
      <c r="F50" s="30"/>
      <c r="G50" s="30"/>
    </row>
    <row r="51" spans="1:7" x14ac:dyDescent="0.45">
      <c r="A51" s="30"/>
      <c r="B51" s="30"/>
      <c r="C51" s="30"/>
      <c r="D51" s="30"/>
      <c r="E51" s="30"/>
      <c r="F51" s="30"/>
      <c r="G51" s="30"/>
    </row>
    <row r="52" spans="1:7" x14ac:dyDescent="0.45">
      <c r="A52" s="30"/>
      <c r="B52" s="30"/>
      <c r="C52" s="30"/>
      <c r="D52" s="30"/>
      <c r="E52" s="30"/>
      <c r="F52" s="30"/>
      <c r="G52" s="30"/>
    </row>
    <row r="53" spans="1:7" x14ac:dyDescent="0.45">
      <c r="A53" s="30"/>
      <c r="B53" s="30"/>
      <c r="C53" s="30"/>
      <c r="D53" s="30"/>
      <c r="E53" s="30"/>
      <c r="F53" s="30"/>
      <c r="G53" s="30"/>
    </row>
    <row r="54" spans="1:7" x14ac:dyDescent="0.45">
      <c r="A54" s="30"/>
      <c r="B54" s="30"/>
      <c r="C54" s="30"/>
      <c r="D54" s="30"/>
      <c r="E54" s="30"/>
      <c r="F54" s="30"/>
      <c r="G54" s="30"/>
    </row>
  </sheetData>
  <sheetProtection algorithmName="SHA-512" hashValue="+QW8aoyHwTuF43O1kNSj+1EQot51kcMQ8a/RPfZKkYbIUnJiCHOgZm/STKVhQrVzYkDa9hCLpHeTEUO8qGNTlA==" saltValue="IqlhtCe8AoXvgsp6ZnfIVA==" spinCount="100000" sheet="1" objects="1" scenarios="1"/>
  <mergeCells count="34">
    <mergeCell ref="B2:F3"/>
    <mergeCell ref="B29:F29"/>
    <mergeCell ref="B30:D30"/>
    <mergeCell ref="B10:F10"/>
    <mergeCell ref="B5:F5"/>
    <mergeCell ref="B6:D6"/>
    <mergeCell ref="B26:F26"/>
    <mergeCell ref="B27:F27"/>
    <mergeCell ref="B13:F13"/>
    <mergeCell ref="B14:D14"/>
    <mergeCell ref="B15:D15"/>
    <mergeCell ref="B19:F19"/>
    <mergeCell ref="B16:D16"/>
    <mergeCell ref="B17:D17"/>
    <mergeCell ref="B7:D7"/>
    <mergeCell ref="B25:D25"/>
    <mergeCell ref="B8:D8"/>
    <mergeCell ref="B33:D33"/>
    <mergeCell ref="B34:F34"/>
    <mergeCell ref="B9:F9"/>
    <mergeCell ref="B18:F18"/>
    <mergeCell ref="B21:F21"/>
    <mergeCell ref="B22:D22"/>
    <mergeCell ref="B23:D23"/>
    <mergeCell ref="B31:D31"/>
    <mergeCell ref="B32:D32"/>
    <mergeCell ref="B24:D24"/>
    <mergeCell ref="B43:F43"/>
    <mergeCell ref="B42:D42"/>
    <mergeCell ref="B37:F37"/>
    <mergeCell ref="B39:D39"/>
    <mergeCell ref="B40:D40"/>
    <mergeCell ref="B41:D41"/>
    <mergeCell ref="B38:D38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2" t="s">
        <v>139</v>
      </c>
      <c r="C3" s="62"/>
      <c r="D3" s="62"/>
      <c r="E3" s="62"/>
      <c r="F3" s="62"/>
      <c r="G3" s="62"/>
      <c r="H3" s="62"/>
      <c r="I3" s="1"/>
    </row>
    <row r="4" spans="1:9" ht="15" customHeight="1" x14ac:dyDescent="0.45">
      <c r="A4" s="1"/>
      <c r="B4" s="62"/>
      <c r="C4" s="62"/>
      <c r="D4" s="62"/>
      <c r="E4" s="62"/>
      <c r="F4" s="62"/>
      <c r="G4" s="62"/>
      <c r="H4" s="6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0" t="s">
        <v>117</v>
      </c>
      <c r="C8" s="81"/>
      <c r="D8" s="81"/>
      <c r="E8" s="81"/>
      <c r="F8" s="81"/>
      <c r="G8" s="81"/>
      <c r="H8" s="82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37" t="s">
        <v>2</v>
      </c>
      <c r="F9" s="37" t="s">
        <v>11</v>
      </c>
      <c r="G9" s="37" t="s">
        <v>30</v>
      </c>
      <c r="H9" s="42"/>
      <c r="I9" s="1"/>
    </row>
    <row r="10" spans="1:9" x14ac:dyDescent="0.45">
      <c r="A10" s="1"/>
      <c r="B10" s="45" t="s">
        <v>156</v>
      </c>
      <c r="C10" s="46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45">
      <c r="A11" s="1"/>
      <c r="B11" s="80" t="s">
        <v>118</v>
      </c>
      <c r="C11" s="81"/>
      <c r="D11" s="8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2020-10-13T10:34:10Z</dcterms:modified>
</cp:coreProperties>
</file>