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Ishøj Spildevand AS (S053)\ØR2027\"/>
    </mc:Choice>
  </mc:AlternateContent>
  <xr:revisionPtr revIDLastSave="0" documentId="13_ncr:1_{DDC56C1A-0C35-49C1-B51E-26E458754A8B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9" i="7" s="1"/>
  <c r="C25" i="7"/>
  <c r="C18" i="3" s="1"/>
  <c r="C16" i="6"/>
  <c r="C20" i="7" l="1"/>
  <c r="C11" i="4" s="1"/>
  <c r="C12" i="4" s="1"/>
  <c r="C15" i="4" s="1"/>
  <c r="C19" i="4" s="1"/>
  <c r="C24" i="4" s="1"/>
  <c r="C13" i="3"/>
  <c r="C12" i="11"/>
  <c r="C19" i="3" s="1"/>
  <c r="C16" i="12"/>
  <c r="C21" i="3" s="1"/>
  <c r="C12" i="3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3" i="3" s="1"/>
</calcChain>
</file>

<file path=xl/sharedStrings.xml><?xml version="1.0" encoding="utf-8"?>
<sst xmlns="http://schemas.openxmlformats.org/spreadsheetml/2006/main" count="331" uniqueCount="153">
  <si>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</si>
  <si>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</si>
  <si>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</si>
  <si>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</si>
  <si>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</si>
  <si>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</si>
  <si>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</si>
  <si>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</si>
  <si>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</si>
  <si>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</si>
  <si>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</si>
  <si>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</si>
  <si>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</si>
  <si>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</si>
  <si>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</si>
  <si>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</si>
  <si>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</si>
  <si>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</si>
  <si>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</si>
  <si>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</si>
  <si>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</si>
  <si>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</si>
  <si>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</si>
  <si>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</si>
  <si>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</si>
  <si>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</si>
  <si>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</si>
  <si>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</si>
  <si>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</si>
  <si>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</si>
  <si>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</si>
  <si>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</si>
  <si>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</si>
  <si>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</si>
  <si>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</si>
  <si>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</si>
  <si>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</si>
  <si>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</si>
  <si>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</si>
  <si>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</si>
  <si>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</si>
  <si>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</si>
  <si>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</si>
  <si>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</si>
  <si>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</si>
  <si>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</si>
  <si>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</si>
  <si>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</si>
  <si>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</si>
  <si>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</si>
  <si>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</si>
  <si>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</si>
  <si>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</si>
  <si>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</si>
  <si>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</si>
  <si>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</si>
  <si>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</si>
  <si>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</si>
  <si>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</si>
  <si>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</si>
  <si>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</si>
  <si>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</si>
  <si>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</si>
  <si>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</si>
  <si>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</si>
  <si>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</si>
  <si>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</si>
  <si>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</si>
  <si>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</si>
  <si>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</si>
  <si>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</si>
  <si>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</si>
  <si>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</si>
  <si>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</si>
  <si>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</si>
  <si>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</si>
  <si>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</si>
  <si>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</si>
  <si>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</si>
  <si>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</si>
  <si>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</si>
  <si>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</si>
  <si>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</si>
  <si>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</si>
  <si>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</si>
  <si>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</si>
  <si>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</si>
  <si>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</si>
  <si>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</si>
  <si>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</si>
  <si>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</si>
  <si>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</si>
  <si>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</si>
  <si>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</si>
  <si>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</si>
  <si>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</si>
  <si>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</si>
  <si>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</si>
  <si>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</si>
  <si>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</si>
  <si>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</si>
  <si>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</si>
  <si>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</si>
  <si>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</si>
  <si>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</si>
  <si>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</si>
  <si>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</si>
  <si>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</si>
  <si>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</si>
  <si>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</si>
  <si>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</si>
  <si>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</si>
  <si>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</si>
  <si>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</si>
  <si>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</si>
  <si>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</si>
  <si>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</si>
  <si>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</si>
  <si>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</si>
  <si>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</si>
  <si>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</si>
  <si>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</si>
  <si>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</si>
  <si>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</si>
  <si>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</si>
  <si>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</si>
  <si>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</si>
  <si>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</si>
  <si>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</si>
  <si>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</si>
  <si>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</si>
  <si>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</si>
  <si>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</si>
  <si>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</si>
  <si>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</si>
  <si>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</si>
  <si>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</si>
  <si>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Vandsektortilsynet</t>
  </si>
  <si>
    <t>Køb af ydelser og produkter fra andre vandselskaber reguleret af vandsektorloven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</si>
  <si>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</si>
  <si>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</si>
  <si>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</si>
  <si>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</si>
  <si>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</si>
  <si>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</si>
  <si>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</si>
  <si>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</si>
  <si>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Øvrige afgifter</t>
  </si>
  <si>
    <t>Ingen engangstillæg</t>
  </si>
  <si>
    <t>Byggemodninger</t>
  </si>
  <si>
    <t>Gebyr til Miljøstyrelsen</t>
  </si>
  <si>
    <t>Økonomisk ramme for 2026</t>
  </si>
  <si>
    <t>Tidligere udmeldt fradrag til den økonomiske ramme for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</si>
</sst>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42578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TW1cAy78xTEF3VuH00G59Nwr4WUAH5etngO2nacmFOoPayThkKN6Y2oqyX5UKoKuqJbBR/10dAzrcMrhXpbrXA==" saltValue="sO3QunAGuz4nsFFg5AqHMw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24012789.892787952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634914.49685400003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-492954.08779283904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-136829.10822276349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694117.92249580147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24712039.116122149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2209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40" t="s">
        <v>152</v>
      </c>
      <c r="C20" s="34">
        <v>-197269.01832977496</v>
      </c>
      <c r="D20" s="39" t="s">
        <v>31</v>
      </c>
      <c r="E20" s="11"/>
    </row>
    <row r="21" spans="1:5" ht="15" customHeight="1" x14ac:dyDescent="0.25">
      <c r="A21" s="11"/>
      <c r="B21" s="28" t="s">
        <v>22</v>
      </c>
      <c r="C21" s="34">
        <f>'5.5. Korr. af ØR2025'!C16</f>
        <v>-56510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0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SUM(C17:C22)</f>
        <v>24460469.097792372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pXBhj49X8kmDWKt2VbLPabu1WxGHCbZfBMKUysocqbXeDhTt0AFQKBCxdDb/1DNBJbeCXpT4jwkGZgHHjzBtMA==" saltValue="lOBLa1fQhoWEOyTQltu0C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32565780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0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2552642.9237961792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35118422.923796177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35551914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-433491.07620382309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-311378</v>
      </c>
      <c r="D18" s="46" t="s">
        <v>31</v>
      </c>
      <c r="E18" s="11"/>
    </row>
    <row r="19" spans="1:5" ht="15" customHeight="1" x14ac:dyDescent="0.25">
      <c r="A19" s="11"/>
      <c r="B19" s="25" t="s">
        <v>140</v>
      </c>
      <c r="C19" s="41">
        <f>C15+C18</f>
        <v>-744869.07620382309</v>
      </c>
      <c r="D19" s="27" t="s">
        <v>31</v>
      </c>
      <c r="E19" s="11"/>
    </row>
    <row r="20" spans="1:5" ht="45" customHeight="1" x14ac:dyDescent="0.25">
      <c r="A20" s="11"/>
      <c r="B20" s="49" t="s">
        <v>141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142</v>
      </c>
      <c r="C22" s="26"/>
      <c r="D22" s="27"/>
      <c r="E22" s="11"/>
    </row>
    <row r="23" spans="1:5" ht="26.25" x14ac:dyDescent="0.25">
      <c r="A23" s="11"/>
      <c r="B23" s="52" t="s">
        <v>143</v>
      </c>
      <c r="C23" s="53">
        <f>100*-311378/(33078362+45038)</f>
        <v>-0.94005446300802453</v>
      </c>
      <c r="D23" s="46" t="s">
        <v>144</v>
      </c>
      <c r="E23" s="11"/>
    </row>
    <row r="24" spans="1:5" ht="26.25" x14ac:dyDescent="0.25">
      <c r="A24" s="11"/>
      <c r="B24" s="52" t="s">
        <v>145</v>
      </c>
      <c r="C24" s="53">
        <f>C19/C12*100</f>
        <v>-2.1210208608174748</v>
      </c>
      <c r="D24" s="46" t="s">
        <v>144</v>
      </c>
      <c r="E24" s="11"/>
    </row>
    <row r="25" spans="1:5" ht="56.25" customHeight="1" x14ac:dyDescent="0.25">
      <c r="A25" s="11"/>
      <c r="B25" s="54" t="s">
        <v>146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9dFWmKxW9T2PTzf0k+gk+qeIk+tTuqluOHkTC55k6MzjYjmdkXWlTNonG6j966XYBCacYRF7IYLXPf4m3qEpww==" saltValue="WFuxz6kYblpRleTX6+s6M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23941128.297314525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0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-478822.5659462905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-123993.07436759637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674477.23578731832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24012789.892787952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2176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0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-197269.01832977496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24284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151</v>
      </c>
      <c r="C23" s="78">
        <v>23841980.874458179</v>
      </c>
      <c r="D23" s="61" t="s">
        <v>31</v>
      </c>
      <c r="E23" s="57"/>
    </row>
    <row r="24" spans="1:5" ht="30" customHeight="1" x14ac:dyDescent="0.25">
      <c r="A24" s="57"/>
      <c r="B24" s="79" t="s">
        <v>136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PRWiz0LvbFsYBPRkGnOasIAMOzL4sVzA44gjWUv+X3zkF0h0l23+waXk8ZofffEmsDcn/0Ji/YmAaXhjHPydWQ==" saltValue="OTRnp8tqwLO8Ky3HACAiZg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6378823.7108409945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-127576.47421681989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tillæg'!C18)*(1+'8. Nøgletal'!C9)*(1-'8. Nøgletal'!C19)+'5.6 Anlægsprojekter'!C12-'6. Bortfald'!C12+'7. Tilknyttet virksomhed'!C12</f>
        <v>590208.17451399984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6841455.4111381751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-136829.10822276349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22050394.848424044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tillæg'!E18)*(1+'8. Nøgletal'!C9)*(1-'8. Nøgletal'!C14)+'5.6 Anlægsprojekter'!E12-'6. Bortfald'!E12+'7. Tilknyttet virksomhed'!E12</f>
        <v>57909.578699999998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22108304.427124042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-136829.10822276349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qQX6EvqQshp36ohGvRRt5ErTX4XsXx1h6kdQzGIzK3ltTMZGGiAxjVOP6fqXUJ555C0x37a3O3bxA5RPYj+4zg==" saltValue="+tHGXsh59SWX8KfykFpdO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137</v>
      </c>
      <c r="C9" s="33">
        <f>'5.1.a. § 10-tillæg'!E9</f>
        <v>4950.4268329000042</v>
      </c>
      <c r="D9" s="46" t="s">
        <v>31</v>
      </c>
      <c r="E9" s="11"/>
    </row>
    <row r="10" spans="1:5" ht="15" customHeight="1" x14ac:dyDescent="0.25">
      <c r="A10" s="11"/>
      <c r="B10" s="97" t="s">
        <v>138</v>
      </c>
      <c r="C10" s="33">
        <f>'5.1.a. § 10-tillæg'!E10</f>
        <v>1851741.4969632793</v>
      </c>
      <c r="D10" s="46" t="s">
        <v>31</v>
      </c>
      <c r="E10" s="11"/>
    </row>
    <row r="11" spans="1:5" ht="15" customHeight="1" x14ac:dyDescent="0.25">
      <c r="A11" s="11"/>
      <c r="B11" s="97" t="s">
        <v>147</v>
      </c>
      <c r="C11" s="33">
        <f>'5.1.a. § 10-tillæg'!E11</f>
        <v>7942</v>
      </c>
      <c r="D11" s="46" t="s">
        <v>31</v>
      </c>
      <c r="E11" s="11"/>
    </row>
    <row r="12" spans="1:5" ht="15" customHeight="1" x14ac:dyDescent="0.25">
      <c r="A12" s="11"/>
      <c r="B12" s="97" t="s">
        <v>150</v>
      </c>
      <c r="C12" s="98">
        <v>46389</v>
      </c>
      <c r="D12" s="46" t="s">
        <v>31</v>
      </c>
      <c r="E12" s="11"/>
    </row>
    <row r="13" spans="1:5" ht="15" customHeight="1" x14ac:dyDescent="0.25">
      <c r="A13" s="11"/>
      <c r="B13" s="99"/>
      <c r="C13" s="98"/>
      <c r="D13" s="46" t="s">
        <v>31</v>
      </c>
      <c r="E13" s="11"/>
    </row>
    <row r="14" spans="1:5" ht="15" customHeight="1" x14ac:dyDescent="0.25">
      <c r="A14" s="11"/>
      <c r="B14" s="99"/>
      <c r="C14" s="98"/>
      <c r="D14" s="46" t="s">
        <v>31</v>
      </c>
      <c r="E14" s="11"/>
    </row>
    <row r="15" spans="1:5" ht="15" customHeight="1" x14ac:dyDescent="0.25">
      <c r="A15" s="11"/>
      <c r="B15" s="99"/>
      <c r="C15" s="98"/>
      <c r="D15" s="46" t="s">
        <v>31</v>
      </c>
      <c r="E15" s="11"/>
    </row>
    <row r="16" spans="1:5" ht="15" customHeight="1" x14ac:dyDescent="0.25">
      <c r="A16" s="11"/>
      <c r="B16" s="99"/>
      <c r="C16" s="98"/>
      <c r="D16" s="46" t="s">
        <v>31</v>
      </c>
      <c r="E16" s="11"/>
    </row>
    <row r="17" spans="1:5" ht="15" customHeight="1" x14ac:dyDescent="0.25">
      <c r="A17" s="11"/>
      <c r="B17" s="99"/>
      <c r="C17" s="98"/>
      <c r="D17" s="46" t="s">
        <v>31</v>
      </c>
      <c r="E17" s="11"/>
    </row>
    <row r="18" spans="1:5" ht="15" customHeight="1" x14ac:dyDescent="0.25">
      <c r="A18" s="11"/>
      <c r="B18" s="99"/>
      <c r="C18" s="98"/>
      <c r="D18" s="46" t="s">
        <v>31</v>
      </c>
      <c r="E18" s="11"/>
    </row>
    <row r="19" spans="1:5" ht="15" customHeight="1" x14ac:dyDescent="0.25">
      <c r="A19" s="11"/>
      <c r="B19" s="99"/>
      <c r="C19" s="98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0">
        <f>SUM(C9:C19)</f>
        <v>1911022.9237961792</v>
      </c>
      <c r="D20" s="101" t="s">
        <v>31</v>
      </c>
      <c r="E20" s="11"/>
    </row>
    <row r="21" spans="1:5" ht="15" customHeight="1" x14ac:dyDescent="0.25">
      <c r="A21" s="11"/>
      <c r="B21" s="102"/>
      <c r="C21" s="103"/>
      <c r="D21" s="103"/>
      <c r="E21" s="11"/>
    </row>
    <row r="22" spans="1:5" ht="15" customHeight="1" x14ac:dyDescent="0.25">
      <c r="A22" s="11"/>
      <c r="B22" s="83" t="s">
        <v>39</v>
      </c>
      <c r="C22" s="84"/>
      <c r="D22" s="85"/>
      <c r="E22" s="11"/>
    </row>
    <row r="23" spans="1:5" ht="15" customHeight="1" x14ac:dyDescent="0.25">
      <c r="A23" s="11"/>
      <c r="B23" s="104" t="s">
        <v>49</v>
      </c>
      <c r="C23" s="33">
        <v>2209</v>
      </c>
      <c r="D23" s="46" t="s">
        <v>31</v>
      </c>
      <c r="E23" s="11"/>
    </row>
    <row r="24" spans="1:5" ht="15" customHeight="1" x14ac:dyDescent="0.25">
      <c r="A24" s="11"/>
      <c r="B24" s="104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100">
        <f>SUM(C23:C24)</f>
        <v>2209</v>
      </c>
      <c r="D25" s="101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zO8STbkmkiFes8CjoR9JNZ4XdTGfcwo8d7XIFl2TvlOT4FvwQYJmmMQwWpwPyPB547nC2k2rAm+7ZZkK1kvOJw==" saltValue="MtapQX/PKK+YXPYcqREGog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42578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7" t="s">
        <v>137</v>
      </c>
      <c r="C9" s="33">
        <v>67753.573167099996</v>
      </c>
      <c r="D9" s="33">
        <v>72704</v>
      </c>
      <c r="E9" s="33">
        <f>MAX(D9-C9,0)</f>
        <v>4950.4268329000042</v>
      </c>
      <c r="F9" s="46" t="s">
        <v>31</v>
      </c>
      <c r="G9" s="11"/>
    </row>
    <row r="10" spans="1:7" ht="39" customHeight="1" x14ac:dyDescent="0.25">
      <c r="A10" s="11"/>
      <c r="B10" s="97" t="s">
        <v>138</v>
      </c>
      <c r="C10" s="33">
        <v>8534844.5030367207</v>
      </c>
      <c r="D10" s="33">
        <v>10386586</v>
      </c>
      <c r="E10" s="33">
        <f t="shared" ref="E10:E19" si="0">MAX(D10-C10,0)</f>
        <v>1851741.4969632793</v>
      </c>
      <c r="F10" s="46" t="s">
        <v>31</v>
      </c>
      <c r="G10" s="11"/>
    </row>
    <row r="11" spans="1:7" ht="15" customHeight="1" x14ac:dyDescent="0.25">
      <c r="A11" s="11"/>
      <c r="B11" s="97" t="s">
        <v>147</v>
      </c>
      <c r="C11" s="33">
        <v>0</v>
      </c>
      <c r="D11" s="33">
        <v>7942</v>
      </c>
      <c r="E11" s="33">
        <f t="shared" si="0"/>
        <v>7942</v>
      </c>
      <c r="F11" s="46" t="s">
        <v>31</v>
      </c>
      <c r="G11" s="11"/>
    </row>
    <row r="12" spans="1:7" ht="15" hidden="1" customHeight="1" x14ac:dyDescent="0.25">
      <c r="A12" s="11"/>
      <c r="B12" s="97"/>
      <c r="C12" s="33"/>
      <c r="D12" s="33"/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9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9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9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9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9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9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9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8"/>
      <c r="C22" s="103"/>
      <c r="D22" s="103"/>
      <c r="E22" s="103"/>
      <c r="F22" s="103"/>
      <c r="G22" s="11"/>
    </row>
    <row r="23" spans="1:7" ht="15" customHeight="1" x14ac:dyDescent="0.25">
      <c r="A23" s="11"/>
      <c r="B23" s="108"/>
      <c r="C23" s="103"/>
      <c r="D23" s="103"/>
      <c r="E23" s="103"/>
      <c r="F23" s="103"/>
      <c r="G23" s="11"/>
    </row>
  </sheetData>
  <sheetProtection algorithmName="SHA-512" hashValue="Igslm8G0ZPboiyS5QfqeE06UA0lWZBokCtqxIeD8v5ql9kMI8ncsxXtqYY06lTMTD4puTY4zcWN8q5ONjSfA2g==" saltValue="7C2xhmBUVjk37CRQZGTr2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149</v>
      </c>
      <c r="C10" s="33">
        <v>585337</v>
      </c>
      <c r="D10" s="46" t="s">
        <v>31</v>
      </c>
      <c r="E10" s="33">
        <v>56283</v>
      </c>
      <c r="F10" s="46" t="s">
        <v>31</v>
      </c>
      <c r="G10" s="11"/>
    </row>
    <row r="11" spans="1:7" ht="15" customHeight="1" x14ac:dyDescent="0.25">
      <c r="A11" s="11"/>
      <c r="B11" s="112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2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2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2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2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2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100">
        <f>SUM(C10:C17)</f>
        <v>585337</v>
      </c>
      <c r="D18" s="101" t="s">
        <v>31</v>
      </c>
      <c r="E18" s="100">
        <f>SUM(E10:E17)</f>
        <v>56283</v>
      </c>
      <c r="F18" s="101" t="s">
        <v>31</v>
      </c>
      <c r="G18" s="11"/>
    </row>
    <row r="19" spans="1:7" ht="15" customHeight="1" x14ac:dyDescent="0.25">
      <c r="A19" s="11"/>
      <c r="B19" s="112" t="s">
        <v>35</v>
      </c>
      <c r="C19" s="33">
        <f>-C18*'8. Nøgletal'!C23</f>
        <v>-11706.74</v>
      </c>
      <c r="D19" s="46" t="s">
        <v>31</v>
      </c>
      <c r="E19" s="33">
        <f>-E18*'8. Nøgletal'!C23</f>
        <v>-1125.6600000000001</v>
      </c>
      <c r="F19" s="46" t="s">
        <v>31</v>
      </c>
      <c r="G19" s="11"/>
    </row>
    <row r="20" spans="1:7" ht="15" customHeight="1" x14ac:dyDescent="0.25">
      <c r="A20" s="11"/>
      <c r="B20" s="112" t="s">
        <v>36</v>
      </c>
      <c r="C20" s="33">
        <f>-C18*'8. Nøgletal'!C19</f>
        <v>-11706.74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2" t="s">
        <v>37</v>
      </c>
      <c r="C21" s="33">
        <f>SUM(C18:C20)*'8. Nøgletal'!C9</f>
        <v>16239.589727999999</v>
      </c>
      <c r="D21" s="46" t="s">
        <v>31</v>
      </c>
      <c r="E21" s="33">
        <f>SUM(E18:E20)*'8. Nøgletal'!C9</f>
        <v>1594.0471259999999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100">
        <f>SUM(C18:C21)</f>
        <v>578163.10972800001</v>
      </c>
      <c r="D22" s="101" t="s">
        <v>31</v>
      </c>
      <c r="E22" s="100">
        <f>SUM(E18:E21)</f>
        <v>56751.387125999994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02euAUk/fugh7J5ALgyxDUetFJ6+3dQCUmrOmLn9lAmdpQI/GyTUMbvUD9oDcFdJowitvFHvwtl7QScdNgckew==" saltValue="UHM0vxITGsufkTbCMh24J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148</v>
      </c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2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100">
        <f>SUM(C10:C12)</f>
        <v>0</v>
      </c>
      <c r="D13" s="101" t="s">
        <v>31</v>
      </c>
      <c r="E13" s="100">
        <f>SUM(E10:E12)</f>
        <v>0</v>
      </c>
      <c r="F13" s="101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3"/>
      <c r="C15" s="113"/>
      <c r="D15" s="113"/>
      <c r="E15" s="113"/>
      <c r="F15" s="113"/>
      <c r="G15" s="11"/>
    </row>
  </sheetData>
  <sheetProtection algorithmName="SHA-512" hashValue="n7Dha3Aq1O4lnTUcKWYDwnMD9BTPQbvlFsHwisu1vZRdqLGPjLN5IT2mbXXwFJ9amQjokPmiFzID+lhRf6aUlA==" saltValue="/KIt9SgifCw8T1Yx1jPNe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4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100">
        <f>SUM(C9:C11)*(1+'8. Nøgletal'!C9)*(1+'8. Nøgletal'!C10)</f>
        <v>0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JNEx+KdqpcX6kL/qJC25wjSerQ0uz0VNT516zRMm0CnXsv0+9uY4/wjmLN8CoGUIjKwz7CW7mXhsanQ3py+/iw==" saltValue="EmETAbKCEY+MzFxnbUtB5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17" t="s">
        <v>112</v>
      </c>
      <c r="C9" s="118"/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17" t="s">
        <v>139</v>
      </c>
      <c r="C13" s="118">
        <v>56510</v>
      </c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>
        <v>0</v>
      </c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-56510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-56510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sREvXsLZYqgQsnbCsEGPD9M+PXGkg9yxqDO5WZpfaat0/RP/JyAlhH9hL0un/3Jke7JDYnksyQPRHG3mS+fbjg==" saltValue="rJ96Cn8oBvy/ZuNGzGGvs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IxtAlF0SH2na5AXphVcHlZsMwc7dDFMS45QW+Eakb5kkaMF5dDB4FH9rstbp/T24w+EYBo+Xv+9PuQFAQU5Vnw==" saltValue="0NOpLg/oHuslafyt/qL/x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4Vh744KcjztaLf/NmoKbLp9t/MRVdpjlxAZVZPZ3jA3D036b4FZdkccqNBokbQozqhheE5eaFALird+xJY5y0w==" saltValue="7kw0iwF0HE0Mf4rKJ2zzf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UmNh1Oh9PRc1tNwXylnZ7IC1YEnEz0jgZIfUUa7lmJmxHtSJ16ZEmgJOR6bc3CAHF5rDxe39/Tc6Ooh0cCBx3w==" saltValue="0nn45ALsIy9hoaEca1klB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42578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0.02</v>
      </c>
      <c r="D23" s="22"/>
    </row>
    <row r="24" spans="1:4" ht="15" customHeight="1" x14ac:dyDescent="0.25">
      <c r="A24" s="11"/>
      <c r="B24" s="44" t="s">
        <v>121</v>
      </c>
      <c r="C24" s="8">
        <v>0.02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OU5vZGoBSIdzWMC9SFtaz1yroBjHD1yICvfX8DdpTyp1ipd0zQPM0htiGXmHY4G+7N8pnelVkU27WN/0QDfTKw==" saltValue="a7QF9wJ47m86G0lItN5EbA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2026-10-01T09:22:39Z</dcterms:modified>
</cp:coreProperties>
</file>