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MORSØ VAND AS (V134)\ØR2024\"/>
    </mc:Choice>
  </mc:AlternateContent>
  <xr:revisionPtr revIDLastSave="0" documentId="13_ncr:1_{29A93333-0D5C-4B9E-AA2A-65ACB3818669}"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23" i="16" l="1"/>
  <c r="E27" i="16" s="1"/>
  <c r="E24" i="2" s="1"/>
  <c r="E31" i="16" l="1"/>
  <c r="E9" i="2"/>
  <c r="E33" i="16" l="1"/>
  <c r="E15" i="3"/>
  <c r="E15" i="4"/>
  <c r="E17" i="5"/>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<sst xmlns="http://schemas.openxmlformats.org/spreadsheetml/2006/main" count="346" uniqueCount="151">
  <si>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</si>
  <si>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</si>
  <si>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</si>
  <si>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</si>
  <si>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</si>
  <si>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</si>
  <si>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</si>
  <si>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</si>
  <si>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</si>
  <si>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</si>
  <si>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</si>
  <si>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</si>
  <si>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</si>
  <si>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</si>
  <si>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</si>
  <si>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</si>
  <si>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</si>
  <si>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</si>
  <si>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</si>
  <si>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</si>
  <si>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</si>
  <si>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</si>
  <si>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</si>
  <si>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</si>
  <si>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</si>
  <si>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</si>
  <si>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</si>
  <si>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</si>
  <si>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</si>
  <si>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</si>
  <si>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</si>
  <si>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</si>
  <si>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</si>
  <si>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</si>
  <si>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</si>
  <si>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</si>
  <si>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</si>
  <si>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</si>
  <si>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</si>
  <si>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</si>
  <si>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</si>
  <si>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</si>
  <si>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</si>
  <si>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</si>
  <si>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</si>
  <si>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</si>
  <si>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</si>
  <si>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</si>
  <si>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</si>
  <si>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</si>
  <si>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</si>
  <si>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</si>
  <si>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</si>
  <si>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</si>
  <si>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</si>
  <si>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</si>
  <si>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</si>
  <si>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</si>
  <si>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</si>
  <si>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</si>
  <si>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</si>
  <si>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</si>
  <si>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</si>
  <si>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</si>
  <si>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</si>
  <si>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</si>
  <si>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</si>
  <si>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</si>
  <si>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</si>
  <si>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</si>
  <si>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</si>
  <si>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</si>
  <si>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</si>
  <si>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</si>
  <si>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</si>
  <si>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</si>
  <si>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</si>
  <si>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</si>
  <si>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</si>
  <si>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</si>
  <si>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</si>
  <si>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</si>
  <si>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</si>
  <si>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</si>
  <si>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</si>
  <si>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</si>
  <si>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</si>
  <si>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</si>
  <si>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</si>
  <si>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</si>
  <si>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</si>
  <si>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</si>
  <si>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</si>
  <si>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</si>
  <si>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</si>
  <si>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</si>
  <si>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</si>
  <si>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</si>
  <si>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</si>
  <si>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</si>
  <si>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</si>
  <si>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</si>
  <si>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</si>
  <si>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</si>
  <si>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</si>
  <si>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</si>
  <si>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</si>
  <si>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</si>
  <si>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</si>
  <si>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</si>
  <si>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</si>
  <si>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</si>
  <si>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</si>
  <si>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</si>
  <si>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</si>
  <si>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</si>
  <si>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</si>
  <si>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</si>
  <si>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</si>
  <si>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</si>
  <si>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</si>
  <si>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</si>
  <si>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</si>
  <si>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Fane 5: Kontrol med overholdelse af den økonomiske ramme for 2022</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</si>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</sst>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3" t="s">
        <v>4</v>
      </c>
      <c r="E6" s="73"/>
      <c r="F6" s="73"/>
      <c r="G6" s="73"/>
      <c r="H6" s="3"/>
      <c r="I6" s="1"/>
    </row>
    <row r="7" spans="1:9" ht="15" customHeight="1" x14ac:dyDescent="0.25">
      <c r="A7" s="1"/>
      <c r="B7" s="1"/>
      <c r="C7" s="3"/>
      <c r="D7" s="73"/>
      <c r="E7" s="73"/>
      <c r="F7" s="73"/>
      <c r="G7" s="73"/>
      <c r="H7" s="3"/>
      <c r="I7" s="1"/>
    </row>
    <row r="8" spans="1:9" ht="15.75" x14ac:dyDescent="0.25">
      <c r="A8" s="1"/>
      <c r="B8" s="1"/>
      <c r="C8" s="4"/>
      <c r="D8" s="78" t="s">
        <v>128</v>
      </c>
      <c r="E8" s="78"/>
      <c r="F8" s="78"/>
      <c r="G8" s="78"/>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77" t="s">
        <v>5</v>
      </c>
      <c r="E11" s="77"/>
      <c r="F11" s="77"/>
      <c r="G11" s="77"/>
      <c r="H11" s="5"/>
      <c r="I11" s="1"/>
    </row>
    <row r="12" spans="1:9" x14ac:dyDescent="0.25">
      <c r="A12" s="1"/>
      <c r="B12" s="1"/>
      <c r="C12" s="1"/>
      <c r="D12" s="1"/>
      <c r="E12" s="1"/>
      <c r="F12" s="1"/>
      <c r="G12" s="1"/>
      <c r="H12" s="1"/>
      <c r="I12" s="1"/>
    </row>
    <row r="13" spans="1:9" x14ac:dyDescent="0.25">
      <c r="A13" s="1"/>
      <c r="B13" s="1"/>
      <c r="C13" s="6" t="s">
        <v>6</v>
      </c>
      <c r="D13" s="70" t="s">
        <v>80</v>
      </c>
      <c r="E13" s="71"/>
      <c r="F13" s="71"/>
      <c r="G13" s="72"/>
      <c r="H13" s="1"/>
      <c r="I13" s="1"/>
    </row>
    <row r="14" spans="1:9" x14ac:dyDescent="0.25">
      <c r="A14" s="1"/>
      <c r="B14" s="1"/>
      <c r="C14" s="6" t="s">
        <v>14</v>
      </c>
      <c r="D14" s="70" t="s">
        <v>110</v>
      </c>
      <c r="E14" s="71"/>
      <c r="F14" s="71"/>
      <c r="G14" s="72"/>
      <c r="H14" s="1"/>
      <c r="I14" s="1"/>
    </row>
    <row r="15" spans="1:9" x14ac:dyDescent="0.25">
      <c r="A15" s="1"/>
      <c r="B15" s="1"/>
      <c r="C15" s="6" t="s">
        <v>26</v>
      </c>
      <c r="D15" s="70" t="s">
        <v>68</v>
      </c>
      <c r="E15" s="71"/>
      <c r="F15" s="71"/>
      <c r="G15" s="72"/>
      <c r="H15" s="1"/>
      <c r="I15" s="1"/>
    </row>
    <row r="16" spans="1:9" x14ac:dyDescent="0.25">
      <c r="A16" s="1"/>
      <c r="B16" s="1"/>
      <c r="C16" s="6" t="s">
        <v>27</v>
      </c>
      <c r="D16" s="70" t="s">
        <v>107</v>
      </c>
      <c r="E16" s="71"/>
      <c r="F16" s="71"/>
      <c r="G16" s="72"/>
      <c r="H16" s="1"/>
      <c r="I16" s="1"/>
    </row>
    <row r="17" spans="1:9" x14ac:dyDescent="0.25">
      <c r="A17" s="1"/>
      <c r="B17" s="1"/>
      <c r="C17" s="6" t="s">
        <v>45</v>
      </c>
      <c r="D17" s="70" t="s">
        <v>108</v>
      </c>
      <c r="E17" s="71"/>
      <c r="F17" s="71"/>
      <c r="G17" s="72"/>
      <c r="H17" s="1"/>
      <c r="I17" s="1"/>
    </row>
    <row r="18" spans="1:9" x14ac:dyDescent="0.25">
      <c r="A18" s="1"/>
      <c r="B18" s="1"/>
      <c r="C18" s="6" t="s">
        <v>7</v>
      </c>
      <c r="D18" s="82" t="s">
        <v>11</v>
      </c>
      <c r="E18" s="83"/>
      <c r="F18" s="83"/>
      <c r="G18" s="84"/>
      <c r="H18" s="1"/>
      <c r="I18" s="1"/>
    </row>
    <row r="19" spans="1:9" x14ac:dyDescent="0.25">
      <c r="A19" s="1"/>
      <c r="B19" s="1"/>
      <c r="C19" s="6" t="s">
        <v>8</v>
      </c>
      <c r="D19" s="74" t="s">
        <v>109</v>
      </c>
      <c r="E19" s="75"/>
      <c r="F19" s="75"/>
      <c r="G19" s="76"/>
      <c r="H19" s="1"/>
      <c r="I19" s="1"/>
    </row>
    <row r="20" spans="1:9" x14ac:dyDescent="0.25">
      <c r="A20" s="1"/>
      <c r="B20" s="1"/>
      <c r="C20" s="6" t="s">
        <v>42</v>
      </c>
      <c r="D20" s="74" t="s">
        <v>83</v>
      </c>
      <c r="E20" s="75"/>
      <c r="F20" s="75"/>
      <c r="G20" s="76"/>
      <c r="H20" s="1"/>
      <c r="I20" s="1"/>
    </row>
    <row r="21" spans="1:9" x14ac:dyDescent="0.25">
      <c r="A21" s="1"/>
      <c r="B21" s="1"/>
      <c r="C21" s="6" t="s">
        <v>106</v>
      </c>
      <c r="D21" s="74" t="s">
        <v>79</v>
      </c>
      <c r="E21" s="75"/>
      <c r="F21" s="75"/>
      <c r="G21" s="76"/>
      <c r="H21" s="1"/>
      <c r="I21" s="1"/>
    </row>
    <row r="22" spans="1:9" x14ac:dyDescent="0.25">
      <c r="A22" s="1"/>
      <c r="B22" s="1"/>
      <c r="C22" s="6" t="s">
        <v>90</v>
      </c>
      <c r="D22" s="74" t="s">
        <v>33</v>
      </c>
      <c r="E22" s="75"/>
      <c r="F22" s="75"/>
      <c r="G22" s="76"/>
      <c r="H22" s="1"/>
      <c r="I22" s="1"/>
    </row>
    <row r="23" spans="1:9" x14ac:dyDescent="0.25">
      <c r="A23" s="1"/>
      <c r="B23" s="1"/>
      <c r="C23" s="6" t="s">
        <v>91</v>
      </c>
      <c r="D23" s="74" t="s">
        <v>34</v>
      </c>
      <c r="E23" s="75"/>
      <c r="F23" s="75"/>
      <c r="G23" s="76"/>
      <c r="H23" s="1"/>
      <c r="I23" s="1"/>
    </row>
    <row r="24" spans="1:9" x14ac:dyDescent="0.25">
      <c r="A24" s="1"/>
      <c r="B24" s="1"/>
      <c r="C24" s="6" t="s">
        <v>9</v>
      </c>
      <c r="D24" s="74" t="s">
        <v>48</v>
      </c>
      <c r="E24" s="75"/>
      <c r="F24" s="75"/>
      <c r="G24" s="76"/>
      <c r="H24" s="1"/>
      <c r="I24" s="1"/>
    </row>
    <row r="25" spans="1:9" x14ac:dyDescent="0.25">
      <c r="A25" s="1"/>
      <c r="B25" s="1"/>
      <c r="C25" s="6" t="s">
        <v>37</v>
      </c>
      <c r="D25" s="74" t="s">
        <v>28</v>
      </c>
      <c r="E25" s="75"/>
      <c r="F25" s="75"/>
      <c r="G25" s="76"/>
      <c r="H25" s="1"/>
      <c r="I25" s="1"/>
    </row>
    <row r="26" spans="1:9" x14ac:dyDescent="0.25">
      <c r="A26" s="1"/>
      <c r="B26" s="1"/>
      <c r="C26" s="6" t="s">
        <v>92</v>
      </c>
      <c r="D26" s="79" t="s">
        <v>43</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BUV7oNM3OeqKAUSSBE6vmQ6HEkCtlT15EjzpCLGCNPyHz641uA0PqlzYfQ3yizAbMpd7UHrna/Xq3v++S9cGjw==" saltValue="3qbELPCSy1q5YXIOMTlNL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25:G25"/>
    <mergeCell ref="D26:G26"/>
    <mergeCell ref="D18:G18"/>
    <mergeCell ref="D21:G21"/>
    <mergeCell ref="D22:G22"/>
    <mergeCell ref="D24:G24"/>
    <mergeCell ref="D23:G23"/>
    <mergeCell ref="D20:G20"/>
    <mergeCell ref="D14:G14"/>
    <mergeCell ref="D6:G7"/>
    <mergeCell ref="D19:G19"/>
    <mergeCell ref="D11:G11"/>
    <mergeCell ref="D8:G8"/>
    <mergeCell ref="D15:G15"/>
    <mergeCell ref="D16:G16"/>
    <mergeCell ref="D13:G13"/>
    <mergeCell ref="D17:G17"/>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5" t="s">
        <v>84</v>
      </c>
      <c r="C3" s="85"/>
      <c r="D3" s="85"/>
      <c r="E3" s="85"/>
      <c r="F3" s="85"/>
      <c r="G3" s="85"/>
      <c r="H3" s="85"/>
      <c r="I3" s="85"/>
      <c r="J3" s="85"/>
      <c r="K3" s="85"/>
      <c r="L3" s="1"/>
    </row>
    <row r="4" spans="1:12" ht="15" customHeight="1" x14ac:dyDescent="0.25">
      <c r="A4" s="1"/>
      <c r="B4" s="85"/>
      <c r="C4" s="85"/>
      <c r="D4" s="85"/>
      <c r="E4" s="85"/>
      <c r="F4" s="85"/>
      <c r="G4" s="85"/>
      <c r="H4" s="85"/>
      <c r="I4" s="85"/>
      <c r="J4" s="85"/>
      <c r="K4" s="8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9" t="s">
        <v>76</v>
      </c>
      <c r="C8" s="90"/>
      <c r="D8" s="90"/>
      <c r="E8" s="90"/>
      <c r="F8" s="90"/>
      <c r="G8" s="90"/>
      <c r="H8" s="90"/>
      <c r="I8" s="90"/>
      <c r="J8" s="90"/>
      <c r="K8" s="91"/>
      <c r="L8" s="1"/>
    </row>
    <row r="9" spans="1:12" ht="39.75" customHeight="1" x14ac:dyDescent="0.25">
      <c r="A9" s="1"/>
      <c r="B9" s="41" t="s">
        <v>0</v>
      </c>
      <c r="C9" s="16" t="s">
        <v>1</v>
      </c>
      <c r="D9" s="114" t="s">
        <v>81</v>
      </c>
      <c r="E9" s="115"/>
      <c r="F9" s="114" t="s">
        <v>2</v>
      </c>
      <c r="G9" s="115"/>
      <c r="H9" s="114" t="s">
        <v>82</v>
      </c>
      <c r="I9" s="115"/>
      <c r="J9" s="114" t="s">
        <v>22</v>
      </c>
      <c r="K9" s="115"/>
      <c r="L9" s="1"/>
    </row>
    <row r="10" spans="1:12" x14ac:dyDescent="0.25">
      <c r="A10" s="1"/>
      <c r="B10" s="65" t="s">
        <v>133</v>
      </c>
      <c r="C10" s="29">
        <v>0</v>
      </c>
      <c r="D10" s="8">
        <v>0</v>
      </c>
      <c r="E10" s="12" t="s">
        <v>3</v>
      </c>
      <c r="F10" s="8">
        <f>IFERROR(D10/C10,0)</f>
        <v>0</v>
      </c>
      <c r="G10" s="12" t="s">
        <v>3</v>
      </c>
      <c r="H10" s="8">
        <v>0</v>
      </c>
      <c r="I10" s="12" t="s">
        <v>3</v>
      </c>
      <c r="J10" s="8">
        <v>0</v>
      </c>
      <c r="K10" s="12" t="s">
        <v>3</v>
      </c>
      <c r="L10" s="1"/>
    </row>
    <row r="11" spans="1:12" x14ac:dyDescent="0.25">
      <c r="A11" s="1"/>
      <c r="B11" s="53" t="s">
        <v>77</v>
      </c>
      <c r="C11" s="54"/>
      <c r="D11" s="55"/>
      <c r="E11" s="55"/>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jTaU43BfRNWE1gjbYdrwNYBeuq6XiqTwQiKQ7TRAnGixMgSFUO9Pk0NKru5/B0E6dFo6jNY6AbnOQyULWQysQA==" saltValue="1XuWAdcmGF3tjm4hhGLy9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85</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30</v>
      </c>
      <c r="C8" s="22"/>
      <c r="D8" s="22"/>
      <c r="E8" s="22"/>
      <c r="F8" s="69"/>
      <c r="G8" s="1"/>
    </row>
    <row r="9" spans="1:7" ht="17.25" customHeight="1" x14ac:dyDescent="0.25">
      <c r="A9" s="1"/>
      <c r="B9" s="63" t="s">
        <v>15</v>
      </c>
      <c r="C9" s="63" t="s">
        <v>10</v>
      </c>
      <c r="D9" s="64"/>
      <c r="E9" s="63" t="s">
        <v>23</v>
      </c>
      <c r="F9" s="67"/>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c r="C11" s="19"/>
      <c r="D11" s="12" t="s">
        <v>3</v>
      </c>
      <c r="E11" s="8"/>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68" t="s">
        <v>73</v>
      </c>
      <c r="C16" s="10">
        <f>SUM(C10:C15)</f>
        <v>0</v>
      </c>
      <c r="D16" s="11" t="s">
        <v>3</v>
      </c>
      <c r="E16" s="10">
        <f>SUM(E10:E15)</f>
        <v>0</v>
      </c>
      <c r="F16" s="11" t="s">
        <v>3</v>
      </c>
      <c r="G16" s="1"/>
    </row>
    <row r="17" spans="1:7" x14ac:dyDescent="0.25">
      <c r="A17" s="1"/>
      <c r="B17" s="68" t="s">
        <v>129</v>
      </c>
      <c r="C17" s="10">
        <f>C16*(1+'Fane 11. Nøgletal'!C16)</f>
        <v>0</v>
      </c>
      <c r="D17" s="11" t="s">
        <v>3</v>
      </c>
      <c r="E17" s="10">
        <f>E16*(1+'Fane 11. Nøgletal'!C16)</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yi7WzpGBkIxncqx76tR124u9hy9kJlV9Zi8BHNxs4qxDPIzBI1rfrfkOCPJQ9WZAmkZNh+Mc/Sy4nTupfmhQFg==" saltValue="HurxPik/U1U81uhjyvBjfg=="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86</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89" t="s">
        <v>38</v>
      </c>
      <c r="C7" s="90"/>
      <c r="D7" s="90"/>
      <c r="E7" s="90"/>
      <c r="F7" s="91"/>
      <c r="G7" s="1"/>
    </row>
    <row r="8" spans="1:7" x14ac:dyDescent="0.25">
      <c r="A8" s="1"/>
      <c r="B8" s="63" t="s">
        <v>15</v>
      </c>
      <c r="C8" s="63" t="s">
        <v>10</v>
      </c>
      <c r="D8" s="64"/>
      <c r="E8" s="63" t="s">
        <v>23</v>
      </c>
      <c r="F8" s="67"/>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68" t="s">
        <v>130</v>
      </c>
      <c r="C14" s="10">
        <f>SUM(C9:C13)</f>
        <v>0</v>
      </c>
      <c r="D14" s="11" t="s">
        <v>3</v>
      </c>
      <c r="E14" s="10">
        <f>SUM(E9:E13)</f>
        <v>0</v>
      </c>
      <c r="F14" s="11" t="s">
        <v>3</v>
      </c>
      <c r="G14" s="1"/>
    </row>
    <row r="15" spans="1:7" x14ac:dyDescent="0.25">
      <c r="A15" s="1"/>
      <c r="B15" s="68" t="s">
        <v>131</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16"/>
      <c r="C17" s="116"/>
      <c r="D17" s="116"/>
      <c r="E17" s="116"/>
      <c r="F17" s="116"/>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16"/>
      <c r="C24" s="116"/>
      <c r="D24" s="116"/>
      <c r="E24" s="116"/>
      <c r="F24" s="116"/>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16"/>
      <c r="C31" s="116"/>
      <c r="D31" s="116"/>
      <c r="E31" s="116"/>
      <c r="F31" s="116"/>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NB9n7CtFEff0lAVdZiuY8ytjPwS3wRLYXiSsN5wtW69s6igFherCAba2n/x66EPY/pbDubpkicR/8Mt79D6kYg==" saltValue="yyYhuQ+ZTxUgFbAo+S49K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87</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9" t="s">
        <v>52</v>
      </c>
      <c r="C8" s="90"/>
      <c r="D8" s="90"/>
      <c r="E8" s="90"/>
      <c r="F8" s="91"/>
      <c r="G8" s="1"/>
    </row>
    <row r="9" spans="1:7" ht="15" customHeight="1" x14ac:dyDescent="0.25">
      <c r="A9" s="1"/>
      <c r="B9" s="66" t="s">
        <v>54</v>
      </c>
      <c r="C9" s="117" t="s">
        <v>10</v>
      </c>
      <c r="D9" s="118"/>
      <c r="E9" s="117" t="s">
        <v>23</v>
      </c>
      <c r="F9" s="118"/>
      <c r="G9" s="1"/>
    </row>
    <row r="10" spans="1:7" ht="26.25" x14ac:dyDescent="0.25">
      <c r="A10" s="1"/>
      <c r="B10" s="49" t="s">
        <v>136</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125</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ROsUBRdh4rqmPk8MHPYEhfANI9VyNp4qxjkJQpxQvY9cEY2iAXWivd5QXQkm3lvpTieJQ42PLt9HKKMu3P47Dg==" saltValue="lIV3I2ZwfczpEsHaUC+yEg=="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7" t="s">
        <v>88</v>
      </c>
      <c r="C3" s="87"/>
      <c r="D3" s="87"/>
      <c r="E3" s="87"/>
      <c r="F3" s="87"/>
      <c r="G3" s="1"/>
    </row>
    <row r="4" spans="1:7" ht="25.5" customHeight="1"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89" t="s">
        <v>132</v>
      </c>
      <c r="C9" s="90"/>
      <c r="D9" s="90"/>
      <c r="E9" s="90"/>
      <c r="F9" s="91"/>
      <c r="G9" s="1"/>
    </row>
    <row r="10" spans="1:7" ht="26.25" x14ac:dyDescent="0.25">
      <c r="A10" s="1"/>
      <c r="B10" s="66" t="s">
        <v>16</v>
      </c>
      <c r="C10" s="66" t="s">
        <v>10</v>
      </c>
      <c r="D10" s="67"/>
      <c r="E10" s="66" t="s">
        <v>23</v>
      </c>
      <c r="F10" s="67"/>
      <c r="G10" s="1"/>
    </row>
    <row r="11" spans="1:7" x14ac:dyDescent="0.25">
      <c r="A11" s="1"/>
      <c r="B11" s="49" t="s">
        <v>137</v>
      </c>
      <c r="C11" s="8">
        <v>0</v>
      </c>
      <c r="D11" s="12" t="s">
        <v>3</v>
      </c>
      <c r="E11" s="8">
        <v>0</v>
      </c>
      <c r="F11" s="12" t="s">
        <v>3</v>
      </c>
      <c r="G11" s="1"/>
    </row>
    <row r="12" spans="1:7" x14ac:dyDescent="0.25">
      <c r="A12" s="1"/>
      <c r="B12" s="68" t="s">
        <v>36</v>
      </c>
      <c r="C12" s="10">
        <f>SUM(C11:C11)</f>
        <v>0</v>
      </c>
      <c r="D12" s="11" t="s">
        <v>3</v>
      </c>
      <c r="E12" s="10">
        <f>SUM(E11:E11)</f>
        <v>0</v>
      </c>
      <c r="F12" s="11" t="s">
        <v>3</v>
      </c>
      <c r="G12" s="1"/>
    </row>
    <row r="13" spans="1:7" x14ac:dyDescent="0.25">
      <c r="A13" s="1"/>
      <c r="B13" s="68" t="s">
        <v>124</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16"/>
      <c r="C15" s="116"/>
      <c r="D15" s="116"/>
      <c r="E15" s="116"/>
      <c r="F15" s="116"/>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16"/>
      <c r="C21" s="116"/>
      <c r="D21" s="116"/>
      <c r="E21" s="116"/>
      <c r="F21" s="116"/>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16"/>
      <c r="C27" s="116"/>
      <c r="D27" s="116"/>
      <c r="E27" s="116"/>
      <c r="F27" s="116"/>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SLrAvbfDRPwUYmKvr6cJOAcUuhhPyhDC1TcU8Vh7sseG/7gmTIJeXNpl5IUaT2z7UhXcvjl/fTa+eUxvkGDZg==" saltValue="QDsih0ghB170dy+MO3NTI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87" t="s">
        <v>89</v>
      </c>
      <c r="C3" s="87"/>
      <c r="D3" s="1"/>
    </row>
    <row r="4" spans="1:4" ht="25.5" customHeight="1" x14ac:dyDescent="0.25">
      <c r="A4" s="1"/>
      <c r="B4" s="87"/>
      <c r="C4" s="8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8" t="s">
        <v>13</v>
      </c>
      <c r="C8" s="69"/>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126</v>
      </c>
      <c r="C16" s="26">
        <v>8.0799999999999997E-2</v>
      </c>
      <c r="D16" s="1"/>
    </row>
    <row r="17" spans="1:4" x14ac:dyDescent="0.25">
      <c r="A17" s="1"/>
      <c r="B17" s="68"/>
      <c r="C17" s="69"/>
      <c r="D17" s="1"/>
    </row>
    <row r="18" spans="1:4" x14ac:dyDescent="0.25">
      <c r="A18" s="1"/>
      <c r="B18" s="1"/>
      <c r="C18" s="1"/>
      <c r="D18" s="1"/>
    </row>
    <row r="19" spans="1:4" x14ac:dyDescent="0.25">
      <c r="A19" s="1"/>
      <c r="B19" s="1"/>
      <c r="C19" s="1"/>
      <c r="D19" s="1"/>
    </row>
    <row r="20" spans="1:4" x14ac:dyDescent="0.25">
      <c r="A20" s="1"/>
      <c r="B20" s="68" t="s">
        <v>40</v>
      </c>
      <c r="C20" s="69"/>
      <c r="D20" s="1"/>
    </row>
    <row r="21" spans="1:4" x14ac:dyDescent="0.25">
      <c r="A21" s="1"/>
      <c r="B21" s="23" t="s">
        <v>44</v>
      </c>
      <c r="C21" s="44">
        <v>1.7000000000000001E-2</v>
      </c>
      <c r="D21" s="1"/>
    </row>
    <row r="22" spans="1:4" x14ac:dyDescent="0.25">
      <c r="A22" s="1"/>
      <c r="B22" s="119"/>
      <c r="C22" s="120"/>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ypqFkXJNjnEwC+HEz+CJBJ/JrwVq7viQgNoZFiBr2SmafAu/+qxa3vfhYynbZzg3VV+wc/iCPGvvv2O4qynvLg==" saltValue="6XE2p9n4Mjsp2MpsevdBi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111</v>
      </c>
      <c r="C3" s="85"/>
      <c r="D3" s="85"/>
      <c r="E3" s="85"/>
      <c r="F3" s="85"/>
      <c r="G3" s="1"/>
    </row>
    <row r="4" spans="1:7" ht="15" customHeight="1" x14ac:dyDescent="0.25">
      <c r="A4" s="1"/>
      <c r="B4" s="85"/>
      <c r="C4" s="85"/>
      <c r="D4" s="85"/>
      <c r="E4" s="85"/>
      <c r="F4" s="8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7399884.445373971</v>
      </c>
      <c r="F9" s="45" t="s">
        <v>3</v>
      </c>
      <c r="G9" s="1"/>
    </row>
    <row r="10" spans="1:7" ht="17.100000000000001" customHeight="1" x14ac:dyDescent="0.25">
      <c r="A10" s="1"/>
      <c r="B10" s="24" t="s">
        <v>46</v>
      </c>
      <c r="C10" s="45"/>
      <c r="D10" s="45"/>
      <c r="E10" s="7">
        <f>'Fane 8.1. Varige tillæg'!C17+'Fane 8.1. Varige tillæg'!E17</f>
        <v>0</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263435.88625531335</v>
      </c>
      <c r="F13" s="45" t="s">
        <v>3</v>
      </c>
      <c r="G13" s="1"/>
    </row>
    <row r="14" spans="1:7" ht="17.100000000000001" customHeight="1" x14ac:dyDescent="0.25">
      <c r="A14" s="1"/>
      <c r="B14" s="24" t="s">
        <v>40</v>
      </c>
      <c r="C14" s="45"/>
      <c r="D14" s="45"/>
      <c r="E14" s="8">
        <f>-SUM(E9,E10:E13)*'Fane 11. Nøgletal'!C21</f>
        <v>-130276.44563769785</v>
      </c>
      <c r="F14" s="45" t="s">
        <v>3</v>
      </c>
      <c r="G14" s="1"/>
    </row>
    <row r="15" spans="1:7" ht="15" customHeight="1" x14ac:dyDescent="0.25">
      <c r="A15" s="1"/>
      <c r="B15" s="56" t="s">
        <v>19</v>
      </c>
      <c r="C15" s="28"/>
      <c r="D15" s="28"/>
      <c r="E15" s="9">
        <f>SUM(E9,E10:E14)</f>
        <v>7533043.8859915864</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4053094.4904531199</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56" t="s">
        <v>35</v>
      </c>
      <c r="C22" s="28"/>
      <c r="D22" s="28"/>
      <c r="E22" s="9">
        <f>SUM(E19:E21)</f>
        <v>0</v>
      </c>
      <c r="F22" s="47" t="s">
        <v>3</v>
      </c>
      <c r="G22" s="1"/>
    </row>
    <row r="23" spans="1:7" x14ac:dyDescent="0.25">
      <c r="A23" s="1"/>
      <c r="B23" s="46" t="s">
        <v>55</v>
      </c>
      <c r="C23" s="46"/>
      <c r="D23" s="46"/>
      <c r="E23" s="46"/>
      <c r="F23" s="46"/>
      <c r="G23" s="1"/>
    </row>
    <row r="24" spans="1:7" x14ac:dyDescent="0.25">
      <c r="A24" s="1"/>
      <c r="B24" s="56" t="s">
        <v>56</v>
      </c>
      <c r="C24" s="28"/>
      <c r="D24" s="28"/>
      <c r="E24" s="9">
        <f>'Fane 5. Kontrol af ØR2022'!E27</f>
        <v>0</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11586138.376444707</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xV3Z89HDvGafSb4o99y7zdj1VLLw/KK741GW2Hp1ho0Qnd+CeVPUQnikPth0AYoFgYCnOQhlgIldGOVDaUzKg==" saltValue="uMQwqO3yDvoTdMv4uuSY7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112</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7533043.8859915864</v>
      </c>
      <c r="F8" s="45" t="s">
        <v>3</v>
      </c>
      <c r="G8" s="1"/>
    </row>
    <row r="9" spans="1:7" ht="15" customHeight="1" x14ac:dyDescent="0.25">
      <c r="A9" s="1"/>
      <c r="B9" s="27" t="s">
        <v>17</v>
      </c>
      <c r="C9" s="45"/>
      <c r="D9" s="45"/>
      <c r="E9" s="8">
        <f>SUM(E8:E8)*'Fane 11. Nøgletal'!C16</f>
        <v>608669.94598812016</v>
      </c>
      <c r="F9" s="45" t="s">
        <v>3</v>
      </c>
      <c r="G9" s="1"/>
    </row>
    <row r="10" spans="1:7" ht="15" customHeight="1" x14ac:dyDescent="0.25">
      <c r="A10" s="1"/>
      <c r="B10" s="27" t="s">
        <v>40</v>
      </c>
      <c r="C10" s="45"/>
      <c r="D10" s="45"/>
      <c r="E10" s="8">
        <f>-SUM(E8:E9)*'Fane 11. Nøgletal'!C21</f>
        <v>-138409.13514365503</v>
      </c>
      <c r="F10" s="45" t="s">
        <v>3</v>
      </c>
      <c r="G10" s="1"/>
    </row>
    <row r="11" spans="1:7" ht="15" customHeight="1" x14ac:dyDescent="0.25">
      <c r="A11" s="1"/>
      <c r="B11" s="28" t="s">
        <v>19</v>
      </c>
      <c r="C11" s="28"/>
      <c r="D11" s="28"/>
      <c r="E11" s="9">
        <f>SUM(E8:E10)</f>
        <v>8003304.6968360515</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4380584.525281732</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ØR2022'!E31</f>
        <v>0</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12383889.222117784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rxR8CatzmAHI0dY3RRvOy3MuPDYt93OcQbe2cuGA1FPtskXNcwNWl+vnx72KeVI5hnQBN/gUW9D/vZbQEM7tA==" saltValue="E2Cqcw8+AQUCFRY0WiTpq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113</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8003304.6968360515</v>
      </c>
      <c r="F8" s="45" t="s">
        <v>3</v>
      </c>
      <c r="G8" s="1"/>
    </row>
    <row r="9" spans="1:7" ht="15" customHeight="1" x14ac:dyDescent="0.25">
      <c r="A9" s="1"/>
      <c r="B9" s="27" t="s">
        <v>17</v>
      </c>
      <c r="C9" s="45"/>
      <c r="D9" s="45"/>
      <c r="E9" s="8">
        <f>SUM(E8:E8)*'Fane 11. Nøgletal'!C16</f>
        <v>646667.01950435294</v>
      </c>
      <c r="F9" s="45" t="s">
        <v>3</v>
      </c>
      <c r="G9" s="1"/>
    </row>
    <row r="10" spans="1:7" ht="15" customHeight="1" x14ac:dyDescent="0.25">
      <c r="A10" s="1"/>
      <c r="B10" s="27" t="s">
        <v>40</v>
      </c>
      <c r="C10" s="45"/>
      <c r="D10" s="45"/>
      <c r="E10" s="8">
        <f>-SUM(E8:E9)*'Fane 11. Nøgletal'!C21</f>
        <v>-147049.51917778689</v>
      </c>
      <c r="F10" s="45" t="s">
        <v>3</v>
      </c>
      <c r="G10" s="1"/>
    </row>
    <row r="11" spans="1:7" x14ac:dyDescent="0.25">
      <c r="A11" s="1"/>
      <c r="B11" s="28" t="s">
        <v>19</v>
      </c>
      <c r="C11" s="28"/>
      <c r="D11" s="28"/>
      <c r="E11" s="9">
        <f>SUM(E8:E10)</f>
        <v>8502922.197162617</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4734535.7549244957</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ØR2022'!E31</f>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13237457.952087112</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86rcqDwtmWa55+vpG6xaNQluMmhh7e1onp6BXWku2pxGhiRzYfsMeSdfb/P6SQCix0kYPXbKp43KotLNgf1QA==" saltValue="zC6mUge2Nvt8+HX2tFrGx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5" t="s">
        <v>114</v>
      </c>
      <c r="C3" s="85"/>
      <c r="D3" s="85"/>
      <c r="E3" s="85"/>
      <c r="F3" s="85"/>
      <c r="G3" s="1"/>
    </row>
    <row r="4" spans="1:7" ht="15" customHeight="1" x14ac:dyDescent="0.25">
      <c r="A4" s="1"/>
      <c r="B4" s="85"/>
      <c r="C4" s="85"/>
      <c r="D4" s="85"/>
      <c r="E4" s="85"/>
      <c r="F4" s="85"/>
      <c r="G4" s="1"/>
    </row>
    <row r="5" spans="1:7" x14ac:dyDescent="0.25">
      <c r="A5" s="1"/>
      <c r="B5" s="86" t="s">
        <v>20</v>
      </c>
      <c r="C5" s="86"/>
      <c r="D5" s="86"/>
      <c r="E5" s="86"/>
      <c r="F5" s="86"/>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8502922.197162617</v>
      </c>
      <c r="F8" s="45" t="s">
        <v>3</v>
      </c>
      <c r="G8" s="1"/>
    </row>
    <row r="9" spans="1:7" ht="15" customHeight="1" x14ac:dyDescent="0.25">
      <c r="A9" s="1"/>
      <c r="B9" s="27" t="s">
        <v>17</v>
      </c>
      <c r="C9" s="45"/>
      <c r="D9" s="45"/>
      <c r="E9" s="8">
        <f>SUM(E8:E8)*'Fane 11. Nøgletal'!C16</f>
        <v>687036.11353073944</v>
      </c>
      <c r="F9" s="45" t="s">
        <v>3</v>
      </c>
      <c r="G9" s="1"/>
    </row>
    <row r="10" spans="1:7" ht="15" customHeight="1" x14ac:dyDescent="0.25">
      <c r="A10" s="1"/>
      <c r="B10" s="27" t="s">
        <v>40</v>
      </c>
      <c r="C10" s="45"/>
      <c r="D10" s="45"/>
      <c r="E10" s="8">
        <f>-SUM(E8:E9)*'Fane 11. Nøgletal'!C21</f>
        <v>-156229.2912817871</v>
      </c>
      <c r="F10" s="45" t="s">
        <v>3</v>
      </c>
      <c r="G10" s="1"/>
    </row>
    <row r="11" spans="1:7" x14ac:dyDescent="0.25">
      <c r="A11" s="1"/>
      <c r="B11" s="28" t="s">
        <v>19</v>
      </c>
      <c r="C11" s="28"/>
      <c r="D11" s="28"/>
      <c r="E11" s="9">
        <f>SUM(E8:E10)</f>
        <v>9033729.0194115695</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5117086.2439223947</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14150815.263333965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thDavInYdHELxxwiyfvy3CwHUSFRGdZOV9rn6qoork3u3p4iKDeirf2IokjURqtJbK/pex1peEg21H8fZdvWw==" saltValue="hNgIkWFOhPgivXzl+AQEz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87" t="s">
        <v>118</v>
      </c>
      <c r="C3" s="87"/>
      <c r="D3" s="87"/>
      <c r="E3" s="87"/>
      <c r="F3" s="87"/>
      <c r="G3" s="1"/>
    </row>
    <row r="4" spans="1:7" x14ac:dyDescent="0.25">
      <c r="A4" s="1"/>
      <c r="B4" s="87"/>
      <c r="C4" s="87"/>
      <c r="D4" s="87"/>
      <c r="E4" s="87"/>
      <c r="F4" s="8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127</v>
      </c>
      <c r="C9" s="45"/>
      <c r="D9" s="45"/>
      <c r="E9" s="7">
        <v>7240773.8065208886</v>
      </c>
      <c r="F9" s="45" t="s">
        <v>3</v>
      </c>
      <c r="G9" s="1"/>
    </row>
    <row r="10" spans="1:7" x14ac:dyDescent="0.25">
      <c r="A10" s="1"/>
      <c r="B10" s="24" t="s">
        <v>46</v>
      </c>
      <c r="C10" s="45"/>
      <c r="D10" s="45"/>
      <c r="E10" s="7">
        <v>28305.019200000002</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258779.20619566363</v>
      </c>
      <c r="F13" s="45" t="s">
        <v>3</v>
      </c>
      <c r="G13" s="1"/>
    </row>
    <row r="14" spans="1:7" x14ac:dyDescent="0.25">
      <c r="A14" s="1"/>
      <c r="B14" s="24" t="s">
        <v>40</v>
      </c>
      <c r="C14" s="45"/>
      <c r="D14" s="45"/>
      <c r="E14" s="8">
        <v>-127973.5865425814</v>
      </c>
      <c r="F14" s="45" t="s">
        <v>3</v>
      </c>
      <c r="G14" s="1"/>
    </row>
    <row r="15" spans="1:7" x14ac:dyDescent="0.25">
      <c r="A15" s="1"/>
      <c r="B15" s="56" t="s">
        <v>19</v>
      </c>
      <c r="C15" s="28"/>
      <c r="D15" s="28"/>
      <c r="E15" s="9">
        <v>7399884.445373971</v>
      </c>
      <c r="F15" s="47" t="s">
        <v>3</v>
      </c>
      <c r="G15" s="1"/>
    </row>
    <row r="16" spans="1:7" x14ac:dyDescent="0.25">
      <c r="A16" s="1"/>
      <c r="B16" s="46" t="s">
        <v>11</v>
      </c>
      <c r="C16" s="46"/>
      <c r="D16" s="46"/>
      <c r="E16" s="46"/>
      <c r="F16" s="46"/>
      <c r="G16" s="1"/>
    </row>
    <row r="17" spans="1:7" x14ac:dyDescent="0.25">
      <c r="A17" s="1"/>
      <c r="B17" s="47" t="s">
        <v>11</v>
      </c>
      <c r="C17" s="47"/>
      <c r="D17" s="47"/>
      <c r="E17" s="9">
        <v>3502492.8609067202</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56" t="s">
        <v>35</v>
      </c>
      <c r="C22" s="28"/>
      <c r="D22" s="28"/>
      <c r="E22" s="9">
        <v>0</v>
      </c>
      <c r="F22" s="47" t="s">
        <v>3</v>
      </c>
      <c r="G22" s="1"/>
    </row>
    <row r="23" spans="1:7" x14ac:dyDescent="0.25">
      <c r="A23" s="1"/>
      <c r="B23" s="46" t="s">
        <v>55</v>
      </c>
      <c r="C23" s="46"/>
      <c r="D23" s="46"/>
      <c r="E23" s="46"/>
      <c r="F23" s="46"/>
      <c r="G23" s="1"/>
    </row>
    <row r="24" spans="1:7" x14ac:dyDescent="0.25">
      <c r="A24" s="1"/>
      <c r="B24" s="56" t="s">
        <v>56</v>
      </c>
      <c r="C24" s="48"/>
      <c r="D24" s="48"/>
      <c r="E24" s="9">
        <v>0</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134</v>
      </c>
      <c r="C27" s="46"/>
      <c r="D27" s="46"/>
      <c r="E27" s="10">
        <v>10902377.306280691</v>
      </c>
      <c r="F27" s="11" t="s">
        <v>3</v>
      </c>
      <c r="G27" s="1"/>
    </row>
    <row r="28" spans="1:7" ht="30" customHeight="1" x14ac:dyDescent="0.25">
      <c r="A28" s="1"/>
      <c r="B28" s="88" t="s">
        <v>135</v>
      </c>
      <c r="C28" s="88"/>
      <c r="D28" s="88"/>
      <c r="E28" s="88"/>
      <c r="F28" s="88"/>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SpOPxmDOLAi0aNA6LDvqw/FQupwQuHlWAQTrKM9xXjNsn/AI64VXatSjAXS4xCqfRNsdV6loAIg4e3wqp0ZxZw==" saltValue="7p8JPuOc/NldoC1P0yLCzQ=="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85" t="s">
        <v>39</v>
      </c>
      <c r="C3" s="85"/>
      <c r="D3" s="85"/>
      <c r="E3" s="1"/>
      <c r="F3" s="1"/>
    </row>
    <row r="4" spans="1:6" ht="15" customHeight="1" x14ac:dyDescent="0.25">
      <c r="A4" s="1"/>
      <c r="B4" s="85"/>
      <c r="C4" s="85"/>
      <c r="D4" s="85"/>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89" t="s">
        <v>119</v>
      </c>
      <c r="C8" s="90"/>
      <c r="D8" s="91"/>
      <c r="E8" s="1"/>
      <c r="F8" s="1"/>
    </row>
    <row r="9" spans="1:6" ht="15" customHeight="1" x14ac:dyDescent="0.25">
      <c r="A9" s="1"/>
      <c r="B9" s="17" t="s">
        <v>24</v>
      </c>
      <c r="C9" s="47" t="s">
        <v>120</v>
      </c>
      <c r="D9" s="47"/>
      <c r="E9" s="1"/>
      <c r="F9" s="1"/>
    </row>
    <row r="10" spans="1:6" ht="15" customHeight="1" x14ac:dyDescent="0.25">
      <c r="A10" s="1"/>
      <c r="B10" s="23" t="s">
        <v>138</v>
      </c>
      <c r="C10" s="8">
        <v>3452314</v>
      </c>
      <c r="D10" s="12" t="s">
        <v>3</v>
      </c>
      <c r="E10" s="1"/>
      <c r="F10" s="1"/>
    </row>
    <row r="11" spans="1:6" x14ac:dyDescent="0.25">
      <c r="A11" s="1"/>
      <c r="B11" s="23" t="s">
        <v>139</v>
      </c>
      <c r="C11" s="8">
        <v>14365</v>
      </c>
      <c r="D11" s="12" t="s">
        <v>3</v>
      </c>
      <c r="E11" s="1"/>
      <c r="F11" s="1"/>
    </row>
    <row r="12" spans="1:6" x14ac:dyDescent="0.25">
      <c r="A12" s="1"/>
      <c r="B12" s="23" t="s">
        <v>140</v>
      </c>
      <c r="C12" s="8">
        <v>3054</v>
      </c>
      <c r="D12" s="12" t="s">
        <v>3</v>
      </c>
      <c r="E12" s="1"/>
      <c r="F12" s="1"/>
    </row>
    <row r="13" spans="1:6" x14ac:dyDescent="0.25">
      <c r="A13" s="1"/>
      <c r="B13" s="23"/>
      <c r="C13" s="8"/>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68" t="s">
        <v>121</v>
      </c>
      <c r="C18" s="10">
        <f>SUM(C10:C17)</f>
        <v>3469733</v>
      </c>
      <c r="D18" s="11" t="s">
        <v>3</v>
      </c>
      <c r="E18" s="1"/>
      <c r="F18" s="1"/>
    </row>
    <row r="19" spans="1:6" x14ac:dyDescent="0.25">
      <c r="A19" s="1"/>
      <c r="B19" s="68" t="s">
        <v>122</v>
      </c>
      <c r="C19" s="10">
        <f>C18*(1+'Fane 11. Nøgletal'!C16)^2</f>
        <v>4053094.4904531199</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row r="55" spans="1:6" x14ac:dyDescent="0.25">
      <c r="A55" s="30"/>
      <c r="B55" s="30"/>
      <c r="C55" s="30"/>
      <c r="D55" s="30"/>
      <c r="E55" s="30"/>
      <c r="F55" s="30"/>
    </row>
  </sheetData>
  <sheetProtection algorithmName="SHA-512" hashValue="VagKAFiMDc/aleac6cguWM8bl++tecqm3HlVysmfBawaci5l3NAG4hQDGpzYIoIkrQ9xqmfSCyBO2i7qpmpdCg==" saltValue="Vm+8fxrhpS7uvt5njUjvX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46"/>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87" t="s">
        <v>123</v>
      </c>
      <c r="C3" s="87"/>
      <c r="D3" s="87"/>
      <c r="E3" s="87"/>
      <c r="F3" s="87"/>
      <c r="G3" s="1"/>
    </row>
    <row r="4" spans="1:7" ht="15" customHeight="1" x14ac:dyDescent="0.25">
      <c r="A4" s="1"/>
      <c r="B4" s="87"/>
      <c r="C4" s="87"/>
      <c r="D4" s="87"/>
      <c r="E4" s="87"/>
      <c r="F4" s="87"/>
      <c r="G4" s="1"/>
    </row>
    <row r="5" spans="1:7" ht="15" customHeight="1" x14ac:dyDescent="0.25">
      <c r="A5" s="1"/>
      <c r="B5" s="52"/>
      <c r="C5" s="52"/>
      <c r="D5" s="52"/>
      <c r="E5" s="52"/>
      <c r="F5" s="52"/>
      <c r="G5" s="1"/>
    </row>
    <row r="6" spans="1:7" ht="15" customHeight="1" x14ac:dyDescent="0.25">
      <c r="A6" s="1"/>
      <c r="B6" s="52"/>
      <c r="C6" s="52"/>
      <c r="D6" s="52"/>
      <c r="E6" s="52"/>
      <c r="F6" s="52"/>
      <c r="G6" s="1"/>
    </row>
    <row r="7" spans="1:7" x14ac:dyDescent="0.25">
      <c r="A7" s="1"/>
      <c r="B7" s="1"/>
      <c r="C7" s="1"/>
      <c r="D7" s="1"/>
      <c r="E7" s="1"/>
      <c r="F7" s="1"/>
      <c r="G7" s="1"/>
    </row>
    <row r="8" spans="1:7" x14ac:dyDescent="0.25">
      <c r="A8" s="1"/>
      <c r="B8" s="89" t="s">
        <v>62</v>
      </c>
      <c r="C8" s="90"/>
      <c r="D8" s="90"/>
      <c r="E8" s="90"/>
      <c r="F8" s="91"/>
      <c r="G8" s="1"/>
    </row>
    <row r="9" spans="1:7" x14ac:dyDescent="0.25">
      <c r="A9" s="1"/>
      <c r="B9" s="99" t="s">
        <v>141</v>
      </c>
      <c r="C9" s="100"/>
      <c r="D9" s="101"/>
      <c r="E9" s="121">
        <v>2400193.6008069068</v>
      </c>
      <c r="F9" s="12" t="s">
        <v>3</v>
      </c>
      <c r="G9" s="1"/>
    </row>
    <row r="10" spans="1:7" x14ac:dyDescent="0.25">
      <c r="A10" s="1"/>
      <c r="B10" s="68"/>
      <c r="C10" s="22"/>
      <c r="D10" s="22"/>
      <c r="E10" s="22"/>
      <c r="F10" s="69"/>
      <c r="G10" s="1"/>
    </row>
    <row r="11" spans="1:7" ht="53.25" customHeight="1" x14ac:dyDescent="0.25">
      <c r="A11" s="1"/>
      <c r="B11" s="102" t="s">
        <v>142</v>
      </c>
      <c r="C11" s="103"/>
      <c r="D11" s="103"/>
      <c r="E11" s="103"/>
      <c r="F11" s="104"/>
      <c r="G11" s="1"/>
    </row>
    <row r="12" spans="1:7" x14ac:dyDescent="0.25">
      <c r="A12" s="1"/>
      <c r="B12" s="1"/>
      <c r="C12" s="1"/>
      <c r="D12" s="1"/>
      <c r="E12" s="1"/>
      <c r="F12" s="1"/>
      <c r="G12" s="1"/>
    </row>
    <row r="13" spans="1:7" x14ac:dyDescent="0.25">
      <c r="A13" s="1"/>
      <c r="B13" s="89" t="s">
        <v>63</v>
      </c>
      <c r="C13" s="90"/>
      <c r="D13" s="90"/>
      <c r="E13" s="90"/>
      <c r="F13" s="91"/>
      <c r="G13" s="1"/>
    </row>
    <row r="14" spans="1:7" x14ac:dyDescent="0.25">
      <c r="A14" s="1"/>
      <c r="B14" s="99" t="s">
        <v>71</v>
      </c>
      <c r="C14" s="100"/>
      <c r="D14" s="101"/>
      <c r="E14" s="8">
        <v>0</v>
      </c>
      <c r="F14" s="12" t="s">
        <v>3</v>
      </c>
      <c r="G14" s="1"/>
    </row>
    <row r="15" spans="1:7" x14ac:dyDescent="0.25">
      <c r="A15" s="1"/>
      <c r="B15" s="99" t="s">
        <v>105</v>
      </c>
      <c r="C15" s="100"/>
      <c r="D15" s="101"/>
      <c r="E15" s="8">
        <v>0</v>
      </c>
      <c r="F15" s="12" t="s">
        <v>3</v>
      </c>
      <c r="G15" s="1"/>
    </row>
    <row r="16" spans="1:7" x14ac:dyDescent="0.25">
      <c r="A16" s="1"/>
      <c r="B16" s="68"/>
      <c r="C16" s="22"/>
      <c r="D16" s="22"/>
      <c r="E16" s="22"/>
      <c r="F16" s="69"/>
      <c r="G16" s="1"/>
    </row>
    <row r="17" spans="1:7" x14ac:dyDescent="0.25">
      <c r="A17" s="1"/>
      <c r="B17" s="102" t="s">
        <v>143</v>
      </c>
      <c r="C17" s="103"/>
      <c r="D17" s="103"/>
      <c r="E17" s="103"/>
      <c r="F17" s="104"/>
      <c r="G17" s="1"/>
    </row>
    <row r="18" spans="1:7" x14ac:dyDescent="0.25">
      <c r="A18" s="1"/>
      <c r="B18" s="1"/>
      <c r="C18" s="1"/>
      <c r="D18" s="1"/>
      <c r="E18" s="1"/>
      <c r="F18" s="1"/>
      <c r="G18" s="1"/>
    </row>
    <row r="19" spans="1:7" x14ac:dyDescent="0.25">
      <c r="A19" s="1"/>
      <c r="B19" s="53" t="s">
        <v>144</v>
      </c>
      <c r="C19" s="54"/>
      <c r="D19" s="54"/>
      <c r="E19" s="54"/>
      <c r="F19" s="55"/>
      <c r="G19" s="1"/>
    </row>
    <row r="20" spans="1:7" x14ac:dyDescent="0.25">
      <c r="A20" s="1"/>
      <c r="B20" s="57" t="s">
        <v>145</v>
      </c>
      <c r="C20" s="58"/>
      <c r="D20" s="59"/>
      <c r="E20" s="8">
        <v>10545346.971592735</v>
      </c>
      <c r="F20" s="12" t="s">
        <v>3</v>
      </c>
      <c r="G20" s="1"/>
    </row>
    <row r="21" spans="1:7" x14ac:dyDescent="0.25">
      <c r="A21" s="1"/>
      <c r="B21" s="57" t="s">
        <v>146</v>
      </c>
      <c r="C21" s="58"/>
      <c r="D21" s="59"/>
      <c r="E21" s="8">
        <v>9325025</v>
      </c>
      <c r="F21" s="12" t="s">
        <v>3</v>
      </c>
      <c r="G21" s="1"/>
    </row>
    <row r="22" spans="1:7" x14ac:dyDescent="0.25">
      <c r="A22" s="1"/>
      <c r="B22" s="57" t="s">
        <v>25</v>
      </c>
      <c r="C22" s="58"/>
      <c r="D22" s="59"/>
      <c r="E22" s="8">
        <v>0</v>
      </c>
      <c r="F22" s="12" t="s">
        <v>3</v>
      </c>
      <c r="G22" s="1"/>
    </row>
    <row r="23" spans="1:7" x14ac:dyDescent="0.25">
      <c r="A23" s="1"/>
      <c r="B23" s="60" t="s">
        <v>147</v>
      </c>
      <c r="C23" s="61"/>
      <c r="D23" s="62"/>
      <c r="E23" s="9">
        <f>E20-(E21-E22)</f>
        <v>1220321.9715927355</v>
      </c>
      <c r="F23" s="15" t="s">
        <v>3</v>
      </c>
      <c r="G23" s="1"/>
    </row>
    <row r="24" spans="1:7" x14ac:dyDescent="0.25">
      <c r="A24" s="1"/>
      <c r="B24" s="68"/>
      <c r="C24" s="22"/>
      <c r="D24" s="22"/>
      <c r="E24" s="22"/>
      <c r="F24" s="69"/>
      <c r="G24" s="1"/>
    </row>
    <row r="25" spans="1:7" x14ac:dyDescent="0.25">
      <c r="A25" s="1"/>
      <c r="B25" s="1"/>
      <c r="C25" s="1"/>
      <c r="D25" s="1"/>
      <c r="E25" s="1"/>
      <c r="F25" s="1"/>
      <c r="G25" s="1"/>
    </row>
    <row r="26" spans="1:7" x14ac:dyDescent="0.25">
      <c r="A26" s="1"/>
      <c r="B26" s="89" t="s">
        <v>148</v>
      </c>
      <c r="C26" s="90"/>
      <c r="D26" s="90"/>
      <c r="E26" s="90"/>
      <c r="F26" s="91"/>
      <c r="G26" s="1"/>
    </row>
    <row r="27" spans="1:7" x14ac:dyDescent="0.25">
      <c r="A27" s="1"/>
      <c r="B27" s="105" t="s">
        <v>149</v>
      </c>
      <c r="C27" s="106"/>
      <c r="D27" s="107"/>
      <c r="E27" s="50">
        <f>IF(AND(E15&lt;0,E23&gt;0,ABS(SUM(E14:E15))&lt;E23),ABS(E14),IF(AND(E15&lt;0,E23&gt;0,ABS(SUM(E14:E15))&gt;E23),SUM(E14,E23),0))</f>
        <v>0</v>
      </c>
      <c r="F27" s="15" t="s">
        <v>3</v>
      </c>
      <c r="G27" s="1"/>
    </row>
    <row r="28" spans="1:7" x14ac:dyDescent="0.25">
      <c r="A28" s="1"/>
      <c r="B28" s="89"/>
      <c r="C28" s="90"/>
      <c r="D28" s="90"/>
      <c r="E28" s="90"/>
      <c r="F28" s="91"/>
      <c r="G28" s="1"/>
    </row>
    <row r="29" spans="1:7" x14ac:dyDescent="0.25">
      <c r="A29" s="1"/>
      <c r="B29" s="1"/>
      <c r="C29" s="1"/>
      <c r="D29" s="1"/>
      <c r="E29" s="1"/>
      <c r="F29" s="1"/>
      <c r="G29" s="1"/>
    </row>
    <row r="30" spans="1:7" x14ac:dyDescent="0.25">
      <c r="A30" s="1"/>
      <c r="B30" s="89" t="s">
        <v>150</v>
      </c>
      <c r="C30" s="90"/>
      <c r="D30" s="90"/>
      <c r="E30" s="90"/>
      <c r="F30" s="91"/>
      <c r="G30" s="1"/>
    </row>
    <row r="31" spans="1:7" x14ac:dyDescent="0.25">
      <c r="A31" s="1"/>
      <c r="B31" s="92" t="s">
        <v>55</v>
      </c>
      <c r="C31" s="93"/>
      <c r="D31" s="94"/>
      <c r="E31" s="51">
        <f>IF(AND(E9&gt;0,(E9+E23)&gt;0),0,IF(AND(E9&gt;0,(E9+E23)&lt;0),(E9+E23),IF(AND(E9&lt;0,E23&lt;0),E23,0)))</f>
        <v>0</v>
      </c>
      <c r="F31" s="12" t="s">
        <v>3</v>
      </c>
      <c r="G31" s="1"/>
    </row>
    <row r="32" spans="1:7" x14ac:dyDescent="0.25">
      <c r="A32" s="1"/>
      <c r="B32" s="92" t="s">
        <v>41</v>
      </c>
      <c r="C32" s="93"/>
      <c r="D32" s="94"/>
      <c r="E32" s="8">
        <v>2</v>
      </c>
      <c r="F32" s="12" t="s">
        <v>18</v>
      </c>
      <c r="G32" s="1"/>
    </row>
    <row r="33" spans="1:7" x14ac:dyDescent="0.25">
      <c r="A33" s="1"/>
      <c r="B33" s="95" t="s">
        <v>64</v>
      </c>
      <c r="C33" s="95"/>
      <c r="D33" s="95"/>
      <c r="E33" s="50">
        <f>E31/E32</f>
        <v>0</v>
      </c>
      <c r="F33" s="15" t="s">
        <v>3</v>
      </c>
      <c r="G33" s="1"/>
    </row>
    <row r="34" spans="1:7" x14ac:dyDescent="0.25">
      <c r="A34" s="1"/>
      <c r="B34" s="96"/>
      <c r="C34" s="97"/>
      <c r="D34" s="97"/>
      <c r="E34" s="97"/>
      <c r="F34" s="9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CVLx3AwFULLtZs3c1FzYqvaSxogE0XulUwbiHTysjfFuZjWA975ReeJlQNkk9kOQr9sH7PP20WuMTKu/rS2hCQ==" saltValue="YP8AkB0kIc8gyNPpAgPXMg==" spinCount="100000" sheet="1" objects="1" scenarios="1"/>
  <mergeCells count="16">
    <mergeCell ref="B32:D32"/>
    <mergeCell ref="B33:D33"/>
    <mergeCell ref="B34:F34"/>
    <mergeCell ref="B3:F4"/>
    <mergeCell ref="B8:F8"/>
    <mergeCell ref="B9:D9"/>
    <mergeCell ref="B11:F11"/>
    <mergeCell ref="B13:F13"/>
    <mergeCell ref="B14:D14"/>
    <mergeCell ref="B15:D15"/>
    <mergeCell ref="B17:F17"/>
    <mergeCell ref="B26:F26"/>
    <mergeCell ref="B27:D27"/>
    <mergeCell ref="B28:F28"/>
    <mergeCell ref="B30:F30"/>
    <mergeCell ref="B31:D31"/>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85" t="s">
        <v>104</v>
      </c>
      <c r="C3" s="85"/>
      <c r="D3" s="85"/>
      <c r="E3" s="85"/>
      <c r="F3" s="85"/>
      <c r="G3" s="85"/>
      <c r="H3" s="85"/>
      <c r="I3" s="1"/>
    </row>
    <row r="4" spans="1:9" ht="15" customHeight="1" x14ac:dyDescent="0.25">
      <c r="A4" s="1"/>
      <c r="B4" s="85"/>
      <c r="C4" s="85"/>
      <c r="D4" s="85"/>
      <c r="E4" s="85"/>
      <c r="F4" s="85"/>
      <c r="G4" s="85"/>
      <c r="H4" s="85"/>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89" t="s">
        <v>93</v>
      </c>
      <c r="C8" s="90"/>
      <c r="D8" s="90"/>
      <c r="E8" s="90"/>
      <c r="F8" s="90"/>
      <c r="G8" s="90"/>
      <c r="H8" s="91"/>
      <c r="I8" s="1"/>
    </row>
    <row r="9" spans="1:9" ht="15" customHeight="1" x14ac:dyDescent="0.25">
      <c r="A9" s="1"/>
      <c r="B9" s="108" t="s">
        <v>94</v>
      </c>
      <c r="C9" s="109"/>
      <c r="D9" s="109"/>
      <c r="E9" s="109"/>
      <c r="F9" s="109"/>
      <c r="G9" s="109"/>
      <c r="H9" s="110"/>
      <c r="I9" s="1"/>
    </row>
    <row r="10" spans="1:9" x14ac:dyDescent="0.25">
      <c r="A10" s="1"/>
      <c r="B10" s="111" t="s">
        <v>95</v>
      </c>
      <c r="C10" s="112"/>
      <c r="D10" s="112"/>
      <c r="E10" s="112"/>
      <c r="F10" s="113"/>
      <c r="G10" s="43">
        <v>0</v>
      </c>
      <c r="H10" s="8" t="s">
        <v>3</v>
      </c>
      <c r="I10" s="1"/>
    </row>
    <row r="11" spans="1:9" x14ac:dyDescent="0.25">
      <c r="A11" s="1"/>
      <c r="B11" s="111" t="s">
        <v>96</v>
      </c>
      <c r="C11" s="112"/>
      <c r="D11" s="112"/>
      <c r="E11" s="112"/>
      <c r="F11" s="113"/>
      <c r="G11" s="43">
        <v>0</v>
      </c>
      <c r="H11" s="8" t="s">
        <v>3</v>
      </c>
      <c r="I11" s="1"/>
    </row>
    <row r="12" spans="1:9" x14ac:dyDescent="0.25">
      <c r="A12" s="1"/>
      <c r="B12" s="111" t="s">
        <v>97</v>
      </c>
      <c r="C12" s="112"/>
      <c r="D12" s="112"/>
      <c r="E12" s="112"/>
      <c r="F12" s="113"/>
      <c r="G12" s="8">
        <v>0</v>
      </c>
      <c r="H12" s="8" t="s">
        <v>3</v>
      </c>
      <c r="I12" s="1"/>
    </row>
    <row r="13" spans="1:9" x14ac:dyDescent="0.25">
      <c r="A13" s="1"/>
      <c r="B13" s="111" t="s">
        <v>98</v>
      </c>
      <c r="C13" s="112"/>
      <c r="D13" s="112"/>
      <c r="E13" s="112"/>
      <c r="F13" s="113"/>
      <c r="G13" s="8">
        <v>0</v>
      </c>
      <c r="H13" s="8" t="s">
        <v>3</v>
      </c>
      <c r="I13" s="1"/>
    </row>
    <row r="14" spans="1:9" x14ac:dyDescent="0.25">
      <c r="A14" s="1"/>
      <c r="B14" s="111" t="s">
        <v>99</v>
      </c>
      <c r="C14" s="112"/>
      <c r="D14" s="112"/>
      <c r="E14" s="112"/>
      <c r="F14" s="113"/>
      <c r="G14" s="8">
        <v>0</v>
      </c>
      <c r="H14" s="8" t="s">
        <v>3</v>
      </c>
      <c r="I14" s="1"/>
    </row>
    <row r="15" spans="1:9" x14ac:dyDescent="0.25">
      <c r="A15" s="1"/>
      <c r="B15" s="111" t="s">
        <v>100</v>
      </c>
      <c r="C15" s="112"/>
      <c r="D15" s="112"/>
      <c r="E15" s="112"/>
      <c r="F15" s="113"/>
      <c r="G15" s="8">
        <v>0</v>
      </c>
      <c r="H15" s="8" t="s">
        <v>3</v>
      </c>
      <c r="I15" s="1"/>
    </row>
    <row r="16" spans="1:9" x14ac:dyDescent="0.25">
      <c r="A16" s="1"/>
      <c r="B16" s="111" t="s">
        <v>101</v>
      </c>
      <c r="C16" s="112"/>
      <c r="D16" s="112"/>
      <c r="E16" s="112"/>
      <c r="F16" s="113"/>
      <c r="G16" s="8">
        <v>0</v>
      </c>
      <c r="H16" s="8" t="s">
        <v>3</v>
      </c>
      <c r="I16" s="1"/>
    </row>
    <row r="17" spans="1:9" x14ac:dyDescent="0.25">
      <c r="A17" s="1"/>
      <c r="B17" s="111" t="s">
        <v>102</v>
      </c>
      <c r="C17" s="112"/>
      <c r="D17" s="112"/>
      <c r="E17" s="112"/>
      <c r="F17" s="113"/>
      <c r="G17" s="8">
        <v>0</v>
      </c>
      <c r="H17" s="8" t="s">
        <v>3</v>
      </c>
      <c r="I17" s="1"/>
    </row>
    <row r="18" spans="1:9" x14ac:dyDescent="0.25">
      <c r="A18" s="1"/>
      <c r="B18" s="89" t="s">
        <v>103</v>
      </c>
      <c r="C18" s="90"/>
      <c r="D18" s="90"/>
      <c r="E18" s="90"/>
      <c r="F18" s="91"/>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XKedLbOqW3E0S6i9Y+Ry/Hs2kQZ5TeRszJnutmuNQjpDKeigpvsKClOsuWA/Bxg00lrGyv8xIQ/hPMmk5ymiBw==" saltValue="VqiiPn+3zm3N2uVaxzaSd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2023-08-29T11:21:23Z</dcterms:modified>
</cp:coreProperties>
</file>