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Tønder Spildevand AS (S096)\ØR2027\"/>
    </mc:Choice>
  </mc:AlternateContent>
  <xr:revisionPtr revIDLastSave="0" documentId="13_ncr:1_{45FF6127-1FF4-4F84-8EB2-935FEB7E3E61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2027'!$A$1:$E$25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2027'!$A$1:$E$25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2027'!$B$8:$D$23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2027'!$B$21</definedName>
    <definedName name="ØR_Tabel_Total">'1. Økonomisk ramme 2027'!$B$23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C10" i="7" s="1"/>
  <c r="E9" i="8"/>
  <c r="C25" i="7"/>
  <c r="C18" i="3" s="1"/>
  <c r="C16" i="6"/>
  <c r="C12" i="3" l="1"/>
  <c r="C13" i="3"/>
  <c r="C16" i="12"/>
  <c r="C21" i="3" s="1"/>
  <c r="C12" i="11"/>
  <c r="C19" i="3" s="1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3" i="3" s="1"/>
</calcChain>
</file>

<file path=xl/sharedStrings.xml><?xml version="1.0" encoding="utf-8"?>
<sst xmlns="http://schemas.openxmlformats.org/spreadsheetml/2006/main" count="339" uniqueCount="159">
  <si>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</si>
  <si>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</si>
  <si>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</si>
  <si>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</si>
  <si>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</si>
  <si>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</si>
  <si>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</si>
  <si>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</si>
  <si>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</si>
  <si>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</si>
  <si>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</si>
  <si>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</si>
  <si>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</si>
  <si>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</si>
  <si>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</si>
  <si>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</si>
  <si>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</si>
  <si>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</si>
  <si>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</si>
  <si>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</si>
  <si>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</si>
  <si>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</si>
  <si>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</si>
  <si>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</si>
  <si>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</si>
  <si>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</si>
  <si>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</si>
  <si>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</si>
  <si>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</si>
  <si>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</si>
  <si>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</si>
  <si>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</si>
  <si>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</si>
  <si>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</si>
  <si>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</si>
  <si>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</si>
  <si>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</si>
  <si>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</si>
  <si>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</si>
  <si>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</si>
  <si>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</si>
  <si>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</si>
  <si>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</si>
  <si>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</si>
  <si>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</si>
  <si>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</si>
  <si>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</si>
  <si>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</si>
  <si>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</si>
  <si>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</si>
  <si>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</si>
  <si>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</si>
  <si>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</si>
  <si>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</si>
  <si>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</si>
  <si>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</si>
  <si>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</si>
  <si>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</si>
  <si>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</si>
  <si>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</si>
  <si>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</si>
  <si>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</si>
  <si>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</si>
  <si>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</si>
  <si>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</si>
  <si>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</si>
  <si>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</si>
  <si>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</si>
  <si>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</si>
  <si>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</si>
  <si>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</si>
  <si>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</si>
  <si>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</si>
  <si>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</si>
  <si>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</si>
  <si>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</si>
  <si>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</si>
  <si>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</si>
  <si>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</si>
  <si>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</si>
  <si>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</si>
  <si>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</si>
  <si>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</si>
  <si>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</si>
  <si>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</si>
  <si>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</si>
  <si>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</si>
  <si>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</si>
  <si>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</si>
  <si>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</si>
  <si>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</si>
  <si>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</si>
  <si>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</si>
  <si>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</si>
  <si>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</si>
  <si>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</si>
  <si>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</si>
  <si>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</si>
  <si>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</si>
  <si>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</si>
  <si>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</si>
  <si>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</si>
  <si>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</si>
  <si>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</si>
  <si>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</si>
  <si>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</si>
  <si>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</si>
  <si>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</si>
  <si>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</si>
  <si>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</si>
  <si>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</si>
  <si>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</si>
  <si>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</si>
  <si>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</si>
  <si>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</si>
  <si>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</si>
  <si>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</si>
  <si>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</si>
  <si>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</si>
  <si>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</si>
  <si>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</si>
  <si>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</si>
  <si>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</si>
  <si>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</si>
  <si>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</si>
  <si>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</si>
  <si>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</si>
  <si>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</si>
  <si>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</si>
  <si>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</si>
  <si>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</si>
  <si>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</si>
  <si>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</si>
  <si>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</si>
  <si>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</si>
  <si>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</si>
  <si>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</si>
  <si>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</si>
  <si>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</si>
  <si>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</si>
  <si>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</si>
  <si>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</si>
  <si>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</si>
  <si>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</si>
  <si>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</si>
  <si>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</si>
  <si>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</si>
  <si>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</si>
  <si>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</si>
  <si>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</si>
  <si>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Øvrige afgifter</t>
  </si>
  <si>
    <t>Betalinger til projekters medfinansiering - ØR - Aktivitetsbåndet</t>
  </si>
  <si>
    <t>Rørbassin Ø.Højst</t>
  </si>
  <si>
    <t>Tønder Midtby etape 6+ havneprojekt Skibbroen</t>
  </si>
  <si>
    <t xml:space="preserve">Branderup Ny renseanlæg </t>
  </si>
  <si>
    <t>Kloakering Åben land og byggemodninger</t>
  </si>
  <si>
    <t>LER-omkostninger</t>
  </si>
  <si>
    <t>PFAS/PFOS i spildevandsslam</t>
  </si>
  <si>
    <t>Tidligere udmeldt fradrag til den økonomiske ramme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</si>
</sst>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wrapText="1"/>
    </xf>
    <xf numFmtId="1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JRwOVCUuFIknKUe+8kpGwdOEDO98s/LkWPpDkzAMl/DwLW94gCVm294ujnks2phOw05i5mB6F/Z+dQITfauxDw==" saltValue="kHX2lFBLJCrPB5yV3GbnS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4" t="s">
        <v>109</v>
      </c>
      <c r="C9" s="33">
        <v>3548998</v>
      </c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-70979.960000000006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97">
        <f>SUM(C9:C11)*(1+'8. Nøgletal'!C9)*(1+'8. Nøgletal'!C10)</f>
        <v>3681952.3581591882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eBCEfkMuUaAJTiJ9coPnprT5UuKXjcUoKijhNCLo0H2kT3NoaEowsNGFQ5fghhUbk6Y/lZ4cHxJ5bwdMVhnTEg==" saltValue="z729ND9KVOy0s0CW+/9FX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7" t="s">
        <v>112</v>
      </c>
      <c r="C9" s="118">
        <v>1009104</v>
      </c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>
        <v>0</v>
      </c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-1009104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7" t="s">
        <v>142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-1009104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5sgbzuLtdmszVqSVulNjPCYpcwstwU18YAIjp9qDlqsElDd8WSQg1OoJfy6f5a09zaqZ9N4cbGMoCuebJi6eiA==" saltValue="+ZgqaMw+JGOJ9SVD22At9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5mwreSlavu+JZ+DLasY4i7hCa4c+TVlmtO6SwgVdWdMt1N/JZ3BtIV8uNhps/RdxQY4VIF69ddNQ/8JYr1RpgQ==" saltValue="6gruusfelLZq7zRy09cPM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v2X3UhW5fQd+iUdWi3PmEWkcMIVsD5ZYO9YuddarsZgtBfNahv5dMerctogtzhxDBC7mtg1JwOGh9HFacPSVfA==" saltValue="2/5r/lfDanJOba/6+C7P8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hNF4Zm9nLraorZknEX83mtjP9TJI4QzKBBG9lnlf3SdFx/UJetoAdcAThNrkRKWjCQEvIX+Q5AEb1vtk4vNARA==" saltValue="tQEthUmgCnEGC8bLaIEV4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JVFJ5d2ZVg7Ro/hCfdvafAYHrV5T4yyUknRn5oiHG7dPkfgQkawN2DlPGQKyIGnvKPBY3uGzYO28KH5/ScrY3A==" saltValue="pERSvIWH/TGVjowb8iYwc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103707616.65258379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1688146.6442839999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-720272.06551428488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3025121.6965861162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107700612.92793962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3681952.3581591882</v>
      </c>
      <c r="D19" s="39" t="s">
        <v>31</v>
      </c>
      <c r="E19" s="11"/>
    </row>
    <row r="20" spans="1:5" ht="15" customHeight="1" x14ac:dyDescent="0.25">
      <c r="A20" s="11"/>
      <c r="B20" s="40" t="s">
        <v>158</v>
      </c>
      <c r="C20" s="34">
        <v>-143328.84020739794</v>
      </c>
      <c r="D20" s="39" t="s">
        <v>31</v>
      </c>
      <c r="E20" s="11"/>
    </row>
    <row r="21" spans="1:5" ht="15" customHeight="1" x14ac:dyDescent="0.25">
      <c r="A21" s="11"/>
      <c r="B21" s="28" t="s">
        <v>22</v>
      </c>
      <c r="C21" s="34">
        <f>'5.5. Korr. af ØR2025'!C16</f>
        <v>-1009104</v>
      </c>
      <c r="D21" s="39" t="s">
        <v>31</v>
      </c>
      <c r="E21" s="11"/>
    </row>
    <row r="22" spans="1:5" ht="15" customHeight="1" x14ac:dyDescent="0.25">
      <c r="A22" s="11"/>
      <c r="B22" s="38" t="s">
        <v>42</v>
      </c>
      <c r="C22" s="34">
        <v>0</v>
      </c>
      <c r="D22" s="39" t="s">
        <v>31</v>
      </c>
      <c r="E22" s="11"/>
    </row>
    <row r="23" spans="1:5" ht="15" customHeight="1" x14ac:dyDescent="0.25">
      <c r="A23" s="11"/>
      <c r="B23" s="25" t="s">
        <v>4</v>
      </c>
      <c r="C23" s="41">
        <f>SUM(C17:C22)</f>
        <v>110230132.44589141</v>
      </c>
      <c r="D23" s="27" t="s">
        <v>31</v>
      </c>
      <c r="E23" s="11"/>
    </row>
    <row r="24" spans="1:5" ht="15" customHeight="1" x14ac:dyDescent="0.25">
      <c r="A24" s="11"/>
      <c r="B24" s="11"/>
      <c r="C24" s="11"/>
      <c r="D24" s="11"/>
      <c r="E24" s="11"/>
    </row>
    <row r="25" spans="1:5" ht="15" customHeight="1" x14ac:dyDescent="0.25">
      <c r="A25" s="11"/>
      <c r="B25" s="11"/>
      <c r="C25" s="11"/>
      <c r="D25" s="11"/>
      <c r="E25" s="11"/>
    </row>
  </sheetData>
  <sheetProtection algorithmName="SHA-512" hashValue="fdnx5oYDnKj5O30zBANVnKE0Vsmh0d1RAQLJMeTYe3cchSkYcepokyVoQwMvAbbj87Z9YrFaEyYh2CTbY1BwQQ==" saltValue="r0hAsEpUjJQ2r/MUVCcEP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113630470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6603263.9589280002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5135300.2890099604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125369034.24793796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107641955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17727079.247937962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20317680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38044759.247937962</v>
      </c>
      <c r="D19" s="27" t="s">
        <v>31</v>
      </c>
      <c r="E19" s="11"/>
    </row>
    <row r="20" spans="1:5" ht="49.5" customHeight="1" x14ac:dyDescent="0.25">
      <c r="A20" s="11"/>
      <c r="B20" s="49" t="s">
        <v>144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27.95" customHeight="1" x14ac:dyDescent="0.25">
      <c r="A23" s="11"/>
      <c r="B23" s="52" t="s">
        <v>146</v>
      </c>
      <c r="C23" s="53">
        <f>100*20317680/(99435977+9927366)</f>
        <v>18.578144598231603</v>
      </c>
      <c r="D23" s="46" t="s">
        <v>147</v>
      </c>
      <c r="E23" s="11"/>
    </row>
    <row r="24" spans="1:5" ht="27.95" customHeight="1" x14ac:dyDescent="0.25">
      <c r="A24" s="11"/>
      <c r="B24" s="52" t="s">
        <v>148</v>
      </c>
      <c r="C24" s="53">
        <f>C19/C12*100</f>
        <v>30.3462170512522</v>
      </c>
      <c r="D24" s="46" t="s">
        <v>147</v>
      </c>
      <c r="E24" s="11"/>
    </row>
    <row r="25" spans="1:5" ht="56.25" customHeight="1" x14ac:dyDescent="0.25">
      <c r="A25" s="11"/>
      <c r="B25" s="49" t="s">
        <v>149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nTf2nSRyMmpfEUm5TVPWR9XYEdVxxeEGh9Q1QJTpXjxqQF0gHM3mgDDuOvE0sptQpJR2NISTgPlPiyC5TCGhew==" saltValue="sDlRc2gnQIaxvlewstOTD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94897408.265671596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6603263.9589280002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0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-706020.99262002099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2912965.4206042099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103707616.65258379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3759042.0519551085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-143328.84020739794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-1025184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136</v>
      </c>
      <c r="C23" s="75">
        <v>106298145.8643315</v>
      </c>
      <c r="D23" s="58" t="s">
        <v>31</v>
      </c>
      <c r="E23" s="54"/>
    </row>
    <row r="24" spans="1:5" ht="30" customHeight="1" x14ac:dyDescent="0.25">
      <c r="A24" s="54"/>
      <c r="B24" s="76" t="s">
        <v>137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0teRHJTzzd2zHHMb0zm+WPC9VY91Ty1DWrMXSFYa7uCfwZZY4UCCu9xgcV9v7gqT5R4Ni85vR8D40FIk9Wg4Xw==" saltValue="ajF2xOyHzOd+Q0fDlAuG+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36321249.965336978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-726424.99930673954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418778.30968399998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36013603.275714241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-720272.06551428488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70485771.519475952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1269368.3345999999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71755139.854075953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-720272.06551428488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plcp0c2wwN8Tzung/0zf8ktFD8ED7ZQUO9OTAjR8x3AVzKobo2IpDgE7DEJI+TVWeZD4KoofT9CjAB7h4J3G6g==" saltValue="WQUe1mo4oh94+k9qT/Tpx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138</v>
      </c>
      <c r="C9" s="33">
        <f>'5.1.a. § 10-tillæg'!E9</f>
        <v>483981.98187409993</v>
      </c>
      <c r="D9" s="46" t="s">
        <v>31</v>
      </c>
      <c r="E9" s="11"/>
    </row>
    <row r="10" spans="1:5" ht="15" customHeight="1" x14ac:dyDescent="0.25">
      <c r="A10" s="11"/>
      <c r="B10" s="94" t="s">
        <v>139</v>
      </c>
      <c r="C10" s="33">
        <f>'5.1.a. § 10-tillæg'!E10</f>
        <v>19060.52713586</v>
      </c>
      <c r="D10" s="46" t="s">
        <v>31</v>
      </c>
      <c r="E10" s="11"/>
    </row>
    <row r="11" spans="1:5" ht="15" customHeight="1" x14ac:dyDescent="0.25">
      <c r="A11" s="11"/>
      <c r="B11" s="94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4" t="s">
        <v>141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5" t="s">
        <v>150</v>
      </c>
      <c r="C13" s="33">
        <f>'5.1.a. § 10-tillæg'!E13</f>
        <v>80532</v>
      </c>
      <c r="D13" s="46" t="s">
        <v>31</v>
      </c>
      <c r="E13" s="11"/>
    </row>
    <row r="14" spans="1:5" ht="15" customHeight="1" x14ac:dyDescent="0.25">
      <c r="A14" s="11"/>
      <c r="B14" s="95" t="s">
        <v>151</v>
      </c>
      <c r="C14" s="96">
        <v>360727.78</v>
      </c>
      <c r="D14" s="46" t="s">
        <v>31</v>
      </c>
      <c r="E14" s="11"/>
    </row>
    <row r="15" spans="1:5" ht="15" customHeight="1" x14ac:dyDescent="0.25">
      <c r="A15" s="11"/>
      <c r="B15" s="95"/>
      <c r="C15" s="96"/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944302.2890099599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0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rfigv2OkqAiQpCJcbyzomAAYHKTwOOBvfQT7DZnfptbZ5nAESmkdfecdM5L+sfCbjXVP7z+MVjaQcB9ckQ0kKA==" saltValue="kXfYsptBN7ebks1ar14q/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138</v>
      </c>
      <c r="C9" s="33">
        <v>1068901.0181259001</v>
      </c>
      <c r="D9" s="33">
        <v>1552883</v>
      </c>
      <c r="E9" s="33">
        <f>MAX(D9-C9,0)</f>
        <v>483981.98187409993</v>
      </c>
      <c r="F9" s="46" t="s">
        <v>31</v>
      </c>
      <c r="G9" s="11"/>
    </row>
    <row r="10" spans="1:7" ht="15" customHeight="1" x14ac:dyDescent="0.25">
      <c r="A10" s="11"/>
      <c r="B10" s="94" t="s">
        <v>139</v>
      </c>
      <c r="C10" s="33">
        <v>92103.47286414</v>
      </c>
      <c r="D10" s="33">
        <v>111164</v>
      </c>
      <c r="E10" s="33">
        <f t="shared" ref="E10:E19" si="0">MAX(D10-C10,0)</f>
        <v>19060.52713586</v>
      </c>
      <c r="F10" s="46" t="s">
        <v>31</v>
      </c>
      <c r="G10" s="11"/>
    </row>
    <row r="11" spans="1:7" ht="39.75" customHeight="1" x14ac:dyDescent="0.25">
      <c r="A11" s="11"/>
      <c r="B11" s="94" t="s">
        <v>140</v>
      </c>
      <c r="C11" s="33">
        <v>423222.89376253588</v>
      </c>
      <c r="D11" s="33">
        <v>379000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4" t="s">
        <v>141</v>
      </c>
      <c r="C12" s="33">
        <v>194312.4952012586</v>
      </c>
      <c r="D12" s="33">
        <v>82144</v>
      </c>
      <c r="E12" s="33">
        <f t="shared" si="0"/>
        <v>0</v>
      </c>
      <c r="F12" s="46" t="s">
        <v>31</v>
      </c>
      <c r="G12" s="11"/>
    </row>
    <row r="13" spans="1:7" ht="15" customHeight="1" x14ac:dyDescent="0.25">
      <c r="A13" s="11"/>
      <c r="B13" s="95" t="s">
        <v>150</v>
      </c>
      <c r="C13" s="33">
        <v>0</v>
      </c>
      <c r="D13" s="33">
        <v>80532</v>
      </c>
      <c r="E13" s="33">
        <f t="shared" si="0"/>
        <v>80532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105" t="s">
        <v>104</v>
      </c>
      <c r="C21" s="106"/>
      <c r="D21" s="106"/>
      <c r="E21" s="106"/>
      <c r="F21" s="107"/>
      <c r="G21" s="11"/>
    </row>
    <row r="22" spans="1:7" ht="15" customHeight="1" x14ac:dyDescent="0.25">
      <c r="A22" s="11"/>
      <c r="B22" s="108"/>
      <c r="C22" s="100"/>
      <c r="D22" s="100"/>
      <c r="E22" s="100"/>
      <c r="F22" s="100"/>
      <c r="G22" s="11"/>
    </row>
    <row r="23" spans="1:7" ht="15" customHeight="1" x14ac:dyDescent="0.25">
      <c r="A23" s="11"/>
      <c r="B23" s="108"/>
      <c r="C23" s="100"/>
      <c r="D23" s="100"/>
      <c r="E23" s="100"/>
      <c r="F23" s="100"/>
      <c r="G23" s="11"/>
    </row>
  </sheetData>
  <sheetProtection algorithmName="SHA-512" hashValue="L0/cdk6XITtO45iAulEESaKFPdzZCK4ggn24K7gmm7RcZt/QHwmepUBuWKsPyTCVKtVWUhx7PUCbO8G+jp1HaQ==" saltValue="XVyHKp9BMfe6FcXj0gMDZ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152</v>
      </c>
      <c r="C10" s="33">
        <v>22173</v>
      </c>
      <c r="D10" s="46" t="s">
        <v>31</v>
      </c>
      <c r="E10" s="33">
        <v>52815</v>
      </c>
      <c r="F10" s="46" t="s">
        <v>31</v>
      </c>
      <c r="G10" s="11"/>
    </row>
    <row r="11" spans="1:7" ht="15" customHeight="1" x14ac:dyDescent="0.25">
      <c r="A11" s="11"/>
      <c r="B11" s="112" t="s">
        <v>153</v>
      </c>
      <c r="C11" s="33">
        <v>81489</v>
      </c>
      <c r="D11" s="46" t="s">
        <v>31</v>
      </c>
      <c r="E11" s="33">
        <v>182319</v>
      </c>
      <c r="F11" s="46" t="s">
        <v>31</v>
      </c>
      <c r="G11" s="11"/>
    </row>
    <row r="12" spans="1:7" ht="15" customHeight="1" x14ac:dyDescent="0.25">
      <c r="A12" s="11"/>
      <c r="B12" s="112" t="s">
        <v>154</v>
      </c>
      <c r="C12" s="33">
        <v>0</v>
      </c>
      <c r="D12" s="46" t="s">
        <v>31</v>
      </c>
      <c r="E12" s="33">
        <v>770385</v>
      </c>
      <c r="F12" s="46" t="s">
        <v>31</v>
      </c>
      <c r="G12" s="11"/>
    </row>
    <row r="13" spans="1:7" ht="15" customHeight="1" x14ac:dyDescent="0.25">
      <c r="A13" s="11"/>
      <c r="B13" s="112" t="s">
        <v>155</v>
      </c>
      <c r="C13" s="33">
        <v>311660</v>
      </c>
      <c r="D13" s="46" t="s">
        <v>31</v>
      </c>
      <c r="E13" s="33">
        <v>228195</v>
      </c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415322</v>
      </c>
      <c r="D18" s="98" t="s">
        <v>31</v>
      </c>
      <c r="E18" s="97">
        <f>SUM(E10:E17)</f>
        <v>1233714</v>
      </c>
      <c r="F18" s="98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-8306.44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11762.749683999999</v>
      </c>
      <c r="D21" s="46" t="s">
        <v>31</v>
      </c>
      <c r="E21" s="33">
        <f>SUM(E18:E20)*'8. Nøgletal'!C9</f>
        <v>35654.334599999995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418778.30968399998</v>
      </c>
      <c r="D22" s="98" t="s">
        <v>31</v>
      </c>
      <c r="E22" s="97">
        <f>SUM(E18:E21)</f>
        <v>1269368.3345999999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IjJw+XFN1dqSvjZrOoTgOSuC27JmVQzPU6k5mpvljS3zVU5/2eCFHDKCpFyturQ1X3t92RXuaXvL//AIyZ5Gbg==" saltValue="b8uGmvKg+c+zfqtC+hN0Y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156</v>
      </c>
      <c r="C10" s="33">
        <v>54897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157</v>
      </c>
      <c r="C11" s="33">
        <v>2487065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2541962</v>
      </c>
      <c r="D13" s="98" t="s">
        <v>31</v>
      </c>
      <c r="E13" s="97">
        <f>SUM(E10:E12)</f>
        <v>0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ACkqZPlEF/Z7XZSOHoTPPD/88vf/uK5ovFcPOkT7WPTkcyvTxOQdCo2l4aj/8l53nmUx3XEBSPjBt8S+5SzdxQ==" saltValue="fTw2IdVS4iJgCid64w+bk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2026-09-14T11:25:20Z</dcterms:modified>
</cp:coreProperties>
</file>