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Rødovre AS (V09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6" i="19" l="1"/>
  <c r="E41" i="32" l="1"/>
  <c r="E33" i="32" l="1"/>
  <c r="E16" i="27" l="1"/>
  <c r="E11" i="11" l="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2" i="11"/>
  <c r="C10" i="37" s="1"/>
  <c r="C11" i="37" s="1"/>
  <c r="G12" i="11"/>
  <c r="C12" i="37" l="1"/>
  <c r="C10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2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<sst xmlns="http://schemas.openxmlformats.org/spreadsheetml/2006/main" count="594" uniqueCount="250">
  <si>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</si>
  <si>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</si>
  <si>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</si>
  <si>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</si>
  <si>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</si>
  <si>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</si>
  <si>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</si>
  <si>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</si>
  <si>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</si>
  <si>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</si>
  <si>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</si>
  <si>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</si>
  <si>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</si>
  <si>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</si>
  <si>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</si>
  <si>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</si>
  <si>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</si>
  <si>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</si>
  <si>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</si>
  <si>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</si>
  <si>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</si>
  <si>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</si>
  <si>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</si>
  <si>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</si>
  <si>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</si>
  <si>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</si>
  <si>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</si>
  <si>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</si>
  <si>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</si>
  <si>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</si>
  <si>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</si>
  <si>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</si>
  <si>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</si>
  <si>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</si>
  <si>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</si>
  <si>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</si>
  <si>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</si>
  <si>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</si>
  <si>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</si>
  <si>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</si>
  <si>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</si>
  <si>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</si>
  <si>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</si>
  <si>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</si>
  <si>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</si>
  <si>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</si>
  <si>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</si>
  <si>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</si>
  <si>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</si>
  <si>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</si>
  <si>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</si>
  <si>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</si>
  <si>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</si>
  <si>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</si>
  <si>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</si>
  <si>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</si>
  <si>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</si>
  <si>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</si>
  <si>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</si>
  <si>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</si>
  <si>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</si>
  <si>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</si>
  <si>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</si>
  <si>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</si>
  <si>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</si>
  <si>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</si>
  <si>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</si>
  <si>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</si>
  <si>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</si>
  <si>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</si>
  <si>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</si>
  <si>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</si>
  <si>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</si>
  <si>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</si>
  <si>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</si>
  <si>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</si>
  <si>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</si>
  <si>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</si>
  <si>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</si>
  <si>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</si>
  <si>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</si>
  <si>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</si>
  <si>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</si>
  <si>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</si>
  <si>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</si>
  <si>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</si>
  <si>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</si>
  <si>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</si>
  <si>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</si>
  <si>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</si>
  <si>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</si>
  <si>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</si>
  <si>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</si>
  <si>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</si>
  <si>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</si>
  <si>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</si>
  <si>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</si>
  <si>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</si>
  <si>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</si>
  <si>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</si>
  <si>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</si>
  <si>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</si>
  <si>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</si>
  <si>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</si>
  <si>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</si>
  <si>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</si>
  <si>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</si>
  <si>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</si>
  <si>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</si>
  <si>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</si>
  <si>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</si>
  <si>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</si>
  <si>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</si>
  <si>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</si>
  <si>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</si>
  <si>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</si>
  <si>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</si>
  <si>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</si>
  <si>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</si>
  <si>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</si>
  <si>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</si>
  <si>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</si>
  <si>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</si>
  <si>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</si>
  <si>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</si>
  <si>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</si>
  <si>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</si>
  <si>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</si>
  <si>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</si>
  <si>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</si>
  <si>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</si>
  <si>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</si>
  <si>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</si>
  <si>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</si>
  <si>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</si>
  <si>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</si>
  <si>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</si>
  <si>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</si>
  <si>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</si>
  <si>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</si>
  <si>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</si>
  <si>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</si>
  <si>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</si>
  <si>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</si>
  <si>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</si>
  <si>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</si>
  <si>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</si>
  <si>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</si>
  <si>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</si>
  <si>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</si>
  <si>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</si>
  <si>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</si>
  <si>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</si>
  <si>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</si>
  <si>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</si>
  <si>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</si>
  <si>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</si>
  <si>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</si>
  <si>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</si>
  <si>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</si>
  <si>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</si>
  <si>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</si>
  <si>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</si>
  <si>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</si>
  <si>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</si>
  <si>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</si>
  <si>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</si>
  <si>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</si>
  <si>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</si>
  <si>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</si>
  <si>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</si>
  <si>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</si>
  <si>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</si>
  <si>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</si>
  <si>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</si>
  <si>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</si>
  <si>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</si>
  <si>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</si>
  <si>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</si>
  <si>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</si>
  <si>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</si>
  <si>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</si>
  <si>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</si>
  <si>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</si>
  <si>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</si>
  <si>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</si>
  <si>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</si>
  <si>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</si>
  <si>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</si>
  <si>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</si>
  <si>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</si>
  <si>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</si>
  <si>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</si>
  <si>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</si>
  <si>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</si>
  <si>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</si>
  <si>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</si>
  <si>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</si>
  <si>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</si>
  <si>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</si>
  <si>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</si>
  <si>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</si>
  <si>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</si>
  <si>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</si>
  <si>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</si>
  <si>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</si>
  <si>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</si>
  <si>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</si>
  <si>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</si>
  <si>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</si>
  <si>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</si>
  <si>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</si>
  <si>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</si>
  <si>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</si>
  <si>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</si>
  <si>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</si>
  <si>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</si>
  <si>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</si>
  <si>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</si>
  <si>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</si>
  <si>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</si>
  <si>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</si>
  <si>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</si>
  <si>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</si>
  <si>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</si>
  <si>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</si>
  <si>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</si>
  <si>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</si>
  <si>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</si>
  <si>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</si>
  <si>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</si>
  <si>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</si>
  <si>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</si>
  <si>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</si>
  <si>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</si>
  <si>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</si>
  <si>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</si>
  <si>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</si>
  <si>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</si>
  <si>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Tjenestemandspensioner</t>
  </si>
  <si>
    <t>Ingen tilknyttet virksomhed</t>
  </si>
  <si>
    <t>Ingen bortfald eller nedsættelse</t>
  </si>
  <si>
    <t>Ingen engangstillæg</t>
  </si>
  <si>
    <t>SRO anlæg</t>
  </si>
  <si>
    <t>10</t>
  </si>
  <si>
    <t>Software</t>
  </si>
  <si>
    <t>5</t>
  </si>
  <si>
    <t>Økonomisk ramme for 2024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</si>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</sst>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206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151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15</v>
      </c>
      <c r="D14" s="63" t="s">
        <v>207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40</v>
      </c>
      <c r="D15" s="63" t="s">
        <v>93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41</v>
      </c>
      <c r="D16" s="63" t="s">
        <v>152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150</v>
      </c>
      <c r="D17" s="63" t="s">
        <v>153</v>
      </c>
      <c r="E17" s="64"/>
      <c r="F17" s="64"/>
      <c r="G17" s="65"/>
      <c r="H17" s="1"/>
      <c r="I17" s="1"/>
    </row>
    <row r="18" spans="1:9" x14ac:dyDescent="0.25">
      <c r="A18" s="1"/>
      <c r="B18" s="1"/>
      <c r="C18" s="33" t="s">
        <v>134</v>
      </c>
      <c r="D18" s="69" t="s">
        <v>114</v>
      </c>
      <c r="E18" s="70"/>
      <c r="F18" s="70"/>
      <c r="G18" s="71"/>
      <c r="H18" s="1"/>
      <c r="I18" s="1"/>
    </row>
    <row r="19" spans="1:9" x14ac:dyDescent="0.25">
      <c r="A19" s="1"/>
      <c r="B19" s="1"/>
      <c r="C19" s="33" t="s">
        <v>135</v>
      </c>
      <c r="D19" s="69" t="s">
        <v>115</v>
      </c>
      <c r="E19" s="70"/>
      <c r="F19" s="70"/>
      <c r="G19" s="71"/>
      <c r="H19" s="1"/>
      <c r="I19" s="1"/>
    </row>
    <row r="20" spans="1:9" x14ac:dyDescent="0.25">
      <c r="A20" s="1"/>
      <c r="B20" s="1"/>
      <c r="C20" s="33" t="s">
        <v>7</v>
      </c>
      <c r="D20" s="69" t="s">
        <v>9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136</v>
      </c>
      <c r="D21" s="60" t="s">
        <v>12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97</v>
      </c>
      <c r="D22" s="54" t="s">
        <v>154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42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217</v>
      </c>
      <c r="D24" s="54" t="s">
        <v>98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218</v>
      </c>
      <c r="D25" s="54" t="s">
        <v>99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219</v>
      </c>
      <c r="D26" s="54" t="s">
        <v>155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137</v>
      </c>
      <c r="D27" s="54" t="s">
        <v>43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128</v>
      </c>
      <c r="D28" s="57" t="s">
        <v>129</v>
      </c>
      <c r="E28" s="58"/>
      <c r="F28" s="58"/>
      <c r="G28" s="5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140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168</v>
      </c>
      <c r="C8" s="96"/>
      <c r="D8" s="97"/>
      <c r="E8" s="1"/>
      <c r="F8" s="1"/>
    </row>
    <row r="9" spans="1:6" ht="15" customHeight="1" x14ac:dyDescent="0.2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9" t="s">
        <v>234</v>
      </c>
      <c r="C10" s="9">
        <v>11331296</v>
      </c>
      <c r="D10" s="14" t="s">
        <v>3</v>
      </c>
      <c r="E10" s="1"/>
      <c r="F10" s="1"/>
    </row>
    <row r="11" spans="1:6" ht="15" customHeight="1" x14ac:dyDescent="0.25">
      <c r="A11" s="1"/>
      <c r="B11" s="49" t="s">
        <v>235</v>
      </c>
      <c r="C11" s="9">
        <v>111103</v>
      </c>
      <c r="D11" s="14" t="s">
        <v>3</v>
      </c>
      <c r="E11" s="1"/>
      <c r="F11" s="1"/>
    </row>
    <row r="12" spans="1:6" ht="15" customHeight="1" x14ac:dyDescent="0.25">
      <c r="A12" s="1"/>
      <c r="B12" s="49" t="s">
        <v>236</v>
      </c>
      <c r="C12" s="9">
        <v>6017007</v>
      </c>
      <c r="D12" s="14" t="s">
        <v>3</v>
      </c>
      <c r="E12" s="1"/>
      <c r="F12" s="1"/>
    </row>
    <row r="13" spans="1:6" x14ac:dyDescent="0.25">
      <c r="A13" s="1"/>
      <c r="B13" s="49" t="s">
        <v>237</v>
      </c>
      <c r="C13" s="9">
        <v>20696</v>
      </c>
      <c r="D13" s="14" t="s">
        <v>3</v>
      </c>
      <c r="E13" s="1"/>
      <c r="F13" s="1"/>
    </row>
    <row r="14" spans="1:6" x14ac:dyDescent="0.25">
      <c r="A14" s="1"/>
      <c r="B14" s="49" t="s">
        <v>238</v>
      </c>
      <c r="C14" s="9">
        <v>155887</v>
      </c>
      <c r="D14" s="14" t="s">
        <v>3</v>
      </c>
      <c r="E14" s="1"/>
      <c r="F14" s="1"/>
    </row>
    <row r="15" spans="1:6" x14ac:dyDescent="0.25">
      <c r="A15" s="1"/>
      <c r="B15" s="49" t="s">
        <v>239</v>
      </c>
      <c r="C15" s="9">
        <v>589556</v>
      </c>
      <c r="D15" s="14" t="s">
        <v>3</v>
      </c>
      <c r="E15" s="1"/>
      <c r="F15" s="1"/>
    </row>
    <row r="16" spans="1:6" x14ac:dyDescent="0.25">
      <c r="A16" s="1"/>
      <c r="B16" s="45" t="s">
        <v>169</v>
      </c>
      <c r="C16" s="12">
        <f>SUM(C10:C15)</f>
        <v>18225545</v>
      </c>
      <c r="D16" s="13" t="s">
        <v>3</v>
      </c>
      <c r="E16" s="1"/>
      <c r="F16" s="1"/>
    </row>
    <row r="17" spans="1:6" x14ac:dyDescent="0.25">
      <c r="A17" s="1"/>
      <c r="B17" s="45" t="s">
        <v>170</v>
      </c>
      <c r="C17" s="12">
        <f>C16*(1+'Fane 12. Nøgletal'!C13)^2</f>
        <v>18672960.988117799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172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37</v>
      </c>
      <c r="C7" s="99"/>
      <c r="D7" s="100"/>
      <c r="E7" s="9">
        <v>-219085.22999999998</v>
      </c>
      <c r="F7" s="14" t="s">
        <v>3</v>
      </c>
      <c r="G7" s="1"/>
    </row>
    <row r="8" spans="1:7" ht="15" customHeight="1" x14ac:dyDescent="0.25">
      <c r="A8" s="1"/>
      <c r="B8" s="98" t="s">
        <v>38</v>
      </c>
      <c r="C8" s="99"/>
      <c r="D8" s="100"/>
      <c r="E8" s="9">
        <v>-173521.32904018089</v>
      </c>
      <c r="F8" s="14" t="s">
        <v>3</v>
      </c>
      <c r="G8" s="1"/>
    </row>
    <row r="9" spans="1:7" ht="15" customHeight="1" x14ac:dyDescent="0.25">
      <c r="A9" s="1"/>
      <c r="B9" s="106" t="s">
        <v>131</v>
      </c>
      <c r="C9" s="107"/>
      <c r="D9" s="108"/>
      <c r="E9" s="10">
        <f>SUM(E7:E8)</f>
        <v>-392606.55904018087</v>
      </c>
      <c r="F9" s="17" t="s">
        <v>3</v>
      </c>
      <c r="G9" s="1"/>
    </row>
    <row r="10" spans="1:7" ht="15" customHeight="1" x14ac:dyDescent="0.25">
      <c r="A10" s="1"/>
      <c r="B10" s="45"/>
      <c r="C10" s="46"/>
      <c r="D10" s="46"/>
      <c r="E10" s="46"/>
      <c r="F10" s="20"/>
      <c r="G10" s="1"/>
    </row>
    <row r="11" spans="1:7" ht="28.5" customHeight="1" x14ac:dyDescent="0.25">
      <c r="A11" s="1"/>
      <c r="B11" s="86" t="s">
        <v>132</v>
      </c>
      <c r="C11" s="87"/>
      <c r="D11" s="87"/>
      <c r="E11" s="87"/>
      <c r="F11" s="88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5" t="s">
        <v>116</v>
      </c>
      <c r="C13" s="96"/>
      <c r="D13" s="96"/>
      <c r="E13" s="96"/>
      <c r="F13" s="97"/>
      <c r="G13" s="1"/>
    </row>
    <row r="14" spans="1:7" x14ac:dyDescent="0.25">
      <c r="A14" s="1"/>
      <c r="B14" s="98" t="s">
        <v>117</v>
      </c>
      <c r="C14" s="99"/>
      <c r="D14" s="100"/>
      <c r="E14" s="9">
        <v>28387084.137551337</v>
      </c>
      <c r="F14" s="14" t="s">
        <v>3</v>
      </c>
      <c r="G14" s="1"/>
    </row>
    <row r="15" spans="1:7" x14ac:dyDescent="0.25">
      <c r="A15" s="1"/>
      <c r="B15" s="98" t="s">
        <v>118</v>
      </c>
      <c r="C15" s="99"/>
      <c r="D15" s="100"/>
      <c r="E15" s="9">
        <v>27326774</v>
      </c>
      <c r="F15" s="14" t="s">
        <v>3</v>
      </c>
      <c r="G15" s="1"/>
    </row>
    <row r="16" spans="1:7" x14ac:dyDescent="0.2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25">
      <c r="A17" s="1"/>
      <c r="B17" s="106" t="s">
        <v>208</v>
      </c>
      <c r="C17" s="107"/>
      <c r="D17" s="108"/>
      <c r="E17" s="10">
        <f>E14-(E15-E16)</f>
        <v>1060310.1375513375</v>
      </c>
      <c r="F17" s="17" t="s">
        <v>3</v>
      </c>
      <c r="G17" s="1"/>
    </row>
    <row r="18" spans="1:7" x14ac:dyDescent="0.25">
      <c r="A18" s="1"/>
      <c r="B18" s="45"/>
      <c r="C18" s="46"/>
      <c r="D18" s="46"/>
      <c r="E18" s="46"/>
      <c r="F18" s="20"/>
      <c r="G18" s="1"/>
    </row>
    <row r="19" spans="1:7" ht="30" customHeight="1" x14ac:dyDescent="0.25">
      <c r="A19" s="1"/>
      <c r="B19" s="86" t="s">
        <v>133</v>
      </c>
      <c r="C19" s="87"/>
      <c r="D19" s="87"/>
      <c r="E19" s="87"/>
      <c r="F19" s="88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5" t="s">
        <v>50</v>
      </c>
      <c r="C21" s="96"/>
      <c r="D21" s="96"/>
      <c r="E21" s="96"/>
      <c r="F21" s="97"/>
      <c r="G21" s="1"/>
    </row>
    <row r="22" spans="1:7" x14ac:dyDescent="0.25">
      <c r="A22" s="1"/>
      <c r="B22" s="98" t="s">
        <v>51</v>
      </c>
      <c r="C22" s="99"/>
      <c r="D22" s="100"/>
      <c r="E22" s="9">
        <v>31642732.090306923</v>
      </c>
      <c r="F22" s="14" t="s">
        <v>3</v>
      </c>
      <c r="G22" s="1"/>
    </row>
    <row r="23" spans="1:7" x14ac:dyDescent="0.25">
      <c r="A23" s="1"/>
      <c r="B23" s="98" t="s">
        <v>52</v>
      </c>
      <c r="C23" s="99"/>
      <c r="D23" s="100"/>
      <c r="E23" s="9">
        <v>28708526</v>
      </c>
      <c r="F23" s="14" t="s">
        <v>3</v>
      </c>
      <c r="G23" s="1"/>
    </row>
    <row r="24" spans="1:7" x14ac:dyDescent="0.2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25">
      <c r="A25" s="1"/>
      <c r="B25" s="106" t="s">
        <v>209</v>
      </c>
      <c r="C25" s="107"/>
      <c r="D25" s="108"/>
      <c r="E25" s="10">
        <f>E22-(E23-E24)</f>
        <v>2934206.0903069228</v>
      </c>
      <c r="F25" s="17" t="s">
        <v>3</v>
      </c>
      <c r="G25" s="1"/>
    </row>
    <row r="26" spans="1:7" x14ac:dyDescent="0.25">
      <c r="A26" s="1"/>
      <c r="B26" s="45"/>
      <c r="C26" s="46"/>
      <c r="D26" s="46"/>
      <c r="E26" s="46"/>
      <c r="F26" s="20"/>
      <c r="G26" s="1"/>
    </row>
    <row r="27" spans="1:7" ht="28.5" customHeight="1" x14ac:dyDescent="0.25">
      <c r="A27" s="1"/>
      <c r="B27" s="86" t="s">
        <v>179</v>
      </c>
      <c r="C27" s="87"/>
      <c r="D27" s="87"/>
      <c r="E27" s="87"/>
      <c r="F27" s="88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200</v>
      </c>
      <c r="C29" s="96"/>
      <c r="D29" s="96"/>
      <c r="E29" s="96"/>
      <c r="F29" s="97"/>
      <c r="G29" s="1"/>
    </row>
    <row r="30" spans="1:7" x14ac:dyDescent="0.25">
      <c r="A30" s="1"/>
      <c r="B30" s="98" t="s">
        <v>201</v>
      </c>
      <c r="C30" s="99"/>
      <c r="D30" s="100"/>
      <c r="E30" s="9">
        <v>31119157.232000493</v>
      </c>
      <c r="F30" s="14" t="s">
        <v>3</v>
      </c>
      <c r="G30" s="1"/>
    </row>
    <row r="31" spans="1:7" x14ac:dyDescent="0.25">
      <c r="A31" s="1"/>
      <c r="B31" s="98" t="s">
        <v>202</v>
      </c>
      <c r="C31" s="99"/>
      <c r="D31" s="100"/>
      <c r="E31" s="9">
        <v>29926902</v>
      </c>
      <c r="F31" s="14" t="s">
        <v>3</v>
      </c>
      <c r="G31" s="1"/>
    </row>
    <row r="32" spans="1:7" x14ac:dyDescent="0.2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25">
      <c r="A33" s="1"/>
      <c r="B33" s="106" t="s">
        <v>210</v>
      </c>
      <c r="C33" s="107"/>
      <c r="D33" s="108"/>
      <c r="E33" s="10">
        <f>E30-(E31-E32)</f>
        <v>1192255.2320004925</v>
      </c>
      <c r="F33" s="17" t="s">
        <v>3</v>
      </c>
      <c r="G33" s="1"/>
    </row>
    <row r="34" spans="1:7" x14ac:dyDescent="0.25">
      <c r="A34" s="1"/>
      <c r="B34" s="45"/>
      <c r="C34" s="46"/>
      <c r="D34" s="46"/>
      <c r="E34" s="46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125</v>
      </c>
      <c r="C36" s="96"/>
      <c r="D36" s="96"/>
      <c r="E36" s="96"/>
      <c r="F36" s="97"/>
      <c r="G36" s="1"/>
    </row>
    <row r="37" spans="1:7" x14ac:dyDescent="0.25">
      <c r="A37" s="1"/>
      <c r="B37" s="109" t="s">
        <v>248</v>
      </c>
      <c r="C37" s="110"/>
      <c r="D37" s="111"/>
      <c r="E37" s="9">
        <v>1</v>
      </c>
      <c r="F37" s="14"/>
      <c r="G37" s="1"/>
    </row>
    <row r="38" spans="1:7" x14ac:dyDescent="0.25">
      <c r="A38" s="1"/>
      <c r="B38" s="109" t="s">
        <v>249</v>
      </c>
      <c r="C38" s="110"/>
      <c r="D38" s="111"/>
      <c r="E38" s="9">
        <v>1</v>
      </c>
      <c r="F38" s="14"/>
      <c r="G38" s="1"/>
    </row>
    <row r="39" spans="1:7" x14ac:dyDescent="0.2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25">
      <c r="A41" s="1"/>
      <c r="B41" s="112" t="s">
        <v>203</v>
      </c>
      <c r="C41" s="112"/>
      <c r="D41" s="112"/>
      <c r="E41" s="10">
        <f>E39/E40</f>
        <v>0</v>
      </c>
      <c r="F41" s="17" t="s">
        <v>3</v>
      </c>
      <c r="G41" s="1"/>
    </row>
    <row r="42" spans="1:7" x14ac:dyDescent="0.25">
      <c r="A42" s="1"/>
      <c r="B42" s="95"/>
      <c r="C42" s="96"/>
      <c r="D42" s="96"/>
      <c r="E42" s="96"/>
      <c r="F42" s="97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25">
      <c r="A10" s="1"/>
      <c r="B10" s="52" t="s">
        <v>243</v>
      </c>
      <c r="C10" s="53" t="s">
        <v>244</v>
      </c>
      <c r="D10" s="9">
        <v>1907015</v>
      </c>
      <c r="E10" s="9">
        <f>IFERROR(D10/C10,0)</f>
        <v>190701.5</v>
      </c>
      <c r="F10" s="9">
        <v>0</v>
      </c>
      <c r="G10" s="9">
        <v>15119</v>
      </c>
      <c r="H10" s="14" t="s">
        <v>3</v>
      </c>
      <c r="I10" s="1"/>
    </row>
    <row r="11" spans="1:9" x14ac:dyDescent="0.25">
      <c r="A11" s="1"/>
      <c r="B11" s="52" t="s">
        <v>245</v>
      </c>
      <c r="C11" s="53" t="s">
        <v>246</v>
      </c>
      <c r="D11" s="9">
        <v>7469</v>
      </c>
      <c r="E11" s="9">
        <f t="shared" ref="E11" si="0">IFERROR(D11/C11,0)</f>
        <v>1493.8</v>
      </c>
      <c r="F11" s="9">
        <v>0</v>
      </c>
      <c r="G11" s="9">
        <v>59</v>
      </c>
      <c r="H11" s="14" t="s">
        <v>3</v>
      </c>
      <c r="I11" s="1"/>
    </row>
    <row r="12" spans="1:9" x14ac:dyDescent="0.25">
      <c r="A12" s="1"/>
      <c r="B12" s="95" t="s">
        <v>198</v>
      </c>
      <c r="C12" s="96"/>
      <c r="D12" s="97"/>
      <c r="E12" s="12">
        <f>SUM(E10:E11)</f>
        <v>192195.3</v>
      </c>
      <c r="F12" s="12">
        <f>SUM(F10:F11)</f>
        <v>0</v>
      </c>
      <c r="G12" s="12">
        <f>SUM(G10:G11)</f>
        <v>15178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2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2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207373.3</v>
      </c>
      <c r="F10" s="14" t="s">
        <v>3</v>
      </c>
      <c r="G10" s="1"/>
    </row>
    <row r="11" spans="1:7" x14ac:dyDescent="0.25">
      <c r="A11" s="1"/>
      <c r="B11" s="45" t="s">
        <v>48</v>
      </c>
      <c r="C11" s="12">
        <f>SUM(C10:C10)</f>
        <v>0</v>
      </c>
      <c r="D11" s="13" t="s">
        <v>3</v>
      </c>
      <c r="E11" s="12">
        <f>SUM(E10:E10)</f>
        <v>207373.3</v>
      </c>
      <c r="F11" s="13" t="s">
        <v>3</v>
      </c>
      <c r="G11" s="1"/>
    </row>
    <row r="12" spans="1:7" x14ac:dyDescent="0.25">
      <c r="A12" s="1"/>
      <c r="B12" s="45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209903.25425999999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yD175DHC6vSzmJ3Jz65setb89QnEnKaSrCqYOfpW54Z5Isgk5cDXyC1+w9MbOPmHU40So8qd9bNHoo3NONCcQ==" saltValue="/BgO0R5bRsk4j5VjS2oQP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119</v>
      </c>
      <c r="C8" s="96"/>
      <c r="D8" s="96"/>
      <c r="E8" s="96"/>
      <c r="F8" s="97"/>
      <c r="G8" s="1"/>
    </row>
    <row r="9" spans="1:7" x14ac:dyDescent="0.2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2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120</v>
      </c>
      <c r="C16" s="96"/>
      <c r="D16" s="96"/>
      <c r="E16" s="96"/>
      <c r="F16" s="97"/>
      <c r="G16" s="1"/>
    </row>
    <row r="17" spans="1:7" x14ac:dyDescent="0.2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2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121</v>
      </c>
      <c r="C24" s="96"/>
      <c r="D24" s="96"/>
      <c r="E24" s="96"/>
      <c r="F24" s="97"/>
      <c r="G24" s="1"/>
    </row>
    <row r="25" spans="1:7" x14ac:dyDescent="0.2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2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176</v>
      </c>
      <c r="C32" s="96"/>
      <c r="D32" s="96"/>
      <c r="E32" s="96"/>
      <c r="F32" s="97"/>
      <c r="G32" s="1"/>
    </row>
    <row r="33" spans="1:7" x14ac:dyDescent="0.2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2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FYug84fBMhBIyAXqmkTXrOuQjNG24UQzHjYKCUhXfqcHI6ILrX+gsKYf7W4yFD9xJuSQeIxlnFtTsMM7tFV7Cg==" saltValue="zAmBgOMjV5xA9IbY6aoq6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213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157</v>
      </c>
      <c r="C9" s="92" t="s">
        <v>11</v>
      </c>
      <c r="D9" s="94"/>
      <c r="E9" s="92" t="s">
        <v>34</v>
      </c>
      <c r="F9" s="94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212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25">
      <c r="A10" s="1"/>
      <c r="B10" s="25" t="s">
        <v>241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110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25">
      <c r="A17" s="1"/>
      <c r="B17" s="25" t="s">
        <v>241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112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25">
      <c r="A24" s="1"/>
      <c r="B24" s="25" t="s">
        <v>241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182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25">
      <c r="A31" s="1"/>
      <c r="B31" s="25" t="s">
        <v>241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211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14</v>
      </c>
      <c r="C8" s="20"/>
      <c r="D8" s="1"/>
    </row>
    <row r="9" spans="1:4" x14ac:dyDescent="0.25">
      <c r="A9" s="1"/>
      <c r="B9" s="49" t="s">
        <v>141</v>
      </c>
      <c r="C9" s="26">
        <v>1.2699999999999999E-2</v>
      </c>
      <c r="D9" s="1"/>
    </row>
    <row r="10" spans="1:4" x14ac:dyDescent="0.25">
      <c r="A10" s="1"/>
      <c r="B10" s="49" t="s">
        <v>22</v>
      </c>
      <c r="C10" s="26">
        <v>1.7500000000000002E-2</v>
      </c>
      <c r="D10" s="1"/>
    </row>
    <row r="11" spans="1:4" x14ac:dyDescent="0.25">
      <c r="A11" s="1"/>
      <c r="B11" s="49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5"/>
      <c r="C14" s="97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5" t="s">
        <v>126</v>
      </c>
      <c r="C17" s="20"/>
      <c r="D17" s="1"/>
    </row>
    <row r="18" spans="1:4" x14ac:dyDescent="0.25">
      <c r="A18" s="1"/>
      <c r="B18" s="49" t="s">
        <v>143</v>
      </c>
      <c r="C18" s="23">
        <v>9.1000000000000004E-3</v>
      </c>
      <c r="D18" s="1"/>
    </row>
    <row r="19" spans="1:4" x14ac:dyDescent="0.25">
      <c r="A19" s="1"/>
      <c r="B19" s="49" t="s">
        <v>144</v>
      </c>
      <c r="C19" s="23">
        <v>1.77E-2</v>
      </c>
      <c r="D19" s="1"/>
    </row>
    <row r="20" spans="1:4" x14ac:dyDescent="0.25">
      <c r="A20" s="1"/>
      <c r="B20" s="49" t="s">
        <v>145</v>
      </c>
      <c r="C20" s="23">
        <v>8.6999999999999994E-3</v>
      </c>
      <c r="D20" s="1"/>
    </row>
    <row r="21" spans="1:4" x14ac:dyDescent="0.25">
      <c r="A21" s="1"/>
      <c r="B21" s="49" t="s">
        <v>146</v>
      </c>
      <c r="C21" s="36">
        <v>2.8400000000000002E-2</v>
      </c>
      <c r="D21" s="1"/>
    </row>
    <row r="22" spans="1:4" x14ac:dyDescent="0.25">
      <c r="A22" s="1"/>
      <c r="B22" s="49" t="s">
        <v>186</v>
      </c>
      <c r="C22" s="36">
        <v>2.75E-2</v>
      </c>
      <c r="D22" s="1"/>
    </row>
    <row r="23" spans="1:4" x14ac:dyDescent="0.25">
      <c r="A23" s="1"/>
      <c r="B23" s="45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5" t="s">
        <v>127</v>
      </c>
      <c r="C26" s="20"/>
      <c r="D26" s="1"/>
    </row>
    <row r="27" spans="1:4" x14ac:dyDescent="0.25">
      <c r="A27" s="1"/>
      <c r="B27" s="49" t="s">
        <v>147</v>
      </c>
      <c r="C27" s="26">
        <v>0.02</v>
      </c>
      <c r="D27" s="1"/>
    </row>
    <row r="28" spans="1:4" x14ac:dyDescent="0.25">
      <c r="A28" s="1"/>
      <c r="B28" s="45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161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x14ac:dyDescent="0.25">
      <c r="A9" s="1"/>
      <c r="B9" s="48" t="s">
        <v>25</v>
      </c>
      <c r="C9" s="7">
        <f>'Fane 3. Omkostninger i ØR2020'!E20</f>
        <v>12879827.447151978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tillæg'!E12</f>
        <v>209903.25425999999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159694.71455722614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-207974.46348516946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-167781.89854440695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-152795.25317424035</v>
      </c>
      <c r="D19" s="8" t="s">
        <v>3</v>
      </c>
      <c r="E19" s="1"/>
    </row>
    <row r="20" spans="1:5" ht="17.100000000000001" customHeight="1" x14ac:dyDescent="0.25">
      <c r="A20" s="1"/>
      <c r="B20" s="50" t="s">
        <v>20</v>
      </c>
      <c r="C20" s="10">
        <f>SUM(C9:C19)</f>
        <v>12720873.800765388</v>
      </c>
      <c r="D20" s="11" t="s">
        <v>3</v>
      </c>
      <c r="E20" s="1"/>
    </row>
    <row r="21" spans="1:5" ht="15" customHeight="1" x14ac:dyDescent="0.25">
      <c r="A21" s="1"/>
      <c r="B21" s="45" t="s">
        <v>12</v>
      </c>
      <c r="C21" s="46"/>
      <c r="D21" s="20"/>
      <c r="E21" s="1"/>
    </row>
    <row r="22" spans="1:5" ht="15" customHeight="1" x14ac:dyDescent="0.25">
      <c r="A22" s="1"/>
      <c r="B22" s="41" t="s">
        <v>12</v>
      </c>
      <c r="C22" s="10">
        <f>'Fane 6. Ikke-påvirkelige omk.'!C17</f>
        <v>18672960.988117799</v>
      </c>
      <c r="D22" s="11" t="s">
        <v>3</v>
      </c>
      <c r="E22" s="1"/>
    </row>
    <row r="23" spans="1:5" ht="15" customHeight="1" x14ac:dyDescent="0.25">
      <c r="A23" s="1"/>
      <c r="B23" s="45" t="s">
        <v>99</v>
      </c>
      <c r="C23" s="46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6"/>
      <c r="D27" s="20"/>
      <c r="E27" s="1"/>
    </row>
    <row r="28" spans="1:5" x14ac:dyDescent="0.25">
      <c r="A28" s="1"/>
      <c r="B28" s="51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25">
      <c r="A29" s="1"/>
      <c r="B29" s="45" t="s">
        <v>31</v>
      </c>
      <c r="C29" s="32">
        <f>SUM(C20,C22,C26,C28)</f>
        <v>31393834.788883187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/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ht="15" customHeight="1" x14ac:dyDescent="0.25">
      <c r="A9" s="1"/>
      <c r="B9" s="48" t="s">
        <v>26</v>
      </c>
      <c r="C9" s="7">
        <f>'Fane 2.1. Økonomisk ramme 2021'!C20</f>
        <v>12720873.800765388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155194.66036933774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-202113.92916520045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-166432.26095251576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-150406.22299323449</v>
      </c>
      <c r="D15" s="8" t="s">
        <v>3</v>
      </c>
      <c r="E15" s="1"/>
    </row>
    <row r="16" spans="1:5" ht="15" customHeight="1" x14ac:dyDescent="0.25">
      <c r="A16" s="1"/>
      <c r="B16" s="40" t="s">
        <v>20</v>
      </c>
      <c r="C16" s="10">
        <f>SUM(C9:C15)</f>
        <v>12357116.048023775</v>
      </c>
      <c r="D16" s="11" t="s">
        <v>3</v>
      </c>
      <c r="E16" s="1"/>
    </row>
    <row r="17" spans="1:5" x14ac:dyDescent="0.25">
      <c r="A17" s="1"/>
      <c r="B17" s="45" t="s">
        <v>12</v>
      </c>
      <c r="C17" s="46"/>
      <c r="D17" s="20"/>
      <c r="E17" s="1"/>
    </row>
    <row r="18" spans="1:5" ht="15" customHeight="1" x14ac:dyDescent="0.25">
      <c r="A18" s="1"/>
      <c r="B18" s="41" t="s">
        <v>12</v>
      </c>
      <c r="C18" s="10">
        <f>'Fane 6. Ikke-påvirkelige omk.'!C17*(1+'Fane 12. Nøgletal'!C13)</f>
        <v>18900771.112172835</v>
      </c>
      <c r="D18" s="11" t="s">
        <v>3</v>
      </c>
      <c r="E18" s="1"/>
    </row>
    <row r="19" spans="1:5" ht="15" customHeight="1" x14ac:dyDescent="0.25">
      <c r="A19" s="1"/>
      <c r="B19" s="45" t="s">
        <v>99</v>
      </c>
      <c r="C19" s="46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6"/>
      <c r="D23" s="20"/>
      <c r="E23" s="1"/>
    </row>
    <row r="24" spans="1:5" ht="15" customHeight="1" x14ac:dyDescent="0.25">
      <c r="A24" s="1"/>
      <c r="B24" s="51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25">
      <c r="A25" s="1"/>
      <c r="B25" s="45" t="s">
        <v>32</v>
      </c>
      <c r="C25" s="12">
        <f>SUM(C16,C18,C22,C24)</f>
        <v>31257887.16019661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48" t="s">
        <v>165</v>
      </c>
      <c r="C8" s="7">
        <f>'Fane 2.2. Økonomisk ramme 2022'!C16</f>
        <v>12357116.048023775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150756.81578589007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-196334.41198561114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-165093.47984541373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-148054.54649362381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11998390.425485017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1" t="s">
        <v>12</v>
      </c>
      <c r="C17" s="10">
        <f>'Fane 6. Ikke-påvirkelige omk.'!C17*(1+'Fane 12. Nøgletal'!C13)^2</f>
        <v>19131360.519741345</v>
      </c>
      <c r="D17" s="11" t="s">
        <v>3</v>
      </c>
      <c r="E17" s="1"/>
    </row>
    <row r="18" spans="1:5" ht="15" customHeight="1" x14ac:dyDescent="0.25">
      <c r="A18" s="1"/>
      <c r="B18" s="45" t="s">
        <v>99</v>
      </c>
      <c r="C18" s="46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5" t="s">
        <v>109</v>
      </c>
      <c r="C22" s="12">
        <f>SUM(C15,C17,C21)</f>
        <v>31129750.945226364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164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21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48" t="s">
        <v>166</v>
      </c>
      <c r="C8" s="7">
        <f>'Fane 2.3. Økonomisk ramme 2023'!C15</f>
        <v>11998390.425485017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146380.36319091721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-190634.84714446173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-163765.46789353722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-145739.63963192276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11644630.834006011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1" t="s">
        <v>12</v>
      </c>
      <c r="C17" s="10">
        <f>'Fane 6. Ikke-påvirkelige omk.'!C17*(1+'Fane 12. Nøgletal'!C13)^3</f>
        <v>19364763.118082192</v>
      </c>
      <c r="D17" s="11" t="s">
        <v>3</v>
      </c>
      <c r="E17" s="1"/>
    </row>
    <row r="18" spans="1:5" ht="15" customHeight="1" x14ac:dyDescent="0.25">
      <c r="A18" s="1"/>
      <c r="B18" s="45" t="s">
        <v>99</v>
      </c>
      <c r="C18" s="46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5" t="s">
        <v>247</v>
      </c>
      <c r="C22" s="12">
        <f>SUM(C15,C17,C21)</f>
        <v>31009393.952088203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180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167</v>
      </c>
      <c r="C8" s="46"/>
      <c r="D8" s="46"/>
      <c r="E8" s="46"/>
      <c r="F8" s="20"/>
      <c r="G8" s="1"/>
    </row>
    <row r="9" spans="1:7" x14ac:dyDescent="0.25">
      <c r="A9" s="1"/>
      <c r="B9" s="83" t="s">
        <v>23</v>
      </c>
      <c r="C9" s="84"/>
      <c r="D9" s="85"/>
      <c r="E9" s="7">
        <v>12568148.827212842</v>
      </c>
      <c r="F9" s="8" t="s">
        <v>3</v>
      </c>
      <c r="G9" s="1"/>
    </row>
    <row r="10" spans="1:7" ht="15" customHeight="1" x14ac:dyDescent="0.25">
      <c r="A10" s="1"/>
      <c r="B10" s="74" t="s">
        <v>45</v>
      </c>
      <c r="C10" s="75"/>
      <c r="D10" s="76"/>
      <c r="E10" s="7">
        <v>0</v>
      </c>
      <c r="F10" s="8" t="s">
        <v>3</v>
      </c>
      <c r="G10" s="1"/>
    </row>
    <row r="11" spans="1:7" ht="15" customHeight="1" x14ac:dyDescent="0.25">
      <c r="A11" s="1"/>
      <c r="B11" s="74" t="s">
        <v>46</v>
      </c>
      <c r="C11" s="75"/>
      <c r="D11" s="76"/>
      <c r="E11" s="9">
        <v>582573.37248000002</v>
      </c>
      <c r="F11" s="8" t="s">
        <v>3</v>
      </c>
      <c r="G11" s="1"/>
    </row>
    <row r="12" spans="1:7" x14ac:dyDescent="0.25">
      <c r="A12" s="1"/>
      <c r="B12" s="74" t="s">
        <v>30</v>
      </c>
      <c r="C12" s="75"/>
      <c r="D12" s="76"/>
      <c r="E12" s="9">
        <v>0</v>
      </c>
      <c r="F12" s="8" t="s">
        <v>3</v>
      </c>
      <c r="G12" s="1"/>
    </row>
    <row r="13" spans="1:7" x14ac:dyDescent="0.25">
      <c r="A13" s="1"/>
      <c r="B13" s="74" t="s">
        <v>29</v>
      </c>
      <c r="C13" s="75"/>
      <c r="D13" s="76"/>
      <c r="E13" s="9">
        <v>0</v>
      </c>
      <c r="F13" s="8" t="s">
        <v>3</v>
      </c>
      <c r="G13" s="1"/>
    </row>
    <row r="14" spans="1:7" x14ac:dyDescent="0.25">
      <c r="A14" s="1"/>
      <c r="B14" s="74" t="s">
        <v>159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160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18</v>
      </c>
      <c r="C16" s="75"/>
      <c r="D16" s="76"/>
      <c r="E16" s="9">
        <f>E9*'Fane 12. Nøgletal'!C11+SUM(E10:E15)*'Fane 12. Nøgletal'!C12</f>
        <v>223878.41061775299</v>
      </c>
      <c r="F16" s="8" t="s">
        <v>3</v>
      </c>
      <c r="G16" s="1"/>
    </row>
    <row r="17" spans="1:7" x14ac:dyDescent="0.25">
      <c r="A17" s="1"/>
      <c r="B17" s="74" t="s">
        <v>9</v>
      </c>
      <c r="C17" s="75"/>
      <c r="D17" s="76"/>
      <c r="E17" s="9">
        <f>-SUM(E9:E16)*'Fane 5. Individuelt eff. krav'!G9</f>
        <v>-267492.01220621192</v>
      </c>
      <c r="F17" s="8" t="s">
        <v>3</v>
      </c>
      <c r="G17" s="1"/>
    </row>
    <row r="18" spans="1:7" x14ac:dyDescent="0.25">
      <c r="A18" s="1"/>
      <c r="B18" s="74" t="s">
        <v>27</v>
      </c>
      <c r="C18" s="75"/>
      <c r="D18" s="76"/>
      <c r="E18" s="9">
        <f>-'Fane 4.1. Gen. krav - drift'!G25</f>
        <v>-169142.48065882656</v>
      </c>
      <c r="F18" s="8" t="s">
        <v>3</v>
      </c>
      <c r="G18" s="1"/>
    </row>
    <row r="19" spans="1:7" x14ac:dyDescent="0.25">
      <c r="A19" s="1"/>
      <c r="B19" s="74" t="s">
        <v>28</v>
      </c>
      <c r="C19" s="75"/>
      <c r="D19" s="76"/>
      <c r="E19" s="9">
        <f>-'Fane 4.2. Gen. krav - anlæg'!G25</f>
        <v>-58138.670293578551</v>
      </c>
      <c r="F19" s="8" t="s">
        <v>3</v>
      </c>
      <c r="G19" s="1"/>
    </row>
    <row r="20" spans="1:7" x14ac:dyDescent="0.25">
      <c r="A20" s="1"/>
      <c r="B20" s="89" t="s">
        <v>20</v>
      </c>
      <c r="C20" s="90"/>
      <c r="D20" s="91"/>
      <c r="E20" s="10">
        <f>SUM(E9:E19)</f>
        <v>12879827.447151978</v>
      </c>
      <c r="F20" s="11" t="s">
        <v>3</v>
      </c>
      <c r="G20" s="1"/>
    </row>
    <row r="21" spans="1:7" x14ac:dyDescent="0.25">
      <c r="A21" s="1"/>
      <c r="B21" s="77" t="s">
        <v>12</v>
      </c>
      <c r="C21" s="78"/>
      <c r="D21" s="78"/>
      <c r="E21" s="46"/>
      <c r="F21" s="20"/>
      <c r="G21" s="1"/>
    </row>
    <row r="22" spans="1:7" x14ac:dyDescent="0.25">
      <c r="A22" s="1"/>
      <c r="B22" s="79" t="s">
        <v>12</v>
      </c>
      <c r="C22" s="80"/>
      <c r="D22" s="81"/>
      <c r="E22" s="10">
        <v>19418487.610052522</v>
      </c>
      <c r="F22" s="11" t="s">
        <v>3</v>
      </c>
      <c r="G22" s="1"/>
    </row>
    <row r="23" spans="1:7" ht="15" customHeight="1" x14ac:dyDescent="0.25">
      <c r="A23" s="1"/>
      <c r="B23" s="77" t="s">
        <v>99</v>
      </c>
      <c r="C23" s="78"/>
      <c r="D23" s="78"/>
      <c r="E23" s="46"/>
      <c r="F23" s="46"/>
      <c r="G23" s="1"/>
    </row>
    <row r="24" spans="1:7" ht="14.25" customHeight="1" x14ac:dyDescent="0.25">
      <c r="A24" s="1"/>
      <c r="B24" s="86" t="s">
        <v>95</v>
      </c>
      <c r="C24" s="87"/>
      <c r="D24" s="88"/>
      <c r="E24" s="9">
        <v>0</v>
      </c>
      <c r="F24" s="8" t="s">
        <v>3</v>
      </c>
      <c r="G24" s="1"/>
    </row>
    <row r="25" spans="1:7" ht="14.25" customHeight="1" x14ac:dyDescent="0.25">
      <c r="A25" s="1"/>
      <c r="B25" s="86" t="s">
        <v>96</v>
      </c>
      <c r="C25" s="87"/>
      <c r="D25" s="88"/>
      <c r="E25" s="9">
        <v>0</v>
      </c>
      <c r="F25" s="8" t="s">
        <v>3</v>
      </c>
      <c r="G25" s="1"/>
    </row>
    <row r="26" spans="1:7" x14ac:dyDescent="0.25">
      <c r="A26" s="1"/>
      <c r="B26" s="92" t="s">
        <v>100</v>
      </c>
      <c r="C26" s="93"/>
      <c r="D26" s="93"/>
      <c r="E26" s="10">
        <v>0</v>
      </c>
      <c r="F26" s="11" t="s">
        <v>3</v>
      </c>
      <c r="G26" s="1"/>
    </row>
    <row r="27" spans="1:7" ht="14.25" customHeight="1" x14ac:dyDescent="0.2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25">
      <c r="A28" s="1"/>
      <c r="B28" s="92" t="s">
        <v>229</v>
      </c>
      <c r="C28" s="93"/>
      <c r="D28" s="94"/>
      <c r="E28" s="10">
        <v>0</v>
      </c>
      <c r="F28" s="11" t="s">
        <v>3</v>
      </c>
      <c r="G28" s="1"/>
    </row>
    <row r="29" spans="1:7" x14ac:dyDescent="0.2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25">
      <c r="A30" s="1"/>
      <c r="B30" s="92" t="s">
        <v>231</v>
      </c>
      <c r="C30" s="93"/>
      <c r="D30" s="94"/>
      <c r="E30" s="10">
        <v>0</v>
      </c>
      <c r="F30" s="11" t="s">
        <v>3</v>
      </c>
      <c r="G30" s="1"/>
    </row>
    <row r="31" spans="1:7" x14ac:dyDescent="0.25">
      <c r="A31" s="1"/>
      <c r="B31" s="45" t="s">
        <v>232</v>
      </c>
      <c r="C31" s="46"/>
      <c r="D31" s="46"/>
      <c r="E31" s="46"/>
      <c r="F31" s="20"/>
      <c r="G31" s="1"/>
    </row>
    <row r="32" spans="1:7" x14ac:dyDescent="0.25">
      <c r="A32" s="1"/>
      <c r="B32" s="79" t="s">
        <v>233</v>
      </c>
      <c r="C32" s="80"/>
      <c r="D32" s="81"/>
      <c r="E32" s="10">
        <v>0</v>
      </c>
      <c r="F32" s="11" t="s">
        <v>3</v>
      </c>
      <c r="G32" s="1"/>
    </row>
    <row r="33" spans="1:7" x14ac:dyDescent="0.25">
      <c r="A33" s="1"/>
      <c r="B33" s="45" t="s">
        <v>24</v>
      </c>
      <c r="C33" s="46"/>
      <c r="D33" s="46"/>
      <c r="E33" s="12">
        <f>SUM(E30,E26,E28,E22,E20,E32)</f>
        <v>32298315.0572045</v>
      </c>
      <c r="F33" s="13" t="s">
        <v>3</v>
      </c>
      <c r="G33" s="1"/>
    </row>
    <row r="34" spans="1:7" ht="28.15" customHeight="1" x14ac:dyDescent="0.25">
      <c r="A34" s="1"/>
      <c r="B34" s="86" t="s">
        <v>179</v>
      </c>
      <c r="C34" s="87"/>
      <c r="D34" s="87"/>
      <c r="E34" s="87"/>
      <c r="F34" s="8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2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2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53</v>
      </c>
      <c r="C5" s="99"/>
      <c r="D5" s="99"/>
      <c r="E5" s="99"/>
      <c r="F5" s="100"/>
      <c r="G5" s="24">
        <v>8580392.7710526492</v>
      </c>
      <c r="H5" s="14" t="s">
        <v>3</v>
      </c>
      <c r="I5" s="1"/>
    </row>
    <row r="6" spans="1:9" x14ac:dyDescent="0.25">
      <c r="A6" s="1"/>
      <c r="B6" s="98" t="s">
        <v>54</v>
      </c>
      <c r="C6" s="99"/>
      <c r="D6" s="99"/>
      <c r="E6" s="99"/>
      <c r="F6" s="100"/>
      <c r="G6" s="24">
        <f>G5*'Fane 12. Nøgletal'!C27</f>
        <v>171607.85542105298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8515576.4840601161</v>
      </c>
      <c r="H10" s="14" t="s">
        <v>3</v>
      </c>
      <c r="I10" s="1"/>
    </row>
    <row r="11" spans="1:9" x14ac:dyDescent="0.2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170311.52968120232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8486299.9321079161</v>
      </c>
      <c r="H16" s="14" t="s">
        <v>3</v>
      </c>
      <c r="I16" s="1"/>
    </row>
    <row r="17" spans="1:9" x14ac:dyDescent="0.2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2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2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169725.99864215832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8457124.0329413284</v>
      </c>
      <c r="H23" s="14" t="s">
        <v>3</v>
      </c>
      <c r="I23" s="1"/>
    </row>
    <row r="24" spans="1:9" x14ac:dyDescent="0.2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2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169142.48065882656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8389094.9272203483</v>
      </c>
      <c r="H29" s="14" t="s">
        <v>3</v>
      </c>
      <c r="I29" s="1"/>
    </row>
    <row r="30" spans="1:9" x14ac:dyDescent="0.2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2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167781.89854440695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8321613.0476257885</v>
      </c>
      <c r="H35" s="14" t="s">
        <v>3</v>
      </c>
      <c r="I35" s="1"/>
    </row>
    <row r="36" spans="1:9" x14ac:dyDescent="0.2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166432.26095251576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8254673.9922706867</v>
      </c>
      <c r="H41" s="14" t="s">
        <v>3</v>
      </c>
      <c r="I41" s="1"/>
    </row>
    <row r="42" spans="1:9" x14ac:dyDescent="0.2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165093.47984541373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8188273.3946768614</v>
      </c>
      <c r="H47" s="14" t="s">
        <v>3</v>
      </c>
      <c r="I47" s="1"/>
    </row>
    <row r="48" spans="1:9" x14ac:dyDescent="0.2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163765.46789353722</v>
      </c>
      <c r="H49" s="14" t="s">
        <v>3</v>
      </c>
      <c r="I49" s="1"/>
    </row>
    <row r="50" spans="1:9" x14ac:dyDescent="0.2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72</v>
      </c>
      <c r="C5" s="99"/>
      <c r="D5" s="99"/>
      <c r="E5" s="99"/>
      <c r="F5" s="100"/>
      <c r="G5" s="24">
        <v>4768503.5598060368</v>
      </c>
      <c r="H5" s="14" t="s">
        <v>3</v>
      </c>
      <c r="I5" s="1"/>
    </row>
    <row r="6" spans="1:9" x14ac:dyDescent="0.25">
      <c r="A6" s="1"/>
      <c r="B6" s="98" t="s">
        <v>69</v>
      </c>
      <c r="C6" s="99"/>
      <c r="D6" s="99"/>
      <c r="E6" s="99"/>
      <c r="F6" s="100"/>
      <c r="G6" s="24">
        <f>G5*'Fane 12. Nøgletal'!C18</f>
        <v>43393.382394234934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4785119.0766649321</v>
      </c>
      <c r="H10" s="14" t="s">
        <v>3</v>
      </c>
      <c r="I10" s="1"/>
    </row>
    <row r="11" spans="1:9" x14ac:dyDescent="0.2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2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43544.583597650882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4821707.1020001182</v>
      </c>
      <c r="H16" s="14" t="s">
        <v>3</v>
      </c>
      <c r="I16" s="1"/>
    </row>
    <row r="17" spans="1:9" x14ac:dyDescent="0.25">
      <c r="A17" s="1"/>
      <c r="B17" s="98" t="s">
        <v>149</v>
      </c>
      <c r="C17" s="99"/>
      <c r="D17" s="99"/>
      <c r="E17" s="99"/>
      <c r="F17" s="100"/>
      <c r="G17" s="24">
        <v>-143201.8930653448</v>
      </c>
      <c r="H17" s="14" t="s">
        <v>3</v>
      </c>
      <c r="I17" s="1"/>
    </row>
    <row r="18" spans="1:9" x14ac:dyDescent="0.25">
      <c r="A18" s="1"/>
      <c r="B18" s="101" t="s">
        <v>79</v>
      </c>
      <c r="C18" s="102"/>
      <c r="D18" s="102"/>
      <c r="E18" s="102"/>
      <c r="F18" s="103"/>
      <c r="G18" s="24">
        <v>27009.282047589993</v>
      </c>
      <c r="H18" s="14" t="s">
        <v>3</v>
      </c>
      <c r="I18" s="1"/>
    </row>
    <row r="19" spans="1:9" x14ac:dyDescent="0.2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40937.97607154656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4743407.8580128094</v>
      </c>
      <c r="H23" s="14" t="s">
        <v>3</v>
      </c>
      <c r="I23" s="1"/>
    </row>
    <row r="24" spans="1:9" x14ac:dyDescent="0.25">
      <c r="A24" s="1"/>
      <c r="B24" s="101" t="s">
        <v>83</v>
      </c>
      <c r="C24" s="102"/>
      <c r="D24" s="102"/>
      <c r="E24" s="102"/>
      <c r="F24" s="103"/>
      <c r="G24" s="24">
        <v>594050.06791785604</v>
      </c>
      <c r="H24" s="14" t="s">
        <v>3</v>
      </c>
      <c r="I24" s="1"/>
    </row>
    <row r="25" spans="1:9" x14ac:dyDescent="0.2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58138.670293578551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5343726.9505558591</v>
      </c>
      <c r="H29" s="14" t="s">
        <v>3</v>
      </c>
      <c r="I29" s="1"/>
    </row>
    <row r="30" spans="1:9" x14ac:dyDescent="0.2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212464.073961972</v>
      </c>
      <c r="H30" s="14" t="s">
        <v>3</v>
      </c>
      <c r="I30" s="1"/>
    </row>
    <row r="31" spans="1:9" x14ac:dyDescent="0.2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152795.25317424035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5469317.199753982</v>
      </c>
      <c r="H35" s="14" t="s">
        <v>3</v>
      </c>
      <c r="I35" s="1"/>
    </row>
    <row r="36" spans="1:9" x14ac:dyDescent="0.2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150406.22299323449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5383801.6906772293</v>
      </c>
      <c r="H41" s="14" t="s">
        <v>3</v>
      </c>
      <c r="I41" s="1"/>
    </row>
    <row r="42" spans="1:9" x14ac:dyDescent="0.2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148054.54649362381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2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5299623.2593426462</v>
      </c>
      <c r="H47" s="14" t="s">
        <v>3</v>
      </c>
      <c r="I47" s="1"/>
    </row>
    <row r="48" spans="1:9" x14ac:dyDescent="0.2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145739.63963192276</v>
      </c>
      <c r="H49" s="14" t="s">
        <v>3</v>
      </c>
      <c r="I49" s="1"/>
    </row>
    <row r="50" spans="1:9" x14ac:dyDescent="0.2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124</v>
      </c>
      <c r="C9" s="99"/>
      <c r="D9" s="99"/>
      <c r="E9" s="99"/>
      <c r="F9" s="100"/>
      <c r="G9" s="23">
        <v>0.02</v>
      </c>
      <c r="H9" s="14"/>
      <c r="I9" s="1"/>
    </row>
    <row r="10" spans="1:9" x14ac:dyDescent="0.25">
      <c r="A10" s="1"/>
      <c r="B10" s="98" t="s">
        <v>181</v>
      </c>
      <c r="C10" s="99"/>
      <c r="D10" s="99"/>
      <c r="E10" s="99"/>
      <c r="F10" s="100"/>
      <c r="G10" s="23">
        <v>1.5696866615400769E-2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2020-10-29T12:22:27Z</dcterms:modified>
</cp:coreProperties>
</file>