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Fredensborg Vand AS (V054)\ØR2025\"/>
    </mc:Choice>
  </mc:AlternateContent>
  <xr:revisionPtr revIDLastSave="0" documentId="13_ncr:1_{4A2DFF74-51AF-4545-BDC5-3DE355E82A23}"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<sst xmlns="http://schemas.openxmlformats.org/spreadsheetml/2006/main" count="445" uniqueCount="201">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</sst>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8" t="s">
        <v>4</v>
      </c>
      <c r="D6" s="78"/>
      <c r="E6" s="78"/>
      <c r="F6" s="78"/>
      <c r="G6" s="1"/>
    </row>
    <row r="7" spans="1:7" ht="15" customHeight="1" x14ac:dyDescent="0.3">
      <c r="A7" s="1"/>
      <c r="B7" s="3"/>
      <c r="C7" s="78"/>
      <c r="D7" s="78"/>
      <c r="E7" s="78"/>
      <c r="F7" s="78"/>
      <c r="G7" s="1"/>
    </row>
    <row r="8" spans="1:7" ht="15.6" x14ac:dyDescent="0.3">
      <c r="A8" s="1"/>
      <c r="B8" s="4"/>
      <c r="C8" s="83" t="s">
        <v>196</v>
      </c>
      <c r="D8" s="83"/>
      <c r="E8" s="83"/>
      <c r="F8" s="83"/>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2" t="s">
        <v>5</v>
      </c>
      <c r="D11" s="82"/>
      <c r="E11" s="82"/>
      <c r="F11" s="82"/>
      <c r="G11" s="1"/>
    </row>
    <row r="12" spans="1:7" x14ac:dyDescent="0.3">
      <c r="A12" s="1"/>
      <c r="B12" s="1"/>
      <c r="C12" s="1"/>
      <c r="D12" s="1"/>
      <c r="E12" s="1"/>
      <c r="F12" s="1"/>
      <c r="G12" s="1"/>
    </row>
    <row r="13" spans="1:7" x14ac:dyDescent="0.3">
      <c r="A13" s="1"/>
      <c r="B13" s="6" t="s">
        <v>6</v>
      </c>
      <c r="C13" s="75" t="s">
        <v>124</v>
      </c>
      <c r="D13" s="76"/>
      <c r="E13" s="76"/>
      <c r="F13" s="77"/>
      <c r="G13" s="1"/>
    </row>
    <row r="14" spans="1:7" x14ac:dyDescent="0.3">
      <c r="A14" s="1"/>
      <c r="B14" s="6" t="s">
        <v>14</v>
      </c>
      <c r="C14" s="75" t="s">
        <v>159</v>
      </c>
      <c r="D14" s="76"/>
      <c r="E14" s="76"/>
      <c r="F14" s="77"/>
      <c r="G14" s="1"/>
    </row>
    <row r="15" spans="1:7" x14ac:dyDescent="0.3">
      <c r="A15" s="1"/>
      <c r="B15" s="6" t="s">
        <v>29</v>
      </c>
      <c r="C15" s="75" t="s">
        <v>107</v>
      </c>
      <c r="D15" s="76"/>
      <c r="E15" s="76"/>
      <c r="F15" s="77"/>
      <c r="G15" s="1"/>
    </row>
    <row r="16" spans="1:7" x14ac:dyDescent="0.3">
      <c r="A16" s="1"/>
      <c r="B16" s="6" t="s">
        <v>30</v>
      </c>
      <c r="C16" s="75" t="s">
        <v>125</v>
      </c>
      <c r="D16" s="76"/>
      <c r="E16" s="76"/>
      <c r="F16" s="77"/>
      <c r="G16" s="1"/>
    </row>
    <row r="17" spans="1:7" x14ac:dyDescent="0.3">
      <c r="A17" s="1"/>
      <c r="B17" s="6" t="s">
        <v>57</v>
      </c>
      <c r="C17" s="75" t="s">
        <v>126</v>
      </c>
      <c r="D17" s="76"/>
      <c r="E17" s="76"/>
      <c r="F17" s="77"/>
      <c r="G17" s="1"/>
    </row>
    <row r="18" spans="1:7" x14ac:dyDescent="0.3">
      <c r="A18" s="1"/>
      <c r="B18" s="6" t="s">
        <v>49</v>
      </c>
      <c r="C18" s="84" t="s">
        <v>42</v>
      </c>
      <c r="D18" s="85"/>
      <c r="E18" s="85"/>
      <c r="F18" s="86"/>
      <c r="G18" s="1"/>
    </row>
    <row r="19" spans="1:7" x14ac:dyDescent="0.3">
      <c r="A19" s="1"/>
      <c r="B19" s="6" t="s">
        <v>50</v>
      </c>
      <c r="C19" s="84" t="s">
        <v>43</v>
      </c>
      <c r="D19" s="85"/>
      <c r="E19" s="85"/>
      <c r="F19" s="86"/>
      <c r="G19" s="1"/>
    </row>
    <row r="20" spans="1:7" x14ac:dyDescent="0.3">
      <c r="A20" s="1"/>
      <c r="B20" s="6" t="s">
        <v>7</v>
      </c>
      <c r="C20" s="84" t="s">
        <v>9</v>
      </c>
      <c r="D20" s="85"/>
      <c r="E20" s="85"/>
      <c r="F20" s="86"/>
      <c r="G20" s="1"/>
    </row>
    <row r="21" spans="1:7" x14ac:dyDescent="0.3">
      <c r="A21" s="1"/>
      <c r="B21" s="6" t="s">
        <v>51</v>
      </c>
      <c r="C21" s="90" t="s">
        <v>11</v>
      </c>
      <c r="D21" s="91"/>
      <c r="E21" s="91"/>
      <c r="F21" s="92"/>
      <c r="G21" s="1"/>
    </row>
    <row r="22" spans="1:7" x14ac:dyDescent="0.3">
      <c r="A22" s="1"/>
      <c r="B22" s="6" t="s">
        <v>37</v>
      </c>
      <c r="C22" s="79" t="s">
        <v>127</v>
      </c>
      <c r="D22" s="80"/>
      <c r="E22" s="80"/>
      <c r="F22" s="81"/>
      <c r="G22" s="1"/>
    </row>
    <row r="23" spans="1:7" x14ac:dyDescent="0.3">
      <c r="A23" s="1"/>
      <c r="B23" s="6" t="s">
        <v>8</v>
      </c>
      <c r="C23" s="79" t="s">
        <v>89</v>
      </c>
      <c r="D23" s="80"/>
      <c r="E23" s="80"/>
      <c r="F23" s="81"/>
      <c r="G23" s="1"/>
    </row>
    <row r="24" spans="1:7" x14ac:dyDescent="0.3">
      <c r="A24" s="1"/>
      <c r="B24" s="6" t="s">
        <v>85</v>
      </c>
      <c r="C24" s="79" t="s">
        <v>78</v>
      </c>
      <c r="D24" s="80"/>
      <c r="E24" s="80"/>
      <c r="F24" s="81"/>
      <c r="G24" s="1"/>
    </row>
    <row r="25" spans="1:7" x14ac:dyDescent="0.3">
      <c r="A25" s="1"/>
      <c r="B25" s="6" t="s">
        <v>86</v>
      </c>
      <c r="C25" s="79" t="s">
        <v>38</v>
      </c>
      <c r="D25" s="80"/>
      <c r="E25" s="80"/>
      <c r="F25" s="81"/>
      <c r="G25" s="1"/>
    </row>
    <row r="26" spans="1:7" x14ac:dyDescent="0.3">
      <c r="A26" s="1"/>
      <c r="B26" s="6" t="s">
        <v>87</v>
      </c>
      <c r="C26" s="79" t="s">
        <v>39</v>
      </c>
      <c r="D26" s="80"/>
      <c r="E26" s="80"/>
      <c r="F26" s="81"/>
      <c r="G26" s="1"/>
    </row>
    <row r="27" spans="1:7" x14ac:dyDescent="0.3">
      <c r="A27" s="1"/>
      <c r="B27" s="6" t="s">
        <v>52</v>
      </c>
      <c r="C27" s="79" t="s">
        <v>58</v>
      </c>
      <c r="D27" s="80"/>
      <c r="E27" s="80"/>
      <c r="F27" s="81"/>
      <c r="G27" s="1"/>
    </row>
    <row r="28" spans="1:7" x14ac:dyDescent="0.3">
      <c r="A28" s="1"/>
      <c r="B28" s="6" t="s">
        <v>46</v>
      </c>
      <c r="C28" s="79" t="s">
        <v>31</v>
      </c>
      <c r="D28" s="80"/>
      <c r="E28" s="80"/>
      <c r="F28" s="81"/>
      <c r="G28" s="1"/>
    </row>
    <row r="29" spans="1:7" x14ac:dyDescent="0.3">
      <c r="A29" s="1"/>
      <c r="B29" s="6" t="s">
        <v>88</v>
      </c>
      <c r="C29" s="87" t="s">
        <v>47</v>
      </c>
      <c r="D29" s="88"/>
      <c r="E29" s="88"/>
      <c r="F29" s="89"/>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9IgbejkcYs8dgFw4ZSpB2+ikmLE6SphRp9rVPIszYuJRNjF/whsz8IFKJ7zIsItNVJMfNlcb/XactexJd+m1dQ==" saltValue="HJITBwKXtYqSnBAA09DvKg=="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55</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7" t="s">
        <v>142</v>
      </c>
      <c r="C8" s="98"/>
      <c r="D8" s="99"/>
      <c r="E8" s="1"/>
    </row>
    <row r="9" spans="1:5" ht="15" customHeight="1" x14ac:dyDescent="0.3">
      <c r="A9" s="1"/>
      <c r="B9" s="51" t="s">
        <v>27</v>
      </c>
      <c r="C9" s="45" t="s">
        <v>145</v>
      </c>
      <c r="D9" s="11"/>
      <c r="E9" s="1"/>
    </row>
    <row r="10" spans="1:5" ht="15" customHeight="1" x14ac:dyDescent="0.3">
      <c r="A10" s="1"/>
      <c r="B10" s="64" t="s">
        <v>197</v>
      </c>
      <c r="C10" s="65">
        <v>10125618</v>
      </c>
      <c r="D10" s="14" t="s">
        <v>3</v>
      </c>
      <c r="E10" s="1"/>
    </row>
    <row r="11" spans="1:5" x14ac:dyDescent="0.3">
      <c r="A11" s="1"/>
      <c r="B11" s="64" t="s">
        <v>198</v>
      </c>
      <c r="C11" s="65">
        <v>75931</v>
      </c>
      <c r="D11" s="14" t="s">
        <v>3</v>
      </c>
      <c r="E11" s="1"/>
    </row>
    <row r="12" spans="1:5" ht="26.4" x14ac:dyDescent="0.3">
      <c r="A12" s="1"/>
      <c r="B12" s="64" t="s">
        <v>199</v>
      </c>
      <c r="C12" s="65">
        <v>1685768</v>
      </c>
      <c r="D12" s="14" t="s">
        <v>3</v>
      </c>
      <c r="E12" s="1"/>
    </row>
    <row r="13" spans="1:5" x14ac:dyDescent="0.3">
      <c r="A13" s="1"/>
      <c r="B13" s="64" t="s">
        <v>200</v>
      </c>
      <c r="C13" s="65">
        <v>89175</v>
      </c>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11976492</v>
      </c>
      <c r="D19" s="13" t="s">
        <v>3</v>
      </c>
      <c r="E19" s="1"/>
    </row>
    <row r="20" spans="1:5" x14ac:dyDescent="0.3">
      <c r="A20" s="1"/>
      <c r="B20" s="52" t="s">
        <v>144</v>
      </c>
      <c r="C20" s="12">
        <f>C19*(1+'Fane 13. Nøgletal'!C11)^2</f>
        <v>13617219.785319479</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xjSmdnYZMvbsAxeUT5i6Y6flUtj7WPrgc4zMe6hs6kVs0+n3nW+PexFDdxAmIBEbVGch+InO1pVSmA7avqkWyw==" saltValue="9BYpOwO9tqBVuI72iuaN5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172</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1"/>
      <c r="D7" s="1"/>
      <c r="E7" s="1"/>
    </row>
    <row r="8" spans="1:5" x14ac:dyDescent="0.3">
      <c r="A8" s="1"/>
      <c r="B8" s="97" t="s">
        <v>175</v>
      </c>
      <c r="C8" s="98"/>
      <c r="D8" s="99"/>
      <c r="E8" s="1"/>
    </row>
    <row r="9" spans="1:5" x14ac:dyDescent="0.3">
      <c r="A9" s="1"/>
      <c r="B9" s="56" t="s">
        <v>176</v>
      </c>
      <c r="C9" s="9">
        <v>0</v>
      </c>
      <c r="D9" s="39" t="s">
        <v>3</v>
      </c>
      <c r="E9" s="1"/>
    </row>
    <row r="10" spans="1:5" x14ac:dyDescent="0.3">
      <c r="A10" s="1"/>
      <c r="B10" s="56" t="s">
        <v>174</v>
      </c>
      <c r="C10" s="9">
        <v>1708522.0561647713</v>
      </c>
      <c r="D10" s="14" t="s">
        <v>3</v>
      </c>
      <c r="E10" s="1"/>
    </row>
    <row r="11" spans="1:5" x14ac:dyDescent="0.3">
      <c r="A11" s="1"/>
      <c r="B11" s="52"/>
      <c r="C11" s="53"/>
      <c r="D11" s="19"/>
      <c r="E11" s="1"/>
    </row>
    <row r="12" spans="1:5" ht="53.85" customHeight="1" x14ac:dyDescent="0.3">
      <c r="A12" s="1"/>
      <c r="B12" s="106" t="s">
        <v>173</v>
      </c>
      <c r="C12" s="107"/>
      <c r="D12" s="108"/>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0</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32140843.367019907</v>
      </c>
      <c r="D21" s="14" t="s">
        <v>3</v>
      </c>
      <c r="E21" s="1"/>
    </row>
    <row r="22" spans="1:5" x14ac:dyDescent="0.3">
      <c r="A22" s="1"/>
      <c r="B22" s="56" t="s">
        <v>182</v>
      </c>
      <c r="C22" s="9">
        <v>24591424.66</v>
      </c>
      <c r="D22" s="14" t="s">
        <v>3</v>
      </c>
      <c r="E22" s="1"/>
    </row>
    <row r="23" spans="1:5" x14ac:dyDescent="0.3">
      <c r="A23" s="1"/>
      <c r="B23" s="56" t="s">
        <v>28</v>
      </c>
      <c r="C23" s="9">
        <v>0</v>
      </c>
      <c r="D23" s="14" t="s">
        <v>3</v>
      </c>
      <c r="E23" s="1"/>
    </row>
    <row r="24" spans="1:5" x14ac:dyDescent="0.3">
      <c r="A24" s="1"/>
      <c r="B24" s="73" t="s">
        <v>183</v>
      </c>
      <c r="C24" s="46">
        <f>C21-C22-C23</f>
        <v>7549418.7070199065</v>
      </c>
      <c r="D24" s="17" t="s">
        <v>3</v>
      </c>
      <c r="E24" s="1"/>
    </row>
    <row r="25" spans="1:5" x14ac:dyDescent="0.3">
      <c r="A25" s="1"/>
      <c r="B25" s="52"/>
      <c r="C25" s="53"/>
      <c r="D25" s="19"/>
      <c r="E25" s="1"/>
    </row>
    <row r="26" spans="1:5" x14ac:dyDescent="0.3">
      <c r="A26" s="1"/>
      <c r="B26" s="1"/>
      <c r="C26" s="1"/>
      <c r="D26" s="1"/>
      <c r="E26" s="1"/>
    </row>
    <row r="27" spans="1:5" x14ac:dyDescent="0.3">
      <c r="A27" s="1"/>
      <c r="B27" s="97" t="s">
        <v>184</v>
      </c>
      <c r="C27" s="98"/>
      <c r="D27" s="99"/>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09"/>
      <c r="C31" s="110"/>
      <c r="D31" s="11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hWO8ao0cxg81ok9Gh7M+3aUjavdv3biMRO40OSpTuLgftRbFjXMLBtCFNuBlKpnmMoT9nnZflxabhEaRH9U30Q==" saltValue="v7oIojjMEFJnaYdSHln10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5" t="s">
        <v>96</v>
      </c>
      <c r="C3" s="95"/>
      <c r="D3" s="95"/>
      <c r="E3" s="1"/>
    </row>
    <row r="4" spans="1:5" ht="15" customHeight="1" x14ac:dyDescent="0.3">
      <c r="A4" s="1"/>
      <c r="B4" s="95"/>
      <c r="C4" s="95"/>
      <c r="D4" s="95"/>
      <c r="E4" s="1"/>
    </row>
    <row r="5" spans="1:5" x14ac:dyDescent="0.3">
      <c r="A5" s="1"/>
      <c r="B5" s="95"/>
      <c r="C5" s="95"/>
      <c r="D5" s="95"/>
      <c r="E5" s="1"/>
    </row>
    <row r="6" spans="1:5" x14ac:dyDescent="0.3">
      <c r="A6" s="1"/>
      <c r="B6" s="1"/>
      <c r="C6" s="1"/>
      <c r="D6" s="1"/>
      <c r="E6" s="1"/>
    </row>
    <row r="7" spans="1:5" x14ac:dyDescent="0.3">
      <c r="A7" s="1"/>
      <c r="B7" s="1"/>
      <c r="C7" s="1"/>
      <c r="D7" s="1"/>
      <c r="E7" s="1"/>
    </row>
    <row r="8" spans="1:5" x14ac:dyDescent="0.3">
      <c r="A8" s="1"/>
      <c r="B8" s="97" t="s">
        <v>97</v>
      </c>
      <c r="C8" s="98"/>
      <c r="D8" s="99"/>
      <c r="E8" s="1"/>
    </row>
    <row r="9" spans="1:5" ht="15" customHeight="1" x14ac:dyDescent="0.3">
      <c r="A9" s="1"/>
      <c r="B9" s="112" t="s">
        <v>123</v>
      </c>
      <c r="C9" s="113"/>
      <c r="D9" s="114"/>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0BEhWHfELxYUHvbC7xnBXpcw1EWxJypGnCwRwM5D+TAFizviXeleuizc4WC1gKHc7e0nKZCdXYRC1mhJJiQjnQ==" saltValue="+PaVg+z101ralMyCdIeVq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3" t="s">
        <v>90</v>
      </c>
      <c r="C3" s="93"/>
      <c r="D3" s="93"/>
      <c r="E3" s="93"/>
      <c r="F3" s="93"/>
      <c r="G3" s="93"/>
      <c r="H3" s="93"/>
      <c r="I3" s="93"/>
      <c r="J3" s="93"/>
      <c r="K3" s="93"/>
      <c r="L3" s="1"/>
    </row>
    <row r="4" spans="1:12" ht="15" customHeight="1" x14ac:dyDescent="0.3">
      <c r="A4" s="1"/>
      <c r="B4" s="93"/>
      <c r="C4" s="93"/>
      <c r="D4" s="93"/>
      <c r="E4" s="93"/>
      <c r="F4" s="93"/>
      <c r="G4" s="93"/>
      <c r="H4" s="93"/>
      <c r="I4" s="93"/>
      <c r="J4" s="93"/>
      <c r="K4" s="93"/>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7" t="s">
        <v>74</v>
      </c>
      <c r="C8" s="98"/>
      <c r="D8" s="98"/>
      <c r="E8" s="98"/>
      <c r="F8" s="98"/>
      <c r="G8" s="98"/>
      <c r="H8" s="98"/>
      <c r="I8" s="98"/>
      <c r="J8" s="98"/>
      <c r="K8" s="99"/>
      <c r="L8" s="1"/>
    </row>
    <row r="9" spans="1:12" ht="39.75" customHeight="1" x14ac:dyDescent="0.3">
      <c r="A9" s="1"/>
      <c r="B9" s="18" t="s">
        <v>0</v>
      </c>
      <c r="C9" s="18" t="s">
        <v>1</v>
      </c>
      <c r="D9" s="115" t="s">
        <v>83</v>
      </c>
      <c r="E9" s="116"/>
      <c r="F9" s="115" t="s">
        <v>2</v>
      </c>
      <c r="G9" s="116"/>
      <c r="H9" s="115" t="s">
        <v>84</v>
      </c>
      <c r="I9" s="116"/>
      <c r="J9" s="115" t="s">
        <v>25</v>
      </c>
      <c r="K9" s="116"/>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hK/Yy4BRF+jd+VYYB4QDBXYDAAsteL+KRmLioxqnFJl+7UEzVGuWJXnW3eixdDkMpUYlWAA/DEQ/8pcHxyYOtQ==" saltValue="X9RvQVb972/0PuxsBqYBz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91</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c r="C11" s="21"/>
      <c r="D11" s="14" t="s">
        <v>3</v>
      </c>
      <c r="E11" s="9"/>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0</v>
      </c>
      <c r="D17" s="13" t="s">
        <v>3</v>
      </c>
      <c r="E17" s="12">
        <f>SUM(E10:E16)</f>
        <v>0</v>
      </c>
      <c r="F17" s="13" t="s">
        <v>3</v>
      </c>
      <c r="G17" s="1"/>
    </row>
    <row r="18" spans="1:7" x14ac:dyDescent="0.3">
      <c r="A18" s="1"/>
      <c r="B18" s="52" t="s">
        <v>147</v>
      </c>
      <c r="C18" s="12">
        <f>C17*(1+'Fane 13. Nøgletal'!C11)</f>
        <v>0</v>
      </c>
      <c r="D18" s="13" t="s">
        <v>3</v>
      </c>
      <c r="E18" s="12">
        <f>E17*(1+'Fane 13. Nøgletal'!C11)</f>
        <v>0</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hhyBR8BuJYlH/0CTqi78HgqyVePxF+bgi2fXTb0Q1b4Dl1TVLitMySmjDVgp5YqhG2sSY2AkEYlwahcHWzWlyA==" saltValue="TVMww6olegRsjSSEMAufy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92</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7" t="s">
        <v>150</v>
      </c>
      <c r="C8" s="98"/>
      <c r="D8" s="98"/>
      <c r="E8" s="98"/>
      <c r="F8" s="99"/>
      <c r="G8" s="1"/>
    </row>
    <row r="9" spans="1:7" x14ac:dyDescent="0.3">
      <c r="A9" s="1"/>
      <c r="B9" s="71" t="s">
        <v>15</v>
      </c>
      <c r="C9" s="73" t="s">
        <v>10</v>
      </c>
      <c r="D9" s="74"/>
      <c r="E9" s="73" t="s">
        <v>26</v>
      </c>
      <c r="F9" s="27"/>
      <c r="G9" s="1"/>
    </row>
    <row r="10" spans="1:7" x14ac:dyDescent="0.3">
      <c r="A10" s="1"/>
      <c r="B10" s="23"/>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1MCiCYn3O825rVLlyM2O9eTJ6PHa3x7KLWxqdT2usEW5g9w9pFNGn3OoLgDiRmqYZ4gyn1jyAG93niWnwnRsDg==" saltValue="OT9zoKt7ul8LdYJqRfIV3g=="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93</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x14ac:dyDescent="0.3">
      <c r="A7" s="1"/>
      <c r="B7" s="1"/>
      <c r="C7" s="1"/>
      <c r="D7" s="1"/>
      <c r="E7" s="1"/>
      <c r="F7" s="1"/>
      <c r="G7" s="1"/>
    </row>
    <row r="8" spans="1:7" x14ac:dyDescent="0.3">
      <c r="A8" s="1"/>
      <c r="B8" s="97" t="s">
        <v>59</v>
      </c>
      <c r="C8" s="98"/>
      <c r="D8" s="98"/>
      <c r="E8" s="98"/>
      <c r="F8" s="99"/>
      <c r="G8" s="1"/>
    </row>
    <row r="9" spans="1:7" ht="15" customHeight="1" x14ac:dyDescent="0.3">
      <c r="A9" s="1"/>
      <c r="B9" s="54" t="s">
        <v>60</v>
      </c>
      <c r="C9" s="117" t="s">
        <v>10</v>
      </c>
      <c r="D9" s="118"/>
      <c r="E9" s="117" t="s">
        <v>26</v>
      </c>
      <c r="F9" s="118"/>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2Pac7j34bUsAqg0PALoPVmdJdnTQYWZCsIuj4MKeS6XTmQLNg7USl298GgDzj2da4kLzI7mVKgqo7vNTpNmJNA==" saltValue="HnIOUSWBgr819TLNDiP2k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94</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7" t="s">
        <v>152</v>
      </c>
      <c r="C8" s="98"/>
      <c r="D8" s="98"/>
      <c r="E8" s="98"/>
      <c r="F8" s="99"/>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V+k3P0KX+wUjsPk3IMgPLNTDxyw4GHOWAufdVxK/MKaJ3b1FmpzclxzEL2jjsMc7u3KnoR2Iwv27buE1IX/xhA==" saltValue="rk/VEjKmD831502r+iuFz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5" t="s">
        <v>95</v>
      </c>
      <c r="C3" s="95"/>
      <c r="D3" s="1"/>
    </row>
    <row r="4" spans="1:4" ht="15" customHeight="1" x14ac:dyDescent="0.3">
      <c r="A4" s="1"/>
      <c r="B4" s="95"/>
      <c r="C4" s="95"/>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194</v>
      </c>
      <c r="C11" s="49">
        <v>6.6299999999999998E-2</v>
      </c>
      <c r="D11" s="1"/>
    </row>
    <row r="12" spans="1:4" x14ac:dyDescent="0.3">
      <c r="A12" s="1"/>
      <c r="B12" s="97"/>
      <c r="C12" s="99"/>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195</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D+rueAnboJ2S93EUO9i9cJSi4DDKKBKYQPwEczAxsRvJmoSeiXz5+61z9DQjCA91qfLJRAcPUAhBpEZm8HZR4A==" saltValue="uRxMIyaZu+S2u/sZnSkWm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128</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15972281.7427116</v>
      </c>
      <c r="D9" s="8" t="s">
        <v>3</v>
      </c>
      <c r="E9" s="1"/>
    </row>
    <row r="10" spans="1:5" ht="17.100000000000001" customHeight="1" x14ac:dyDescent="0.3">
      <c r="A10" s="1"/>
      <c r="B10" s="24" t="s">
        <v>32</v>
      </c>
      <c r="C10" s="7">
        <f>'Fane 10.1. Varige tillæg'!C18</f>
        <v>0</v>
      </c>
      <c r="D10" s="8" t="s">
        <v>3</v>
      </c>
      <c r="E10" s="1"/>
    </row>
    <row r="11" spans="1:5" ht="17.100000000000001" customHeight="1" x14ac:dyDescent="0.3">
      <c r="A11" s="1"/>
      <c r="B11" s="24" t="s">
        <v>33</v>
      </c>
      <c r="C11" s="9">
        <f>'Fane 10.1. Varige tillæg'!E18</f>
        <v>0</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1058962.2795417791</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-163567.13815053494</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16867676.884102844</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13617219.785319479</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30484896.669422321</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DX82D6WVB3WJuaZkGJHGaFHEpxgtmsYI7ZD7Iq545bVmU0a4rbk8e3n35XnFyj2IYaHGVGU5/01xEvAOw1zGTQ==" saltValue="s+AQcUDoNqZtEFO2j9c/m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129</v>
      </c>
      <c r="C3" s="93"/>
      <c r="D3" s="93"/>
      <c r="E3" s="1"/>
    </row>
    <row r="4" spans="1:5" ht="15" customHeight="1" x14ac:dyDescent="0.3">
      <c r="A4" s="1"/>
      <c r="B4" s="93"/>
      <c r="C4" s="93"/>
      <c r="D4" s="93"/>
      <c r="E4" s="1"/>
    </row>
    <row r="5" spans="1:5" x14ac:dyDescent="0.3">
      <c r="A5" s="1"/>
      <c r="B5" s="94"/>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16867676.884102844</v>
      </c>
      <c r="D9" s="8" t="s">
        <v>3</v>
      </c>
      <c r="E9" s="1"/>
    </row>
    <row r="10" spans="1:5" ht="15" customHeight="1" x14ac:dyDescent="0.3">
      <c r="A10" s="1"/>
      <c r="B10" s="47" t="s">
        <v>17</v>
      </c>
      <c r="C10" s="41">
        <f>C9*'Fane 13. Nøgletal'!C11</f>
        <v>1118326.9774160185</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-170923.40662171712</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17815080.454897147</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14520041.457086161</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32335121.911983307</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I0IQo846hvBytqx6Hd+4lCWaoTMubR5zOchxhDxQ0T3pRLU4X1/YehdpfeY+JBfb5ScObOIydlo8Rvhv1ihujQ==" saltValue="TJX57yZBPDkiLqu9o3YJG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130</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17815080.454897147</v>
      </c>
      <c r="D9" s="8" t="s">
        <v>3</v>
      </c>
      <c r="E9" s="1"/>
    </row>
    <row r="10" spans="1:5" ht="15" customHeight="1" x14ac:dyDescent="0.3">
      <c r="A10" s="1"/>
      <c r="B10" s="47" t="s">
        <v>17</v>
      </c>
      <c r="C10" s="41">
        <f>C9*'Fane 13. Nøgletal'!C11</f>
        <v>1181139.8341596809</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-178610.51591112223</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18817609.773145705</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15482720.205690973</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34300329.978836678</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m7xqlDw6AdOwvy9K2ubuKPGd5SzIbLPQYVAqtztmYnHT7QCoJp1q2seuRyIb+xXnNpHuRzhw5rqGqByn/oCwWg==" saltValue="8lmN80P/pMjGwK3bCozSH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131</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18817609.773145705</v>
      </c>
      <c r="D9" s="8" t="s">
        <v>3</v>
      </c>
      <c r="E9" s="1"/>
    </row>
    <row r="10" spans="1:5" ht="15" customHeight="1" x14ac:dyDescent="0.3">
      <c r="A10" s="1"/>
      <c r="B10" s="47" t="s">
        <v>17</v>
      </c>
      <c r="C10" s="9">
        <f>C9*'Fane 13. Nøgletal'!C11</f>
        <v>1247607.5279595603</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-186643.34525370903</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19878573.955851555</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16509224.555328285</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36387798.511179842</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mPH/D9aXQcwCJeq5b/e5TOC+MzyfVLccqDbpXUPYQH3CN0gnBTyi36wHeLS87p3studfgUSnoQST/qLNAos5+A==" saltValue="GSUpY/T8UAFYJxkAhZQ7M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5" t="s">
        <v>134</v>
      </c>
      <c r="C3" s="95"/>
      <c r="D3" s="95"/>
      <c r="E3" s="1"/>
    </row>
    <row r="4" spans="1:5" ht="15" customHeight="1" x14ac:dyDescent="0.3">
      <c r="A4" s="1"/>
      <c r="B4" s="95"/>
      <c r="C4" s="95"/>
      <c r="D4" s="95"/>
      <c r="E4" s="1"/>
    </row>
    <row r="5" spans="1:5" ht="15" customHeight="1" x14ac:dyDescent="0.3">
      <c r="A5" s="1"/>
      <c r="B5" s="67"/>
      <c r="C5" s="67"/>
      <c r="D5" s="67"/>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15806000.774666943</v>
      </c>
      <c r="D9" s="8" t="s">
        <v>3</v>
      </c>
      <c r="E9" s="1"/>
    </row>
    <row r="10" spans="1:5" x14ac:dyDescent="0.3">
      <c r="A10" s="1"/>
      <c r="B10" s="24" t="s">
        <v>32</v>
      </c>
      <c r="C10" s="7">
        <v>0</v>
      </c>
      <c r="D10" s="8" t="s">
        <v>3</v>
      </c>
      <c r="E10" s="1"/>
    </row>
    <row r="11" spans="1:5" ht="15" customHeight="1" x14ac:dyDescent="0.3">
      <c r="A11" s="1"/>
      <c r="B11" s="24" t="s">
        <v>33</v>
      </c>
      <c r="C11" s="9">
        <v>0</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562693.62757814315</v>
      </c>
      <c r="D16" s="8" t="s">
        <v>3</v>
      </c>
      <c r="E16" s="1"/>
    </row>
    <row r="17" spans="1:5" x14ac:dyDescent="0.3">
      <c r="A17" s="1"/>
      <c r="B17" s="24" t="s">
        <v>9</v>
      </c>
      <c r="C17" s="9">
        <v>-239885.1878925327</v>
      </c>
      <c r="D17" s="8" t="s">
        <v>3</v>
      </c>
      <c r="E17" s="1"/>
    </row>
    <row r="18" spans="1:5" x14ac:dyDescent="0.3">
      <c r="A18" s="1"/>
      <c r="B18" s="24" t="s">
        <v>21</v>
      </c>
      <c r="C18" s="9">
        <v>-156527.47164095464</v>
      </c>
      <c r="D18" s="8" t="s">
        <v>3</v>
      </c>
      <c r="E18" s="1"/>
    </row>
    <row r="19" spans="1:5" x14ac:dyDescent="0.3">
      <c r="A19" s="1"/>
      <c r="B19" s="24" t="s">
        <v>22</v>
      </c>
      <c r="C19" s="9">
        <v>0</v>
      </c>
      <c r="D19" s="8" t="s">
        <v>3</v>
      </c>
      <c r="E19" s="1"/>
    </row>
    <row r="20" spans="1:5" x14ac:dyDescent="0.3">
      <c r="A20" s="1"/>
      <c r="B20" s="73" t="s">
        <v>19</v>
      </c>
      <c r="C20" s="10">
        <v>15972281.7427116</v>
      </c>
      <c r="D20" s="11" t="s">
        <v>3</v>
      </c>
      <c r="E20" s="1"/>
    </row>
    <row r="21" spans="1:5" x14ac:dyDescent="0.3">
      <c r="A21" s="1"/>
      <c r="B21" s="52" t="s">
        <v>11</v>
      </c>
      <c r="C21" s="53"/>
      <c r="D21" s="19"/>
      <c r="E21" s="1"/>
    </row>
    <row r="22" spans="1:5" x14ac:dyDescent="0.3">
      <c r="A22" s="1"/>
      <c r="B22" s="54" t="s">
        <v>11</v>
      </c>
      <c r="C22" s="10">
        <v>16586909.207012478</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50">
        <v>0</v>
      </c>
      <c r="D28" s="11" t="s">
        <v>3</v>
      </c>
      <c r="E28" s="1"/>
    </row>
    <row r="29" spans="1:5" x14ac:dyDescent="0.3">
      <c r="A29" s="1"/>
      <c r="B29" s="25" t="s">
        <v>65</v>
      </c>
      <c r="C29" s="53"/>
      <c r="D29" s="19"/>
      <c r="E29" s="1"/>
    </row>
    <row r="30" spans="1:5" x14ac:dyDescent="0.3">
      <c r="A30" s="1"/>
      <c r="B30" s="58" t="s">
        <v>66</v>
      </c>
      <c r="C30" s="10">
        <v>0</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32559190.949724078</v>
      </c>
      <c r="D33" s="19" t="s">
        <v>3</v>
      </c>
      <c r="E33" s="1"/>
    </row>
    <row r="34" spans="1:5" ht="30" customHeight="1" x14ac:dyDescent="0.3">
      <c r="A34" s="1"/>
      <c r="B34" s="96" t="s">
        <v>193</v>
      </c>
      <c r="C34" s="96"/>
      <c r="D34" s="96"/>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nybCNHLMxPmDVikyXDOpmaS6fKOfV+iPkn+udTU5S06gwY2f/pNPP1uPV8Q7SK8JNlvcZ9BQQCXbWO9PjxjTJQ==" saltValue="YLnajkWVerqFYNh9PRv4Mg=="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5" t="s">
        <v>53</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32"/>
      <c r="D7" s="1"/>
      <c r="E7" s="1"/>
    </row>
    <row r="8" spans="1:5" x14ac:dyDescent="0.3">
      <c r="A8" s="1"/>
      <c r="B8" s="97" t="s">
        <v>75</v>
      </c>
      <c r="C8" s="98"/>
      <c r="D8" s="99"/>
      <c r="E8" s="1"/>
    </row>
    <row r="9" spans="1:5" x14ac:dyDescent="0.3">
      <c r="A9" s="1"/>
      <c r="B9" s="56" t="s">
        <v>167</v>
      </c>
      <c r="C9" s="22">
        <v>7826373.5820477325</v>
      </c>
      <c r="D9" s="14" t="s">
        <v>3</v>
      </c>
      <c r="E9" s="1"/>
    </row>
    <row r="10" spans="1:5" x14ac:dyDescent="0.3">
      <c r="A10" s="1"/>
      <c r="B10" s="56" t="s">
        <v>110</v>
      </c>
      <c r="C10" s="61">
        <f>('Fane 3. Omkostninger i ØR2024'!C10+'Fane 3. Omkostninger i ØR2024'!C12+'Fane 3. Omkostninger i ØR2024'!C14)*(1+'Fane 13. Nøgletal'!C10)</f>
        <v>0</v>
      </c>
      <c r="D10" s="14" t="s">
        <v>3</v>
      </c>
      <c r="E10" s="1"/>
    </row>
    <row r="11" spans="1:5" x14ac:dyDescent="0.3">
      <c r="A11" s="1"/>
      <c r="B11" s="56" t="s">
        <v>81</v>
      </c>
      <c r="C11" s="22">
        <f>C9*'Fane 13. Nøgletal'!C23+C10*'Fane 13. Nøgletal'!C23</f>
        <v>156527.47164095467</v>
      </c>
      <c r="D11" s="14" t="s">
        <v>3</v>
      </c>
      <c r="E11" s="1"/>
    </row>
    <row r="12" spans="1:5" x14ac:dyDescent="0.3">
      <c r="A12" s="1"/>
      <c r="B12" s="52"/>
      <c r="C12" s="31"/>
      <c r="D12" s="19"/>
      <c r="E12" s="1"/>
    </row>
    <row r="13" spans="1:5" x14ac:dyDescent="0.3">
      <c r="A13" s="1"/>
      <c r="B13" s="1"/>
      <c r="C13" s="32"/>
      <c r="D13" s="1"/>
      <c r="E13" s="1"/>
    </row>
    <row r="14" spans="1:5" x14ac:dyDescent="0.3">
      <c r="A14" s="1"/>
      <c r="B14" s="97" t="s">
        <v>153</v>
      </c>
      <c r="C14" s="98"/>
      <c r="D14" s="99"/>
      <c r="E14" s="1"/>
    </row>
    <row r="15" spans="1:5" x14ac:dyDescent="0.3">
      <c r="A15" s="1"/>
      <c r="B15" s="56" t="s">
        <v>168</v>
      </c>
      <c r="C15" s="22">
        <f>(C9+C10-C11)*(1+'Fane 13. Nøgletal'!C11)</f>
        <v>8178356.9075267473</v>
      </c>
      <c r="D15" s="14" t="s">
        <v>3</v>
      </c>
      <c r="E15" s="1"/>
    </row>
    <row r="16" spans="1:5" x14ac:dyDescent="0.3">
      <c r="A16" s="1"/>
      <c r="B16" s="56" t="s">
        <v>154</v>
      </c>
      <c r="C16" s="61">
        <f>('Fane 2.1. Økonomisk ramme 2025'!C10+'Fane 2.1. Økonomisk ramme 2025'!C12+'Fane 2.1. Økonomisk ramme 2025'!C14)*(1+'Fane 13. Nøgletal'!C11)</f>
        <v>0</v>
      </c>
      <c r="D16" s="14" t="s">
        <v>3</v>
      </c>
      <c r="E16" s="1"/>
    </row>
    <row r="17" spans="1:5" x14ac:dyDescent="0.3">
      <c r="A17" s="1"/>
      <c r="B17" s="56" t="s">
        <v>155</v>
      </c>
      <c r="C17" s="22">
        <f>(C15+C16)*'Fane 13. Nøgletal'!C23</f>
        <v>163567.13815053494</v>
      </c>
      <c r="D17" s="14" t="s">
        <v>3</v>
      </c>
      <c r="E17" s="1"/>
    </row>
    <row r="18" spans="1:5" x14ac:dyDescent="0.3">
      <c r="A18" s="1"/>
      <c r="B18" s="52"/>
      <c r="C18" s="31"/>
      <c r="D18" s="19"/>
      <c r="E18" s="1"/>
    </row>
    <row r="19" spans="1:5" x14ac:dyDescent="0.3">
      <c r="A19" s="1"/>
      <c r="B19" s="1"/>
      <c r="C19" s="32"/>
      <c r="D19" s="1"/>
      <c r="E19" s="1"/>
    </row>
    <row r="20" spans="1:5" x14ac:dyDescent="0.3">
      <c r="A20" s="1"/>
      <c r="B20" s="97" t="s">
        <v>170</v>
      </c>
      <c r="C20" s="98"/>
      <c r="D20" s="99"/>
      <c r="E20" s="1"/>
    </row>
    <row r="21" spans="1:5" x14ac:dyDescent="0.3">
      <c r="A21" s="1"/>
      <c r="B21" s="56" t="s">
        <v>169</v>
      </c>
      <c r="C21" s="48">
        <f>(C15+C16-C17)*(1+'Fane 13. Nøgletal'!C11)</f>
        <v>8546170.3310858551</v>
      </c>
      <c r="D21" s="14" t="s">
        <v>3</v>
      </c>
      <c r="E21" s="1"/>
    </row>
    <row r="22" spans="1:5" x14ac:dyDescent="0.3">
      <c r="A22" s="1"/>
      <c r="B22" s="56" t="s">
        <v>171</v>
      </c>
      <c r="C22" s="48">
        <f>(C21)*'Fane 13. Nøgletal'!C23</f>
        <v>170923.40662171712</v>
      </c>
      <c r="D22" s="14" t="s">
        <v>3</v>
      </c>
      <c r="E22" s="1"/>
    </row>
    <row r="23" spans="1:5" x14ac:dyDescent="0.3">
      <c r="A23" s="1"/>
      <c r="B23" s="52"/>
      <c r="C23" s="31"/>
      <c r="D23" s="19"/>
      <c r="E23" s="1"/>
    </row>
    <row r="24" spans="1:5" x14ac:dyDescent="0.3">
      <c r="A24" s="1"/>
      <c r="B24" s="1"/>
      <c r="C24" s="32"/>
      <c r="D24" s="1"/>
      <c r="E24" s="1"/>
    </row>
    <row r="25" spans="1:5" x14ac:dyDescent="0.3">
      <c r="A25" s="1"/>
      <c r="B25" s="97" t="s">
        <v>116</v>
      </c>
      <c r="C25" s="98"/>
      <c r="D25" s="99"/>
      <c r="E25" s="1"/>
    </row>
    <row r="26" spans="1:5" x14ac:dyDescent="0.3">
      <c r="A26" s="1"/>
      <c r="B26" s="56" t="s">
        <v>117</v>
      </c>
      <c r="C26" s="48">
        <f>(C21-C22)*(1+'Fane 13. Nøgletal'!C11)</f>
        <v>8930525.7955561113</v>
      </c>
      <c r="D26" s="14" t="s">
        <v>3</v>
      </c>
      <c r="E26" s="1"/>
    </row>
    <row r="27" spans="1:5" x14ac:dyDescent="0.3">
      <c r="A27" s="1"/>
      <c r="B27" s="56" t="s">
        <v>118</v>
      </c>
      <c r="C27" s="48">
        <f>(C26)*'Fane 13. Nøgletal'!C23</f>
        <v>178610.51591112223</v>
      </c>
      <c r="D27" s="14" t="s">
        <v>3</v>
      </c>
      <c r="E27" s="1"/>
    </row>
    <row r="28" spans="1:5" x14ac:dyDescent="0.3">
      <c r="A28" s="1"/>
      <c r="B28" s="52"/>
      <c r="C28" s="42"/>
      <c r="D28" s="19"/>
      <c r="E28" s="1"/>
    </row>
    <row r="29" spans="1:5" x14ac:dyDescent="0.3">
      <c r="A29" s="1"/>
      <c r="B29" s="1"/>
      <c r="C29" s="32"/>
      <c r="D29" s="1"/>
      <c r="E29" s="1"/>
    </row>
    <row r="30" spans="1:5" x14ac:dyDescent="0.3">
      <c r="A30" s="1"/>
      <c r="B30" s="97" t="s">
        <v>136</v>
      </c>
      <c r="C30" s="98"/>
      <c r="D30" s="99"/>
      <c r="E30" s="1"/>
    </row>
    <row r="31" spans="1:5" x14ac:dyDescent="0.3">
      <c r="A31" s="1"/>
      <c r="B31" s="56" t="s">
        <v>137</v>
      </c>
      <c r="C31" s="48">
        <f>(C26-C27)*(1+'Fane 13. Nøgletal'!C11)</f>
        <v>9332167.2626854517</v>
      </c>
      <c r="D31" s="14" t="s">
        <v>3</v>
      </c>
      <c r="E31" s="1"/>
    </row>
    <row r="32" spans="1:5" x14ac:dyDescent="0.3">
      <c r="A32" s="1"/>
      <c r="B32" s="56" t="s">
        <v>138</v>
      </c>
      <c r="C32" s="48">
        <f>(C31)*'Fane 13. Nøgletal'!C23</f>
        <v>186643.34525370903</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iUbWCBlJqnPWJRNZwfMtT7MGwgze9ioJVBKYZLzvEpP0ZqKna21gJXXqTD9vYQ7ITaWnCrSatefcHmh8Diq5aQ==" saltValue="IEoxyNEn1xji8uLks0n2D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0" t="s">
        <v>54</v>
      </c>
      <c r="C3" s="101"/>
      <c r="D3" s="101"/>
      <c r="E3" s="1"/>
    </row>
    <row r="4" spans="1:5" ht="15" customHeight="1" x14ac:dyDescent="0.3">
      <c r="A4" s="1"/>
      <c r="B4" s="101"/>
      <c r="C4" s="101"/>
      <c r="D4" s="101"/>
      <c r="E4" s="1"/>
    </row>
    <row r="5" spans="1:5" ht="15" customHeight="1" x14ac:dyDescent="0.3">
      <c r="A5" s="1"/>
      <c r="B5" s="101"/>
      <c r="C5" s="101"/>
      <c r="D5" s="101"/>
      <c r="E5" s="1"/>
    </row>
    <row r="6" spans="1:5" ht="15" customHeight="1" x14ac:dyDescent="0.3">
      <c r="A6" s="1"/>
      <c r="B6" s="1"/>
      <c r="C6" s="1"/>
      <c r="D6" s="1"/>
      <c r="E6" s="1"/>
    </row>
    <row r="7" spans="1:5" ht="15" customHeight="1" x14ac:dyDescent="0.3">
      <c r="A7" s="1"/>
      <c r="B7" s="1"/>
      <c r="C7" s="1"/>
      <c r="D7" s="1"/>
      <c r="E7" s="1"/>
    </row>
    <row r="8" spans="1:5" x14ac:dyDescent="0.3">
      <c r="A8" s="1"/>
      <c r="B8" s="97" t="s">
        <v>76</v>
      </c>
      <c r="C8" s="98"/>
      <c r="D8" s="99"/>
      <c r="E8" s="1"/>
    </row>
    <row r="9" spans="1:5" x14ac:dyDescent="0.3">
      <c r="A9" s="1"/>
      <c r="B9" s="56" t="s">
        <v>162</v>
      </c>
      <c r="C9" s="48">
        <v>10465140.597534832</v>
      </c>
      <c r="D9" s="14" t="s">
        <v>3</v>
      </c>
      <c r="E9" s="1"/>
    </row>
    <row r="10" spans="1:5" x14ac:dyDescent="0.3">
      <c r="A10" s="1"/>
      <c r="B10" s="56" t="s">
        <v>113</v>
      </c>
      <c r="C10" s="61">
        <f>('Fane 3. Omkostninger i ØR2024'!C11+'Fane 3. Omkostninger i ØR2024'!C13+'Fane 3. Omkostninger i ØR2024'!C15)*(1+'Fane 13. Nøgletal'!C10)</f>
        <v>0</v>
      </c>
      <c r="D10" s="14" t="s">
        <v>3</v>
      </c>
      <c r="E10" s="1"/>
    </row>
    <row r="11" spans="1:5" x14ac:dyDescent="0.3">
      <c r="A11" s="1"/>
      <c r="B11" s="56" t="s">
        <v>114</v>
      </c>
      <c r="C11" s="61">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7" t="s">
        <v>156</v>
      </c>
      <c r="C14" s="98"/>
      <c r="D14" s="99"/>
      <c r="E14" s="1"/>
    </row>
    <row r="15" spans="1:5" x14ac:dyDescent="0.3">
      <c r="A15" s="1"/>
      <c r="B15" s="56" t="s">
        <v>163</v>
      </c>
      <c r="C15" s="48">
        <f>(C9+C10-C11)*(1+'Fane 13. Nøgletal'!C11)</f>
        <v>11158979.419151392</v>
      </c>
      <c r="D15" s="14" t="s">
        <v>3</v>
      </c>
      <c r="E15" s="1"/>
    </row>
    <row r="16" spans="1:5" x14ac:dyDescent="0.3">
      <c r="A16" s="1"/>
      <c r="B16" s="56" t="s">
        <v>157</v>
      </c>
      <c r="C16" s="61">
        <f>('Fane 2.1. Økonomisk ramme 2025'!C11+'Fane 2.1. Økonomisk ramme 2025'!C13+'Fane 2.1. Økonomisk ramme 2025'!C15)*(1+'Fane 13. Nøgletal'!C11)</f>
        <v>0</v>
      </c>
      <c r="D16" s="14" t="s">
        <v>3</v>
      </c>
      <c r="E16" s="1"/>
    </row>
    <row r="17" spans="1:5" x14ac:dyDescent="0.3">
      <c r="A17" s="1"/>
      <c r="B17" s="56" t="s">
        <v>158</v>
      </c>
      <c r="C17" s="61">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7" t="s">
        <v>166</v>
      </c>
      <c r="C20" s="98"/>
      <c r="D20" s="99"/>
      <c r="E20" s="1"/>
    </row>
    <row r="21" spans="1:5" x14ac:dyDescent="0.3">
      <c r="A21" s="1"/>
      <c r="B21" s="56" t="s">
        <v>164</v>
      </c>
      <c r="C21" s="48">
        <f>(C15+C16-C17)*(1+'Fane 13. Nøgletal'!C11)</f>
        <v>11898819.754641129</v>
      </c>
      <c r="D21" s="14" t="s">
        <v>3</v>
      </c>
      <c r="E21" s="1"/>
    </row>
    <row r="22" spans="1:5" x14ac:dyDescent="0.3">
      <c r="A22" s="1"/>
      <c r="B22" s="56" t="s">
        <v>165</v>
      </c>
      <c r="C22" s="61">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7" t="s">
        <v>119</v>
      </c>
      <c r="C25" s="98"/>
      <c r="D25" s="99"/>
      <c r="E25" s="1"/>
    </row>
    <row r="26" spans="1:5" x14ac:dyDescent="0.3">
      <c r="A26" s="1"/>
      <c r="B26" s="56" t="s">
        <v>120</v>
      </c>
      <c r="C26" s="48">
        <f>(C21-C22)*(1+'Fane 13. Nøgletal'!C11)</f>
        <v>12687711.504373835</v>
      </c>
      <c r="D26" s="14" t="s">
        <v>3</v>
      </c>
      <c r="E26" s="1"/>
    </row>
    <row r="27" spans="1:5" x14ac:dyDescent="0.3">
      <c r="A27" s="1"/>
      <c r="B27" s="56" t="s">
        <v>121</v>
      </c>
      <c r="C27" s="61">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7" t="s">
        <v>139</v>
      </c>
      <c r="C30" s="98"/>
      <c r="D30" s="99"/>
      <c r="E30" s="1"/>
    </row>
    <row r="31" spans="1:5" x14ac:dyDescent="0.3">
      <c r="A31" s="1"/>
      <c r="B31" s="56" t="s">
        <v>140</v>
      </c>
      <c r="C31" s="48">
        <f>(C26-C27)*(1+'Fane 13. Nøgletal'!C11)</f>
        <v>13528906.777113821</v>
      </c>
      <c r="D31" s="14" t="s">
        <v>3</v>
      </c>
      <c r="E31" s="1"/>
    </row>
    <row r="32" spans="1:5" x14ac:dyDescent="0.3">
      <c r="A32" s="1"/>
      <c r="B32" s="56" t="s">
        <v>141</v>
      </c>
      <c r="C32" s="61">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QNZivxIKzDuoMT0YYrP8ggmepvak7ZS9K7r5roecIp3+IStIiItU3WSs3vf4eHglnI6Jf7KG0Auvu/oRvEbeWQ==" saltValue="0WcHDUeDEGDv4g0zvWWCQ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3" t="s">
        <v>41</v>
      </c>
      <c r="C3" s="93"/>
      <c r="D3" s="1"/>
    </row>
    <row r="4" spans="1:4" ht="15" customHeight="1" x14ac:dyDescent="0.3">
      <c r="A4" s="1"/>
      <c r="B4" s="93"/>
      <c r="C4" s="93"/>
      <c r="D4" s="1"/>
    </row>
    <row r="5" spans="1:4" x14ac:dyDescent="0.3">
      <c r="A5" s="1"/>
      <c r="B5" s="1"/>
      <c r="C5" s="1"/>
      <c r="D5" s="1"/>
    </row>
    <row r="6" spans="1:4" x14ac:dyDescent="0.3">
      <c r="A6" s="1"/>
      <c r="B6" s="1"/>
      <c r="C6" s="1"/>
      <c r="D6" s="1"/>
    </row>
    <row r="7" spans="1:4" x14ac:dyDescent="0.3">
      <c r="A7" s="1"/>
      <c r="B7" s="1"/>
      <c r="C7" s="1"/>
      <c r="D7" s="1"/>
    </row>
    <row r="8" spans="1:4" x14ac:dyDescent="0.3">
      <c r="A8" s="1"/>
      <c r="B8" s="97" t="s">
        <v>9</v>
      </c>
      <c r="C8" s="99"/>
      <c r="D8" s="1"/>
    </row>
    <row r="9" spans="1:4" x14ac:dyDescent="0.3">
      <c r="A9" s="1"/>
      <c r="B9" s="56" t="s">
        <v>160</v>
      </c>
      <c r="C9" s="44">
        <v>0</v>
      </c>
      <c r="D9" s="1"/>
    </row>
    <row r="10" spans="1:4" x14ac:dyDescent="0.3">
      <c r="A10" s="1"/>
      <c r="B10" s="52"/>
      <c r="C10" s="19"/>
      <c r="D10" s="1"/>
    </row>
    <row r="11" spans="1:4" ht="15" customHeight="1" x14ac:dyDescent="0.3">
      <c r="A11" s="1"/>
      <c r="B11" s="102" t="s">
        <v>161</v>
      </c>
      <c r="C11" s="103"/>
      <c r="D11" s="1"/>
    </row>
    <row r="12" spans="1:4" ht="13.5" customHeight="1" x14ac:dyDescent="0.3">
      <c r="A12" s="1"/>
      <c r="B12" s="104"/>
      <c r="C12" s="105"/>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bBFC61WkaCnRxVxejf9Wn6adf3I2DGCB6Ozb1fejEA5Fy8FLPbjfkfc+sd+CgghSwmEH1Jwk3g2uhwRJzRYyUg==" saltValue="C+Ccq91w/pcX9EFVt4wI7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2024-09-03T18:37:32Z</dcterms:modified>
</cp:coreProperties>
</file>