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Energi Viborg Vand AS (V043)\ØR2027\"/>
    </mc:Choice>
  </mc:AlternateContent>
  <xr:revisionPtr revIDLastSave="0" documentId="13_ncr:1_{232E7CBF-ADC4-4A6A-A5A7-E2244C79E2D2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E9" i="8"/>
  <c r="C9" i="7" s="1"/>
  <c r="C25" i="7"/>
  <c r="C19" i="3" s="1"/>
  <c r="C16" i="6"/>
  <c r="C16" i="12" l="1"/>
  <c r="C21" i="3" s="1"/>
  <c r="C14" i="3"/>
  <c r="C13" i="3"/>
  <c r="E19" i="9"/>
  <c r="C12" i="11"/>
  <c r="C20" i="3" s="1"/>
  <c r="C10" i="7"/>
  <c r="C20" i="7" s="1"/>
  <c r="C11" i="4" s="1"/>
  <c r="C12" i="4" s="1"/>
  <c r="C15" i="4" s="1"/>
  <c r="C19" i="4" s="1"/>
  <c r="C24" i="4" s="1"/>
  <c r="C19" i="9"/>
  <c r="C21" i="9" s="1"/>
  <c r="C22" i="9" s="1"/>
  <c r="E20" i="9"/>
  <c r="C12" i="13"/>
  <c r="C11" i="6" s="1"/>
  <c r="C12" i="6" s="1"/>
  <c r="C13" i="6" s="1"/>
  <c r="E12" i="13"/>
  <c r="E21" i="9" l="1"/>
  <c r="E22" i="9" s="1"/>
  <c r="C10" i="3" s="1"/>
  <c r="C11" i="3"/>
  <c r="C17" i="6"/>
  <c r="C18" i="6" s="1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<sst xmlns="http://schemas.openxmlformats.org/spreadsheetml/2006/main" count="331" uniqueCount="153">
  <si>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</si>
  <si>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</si>
  <si>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</si>
  <si>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</si>
  <si>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</si>
  <si>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</si>
  <si>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</si>
  <si>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</si>
  <si>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</si>
  <si>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</si>
  <si>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</si>
  <si>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</si>
  <si>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</si>
  <si>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</si>
  <si>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</si>
  <si>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</si>
  <si>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</si>
  <si>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</si>
  <si>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</si>
  <si>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</si>
  <si>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</si>
  <si>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</si>
  <si>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</si>
  <si>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</si>
  <si>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</si>
  <si>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</si>
  <si>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</si>
  <si>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</si>
  <si>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</si>
  <si>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</si>
  <si>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</si>
  <si>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</si>
  <si>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</si>
  <si>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</si>
  <si>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</si>
  <si>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</si>
  <si>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</si>
  <si>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</si>
  <si>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</si>
  <si>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</si>
  <si>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</si>
  <si>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</si>
  <si>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</si>
  <si>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</si>
  <si>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</si>
  <si>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</si>
  <si>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</si>
  <si>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</si>
  <si>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</si>
  <si>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</si>
  <si>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</si>
  <si>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</si>
  <si>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</si>
  <si>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</si>
  <si>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</si>
  <si>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</si>
  <si>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</si>
  <si>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</si>
  <si>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</si>
  <si>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</si>
  <si>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</si>
  <si>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</si>
  <si>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</si>
  <si>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</si>
  <si>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</si>
  <si>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</si>
  <si>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</si>
  <si>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</si>
  <si>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</si>
  <si>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</si>
  <si>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</si>
  <si>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</si>
  <si>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</si>
  <si>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</si>
  <si>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</si>
  <si>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</si>
  <si>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</si>
  <si>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</si>
  <si>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</si>
  <si>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</si>
  <si>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</si>
  <si>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</si>
  <si>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</si>
  <si>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</si>
  <si>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</si>
  <si>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</si>
  <si>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</si>
  <si>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</si>
  <si>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</si>
  <si>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</si>
  <si>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</si>
  <si>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</si>
  <si>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</si>
  <si>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</si>
  <si>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</si>
  <si>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</si>
  <si>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</si>
  <si>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</si>
  <si>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</si>
  <si>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</si>
  <si>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</si>
  <si>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</si>
  <si>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</si>
  <si>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</si>
  <si>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</si>
  <si>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</si>
  <si>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</si>
  <si>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</si>
  <si>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</si>
  <si>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</si>
  <si>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</si>
  <si>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</si>
  <si>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</si>
  <si>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</si>
  <si>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</si>
  <si>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</si>
  <si>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</si>
  <si>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</si>
  <si>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</si>
  <si>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</si>
  <si>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</si>
  <si>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</si>
  <si>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</si>
  <si>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</si>
  <si>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</si>
  <si>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</si>
  <si>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</si>
  <si>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</si>
  <si>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</si>
  <si>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</si>
  <si>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</si>
  <si>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</si>
  <si>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</si>
  <si>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</si>
  <si>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</si>
  <si>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</si>
  <si>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</si>
  <si>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</si>
  <si>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</si>
  <si>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</si>
  <si>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</si>
  <si>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</si>
  <si>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</si>
  <si>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</si>
  <si>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</si>
  <si>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</si>
  <si>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</si>
  <si>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</si>
  <si>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</si>
  <si>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Vandsamarbejde etableret i medfør af §48 i vandforsyningsloven</t>
  </si>
  <si>
    <t>Byggemodninger</t>
  </si>
  <si>
    <t>Ingen engangstillæg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</si>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</sst>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3" fontId="16" fillId="4" borderId="4" xfId="0" applyNumberFormat="1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6" t="s">
        <v>0</v>
      </c>
      <c r="D6" s="106"/>
      <c r="E6" s="10"/>
    </row>
    <row r="7" spans="1:5" ht="15" customHeight="1" x14ac:dyDescent="0.25">
      <c r="A7" s="9"/>
      <c r="B7" s="10"/>
      <c r="C7" s="106"/>
      <c r="D7" s="106"/>
      <c r="E7" s="10"/>
    </row>
    <row r="8" spans="1:5" ht="15.75" customHeight="1" x14ac:dyDescent="0.25">
      <c r="A8" s="9"/>
      <c r="B8" s="11"/>
      <c r="C8" s="107" t="s">
        <v>1</v>
      </c>
      <c r="D8" s="107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8" t="s">
        <v>2</v>
      </c>
      <c r="D11" s="108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9" t="s">
        <v>14</v>
      </c>
      <c r="D23" s="109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dPR9HxSIejCcEeITS13ZeeWBMjCNpaH3567Zm9tvLF+3CsLzm/swvTWD+ueZhDDxNvQ82CDHSqbv0B7Ly99yOw==" saltValue="2m0uXSsDOqeJU9b7Q5Hr8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31266846.635419272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203998.75798000002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148</v>
      </c>
      <c r="C12" s="25">
        <v>31102.833604079813</v>
      </c>
      <c r="D12" s="23" t="s">
        <v>31</v>
      </c>
      <c r="E12" s="9"/>
    </row>
    <row r="13" spans="1:5" ht="15" customHeight="1" x14ac:dyDescent="0.25">
      <c r="A13" s="9"/>
      <c r="B13" s="24" t="s">
        <v>24</v>
      </c>
      <c r="C13" s="26">
        <f>-('6. Bortfald'!C12+'6. Bortfald'!E12)</f>
        <v>0</v>
      </c>
      <c r="D13" s="23" t="s">
        <v>31</v>
      </c>
      <c r="E13" s="9"/>
    </row>
    <row r="14" spans="1:5" ht="15" customHeight="1" x14ac:dyDescent="0.25">
      <c r="A14" s="9"/>
      <c r="B14" s="24" t="s">
        <v>34</v>
      </c>
      <c r="C14" s="26">
        <f>'7. Tilknyttet virksomhed'!C12+'7. Tilknyttet virksomhed'!E12</f>
        <v>0</v>
      </c>
      <c r="D14" s="23" t="s">
        <v>31</v>
      </c>
      <c r="E14" s="9"/>
    </row>
    <row r="15" spans="1:5" ht="15" customHeight="1" x14ac:dyDescent="0.25">
      <c r="A15" s="9"/>
      <c r="B15" s="24" t="s">
        <v>35</v>
      </c>
      <c r="C15" s="27">
        <f>-(SUM(C9:C14)*'8. Nøgletal'!C24)</f>
        <v>0</v>
      </c>
      <c r="D15" s="23" t="s">
        <v>31</v>
      </c>
      <c r="E15" s="9"/>
    </row>
    <row r="16" spans="1:5" ht="15" customHeight="1" x14ac:dyDescent="0.25">
      <c r="A16" s="9"/>
      <c r="B16" s="24" t="s">
        <v>36</v>
      </c>
      <c r="C16" s="27">
        <f>'4. Generelle eff. krav'!C20</f>
        <v>-286162.21773254691</v>
      </c>
      <c r="D16" s="23" t="s">
        <v>31</v>
      </c>
      <c r="E16" s="9"/>
    </row>
    <row r="17" spans="1:5" ht="15" customHeight="1" x14ac:dyDescent="0.25">
      <c r="A17" s="9"/>
      <c r="B17" s="24" t="s">
        <v>37</v>
      </c>
      <c r="C17" s="26">
        <f>SUM(C9:C16)*'8. Nøgletal'!C10</f>
        <v>402683.63951959333</v>
      </c>
      <c r="D17" s="23" t="s">
        <v>31</v>
      </c>
      <c r="E17" s="9"/>
    </row>
    <row r="18" spans="1:5" ht="15" customHeight="1" x14ac:dyDescent="0.25">
      <c r="A18" s="9"/>
      <c r="B18" s="28" t="s">
        <v>38</v>
      </c>
      <c r="C18" s="29">
        <f>SUM(C9:C17)</f>
        <v>31618469.648790397</v>
      </c>
      <c r="D18" s="30" t="s">
        <v>31</v>
      </c>
      <c r="E18" s="9"/>
    </row>
    <row r="19" spans="1:5" ht="15" customHeight="1" x14ac:dyDescent="0.25">
      <c r="A19" s="9"/>
      <c r="B19" s="31" t="s">
        <v>39</v>
      </c>
      <c r="C19" s="27">
        <f>'5.1. § 10-tillæg'!C25</f>
        <v>450000</v>
      </c>
      <c r="D19" s="32" t="s">
        <v>31</v>
      </c>
      <c r="E19" s="9"/>
    </row>
    <row r="20" spans="1:5" ht="15" customHeight="1" x14ac:dyDescent="0.25">
      <c r="A20" s="9"/>
      <c r="B20" s="33" t="s">
        <v>40</v>
      </c>
      <c r="C20" s="27">
        <f>'5.4. Periodevise driftsomk.'!C12</f>
        <v>0</v>
      </c>
      <c r="D20" s="32" t="s">
        <v>31</v>
      </c>
      <c r="E20" s="9"/>
    </row>
    <row r="21" spans="1:5" ht="15" hidden="1" customHeight="1" x14ac:dyDescent="0.25">
      <c r="A21" s="9"/>
      <c r="B21" s="21" t="s">
        <v>22</v>
      </c>
      <c r="C21" s="27">
        <f>'5.5. Korr. af ØR2025'!C16</f>
        <v>0</v>
      </c>
      <c r="D21" s="32" t="s">
        <v>31</v>
      </c>
      <c r="E21" s="9"/>
    </row>
    <row r="22" spans="1:5" ht="15" customHeight="1" x14ac:dyDescent="0.25">
      <c r="A22" s="9"/>
      <c r="B22" s="31" t="s">
        <v>42</v>
      </c>
      <c r="C22" s="27">
        <v>0</v>
      </c>
      <c r="D22" s="32" t="s">
        <v>31</v>
      </c>
      <c r="E22" s="9"/>
    </row>
    <row r="23" spans="1:5" ht="15" customHeight="1" x14ac:dyDescent="0.25">
      <c r="A23" s="9"/>
      <c r="B23" s="18" t="s">
        <v>4</v>
      </c>
      <c r="C23" s="34">
        <f>SUM(C18:C22)</f>
        <v>32068469.648790397</v>
      </c>
      <c r="D23" s="20" t="s">
        <v>31</v>
      </c>
      <c r="E23" s="9"/>
    </row>
    <row r="24" spans="1:5" ht="15" customHeight="1" x14ac:dyDescent="0.25">
      <c r="A24" s="9"/>
      <c r="B24" s="9"/>
      <c r="C24" s="9"/>
      <c r="D24" s="9"/>
      <c r="E24" s="9"/>
    </row>
    <row r="25" spans="1:5" ht="15" customHeight="1" x14ac:dyDescent="0.25">
      <c r="A25" s="9"/>
      <c r="B25" s="9"/>
      <c r="C25" s="9"/>
      <c r="D25" s="9"/>
      <c r="E25" s="9"/>
    </row>
  </sheetData>
  <sheetProtection algorithmName="SHA-512" hashValue="7XvMqwjllTyfKS7+y3x7nyL3mcgKVlHcLxGTMwWyJYOe0RcbsMMLnQh3ShEdJTQb1DZoClQUdpu7rqcYLEecKQ==" saltValue="HxaaRV1FdqGmv27X/wEe9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46859535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97898.709080000001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2498475.2670359402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49455908.976115942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50207124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-751215.023884058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-3063946</v>
      </c>
      <c r="D18" s="39" t="s">
        <v>31</v>
      </c>
      <c r="E18" s="9"/>
    </row>
    <row r="19" spans="1:5" ht="15" customHeight="1" x14ac:dyDescent="0.25">
      <c r="A19" s="9"/>
      <c r="B19" s="18" t="s">
        <v>141</v>
      </c>
      <c r="C19" s="34">
        <f>C15+C18</f>
        <v>-3815161.023884058</v>
      </c>
      <c r="D19" s="20" t="s">
        <v>31</v>
      </c>
      <c r="E19" s="9"/>
    </row>
    <row r="20" spans="1:5" ht="49.5" customHeight="1" x14ac:dyDescent="0.25">
      <c r="A20" s="9"/>
      <c r="B20" s="111" t="s">
        <v>142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143</v>
      </c>
      <c r="C22" s="19"/>
      <c r="D22" s="20"/>
      <c r="E22" s="9"/>
    </row>
    <row r="23" spans="1:5" ht="27.95" customHeight="1" x14ac:dyDescent="0.25">
      <c r="A23" s="9"/>
      <c r="B23" s="42" t="s">
        <v>144</v>
      </c>
      <c r="C23" s="43">
        <f>100*-3063946/(44824247+92683)</f>
        <v>-6.8213611215192129</v>
      </c>
      <c r="D23" s="39" t="s">
        <v>145</v>
      </c>
      <c r="E23" s="9"/>
    </row>
    <row r="24" spans="1:5" ht="27.95" customHeight="1" x14ac:dyDescent="0.25">
      <c r="A24" s="9"/>
      <c r="B24" s="42" t="s">
        <v>146</v>
      </c>
      <c r="C24" s="43">
        <f>C19/C12*100</f>
        <v>-7.7142673198596716</v>
      </c>
      <c r="D24" s="39" t="s">
        <v>145</v>
      </c>
      <c r="E24" s="9"/>
    </row>
    <row r="25" spans="1:5" ht="56.25" customHeight="1" x14ac:dyDescent="0.25">
      <c r="A25" s="9"/>
      <c r="B25" s="111" t="s">
        <v>147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imhc4fMn2E1ZiU0i+ELrvKyZTyWERAChv93UdwFqp/R6vdRQ8tk2lhbMgyBAxl3F/teIE330YGMMgXHDNS9XYA==" saltValue="0A+r005CMJrvEmJFNSsHe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29495066.562599327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97898.709080000001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0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-270216.85620594095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1944098.2199458855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31266846.635419272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450000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0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152</v>
      </c>
      <c r="C23" s="64">
        <v>31716846.635419272</v>
      </c>
      <c r="D23" s="47" t="s">
        <v>31</v>
      </c>
      <c r="E23" s="44"/>
    </row>
    <row r="24" spans="1:5" ht="30" customHeight="1" x14ac:dyDescent="0.25">
      <c r="A24" s="44"/>
      <c r="B24" s="116" t="s">
        <v>136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Lht3kTc8eKwX/3IwXLD7f/u+8FZUrEaT9zOUdnthr36HRjtwev3pD783LMgUZtOoob14p0tJ7kOcpe8pVxQ5Rg==" saltValue="mBXb9hqRu/kj7y/mJTXW/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14406611.68861974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-288132.23377239483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189631.43178000001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14308110.886627344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-286162.21773254691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18784282.872934829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virksomhed'!E12+'1. Økonomisk ramme 2027'!C12</f>
        <v>45470.159804079813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18829753.032738909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-286162.21773254691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X5km338ZkkLXEjE+5aHys6+eHKn60Ulfc1O4U8ULdP1Fz1XY7FfZyVIOhgsnn+dNeiZIrGfWyrYWrtUxn78uPA==" saltValue="uTxgdHDuez2dWl5wp8DzM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7516.2670359399926</v>
      </c>
      <c r="D10" s="39" t="s">
        <v>31</v>
      </c>
      <c r="E10" s="9"/>
    </row>
    <row r="11" spans="1:5" ht="15" customHeight="1" x14ac:dyDescent="0.25">
      <c r="A11" s="9"/>
      <c r="B11" s="73" t="s">
        <v>139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149</v>
      </c>
      <c r="C12" s="74">
        <v>2296015</v>
      </c>
      <c r="D12" s="39" t="s">
        <v>31</v>
      </c>
      <c r="E12" s="9"/>
    </row>
    <row r="13" spans="1:5" ht="15" customHeight="1" x14ac:dyDescent="0.25">
      <c r="A13" s="9"/>
      <c r="B13" s="75"/>
      <c r="C13" s="74"/>
      <c r="D13" s="39" t="s">
        <v>31</v>
      </c>
      <c r="E13" s="9"/>
    </row>
    <row r="14" spans="1:5" ht="15" customHeight="1" x14ac:dyDescent="0.25">
      <c r="A14" s="9"/>
      <c r="B14" s="75"/>
      <c r="C14" s="74"/>
      <c r="D14" s="39" t="s">
        <v>31</v>
      </c>
      <c r="E14" s="9"/>
    </row>
    <row r="15" spans="1:5" ht="15" customHeight="1" x14ac:dyDescent="0.25">
      <c r="A15" s="9"/>
      <c r="B15" s="75"/>
      <c r="C15" s="74"/>
      <c r="D15" s="39" t="s">
        <v>31</v>
      </c>
      <c r="E15" s="9"/>
    </row>
    <row r="16" spans="1:5" ht="15" customHeight="1" x14ac:dyDescent="0.25">
      <c r="A16" s="9"/>
      <c r="B16" s="75"/>
      <c r="C16" s="74"/>
      <c r="D16" s="39" t="s">
        <v>31</v>
      </c>
      <c r="E16" s="9"/>
    </row>
    <row r="17" spans="1:5" ht="15" customHeight="1" x14ac:dyDescent="0.25">
      <c r="A17" s="9"/>
      <c r="B17" s="75"/>
      <c r="C17" s="74"/>
      <c r="D17" s="39" t="s">
        <v>31</v>
      </c>
      <c r="E17" s="9"/>
    </row>
    <row r="18" spans="1:5" ht="15" customHeight="1" x14ac:dyDescent="0.25">
      <c r="A18" s="9"/>
      <c r="B18" s="75"/>
      <c r="C18" s="74"/>
      <c r="D18" s="39" t="s">
        <v>31</v>
      </c>
      <c r="E18" s="9"/>
    </row>
    <row r="19" spans="1:5" ht="15" customHeight="1" x14ac:dyDescent="0.25">
      <c r="A19" s="9"/>
      <c r="B19" s="75"/>
      <c r="C19" s="74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2303531.2670359402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450000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450000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DDwJC39WNqM/wBYCz33stqc/biNj9JajxZKKR9JUN/nPl/VjuNnxIHlj0cgO/j6dFoTvmfhKMiD0GVCiDdpU8Q==" saltValue="AZQHMfU76Lrg7Fos0+HtV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16168626.74372258</v>
      </c>
      <c r="D9" s="26">
        <v>13697821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80469.732964060007</v>
      </c>
      <c r="D10" s="26">
        <v>87986</v>
      </c>
      <c r="E10" s="26">
        <f t="shared" ref="E10:E19" si="0">MAX(D10-C10,0)</f>
        <v>7516.2670359399926</v>
      </c>
      <c r="F10" s="39" t="s">
        <v>31</v>
      </c>
      <c r="G10" s="9"/>
    </row>
    <row r="11" spans="1:7" ht="15" customHeight="1" x14ac:dyDescent="0.25">
      <c r="A11" s="9"/>
      <c r="B11" s="73" t="s">
        <v>139</v>
      </c>
      <c r="C11" s="26">
        <v>154610.94791757999</v>
      </c>
      <c r="D11" s="26">
        <v>28215</v>
      </c>
      <c r="E11" s="26">
        <f t="shared" si="0"/>
        <v>0</v>
      </c>
      <c r="F11" s="39" t="s">
        <v>31</v>
      </c>
      <c r="G11" s="9"/>
    </row>
    <row r="12" spans="1:7" ht="15" hidden="1" customHeight="1" x14ac:dyDescent="0.25">
      <c r="A12" s="9"/>
      <c r="B12" s="73"/>
      <c r="C12" s="26"/>
      <c r="D12" s="26"/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5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5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5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5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5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5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5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se/TMm9p9Y2A6toGPb/1FtWbJJq5ShKn07hZ9bWuXgbpckEYaD7iJ1st2ECNs2TiclymxiWBZOd+OoevKwPu/g==" saltValue="AYJVMINTQrsDAgBaV/1lZ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150</v>
      </c>
      <c r="C10" s="26">
        <v>181470</v>
      </c>
      <c r="D10" s="39" t="s">
        <v>31</v>
      </c>
      <c r="E10" s="26">
        <v>13474</v>
      </c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91"/>
      <c r="C13" s="26"/>
      <c r="D13" s="39" t="s">
        <v>31</v>
      </c>
      <c r="E13" s="26"/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181470</v>
      </c>
      <c r="D18" s="77" t="s">
        <v>31</v>
      </c>
      <c r="E18" s="76">
        <f>SUM(E10:E17)</f>
        <v>13474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0</v>
      </c>
      <c r="D19" s="39" t="s">
        <v>31</v>
      </c>
      <c r="E19" s="26">
        <f>-E18*'8. Nøgletal'!C23</f>
        <v>0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-3629.4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11790.83178</v>
      </c>
      <c r="D21" s="39" t="s">
        <v>31</v>
      </c>
      <c r="E21" s="26">
        <f>SUM(E18:E20)*'8. Nøgletal'!C9</f>
        <v>893.32619999999997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189631.43178000001</v>
      </c>
      <c r="D22" s="77" t="s">
        <v>31</v>
      </c>
      <c r="E22" s="76">
        <f>SUM(E18:E21)</f>
        <v>14367.3262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A6PHr7ZAzfpRMLKulQ+zdFQwoERA0++jvFVmZ4q2H8IxM3yO4Md1pn8r9+GQ+dXak0f614vI/PQaUsX4M+NITw==" saltValue="MT9EH5KOg2ksuqfZEOrLi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151</v>
      </c>
      <c r="C10" s="26"/>
      <c r="D10" s="39" t="s">
        <v>31</v>
      </c>
      <c r="E10" s="26"/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0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93FB8sfGqNKtukA2KJvP++9xAW3JHa/2EJJ0thcKkPbYPpSuzYFlHaTaXMrglxAAri2c2NwmKqH80+om4pZenQ==" saltValue="BY0iTbCtV9ecvpRxftXJM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Kjaa4cMXEPygiMFnGExu8U397VavvH3DBZ2f2DeAjqLBfPcFhzF0QMT7snljvrbRyORY1lHxCpM6MhM5r3RDew==" saltValue="COz/8NQDkMn6vUPE/Tm+X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140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kWupsVYCd2A2D3WDZ+ubWGZ4SE7lZ1kvMaXDrCMGxiKRoCMRZy1accZ3wVS9NvqQbh9trM11lEmTJSt/fxbOaA==" saltValue="M+kwFnOpAsWHO2wtE1XF9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9z88Xx0UCMoIhnqoCsCtT1vv/sMv+Ok+9KD8X0Km1+cuKo1qoOan0oG4LYApPg+csIaappDD7KdUO26v9553Iw==" saltValue="9OqtOaT/dMlCHdrViWMFV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emRY8Qzzvrvfp366KnW+zjqIGzjuLH720YCOGsnx/wP6SKNCZ6FRFJIQjpgDvHaP0+WZtXi4+TIChlh689n2+A==" saltValue="pUSStbk/veIDRspDA4WIJ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yNm1sCcYoYrQn2JiT7j1vw9cHx5vPfFLOUhQlr+FruR5tC44TUbjle8YWpYDHD5O2whJEiZtGNnWeTnWqeHWgA==" saltValue="H85SNDTuX46fK99zwSGtt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0</v>
      </c>
      <c r="D23" s="16"/>
    </row>
    <row r="24" spans="1:4" ht="15" customHeight="1" x14ac:dyDescent="0.25">
      <c r="A24" s="9"/>
      <c r="B24" s="37" t="s">
        <v>121</v>
      </c>
      <c r="C24" s="8">
        <v>0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i9uhfrYsQsAeWDzanxK+pnfuz4cv7uyZd0ILXHQ6yDZtLk+pBpajbLyhkMCYBbNxaEv7EXGkbCxXXX6K73jvXw==" saltValue="BaSgGVXkhWMnCkruWgHe5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2026-09-23T08:29:42Z</dcterms:modified>
</cp:coreProperties>
</file>