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BlueKolding Spildevand AS (S058)\ØR2027\"/>
    </mc:Choice>
  </mc:AlternateContent>
  <xr:revisionPtr revIDLastSave="0" documentId="13_ncr:1_{3ABE5DDB-9BF4-47A7-8696-9062791A7C36}" xr6:coauthVersionLast="47" xr6:coauthVersionMax="47" xr10:uidLastSave="{00000000-0000-0000-0000-000000000000}"/>
  <bookViews>
    <workbookView xWindow="-120" yWindow="-120" windowWidth="29040" windowHeight="17520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2027'!$A$1:$E$24</definedName>
    <definedName name="BlåBlok_2">'2. Differencekonto'!$A$1:$E$26</definedName>
    <definedName name="BlåBlok_3">'3. Omk. i ØR2026'!$A$1:$E$26</definedName>
    <definedName name="BlåBlok_4">'4. Generelle eff. krav'!$A$1:$E$23</definedName>
    <definedName name="BlåBlok_5">'5.1. § 10-tillæg'!$A$1:$E$28</definedName>
    <definedName name="BlåBlok_51">'5.1.a. § 10-tillæg'!$A$1:$G$23</definedName>
    <definedName name="BlåBlok_52">'5.2. Varige tillæg'!$A$1:$G$24</definedName>
    <definedName name="BlåBlok_53">'5.3. Engangstillæg'!$A$1:$G$15</definedName>
    <definedName name="BlåBlok_54">'5.4. Periodevise driftsomk.'!$A$1:$E$14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Nøgletal'!$A$1:$D$27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ngTillæg_Tabel">'5.3. Engangstillæg'!$B$8:$F$13</definedName>
    <definedName name="EngTillæg_Tabel_Værdi">'5.3. Engangstillæg'!$B$13</definedName>
    <definedName name="Fane4_Tabel1">'4. Generelle eff. krav'!$B$8:$D$13</definedName>
    <definedName name="Fane4_Tabel2">'4. Generelle eff. krav'!$B$14:$D$19</definedName>
    <definedName name="GE_Base_Anlæg">'4. Generelle eff. krav'!$B$15</definedName>
    <definedName name="GE_Base_Drift">'4. Generelle eff. krav'!$B$9</definedName>
    <definedName name="GE_Tabel">'4. Generelle eff. krav'!$B$8:$D$21</definedName>
    <definedName name="GE_Tabel_A">'4. Generelle eff. krav'!$B$19</definedName>
    <definedName name="GE_Tabel_D">'4. Generelle eff. krav'!$B$13</definedName>
    <definedName name="GE_Tabel_DA">'4. Generelle eff. krav'!$B$20</definedName>
    <definedName name="GEA_Tabel">'8. Nøgletal'!$B$13:$C$16</definedName>
    <definedName name="GEA_Tabel_År1">'8. Nøgletal'!$B$14</definedName>
    <definedName name="GEA_Tabel_År2">'8. Nøgletal'!$B$15</definedName>
    <definedName name="GED_Tabel">'8. Nøgletal'!$B$18:$C$20</definedName>
    <definedName name="GED_Tabel_Værdi">'8. Nøgletal'!$B$19</definedName>
    <definedName name="IE_Tabel">'8. Nøgletal'!$B$22:$C$25</definedName>
    <definedName name="IE_Tabel_År1">'8. Nøgletal'!$B$23</definedName>
    <definedName name="IE_Tabel_År2">'8. Nøgletal'!$B$24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10-tillæg'!$B$9:$B$14</definedName>
    <definedName name="PG10Tillæg_K_Tabel">'5.1. § 10-tillæg'!$B$8:$D$21</definedName>
    <definedName name="PG10Tillæg_K_Tabel_Total">'5.1. § 10-tillæg'!$B$21</definedName>
    <definedName name="PG10Tillæg_ØR_Tabel">'5.1. § 10-tillæg'!$B$23:$D$26</definedName>
    <definedName name="PG10Tillæg_ØR_Tabel_SletDrik">'5.1. § 10-tillæg'!$B$24:$D$24</definedName>
    <definedName name="PG10Tillæg_ØR_Tabel_Total">'5.1. § 10-tillæg'!$B$26</definedName>
    <definedName name="PL_PDO_GenEffKrav">'5.4. Periodevise driftsomk.'!$C$11</definedName>
    <definedName name="PL_PDO_IndEffKrav">'5.4. Periodevise driftsomk.'!$C$10</definedName>
    <definedName name="PL_PDO_Tabel">'5.4. Periodevise driftsomk.'!$B$8:$D$12</definedName>
    <definedName name="PL_PDO_Tabel_Total">'5.4. Periodevise driftsomk.'!$B$12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2027'!$A$1:$E$24</definedName>
    <definedName name="_xlnm.Print_Area" localSheetId="3">'3. Omk. i ØR2026'!$A$1:$E$26</definedName>
    <definedName name="_xlnm.Print_Area" localSheetId="4">'4. Generelle eff. krav'!$A$1:$E$23</definedName>
    <definedName name="_xlnm.Print_Area" localSheetId="5">'5.1. § 10-tillæg'!$A$1:$E$28</definedName>
    <definedName name="_xlnm.Print_Area" localSheetId="6">'5.1.a. § 10-tillæg'!$A$1:$G$23</definedName>
    <definedName name="_xlnm.Print_Area" localSheetId="7">'5.2. Varige tillæg'!$A$1:$G$24</definedName>
    <definedName name="_xlnm.Print_Area" localSheetId="8">'5.3. Engangstillæg'!$A$1:$G$15</definedName>
    <definedName name="_xlnm.Print_Area" localSheetId="9">'5.4. Periodevise driftsomk.'!$A$1:$E$14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Nøgletal'!$A$1:$D$27</definedName>
    <definedName name="_xlnm.Print_Area" localSheetId="0">Indhold!$A$1:$E$39</definedName>
    <definedName name="VarigeTillæg_Tabel">'5.2. Varige tillæg'!$B$8:$F$22</definedName>
    <definedName name="VarigeTillæg_Tabel_KS">'5.2. Varige tillæg'!$B$20</definedName>
    <definedName name="VarigeTillæg_Tabel_SletSmå">'5.2. Varige tillæg'!$B$19:$F$19</definedName>
    <definedName name="VarigeTillæg_Tabel_Værdi">'5.2. Varige tillæg'!$B$18</definedName>
    <definedName name="VarigeTillæg_Tabel_Værdi_korr">'5.2. Varige tillæg'!$B$22</definedName>
    <definedName name="ØR_SidsteÅr_Tabel">'3. Omk. i ØR2026'!$B$8:$D$24</definedName>
    <definedName name="ØR_Tabel">'1. Økonomisk ramme 2027'!$B$8:$D$22</definedName>
    <definedName name="ØR_Tabel_GE">'1. Økonomisk ramme 2027'!$B$15</definedName>
    <definedName name="ØR_Tabel_IE_SletUnder">'1. Økonomisk ramme 2027'!$B$14:$D$14</definedName>
    <definedName name="ØR_Tabel_Skjul_Anlæg">'1. Økonomisk ramme 2027'!$B$11</definedName>
    <definedName name="ØR_Tabel_Skjul_Drik">'1. Økonomisk ramme 2027'!$B$20</definedName>
    <definedName name="ØR_Tabel_Total">'1. Økonomisk ramme 2027'!$B$22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6" l="1"/>
  <c r="C9" i="3" l="1"/>
  <c r="E11" i="15"/>
  <c r="E12" i="15" s="1"/>
  <c r="C11" i="15"/>
  <c r="C12" i="15" s="1"/>
  <c r="E11" i="14"/>
  <c r="E12" i="14" s="1"/>
  <c r="C11" i="14"/>
  <c r="C12" i="14" s="1"/>
  <c r="C12" i="3" s="1"/>
  <c r="G11" i="13"/>
  <c r="G12" i="13" s="1"/>
  <c r="C11" i="13"/>
  <c r="E11" i="13"/>
  <c r="C15" i="12"/>
  <c r="C11" i="12"/>
  <c r="C11" i="11"/>
  <c r="C10" i="11"/>
  <c r="E13" i="10"/>
  <c r="C13" i="10"/>
  <c r="E18" i="9"/>
  <c r="E19" i="9" s="1"/>
  <c r="C18" i="9"/>
  <c r="C20" i="9" s="1"/>
  <c r="E19" i="8"/>
  <c r="E18" i="8"/>
  <c r="E17" i="8"/>
  <c r="E16" i="8"/>
  <c r="E15" i="8"/>
  <c r="E14" i="8"/>
  <c r="C14" i="7" s="1"/>
  <c r="E13" i="8"/>
  <c r="C13" i="7" s="1"/>
  <c r="E12" i="8"/>
  <c r="C12" i="7" s="1"/>
  <c r="E11" i="8"/>
  <c r="C11" i="7" s="1"/>
  <c r="E10" i="8"/>
  <c r="E9" i="8"/>
  <c r="C9" i="7" s="1"/>
  <c r="C26" i="7"/>
  <c r="C18" i="3" s="1"/>
  <c r="C16" i="6"/>
  <c r="C13" i="3" l="1"/>
  <c r="C12" i="11"/>
  <c r="C19" i="3" s="1"/>
  <c r="C10" i="7"/>
  <c r="C21" i="7" s="1"/>
  <c r="C11" i="4" s="1"/>
  <c r="C12" i="4" s="1"/>
  <c r="C15" i="4" s="1"/>
  <c r="C19" i="4" s="1"/>
  <c r="C24" i="4" s="1"/>
  <c r="C16" i="12"/>
  <c r="C20" i="3" s="1"/>
  <c r="C19" i="9"/>
  <c r="C21" i="9" s="1"/>
  <c r="C22" i="9" s="1"/>
  <c r="E20" i="9"/>
  <c r="E21" i="9" s="1"/>
  <c r="E22" i="9" s="1"/>
  <c r="C12" i="13"/>
  <c r="C11" i="6" s="1"/>
  <c r="C12" i="6" s="1"/>
  <c r="C13" i="6" s="1"/>
  <c r="E12" i="13"/>
  <c r="C11" i="3" l="1"/>
  <c r="C10" i="3"/>
  <c r="C17" i="6"/>
  <c r="C18" i="6" s="1"/>
  <c r="C19" i="6" s="1"/>
  <c r="C20" i="6" s="1"/>
  <c r="C15" i="3" s="1"/>
  <c r="C14" i="3" l="1"/>
  <c r="C16" i="3" s="1"/>
  <c r="C17" i="3" s="1"/>
  <c r="C22" i="3" s="1"/>
</calcChain>
</file>

<file path=xl/sharedStrings.xml><?xml version="1.0" encoding="utf-8"?>
<sst xmlns="http://schemas.openxmlformats.org/spreadsheetml/2006/main" count="339" uniqueCount="158">
  <si>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</si>
  <si>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</si>
  <si>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</si>
  <si>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</si>
  <si>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</si>
  <si>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</si>
  <si>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</si>
  <si>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</si>
  <si>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</si>
  <si>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</si>
  <si>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</si>
  <si>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</si>
  <si>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</si>
  <si>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</si>
  <si>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</si>
  <si>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</si>
  <si>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</si>
  <si>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</si>
  <si>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</si>
  <si>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</si>
  <si>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</si>
  <si>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</si>
  <si>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</si>
  <si>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</si>
  <si>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</si>
  <si>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</si>
  <si>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</si>
  <si>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</si>
  <si>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</si>
  <si>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</si>
  <si>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</si>
  <si>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</si>
  <si>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</si>
  <si>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</si>
  <si>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</si>
  <si>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Individuelt effektiviseringskrav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</si>
  <si>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</si>
  <si>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</si>
  <si>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</si>
  <si>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</si>
  <si>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</si>
  <si>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</si>
  <si>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</si>
  <si>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</si>
  <si>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</si>
  <si>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</si>
  <si>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Base for anlægsomkostninger til de økonomiske rammer for 2026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</si>
  <si>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</si>
  <si>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</si>
  <si>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</si>
  <si>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</si>
  <si>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</si>
  <si>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</si>
  <si>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</si>
  <si>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</si>
  <si>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</si>
  <si>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</si>
  <si>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</si>
  <si>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</si>
  <si>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</si>
  <si>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</si>
  <si>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</si>
  <si>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</si>
  <si>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</si>
  <si>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</si>
  <si>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</si>
  <si>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</si>
  <si>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</si>
  <si>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</si>
  <si>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</si>
  <si>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</si>
  <si>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</si>
  <si>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</si>
  <si>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</si>
  <si>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</si>
  <si>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</si>
  <si>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</si>
  <si>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</si>
  <si>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>Generelt effektiviseringskrav til anlægsomkostningerne</t>
  </si>
  <si>
    <t>Generelt effektiviseringskrav til brug for anlægsomkostninger i ØR2026</t>
  </si>
  <si>
    <t>Generelt effektiviseringskrav til driftsomkostningerne</t>
  </si>
  <si>
    <t>Generelt effektiviseringskrav til brug for driftsomkostninger</t>
  </si>
  <si>
    <t>Individuelt effektiviseringskrav til de økonomiske rammer for 2026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</si>
  <si>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</si>
  <si>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</si>
  <si>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</si>
  <si>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</si>
  <si>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</si>
  <si>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Generelt effektiviseringskrav til driftsomkostninger til den økonomiske ramme for 2027</t>
  </si>
  <si>
    <t>Base for driftsomkostninger til den økonomiske rammer for 2026</t>
  </si>
  <si>
    <t>Generelt effektiviseringskrav til de økonomiske rammer for 2026</t>
  </si>
  <si>
    <t>Nye varige driftsomkostninger til de økonomiske rammer for 2027</t>
  </si>
  <si>
    <t>Base for driftsomkostninger til de økonomiske rammer for 2027</t>
  </si>
  <si>
    <t>Generelt effektiviseringskrav til driftsomkostninger i 2026 prisniveau</t>
  </si>
  <si>
    <t>Generelt effektiviseringskrav til anlægsomkostninger til den økonomiske ramme for 2027</t>
  </si>
  <si>
    <t>Nye varige anlægsomkostninger til de økonomiske rammer for 2027</t>
  </si>
  <si>
    <t>Base for anlægsomkostninger til de økonomiske rammer for 2027</t>
  </si>
  <si>
    <t>Generelt effektiviseringskrav til anlægsomkostningerne i 2026 prisniveau</t>
  </si>
  <si>
    <t>Generelt effektiviseringskrav til den økonomiske ramme for 2027 i alt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</si>
  <si>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</si>
  <si>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</si>
  <si>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</si>
  <si>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</si>
  <si>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</si>
  <si>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</si>
  <si>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</si>
  <si>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</si>
  <si>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</si>
  <si>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</si>
  <si>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</si>
  <si>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</si>
  <si>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</si>
  <si>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</si>
  <si>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</si>
  <si>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</si>
  <si>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</si>
  <si>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</si>
  <si>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</si>
  <si>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</si>
  <si>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</si>
  <si>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Generelt effektiviseringskrav til brug for anlægsomkostninger i ØR2027</t>
  </si>
  <si>
    <t>Individuelt effektiviseringskrav til de økonomiske rammer for 2027</t>
  </si>
  <si>
    <t>Videreførte omkostninger fra den økonomiske ramme for 2025</t>
  </si>
  <si>
    <t>§ 10-tillæg til den økonomiske ramme for 2026</t>
  </si>
  <si>
    <t>Korrektion af den økonomiske ramme for 2024</t>
  </si>
  <si>
    <t>Note: Nye varige omkostninger til de økonomiske rammer for 2027 bliver korrigret for effektiviseringskrav og prisudvikling, da I har opkrævningsret til omkostingerne fra og med 2025.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</si>
  <si>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</si>
  <si>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</si>
  <si>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</si>
  <si>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</si>
  <si>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</si>
  <si>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</si>
  <si>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</si>
  <si>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</si>
  <si>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</si>
  <si>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</si>
  <si>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Note: Denne opgørelse er taget fra jeres økonomiske ramme for 2026. 
I kan derfor ikke komme med høringssvar til denne opgørelse. </t>
  </si>
  <si>
    <t>Spildevandsafgift</t>
  </si>
  <si>
    <t>Afgift Vandsektortilsynet</t>
  </si>
  <si>
    <t>Køb af ydelser og produkter fra andre vandselskaber reguleret af vandsektorloven</t>
  </si>
  <si>
    <t>Ejendomsskatter</t>
  </si>
  <si>
    <t>Tjenestemandspensioner</t>
  </si>
  <si>
    <t>Øvrige afgifter</t>
  </si>
  <si>
    <t>Tillæg til medfinansieringsprojekter indregnet i den økonomiske ramme for 2025 på baggrund af budgetterede omkostninger</t>
  </si>
  <si>
    <t>Saldo på differencekonto pr. 1. januar 2026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</si>
  <si>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</si>
  <si>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</si>
  <si>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</si>
  <si>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</si>
  <si>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</si>
  <si>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Gebyr til Miljøstyrelsen</t>
  </si>
  <si>
    <t>Betalinger til projekters medfinansiering - ØR - Hylkedalen</t>
  </si>
  <si>
    <t>Betalinger til projekters medfinansiering - ØR - Brændkjær</t>
  </si>
  <si>
    <t>Reduktion af overløb via seperatkloakering</t>
  </si>
  <si>
    <t>Udvidelse af forsyningsområdet - 2025</t>
  </si>
  <si>
    <t>Ingen engangstillæg</t>
  </si>
  <si>
    <t>Note: En positiv saldo på differencekontoen angiver, at I (vandselskabet) har takstmidler til gode hos forbrugerne. En negativ saldo angiver omvendt, at forbrugerne har takstmidler til gode hos jer.</t>
  </si>
  <si>
    <t>Økonomisk ramme for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</si>
</sst>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4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3" fontId="16" fillId="0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4" borderId="3" xfId="2" applyNumberFormat="1" applyFont="1" applyFill="1" applyBorder="1" applyProtection="1"/>
    <xf numFmtId="10" fontId="16" fillId="4" borderId="4" xfId="2" applyNumberFormat="1" applyFont="1" applyFill="1" applyBorder="1" applyProtection="1"/>
    <xf numFmtId="10" fontId="16" fillId="4" borderId="4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3" fillId="2" borderId="0" xfId="0" applyFont="1" applyFill="1" applyProtection="1"/>
    <xf numFmtId="0" fontId="0" fillId="0" borderId="0" xfId="0" applyProtection="1"/>
    <xf numFmtId="0" fontId="4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horizontal="center" vertical="center"/>
    </xf>
    <xf numFmtId="0" fontId="6" fillId="2" borderId="0" xfId="0" applyFont="1" applyFill="1" applyProtection="1"/>
    <xf numFmtId="0" fontId="7" fillId="2" borderId="0" xfId="0" applyFont="1" applyFill="1" applyAlignment="1" applyProtection="1">
      <alignment horizontal="center"/>
    </xf>
    <xf numFmtId="0" fontId="8" fillId="2" borderId="0" xfId="0" applyFont="1" applyFill="1" applyProtection="1"/>
    <xf numFmtId="0" fontId="9" fillId="2" borderId="0" xfId="0" applyFont="1" applyFill="1" applyProtection="1"/>
    <xf numFmtId="0" fontId="10" fillId="2" borderId="0" xfId="0" applyFont="1" applyFill="1" applyAlignment="1" applyProtection="1">
      <alignment horizontal="center"/>
    </xf>
    <xf numFmtId="0" fontId="10" fillId="2" borderId="0" xfId="0" applyFont="1" applyFill="1" applyAlignment="1" applyProtection="1">
      <alignment horizontal="center"/>
    </xf>
    <xf numFmtId="0" fontId="11" fillId="2" borderId="0" xfId="0" applyFont="1" applyFill="1" applyProtection="1"/>
    <xf numFmtId="0" fontId="13" fillId="2" borderId="0" xfId="0" applyFont="1" applyFill="1" applyProtection="1"/>
    <xf numFmtId="0" fontId="11" fillId="2" borderId="0" xfId="0" applyFont="1" applyFill="1" applyAlignment="1" applyProtection="1">
      <alignment horizontal="left" vertical="center"/>
    </xf>
    <xf numFmtId="0" fontId="14" fillId="2" borderId="0" xfId="0" applyFont="1" applyFill="1" applyAlignment="1" applyProtection="1">
      <alignment horizontal="center" vertical="center"/>
    </xf>
    <xf numFmtId="0" fontId="15" fillId="3" borderId="1" xfId="0" applyFont="1" applyFill="1" applyBorder="1" applyProtection="1"/>
    <xf numFmtId="0" fontId="15" fillId="3" borderId="2" xfId="0" applyFont="1" applyFill="1" applyBorder="1" applyProtection="1"/>
    <xf numFmtId="0" fontId="15" fillId="3" borderId="3" xfId="0" applyFont="1" applyFill="1" applyBorder="1" applyProtection="1"/>
    <xf numFmtId="0" fontId="16" fillId="0" borderId="1" xfId="0" applyFont="1" applyBorder="1" applyAlignment="1" applyProtection="1">
      <alignment wrapText="1"/>
    </xf>
    <xf numFmtId="3" fontId="16" fillId="4" borderId="4" xfId="0" applyNumberFormat="1" applyFont="1" applyFill="1" applyBorder="1" applyAlignment="1" applyProtection="1">
      <alignment wrapText="1"/>
    </xf>
    <xf numFmtId="0" fontId="16" fillId="4" borderId="4" xfId="0" applyFont="1" applyFill="1" applyBorder="1" applyAlignment="1" applyProtection="1">
      <alignment wrapText="1"/>
    </xf>
    <xf numFmtId="0" fontId="16" fillId="0" borderId="1" xfId="0" quotePrefix="1" applyFont="1" applyBorder="1" applyAlignment="1" applyProtection="1">
      <alignment horizontal="left" wrapText="1"/>
    </xf>
    <xf numFmtId="3" fontId="16" fillId="0" borderId="4" xfId="0" applyNumberFormat="1" applyFont="1" applyBorder="1" applyAlignment="1" applyProtection="1">
      <alignment wrapText="1"/>
    </xf>
    <xf numFmtId="3" fontId="16" fillId="4" borderId="4" xfId="0" applyNumberFormat="1" applyFont="1" applyFill="1" applyBorder="1" applyProtection="1"/>
    <xf numFmtId="3" fontId="16" fillId="0" borderId="4" xfId="0" applyNumberFormat="1" applyFont="1" applyBorder="1" applyProtection="1"/>
    <xf numFmtId="0" fontId="16" fillId="5" borderId="1" xfId="0" applyFont="1" applyFill="1" applyBorder="1" applyAlignment="1" applyProtection="1">
      <alignment horizontal="left"/>
    </xf>
    <xf numFmtId="3" fontId="16" fillId="5" borderId="4" xfId="0" applyNumberFormat="1" applyFont="1" applyFill="1" applyBorder="1" applyProtection="1"/>
    <xf numFmtId="0" fontId="16" fillId="5" borderId="4" xfId="0" applyFont="1" applyFill="1" applyBorder="1" applyAlignment="1" applyProtection="1">
      <alignment wrapText="1"/>
    </xf>
    <xf numFmtId="0" fontId="16" fillId="0" borderId="4" xfId="0" applyFont="1" applyBorder="1" applyAlignment="1" applyProtection="1">
      <alignment horizontal="left"/>
    </xf>
    <xf numFmtId="0" fontId="16" fillId="0" borderId="4" xfId="0" applyFont="1" applyBorder="1" applyAlignment="1" applyProtection="1">
      <alignment wrapText="1"/>
    </xf>
    <xf numFmtId="0" fontId="16" fillId="0" borderId="1" xfId="0" applyFont="1" applyBorder="1" applyAlignment="1" applyProtection="1">
      <alignment horizontal="left"/>
    </xf>
    <xf numFmtId="3" fontId="15" fillId="3" borderId="2" xfId="0" applyNumberFormat="1" applyFont="1" applyFill="1" applyBorder="1" applyProtection="1"/>
    <xf numFmtId="0" fontId="14" fillId="2" borderId="0" xfId="0" applyFont="1" applyFill="1" applyAlignment="1" applyProtection="1">
      <alignment horizontal="center" vertical="center" wrapText="1"/>
    </xf>
    <xf numFmtId="0" fontId="18" fillId="2" borderId="0" xfId="0" applyFont="1" applyFill="1" applyProtection="1"/>
    <xf numFmtId="0" fontId="16" fillId="4" borderId="1" xfId="0" applyFont="1" applyFill="1" applyBorder="1" applyAlignment="1" applyProtection="1">
      <alignment horizontal="left"/>
    </xf>
    <xf numFmtId="3" fontId="16" fillId="4" borderId="4" xfId="0" quotePrefix="1" applyNumberFormat="1" applyFont="1" applyFill="1" applyBorder="1" applyProtection="1"/>
    <xf numFmtId="0" fontId="16" fillId="4" borderId="4" xfId="0" applyFont="1" applyFill="1" applyBorder="1" applyProtection="1"/>
    <xf numFmtId="3" fontId="16" fillId="0" borderId="4" xfId="0" quotePrefix="1" applyNumberFormat="1" applyFont="1" applyBorder="1" applyProtection="1"/>
    <xf numFmtId="0" fontId="16" fillId="4" borderId="1" xfId="0" quotePrefix="1" applyFont="1" applyFill="1" applyBorder="1" applyAlignment="1" applyProtection="1">
      <alignment horizontal="left"/>
    </xf>
    <xf numFmtId="0" fontId="16" fillId="6" borderId="1" xfId="0" applyFont="1" applyFill="1" applyBorder="1" applyAlignment="1" applyProtection="1">
      <alignment horizontal="left" vertical="top" wrapText="1"/>
    </xf>
    <xf numFmtId="0" fontId="16" fillId="6" borderId="2" xfId="0" applyFont="1" applyFill="1" applyBorder="1" applyAlignment="1" applyProtection="1">
      <alignment horizontal="left" vertical="top" wrapText="1"/>
    </xf>
    <xf numFmtId="0" fontId="16" fillId="6" borderId="3" xfId="0" applyFont="1" applyFill="1" applyBorder="1" applyAlignment="1" applyProtection="1">
      <alignment horizontal="left" vertical="top" wrapText="1"/>
    </xf>
    <xf numFmtId="0" fontId="16" fillId="4" borderId="1" xfId="0" applyFont="1" applyFill="1" applyBorder="1" applyAlignment="1" applyProtection="1">
      <alignment horizontal="left" wrapText="1"/>
    </xf>
    <xf numFmtId="165" fontId="16" fillId="4" borderId="1" xfId="0" quotePrefix="1" applyNumberFormat="1" applyFont="1" applyFill="1" applyBorder="1" applyProtection="1"/>
    <xf numFmtId="0" fontId="16" fillId="6" borderId="1" xfId="0" applyFont="1" applyFill="1" applyBorder="1" applyAlignment="1" applyProtection="1">
      <alignment horizontal="left" vertical="center" wrapText="1"/>
    </xf>
    <xf numFmtId="0" fontId="16" fillId="6" borderId="2" xfId="0" applyFont="1" applyFill="1" applyBorder="1" applyAlignment="1" applyProtection="1">
      <alignment horizontal="left" vertical="center" wrapText="1"/>
    </xf>
    <xf numFmtId="0" fontId="16" fillId="6" borderId="3" xfId="0" applyFont="1" applyFill="1" applyBorder="1" applyAlignment="1" applyProtection="1">
      <alignment horizontal="left" vertical="center" wrapText="1"/>
    </xf>
    <xf numFmtId="0" fontId="0" fillId="10" borderId="0" xfId="0" applyFill="1" applyProtection="1"/>
    <xf numFmtId="0" fontId="24" fillId="10" borderId="0" xfId="0" applyFont="1" applyFill="1" applyAlignment="1" applyProtection="1">
      <alignment horizontal="center" vertical="center" wrapText="1"/>
    </xf>
    <xf numFmtId="0" fontId="21" fillId="7" borderId="1" xfId="0" applyFont="1" applyFill="1" applyBorder="1" applyProtection="1"/>
    <xf numFmtId="0" fontId="21" fillId="7" borderId="2" xfId="0" applyFont="1" applyFill="1" applyBorder="1" applyProtection="1"/>
    <xf numFmtId="0" fontId="21" fillId="7" borderId="3" xfId="0" applyFont="1" applyFill="1" applyBorder="1" applyProtection="1"/>
    <xf numFmtId="0" fontId="22" fillId="0" borderId="1" xfId="0" applyFont="1" applyBorder="1" applyAlignment="1" applyProtection="1">
      <alignment wrapText="1"/>
    </xf>
    <xf numFmtId="3" fontId="22" fillId="8" borderId="4" xfId="0" applyNumberFormat="1" applyFont="1" applyFill="1" applyBorder="1" applyAlignment="1" applyProtection="1">
      <alignment wrapText="1"/>
    </xf>
    <xf numFmtId="0" fontId="22" fillId="8" borderId="4" xfId="0" applyFont="1" applyFill="1" applyBorder="1" applyAlignment="1" applyProtection="1">
      <alignment wrapText="1"/>
    </xf>
    <xf numFmtId="0" fontId="22" fillId="0" borderId="1" xfId="0" quotePrefix="1" applyFont="1" applyBorder="1" applyAlignment="1" applyProtection="1">
      <alignment horizontal="left" wrapText="1"/>
    </xf>
    <xf numFmtId="3" fontId="22" fillId="0" borderId="4" xfId="0" applyNumberFormat="1" applyFont="1" applyBorder="1" applyAlignment="1" applyProtection="1">
      <alignment wrapText="1"/>
    </xf>
    <xf numFmtId="3" fontId="22" fillId="8" borderId="4" xfId="0" applyNumberFormat="1" applyFont="1" applyFill="1" applyBorder="1" applyProtection="1"/>
    <xf numFmtId="3" fontId="22" fillId="0" borderId="4" xfId="0" applyNumberFormat="1" applyFont="1" applyBorder="1" applyProtection="1"/>
    <xf numFmtId="0" fontId="22" fillId="9" borderId="1" xfId="0" applyFont="1" applyFill="1" applyBorder="1" applyAlignment="1" applyProtection="1">
      <alignment horizontal="left"/>
    </xf>
    <xf numFmtId="3" fontId="22" fillId="9" borderId="4" xfId="0" applyNumberFormat="1" applyFont="1" applyFill="1" applyBorder="1" applyProtection="1"/>
    <xf numFmtId="0" fontId="22" fillId="9" borderId="4" xfId="0" applyFont="1" applyFill="1" applyBorder="1" applyAlignment="1" applyProtection="1">
      <alignment wrapText="1"/>
    </xf>
    <xf numFmtId="0" fontId="22" fillId="0" borderId="4" xfId="0" applyFont="1" applyBorder="1" applyAlignment="1" applyProtection="1">
      <alignment horizontal="left"/>
    </xf>
    <xf numFmtId="0" fontId="22" fillId="0" borderId="4" xfId="0" applyFont="1" applyBorder="1" applyAlignment="1" applyProtection="1">
      <alignment wrapText="1"/>
    </xf>
    <xf numFmtId="0" fontId="22" fillId="0" borderId="1" xfId="0" applyFont="1" applyBorder="1" applyAlignment="1" applyProtection="1">
      <alignment horizontal="left"/>
    </xf>
    <xf numFmtId="0" fontId="19" fillId="0" borderId="1" xfId="0" quotePrefix="1" applyFont="1" applyBorder="1" applyAlignment="1" applyProtection="1">
      <alignment horizontal="left"/>
    </xf>
    <xf numFmtId="3" fontId="19" fillId="0" borderId="4" xfId="0" quotePrefix="1" applyNumberFormat="1" applyFont="1" applyBorder="1" applyProtection="1"/>
    <xf numFmtId="0" fontId="19" fillId="0" borderId="4" xfId="0" applyFont="1" applyBorder="1" applyAlignment="1" applyProtection="1">
      <alignment wrapText="1"/>
    </xf>
    <xf numFmtId="3" fontId="21" fillId="7" borderId="2" xfId="0" applyNumberFormat="1" applyFont="1" applyFill="1" applyBorder="1" applyProtection="1"/>
    <xf numFmtId="0" fontId="22" fillId="11" borderId="6" xfId="0" applyFont="1" applyFill="1" applyBorder="1" applyAlignment="1" applyProtection="1">
      <alignment vertical="center" wrapText="1"/>
    </xf>
    <xf numFmtId="0" fontId="14" fillId="2" borderId="0" xfId="0" applyFont="1" applyFill="1" applyAlignment="1" applyProtection="1">
      <alignment vertical="center" wrapText="1"/>
    </xf>
    <xf numFmtId="0" fontId="14" fillId="2" borderId="0" xfId="0" applyFont="1" applyFill="1" applyAlignment="1" applyProtection="1">
      <alignment horizontal="center" vertical="center" wrapText="1"/>
    </xf>
    <xf numFmtId="0" fontId="13" fillId="2" borderId="0" xfId="0" quotePrefix="1" applyFont="1" applyFill="1" applyProtection="1"/>
    <xf numFmtId="0" fontId="15" fillId="3" borderId="1" xfId="0" applyFont="1" applyFill="1" applyBorder="1" applyAlignment="1" applyProtection="1">
      <alignment horizontal="left"/>
    </xf>
    <xf numFmtId="0" fontId="15" fillId="3" borderId="2" xfId="0" applyFont="1" applyFill="1" applyBorder="1" applyAlignment="1" applyProtection="1">
      <alignment horizontal="left"/>
    </xf>
    <xf numFmtId="0" fontId="15" fillId="3" borderId="3" xfId="0" applyFont="1" applyFill="1" applyBorder="1" applyAlignment="1" applyProtection="1">
      <alignment horizontal="left"/>
    </xf>
    <xf numFmtId="0" fontId="16" fillId="0" borderId="1" xfId="0" applyFont="1" applyBorder="1" applyAlignment="1" applyProtection="1">
      <alignment horizontal="left" wrapText="1"/>
    </xf>
    <xf numFmtId="0" fontId="19" fillId="5" borderId="1" xfId="0" applyFont="1" applyFill="1" applyBorder="1" applyProtection="1"/>
    <xf numFmtId="3" fontId="19" fillId="5" borderId="4" xfId="0" applyNumberFormat="1" applyFont="1" applyFill="1" applyBorder="1" applyProtection="1"/>
    <xf numFmtId="0" fontId="19" fillId="5" borderId="3" xfId="0" applyFont="1" applyFill="1" applyBorder="1" applyProtection="1"/>
    <xf numFmtId="0" fontId="3" fillId="2" borderId="0" xfId="0" quotePrefix="1" applyFont="1" applyFill="1" applyProtection="1"/>
    <xf numFmtId="0" fontId="16" fillId="6" borderId="1" xfId="0" applyFont="1" applyFill="1" applyBorder="1" applyAlignment="1" applyProtection="1">
      <alignment horizontal="left" wrapText="1"/>
    </xf>
    <xf numFmtId="0" fontId="16" fillId="6" borderId="2" xfId="0" applyFont="1" applyFill="1" applyBorder="1" applyAlignment="1" applyProtection="1">
      <alignment horizontal="left" wrapText="1"/>
    </xf>
    <xf numFmtId="0" fontId="16" fillId="6" borderId="3" xfId="0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5" fillId="3" borderId="2" xfId="0" applyFont="1" applyFill="1" applyBorder="1" applyAlignment="1" applyProtection="1">
      <alignment horizontal="left" wrapText="1"/>
    </xf>
    <xf numFmtId="0" fontId="15" fillId="3" borderId="3" xfId="0" applyFont="1" applyFill="1" applyBorder="1" applyAlignment="1" applyProtection="1">
      <alignment horizontal="left" wrapText="1"/>
    </xf>
    <xf numFmtId="0" fontId="16" fillId="4" borderId="1" xfId="0" applyFont="1" applyFill="1" applyBorder="1" applyAlignment="1" applyProtection="1">
      <alignment vertical="top" wrapText="1"/>
    </xf>
    <xf numFmtId="0" fontId="16" fillId="4" borderId="1" xfId="0" applyFont="1" applyFill="1" applyBorder="1" applyAlignment="1" applyProtection="1">
      <alignment horizontal="left" vertical="top" wrapText="1"/>
    </xf>
    <xf numFmtId="3" fontId="16" fillId="4" borderId="4" xfId="0" applyNumberFormat="1" applyFont="1" applyFill="1" applyBorder="1" applyAlignment="1" applyProtection="1">
      <alignment vertical="top" wrapText="1"/>
    </xf>
    <xf numFmtId="3" fontId="15" fillId="3" borderId="4" xfId="0" applyNumberFormat="1" applyFont="1" applyFill="1" applyBorder="1" applyProtection="1"/>
    <xf numFmtId="0" fontId="15" fillId="3" borderId="4" xfId="0" applyFont="1" applyFill="1" applyBorder="1" applyProtection="1"/>
    <xf numFmtId="0" fontId="17" fillId="2" borderId="0" xfId="0" quotePrefix="1" applyFont="1" applyFill="1" applyProtection="1"/>
    <xf numFmtId="0" fontId="20" fillId="2" borderId="0" xfId="0" applyFont="1" applyFill="1" applyProtection="1"/>
    <xf numFmtId="0" fontId="16" fillId="4" borderId="1" xfId="0" applyFont="1" applyFill="1" applyBorder="1" applyProtection="1"/>
    <xf numFmtId="0" fontId="15" fillId="3" borderId="1" xfId="0" applyFont="1" applyFill="1" applyBorder="1" applyAlignment="1" applyProtection="1">
      <alignment wrapText="1"/>
    </xf>
    <xf numFmtId="0" fontId="15" fillId="3" borderId="2" xfId="0" applyFont="1" applyFill="1" applyBorder="1" applyAlignment="1" applyProtection="1">
      <alignment horizontal="center" wrapText="1"/>
    </xf>
    <xf numFmtId="0" fontId="15" fillId="3" borderId="2" xfId="0" applyFont="1" applyFill="1" applyBorder="1" applyAlignment="1" applyProtection="1">
      <alignment wrapText="1"/>
    </xf>
    <xf numFmtId="0" fontId="16" fillId="2" borderId="0" xfId="0" applyFont="1" applyFill="1" applyProtection="1"/>
    <xf numFmtId="0" fontId="16" fillId="5" borderId="1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wrapText="1"/>
    </xf>
    <xf numFmtId="49" fontId="16" fillId="4" borderId="1" xfId="0" applyNumberFormat="1" applyFont="1" applyFill="1" applyBorder="1" applyProtection="1"/>
    <xf numFmtId="0" fontId="15" fillId="2" borderId="0" xfId="0" applyFont="1" applyFill="1" applyProtection="1"/>
    <xf numFmtId="49" fontId="16" fillId="4" borderId="1" xfId="0" applyNumberFormat="1" applyFont="1" applyFill="1" applyBorder="1" applyAlignment="1" applyProtection="1">
      <alignment horizontal="left" wrapText="1"/>
    </xf>
    <xf numFmtId="0" fontId="16" fillId="4" borderId="1" xfId="0" quotePrefix="1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6" fillId="4" borderId="5" xfId="0" applyFont="1" applyFill="1" applyBorder="1" applyAlignment="1" applyProtection="1">
      <alignment wrapText="1"/>
    </xf>
    <xf numFmtId="3" fontId="16" fillId="4" borderId="5" xfId="0" applyNumberFormat="1" applyFont="1" applyFill="1" applyBorder="1" applyAlignment="1" applyProtection="1">
      <alignment wrapText="1"/>
    </xf>
    <xf numFmtId="0" fontId="16" fillId="5" borderId="4" xfId="0" applyFont="1" applyFill="1" applyBorder="1" applyAlignment="1" applyProtection="1">
      <alignment horizontal="left" vertical="center" wrapText="1"/>
    </xf>
    <xf numFmtId="0" fontId="16" fillId="5" borderId="1" xfId="0" applyFont="1" applyFill="1" applyBorder="1" applyAlignment="1" applyProtection="1">
      <alignment horizontal="center" vertical="center" wrapText="1"/>
    </xf>
    <xf numFmtId="0" fontId="16" fillId="5" borderId="3" xfId="0" applyFont="1" applyFill="1" applyBorder="1" applyAlignment="1" applyProtection="1">
      <alignment horizontal="center" vertical="center" wrapText="1"/>
    </xf>
    <xf numFmtId="0" fontId="16" fillId="5" borderId="1" xfId="0" applyFont="1" applyFill="1" applyBorder="1" applyAlignment="1" applyProtection="1">
      <alignment wrapText="1"/>
    </xf>
    <xf numFmtId="0" fontId="16" fillId="5" borderId="1" xfId="0" applyFont="1" applyFill="1" applyBorder="1" applyAlignment="1" applyProtection="1">
      <alignment horizontal="left"/>
    </xf>
    <xf numFmtId="0" fontId="16" fillId="5" borderId="3" xfId="0" applyFont="1" applyFill="1" applyBorder="1" applyAlignment="1" applyProtection="1">
      <alignment horizontal="left"/>
    </xf>
    <xf numFmtId="49" fontId="16" fillId="4" borderId="1" xfId="0" applyNumberFormat="1" applyFont="1" applyFill="1" applyBorder="1" applyAlignment="1" applyProtection="1">
      <alignment wrapText="1"/>
    </xf>
    <xf numFmtId="0" fontId="16" fillId="5" borderId="1" xfId="0" applyFont="1" applyFill="1" applyBorder="1" applyProtection="1"/>
    <xf numFmtId="49" fontId="16" fillId="4" borderId="5" xfId="0" applyNumberFormat="1" applyFont="1" applyFill="1" applyBorder="1" applyAlignment="1" applyProtection="1">
      <alignment wrapText="1"/>
    </xf>
    <xf numFmtId="3" fontId="16" fillId="4" borderId="5" xfId="0" applyNumberFormat="1" applyFont="1" applyFill="1" applyBorder="1" applyProtection="1"/>
    <xf numFmtId="0" fontId="16" fillId="4" borderId="5" xfId="0" applyFont="1" applyFill="1" applyBorder="1" applyProtection="1"/>
    <xf numFmtId="0" fontId="15" fillId="3" borderId="5" xfId="0" applyFont="1" applyFill="1" applyBorder="1" applyAlignment="1" applyProtection="1">
      <alignment wrapText="1"/>
    </xf>
    <xf numFmtId="3" fontId="15" fillId="3" borderId="5" xfId="0" applyNumberFormat="1" applyFont="1" applyFill="1" applyBorder="1" applyProtection="1"/>
    <xf numFmtId="0" fontId="15" fillId="3" borderId="5" xfId="0" applyFont="1" applyFill="1" applyBorder="1" applyProtection="1"/>
    <xf numFmtId="0" fontId="16" fillId="0" borderId="4" xfId="0" applyFont="1" applyBorder="1" applyProtection="1"/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style="12" customWidth="1"/>
    <col min="2" max="2" width="11.42578125" style="12" customWidth="1"/>
    <col min="3" max="3" width="48.5703125" style="12" customWidth="1"/>
    <col min="4" max="4" width="9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11"/>
      <c r="C3" s="11"/>
      <c r="D3" s="11"/>
      <c r="E3" s="11"/>
    </row>
    <row r="4" spans="1:5" ht="15" customHeight="1" x14ac:dyDescent="0.25">
      <c r="A4" s="11"/>
      <c r="B4" s="11"/>
      <c r="C4" s="11"/>
      <c r="D4" s="11"/>
      <c r="E4" s="11"/>
    </row>
    <row r="5" spans="1:5" ht="15" customHeight="1" x14ac:dyDescent="0.25">
      <c r="A5" s="11"/>
      <c r="B5" s="11"/>
      <c r="C5" s="11"/>
      <c r="D5" s="11"/>
      <c r="E5" s="11"/>
    </row>
    <row r="6" spans="1:5" ht="15" customHeight="1" x14ac:dyDescent="0.25">
      <c r="A6" s="11"/>
      <c r="B6" s="13"/>
      <c r="C6" s="14" t="s">
        <v>0</v>
      </c>
      <c r="D6" s="14"/>
      <c r="E6" s="13"/>
    </row>
    <row r="7" spans="1:5" ht="15" customHeight="1" x14ac:dyDescent="0.25">
      <c r="A7" s="11"/>
      <c r="B7" s="13"/>
      <c r="C7" s="14"/>
      <c r="D7" s="14"/>
      <c r="E7" s="13"/>
    </row>
    <row r="8" spans="1:5" ht="15.75" customHeight="1" x14ac:dyDescent="0.25">
      <c r="A8" s="11"/>
      <c r="B8" s="15"/>
      <c r="C8" s="16" t="s">
        <v>1</v>
      </c>
      <c r="D8" s="16"/>
      <c r="E8" s="15"/>
    </row>
    <row r="9" spans="1:5" ht="15" customHeight="1" x14ac:dyDescent="0.25">
      <c r="A9" s="11"/>
      <c r="B9" s="17"/>
      <c r="C9" s="18"/>
      <c r="D9" s="18"/>
      <c r="E9" s="17"/>
    </row>
    <row r="10" spans="1:5" ht="15" customHeight="1" x14ac:dyDescent="0.25">
      <c r="A10" s="11"/>
      <c r="B10" s="17"/>
      <c r="C10" s="18"/>
      <c r="D10" s="18"/>
      <c r="E10" s="17"/>
    </row>
    <row r="11" spans="1:5" ht="15" customHeight="1" x14ac:dyDescent="0.25">
      <c r="A11" s="11"/>
      <c r="B11" s="17"/>
      <c r="C11" s="19" t="s">
        <v>2</v>
      </c>
      <c r="D11" s="19"/>
      <c r="E11" s="17"/>
    </row>
    <row r="12" spans="1:5" ht="15" customHeight="1" x14ac:dyDescent="0.25">
      <c r="A12" s="11"/>
      <c r="B12" s="11"/>
      <c r="C12" s="11"/>
      <c r="D12" s="20"/>
      <c r="E12" s="17"/>
    </row>
    <row r="13" spans="1:5" ht="15" customHeight="1" x14ac:dyDescent="0.25">
      <c r="A13" s="11"/>
      <c r="B13" s="21" t="s">
        <v>3</v>
      </c>
      <c r="C13" s="9" t="s">
        <v>4</v>
      </c>
      <c r="D13" s="9"/>
      <c r="E13" s="17"/>
    </row>
    <row r="14" spans="1:5" ht="6.95" customHeight="1" x14ac:dyDescent="0.25">
      <c r="A14" s="11"/>
      <c r="B14" s="21"/>
      <c r="C14" s="1"/>
      <c r="D14" s="20"/>
      <c r="E14" s="17"/>
    </row>
    <row r="15" spans="1:5" ht="15" customHeight="1" x14ac:dyDescent="0.25">
      <c r="A15" s="11"/>
      <c r="B15" s="21" t="s">
        <v>5</v>
      </c>
      <c r="C15" s="9" t="s">
        <v>6</v>
      </c>
      <c r="D15" s="9"/>
      <c r="E15" s="17"/>
    </row>
    <row r="16" spans="1:5" ht="6.95" customHeight="1" x14ac:dyDescent="0.25">
      <c r="A16" s="11"/>
      <c r="B16" s="21"/>
      <c r="C16" s="1"/>
      <c r="D16" s="20"/>
      <c r="E16" s="22"/>
    </row>
    <row r="17" spans="1:5" ht="15" customHeight="1" x14ac:dyDescent="0.25">
      <c r="A17" s="11"/>
      <c r="B17" s="21" t="s">
        <v>7</v>
      </c>
      <c r="C17" s="9" t="s">
        <v>8</v>
      </c>
      <c r="D17" s="9"/>
      <c r="E17" s="17"/>
    </row>
    <row r="18" spans="1:5" ht="6.95" customHeight="1" x14ac:dyDescent="0.25">
      <c r="A18" s="11"/>
      <c r="B18" s="21"/>
      <c r="C18" s="1"/>
      <c r="D18" s="20"/>
      <c r="E18" s="17"/>
    </row>
    <row r="19" spans="1:5" ht="15" customHeight="1" x14ac:dyDescent="0.25">
      <c r="A19" s="11"/>
      <c r="B19" s="21" t="s">
        <v>9</v>
      </c>
      <c r="C19" s="9" t="s">
        <v>10</v>
      </c>
      <c r="D19" s="9"/>
      <c r="E19" s="17"/>
    </row>
    <row r="20" spans="1:5" ht="6.95" customHeight="1" x14ac:dyDescent="0.25">
      <c r="A20" s="11"/>
      <c r="B20" s="21"/>
      <c r="C20" s="1"/>
      <c r="D20" s="20"/>
      <c r="E20" s="17"/>
    </row>
    <row r="21" spans="1:5" ht="15" customHeight="1" x14ac:dyDescent="0.25">
      <c r="A21" s="11"/>
      <c r="B21" s="21" t="s">
        <v>11</v>
      </c>
      <c r="C21" s="9" t="s">
        <v>12</v>
      </c>
      <c r="D21" s="9"/>
      <c r="E21" s="17"/>
    </row>
    <row r="22" spans="1:5" ht="6.95" customHeight="1" x14ac:dyDescent="0.25">
      <c r="A22" s="11"/>
      <c r="B22" s="21"/>
      <c r="C22" s="1"/>
      <c r="D22" s="20"/>
      <c r="E22" s="17"/>
    </row>
    <row r="23" spans="1:5" ht="15" customHeight="1" x14ac:dyDescent="0.25">
      <c r="A23" s="11"/>
      <c r="B23" s="23" t="s">
        <v>13</v>
      </c>
      <c r="C23" s="10" t="s">
        <v>14</v>
      </c>
      <c r="D23" s="10"/>
      <c r="E23" s="17"/>
    </row>
    <row r="24" spans="1:5" ht="6.95" customHeight="1" x14ac:dyDescent="0.25">
      <c r="A24" s="11"/>
      <c r="B24" s="21"/>
      <c r="C24" s="1"/>
      <c r="D24" s="20"/>
      <c r="E24" s="17"/>
    </row>
    <row r="25" spans="1:5" ht="15" customHeight="1" x14ac:dyDescent="0.25">
      <c r="A25" s="11"/>
      <c r="B25" s="21" t="s">
        <v>15</v>
      </c>
      <c r="C25" s="9" t="s">
        <v>16</v>
      </c>
      <c r="D25" s="9"/>
      <c r="E25" s="17"/>
    </row>
    <row r="26" spans="1:5" ht="6.95" customHeight="1" x14ac:dyDescent="0.25">
      <c r="A26" s="11"/>
      <c r="B26" s="21"/>
      <c r="C26" s="1"/>
      <c r="D26" s="20"/>
      <c r="E26" s="17"/>
    </row>
    <row r="27" spans="1:5" ht="15" customHeight="1" x14ac:dyDescent="0.25">
      <c r="A27" s="11"/>
      <c r="B27" s="21" t="s">
        <v>17</v>
      </c>
      <c r="C27" s="9" t="s">
        <v>18</v>
      </c>
      <c r="D27" s="9"/>
      <c r="E27" s="17"/>
    </row>
    <row r="28" spans="1:5" ht="6.95" customHeight="1" x14ac:dyDescent="0.25">
      <c r="A28" s="11"/>
      <c r="B28" s="21"/>
      <c r="C28" s="1"/>
      <c r="D28" s="20"/>
      <c r="E28" s="17"/>
    </row>
    <row r="29" spans="1:5" ht="15" customHeight="1" x14ac:dyDescent="0.25">
      <c r="A29" s="11"/>
      <c r="B29" s="21" t="s">
        <v>19</v>
      </c>
      <c r="C29" s="9" t="s">
        <v>20</v>
      </c>
      <c r="D29" s="9"/>
      <c r="E29" s="17"/>
    </row>
    <row r="30" spans="1:5" ht="6.95" customHeight="1" x14ac:dyDescent="0.25">
      <c r="A30" s="11"/>
      <c r="B30" s="21"/>
      <c r="C30" s="1"/>
      <c r="D30" s="20"/>
      <c r="E30" s="17"/>
    </row>
    <row r="31" spans="1:5" ht="15" customHeight="1" x14ac:dyDescent="0.25">
      <c r="A31" s="11"/>
      <c r="B31" s="21" t="s">
        <v>21</v>
      </c>
      <c r="C31" s="9" t="s">
        <v>22</v>
      </c>
      <c r="D31" s="9"/>
      <c r="E31" s="11"/>
    </row>
    <row r="32" spans="1:5" ht="6.95" customHeight="1" x14ac:dyDescent="0.25">
      <c r="A32" s="11"/>
      <c r="B32" s="21"/>
      <c r="C32" s="1"/>
      <c r="D32" s="20"/>
      <c r="E32" s="11"/>
    </row>
    <row r="33" spans="1:5" ht="15" customHeight="1" x14ac:dyDescent="0.25">
      <c r="A33" s="11"/>
      <c r="B33" s="21" t="s">
        <v>23</v>
      </c>
      <c r="C33" s="9" t="s">
        <v>24</v>
      </c>
      <c r="D33" s="9"/>
      <c r="E33" s="11"/>
    </row>
    <row r="34" spans="1:5" ht="6.95" customHeight="1" x14ac:dyDescent="0.25">
      <c r="A34" s="11"/>
      <c r="B34" s="21"/>
      <c r="C34" s="1"/>
      <c r="D34" s="20"/>
      <c r="E34" s="11"/>
    </row>
    <row r="35" spans="1:5" ht="15" customHeight="1" x14ac:dyDescent="0.25">
      <c r="A35" s="11"/>
      <c r="B35" s="21" t="s">
        <v>25</v>
      </c>
      <c r="C35" s="9" t="s">
        <v>26</v>
      </c>
      <c r="D35" s="9"/>
      <c r="E35" s="11"/>
    </row>
    <row r="36" spans="1:5" ht="6.95" customHeight="1" x14ac:dyDescent="0.25">
      <c r="A36" s="11"/>
      <c r="B36" s="21"/>
      <c r="C36" s="1"/>
      <c r="D36" s="20"/>
      <c r="E36" s="11"/>
    </row>
    <row r="37" spans="1:5" ht="15" customHeight="1" x14ac:dyDescent="0.25">
      <c r="A37" s="11"/>
      <c r="B37" s="21" t="s">
        <v>27</v>
      </c>
      <c r="C37" s="9" t="s">
        <v>28</v>
      </c>
      <c r="D37" s="9"/>
      <c r="E37" s="11"/>
    </row>
    <row r="38" spans="1:5" ht="15" customHeight="1" x14ac:dyDescent="0.25">
      <c r="A38" s="11"/>
      <c r="B38" s="11"/>
      <c r="C38" s="11"/>
      <c r="D38" s="20"/>
      <c r="E38" s="11"/>
    </row>
    <row r="39" spans="1:5" ht="15" customHeight="1" x14ac:dyDescent="0.25">
      <c r="A39" s="11"/>
      <c r="B39" s="11"/>
      <c r="C39" s="11"/>
      <c r="D39" s="20"/>
      <c r="E39" s="11"/>
    </row>
  </sheetData>
  <sheetProtection algorithmName="SHA-512" hashValue="NeAqNK99zAnrylOJt1nMrEeZ1fDzf2LMdCIOVcqM7rnq17lW+LRWPdVkzLBZAfiM75z2qYKgtVnMpHZLboz9Rw==" saltValue="bwES2bpw4vm0N4jKBfrwbw==" spinCount="100000" sheet="1" objects="1" scenarios="1"/>
  <mergeCells count="16">
    <mergeCell ref="C17:D17"/>
    <mergeCell ref="C6:D7"/>
    <mergeCell ref="C8:D8"/>
    <mergeCell ref="C11:D11"/>
    <mergeCell ref="C13:D13"/>
    <mergeCell ref="C15:D15"/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56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4.25" customHeight="1" x14ac:dyDescent="0.25">
      <c r="A8" s="11"/>
      <c r="B8" s="83" t="s">
        <v>108</v>
      </c>
      <c r="C8" s="84"/>
      <c r="D8" s="85"/>
      <c r="E8" s="11"/>
    </row>
    <row r="9" spans="1:5" ht="15" customHeight="1" x14ac:dyDescent="0.25">
      <c r="A9" s="11"/>
      <c r="B9" s="114" t="s">
        <v>109</v>
      </c>
      <c r="C9" s="33">
        <v>11695</v>
      </c>
      <c r="D9" s="46" t="s">
        <v>31</v>
      </c>
      <c r="E9" s="11"/>
    </row>
    <row r="10" spans="1:5" ht="15" customHeight="1" x14ac:dyDescent="0.25">
      <c r="A10" s="11"/>
      <c r="B10" s="115" t="s">
        <v>35</v>
      </c>
      <c r="C10" s="33">
        <f>-C9*'8. Nøgletal'!C24</f>
        <v>-10.016995046091168</v>
      </c>
      <c r="D10" s="46" t="s">
        <v>31</v>
      </c>
      <c r="E10" s="11"/>
    </row>
    <row r="11" spans="1:5" ht="15" customHeight="1" x14ac:dyDescent="0.25">
      <c r="A11" s="11"/>
      <c r="B11" s="115" t="s">
        <v>44</v>
      </c>
      <c r="C11" s="33">
        <f>-C9*'8. Nøgletal'!C19</f>
        <v>-233.9</v>
      </c>
      <c r="D11" s="46" t="s">
        <v>31</v>
      </c>
      <c r="E11" s="11"/>
    </row>
    <row r="12" spans="1:5" ht="26.25" customHeight="1" x14ac:dyDescent="0.25">
      <c r="A12" s="11"/>
      <c r="B12" s="116" t="s">
        <v>110</v>
      </c>
      <c r="C12" s="100">
        <f>SUM(C9:C11)*(1+'8. Nøgletal'!C9)*(1+'8. Nøgletal'!C10)</f>
        <v>12122.519661676812</v>
      </c>
      <c r="D12" s="101" t="s">
        <v>31</v>
      </c>
      <c r="E12" s="11"/>
    </row>
    <row r="13" spans="1:5" ht="15" customHeight="1" x14ac:dyDescent="0.25">
      <c r="A13" s="11"/>
      <c r="B13" s="11"/>
      <c r="C13" s="11"/>
      <c r="D13" s="11"/>
      <c r="E13" s="11"/>
    </row>
    <row r="14" spans="1:5" ht="15" customHeight="1" x14ac:dyDescent="0.25">
      <c r="A14" s="11"/>
      <c r="B14" s="11"/>
      <c r="C14" s="11"/>
      <c r="D14" s="11"/>
      <c r="E14" s="11"/>
    </row>
  </sheetData>
  <sheetProtection algorithmName="SHA-512" hashValue="lYExC2hpNWatigbfLk8lQsmWemeCkki+qNy7SE6jmoL4Y89yywp49xPtqdOhPzESDUiQlvtnjqvghPVpjU4KkQ==" saltValue="awNFKClWYMzgI0ku5ZxrFA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111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83" t="s">
        <v>57</v>
      </c>
      <c r="C8" s="84"/>
      <c r="D8" s="85"/>
      <c r="E8" s="11"/>
    </row>
    <row r="9" spans="1:5" ht="26.25" x14ac:dyDescent="0.25">
      <c r="A9" s="11"/>
      <c r="B9" s="117" t="s">
        <v>112</v>
      </c>
      <c r="C9" s="118">
        <v>0</v>
      </c>
      <c r="D9" s="117" t="s">
        <v>31</v>
      </c>
      <c r="E9" s="11"/>
    </row>
    <row r="10" spans="1:5" ht="14.25" customHeight="1" x14ac:dyDescent="0.25">
      <c r="A10" s="11"/>
      <c r="B10" s="44" t="s">
        <v>113</v>
      </c>
      <c r="C10" s="29">
        <v>0</v>
      </c>
      <c r="D10" s="30" t="s">
        <v>31</v>
      </c>
      <c r="E10" s="11"/>
    </row>
    <row r="11" spans="1:5" ht="14.25" customHeight="1" x14ac:dyDescent="0.25">
      <c r="A11" s="11"/>
      <c r="B11" s="35" t="s">
        <v>58</v>
      </c>
      <c r="C11" s="36">
        <f>C10-C9</f>
        <v>0</v>
      </c>
      <c r="D11" s="37" t="s">
        <v>31</v>
      </c>
      <c r="E11" s="11"/>
    </row>
    <row r="12" spans="1:5" ht="14.25" customHeight="1" x14ac:dyDescent="0.25">
      <c r="A12" s="11"/>
      <c r="B12" s="83" t="s">
        <v>59</v>
      </c>
      <c r="C12" s="84"/>
      <c r="D12" s="85"/>
      <c r="E12" s="11"/>
    </row>
    <row r="13" spans="1:5" ht="26.25" customHeight="1" x14ac:dyDescent="0.25">
      <c r="A13" s="11"/>
      <c r="B13" s="117" t="s">
        <v>143</v>
      </c>
      <c r="C13" s="118">
        <v>656886</v>
      </c>
      <c r="D13" s="117" t="s">
        <v>31</v>
      </c>
      <c r="E13" s="11"/>
    </row>
    <row r="14" spans="1:5" ht="14.25" customHeight="1" x14ac:dyDescent="0.25">
      <c r="A14" s="11"/>
      <c r="B14" s="44" t="s">
        <v>114</v>
      </c>
      <c r="C14" s="29">
        <v>555400</v>
      </c>
      <c r="D14" s="30" t="s">
        <v>31</v>
      </c>
      <c r="E14" s="11"/>
    </row>
    <row r="15" spans="1:5" ht="14.25" customHeight="1" x14ac:dyDescent="0.25">
      <c r="A15" s="11"/>
      <c r="B15" s="35" t="s">
        <v>58</v>
      </c>
      <c r="C15" s="36">
        <f>C14-C13</f>
        <v>-101486</v>
      </c>
      <c r="D15" s="37" t="s">
        <v>31</v>
      </c>
      <c r="E15" s="11"/>
    </row>
    <row r="16" spans="1:5" ht="14.25" customHeight="1" x14ac:dyDescent="0.25">
      <c r="A16" s="11"/>
      <c r="B16" s="25" t="s">
        <v>60</v>
      </c>
      <c r="C16" s="100">
        <f>C11+C15</f>
        <v>-101486</v>
      </c>
      <c r="D16" s="101" t="s">
        <v>31</v>
      </c>
      <c r="E16" s="11"/>
    </row>
    <row r="17" spans="1:5" ht="15" customHeight="1" x14ac:dyDescent="0.25">
      <c r="A17" s="11"/>
      <c r="B17" s="11"/>
      <c r="C17" s="11"/>
      <c r="D17" s="11"/>
      <c r="E17" s="11"/>
    </row>
    <row r="18" spans="1:5" ht="15" customHeight="1" x14ac:dyDescent="0.25">
      <c r="A18" s="11"/>
      <c r="B18" s="11"/>
      <c r="C18" s="11"/>
      <c r="D18" s="11"/>
      <c r="E18" s="11"/>
    </row>
  </sheetData>
  <sheetProtection algorithmName="SHA-512" hashValue="NScBL4VlIy7jZdJbk4htajcCylsgYbBilcWkbq+HMTABNEVzIhRvCNgB5mTuu/uzkbEOSUy0t+fSUhbbnsn4Zg==" saltValue="5rgWX3vRtor4tynZOKw0hA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42.28515625" style="12" customWidth="1"/>
    <col min="3" max="3" width="9.7109375" style="12" customWidth="1"/>
    <col min="4" max="4" width="3.28515625" style="12" customWidth="1"/>
    <col min="5" max="5" width="9.7109375" style="12" customWidth="1"/>
    <col min="6" max="6" width="3.28515625" style="12" customWidth="1"/>
    <col min="7" max="7" width="9.7109375" style="12" customWidth="1"/>
    <col min="8" max="8" width="3.28515625" style="12" customWidth="1"/>
    <col min="9" max="9" width="5.28515625" style="12" customWidth="1"/>
    <col min="10" max="16384" width="9.140625" style="12"/>
  </cols>
  <sheetData>
    <row r="1" spans="1:9" ht="15" customHeight="1" x14ac:dyDescent="0.25">
      <c r="A1" s="11"/>
      <c r="B1" s="11"/>
      <c r="C1" s="11"/>
      <c r="D1" s="11"/>
      <c r="E1" s="11"/>
      <c r="F1" s="11"/>
      <c r="G1" s="11"/>
      <c r="H1" s="11"/>
      <c r="I1" s="11"/>
    </row>
    <row r="2" spans="1:9" ht="15" customHeight="1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25">
      <c r="A3" s="11"/>
      <c r="B3" s="24" t="s">
        <v>61</v>
      </c>
      <c r="C3" s="24"/>
      <c r="D3" s="24"/>
      <c r="E3" s="24"/>
      <c r="F3" s="24"/>
      <c r="G3" s="24"/>
      <c r="H3" s="24"/>
      <c r="I3" s="11"/>
    </row>
    <row r="4" spans="1:9" ht="15" customHeight="1" x14ac:dyDescent="0.25">
      <c r="A4" s="11"/>
      <c r="B4" s="24"/>
      <c r="C4" s="24"/>
      <c r="D4" s="24"/>
      <c r="E4" s="24"/>
      <c r="F4" s="24"/>
      <c r="G4" s="24"/>
      <c r="H4" s="24"/>
      <c r="I4" s="11"/>
    </row>
    <row r="5" spans="1:9" ht="15" customHeight="1" x14ac:dyDescent="0.25">
      <c r="A5" s="11"/>
      <c r="B5" s="11"/>
      <c r="C5" s="11"/>
      <c r="D5" s="11"/>
      <c r="E5" s="11"/>
      <c r="F5" s="11"/>
      <c r="G5" s="11"/>
      <c r="H5" s="11"/>
      <c r="I5" s="11"/>
    </row>
    <row r="6" spans="1:9" ht="15" customHeight="1" x14ac:dyDescent="0.25">
      <c r="A6" s="11"/>
      <c r="B6" s="11"/>
      <c r="C6" s="11"/>
      <c r="D6" s="11"/>
      <c r="E6" s="11"/>
      <c r="F6" s="11"/>
      <c r="G6" s="11"/>
      <c r="H6" s="11"/>
      <c r="I6" s="11"/>
    </row>
    <row r="7" spans="1:9" ht="15" customHeight="1" x14ac:dyDescent="0.25">
      <c r="A7" s="11"/>
      <c r="B7" s="11"/>
      <c r="C7" s="11"/>
      <c r="D7" s="11"/>
      <c r="E7" s="11"/>
      <c r="F7" s="11"/>
      <c r="G7" s="11"/>
      <c r="H7" s="11"/>
      <c r="I7" s="11"/>
    </row>
    <row r="8" spans="1:9" ht="15" customHeight="1" x14ac:dyDescent="0.25">
      <c r="A8" s="11"/>
      <c r="B8" s="25" t="s">
        <v>62</v>
      </c>
      <c r="C8" s="26"/>
      <c r="D8" s="26"/>
      <c r="E8" s="26"/>
      <c r="F8" s="26"/>
      <c r="G8" s="26"/>
      <c r="H8" s="27"/>
      <c r="I8" s="11"/>
    </row>
    <row r="9" spans="1:9" ht="39.75" customHeight="1" x14ac:dyDescent="0.25">
      <c r="A9" s="11"/>
      <c r="B9" s="119" t="s">
        <v>63</v>
      </c>
      <c r="C9" s="120" t="s">
        <v>65</v>
      </c>
      <c r="D9" s="121"/>
      <c r="E9" s="120" t="s">
        <v>64</v>
      </c>
      <c r="F9" s="121"/>
      <c r="G9" s="120" t="s">
        <v>66</v>
      </c>
      <c r="H9" s="121"/>
      <c r="I9" s="11"/>
    </row>
    <row r="10" spans="1:9" ht="15" customHeight="1" x14ac:dyDescent="0.25">
      <c r="A10" s="11"/>
      <c r="B10" s="114" t="s">
        <v>67</v>
      </c>
      <c r="C10" s="34"/>
      <c r="D10" s="46" t="s">
        <v>31</v>
      </c>
      <c r="E10" s="33"/>
      <c r="F10" s="46" t="s">
        <v>31</v>
      </c>
      <c r="G10" s="34"/>
      <c r="H10" s="46" t="s">
        <v>31</v>
      </c>
      <c r="I10" s="11"/>
    </row>
    <row r="11" spans="1:9" ht="15" customHeight="1" x14ac:dyDescent="0.25">
      <c r="A11" s="11"/>
      <c r="B11" s="25" t="s">
        <v>69</v>
      </c>
      <c r="C11" s="100">
        <f>SUM(C10:C10)</f>
        <v>0</v>
      </c>
      <c r="D11" s="100" t="s">
        <v>68</v>
      </c>
      <c r="E11" s="100">
        <f>SUM(E10:E10)</f>
        <v>0</v>
      </c>
      <c r="F11" s="100" t="s">
        <v>68</v>
      </c>
      <c r="G11" s="100">
        <f>SUM(G10:G10)</f>
        <v>0</v>
      </c>
      <c r="H11" s="101" t="s">
        <v>31</v>
      </c>
      <c r="I11" s="11"/>
    </row>
    <row r="12" spans="1:9" ht="15" customHeight="1" x14ac:dyDescent="0.25">
      <c r="A12" s="11"/>
      <c r="B12" s="25" t="s">
        <v>115</v>
      </c>
      <c r="C12" s="100">
        <f>C11*(1+'8. Nøgletal'!C9)</f>
        <v>0</v>
      </c>
      <c r="D12" s="100" t="s">
        <v>68</v>
      </c>
      <c r="E12" s="100">
        <f>E11*(1+'8. Nøgletal'!C9)</f>
        <v>0</v>
      </c>
      <c r="F12" s="100" t="s">
        <v>68</v>
      </c>
      <c r="G12" s="100">
        <f>G11*(1+'8. Nøgletal'!C9)</f>
        <v>0</v>
      </c>
      <c r="H12" s="101" t="s">
        <v>31</v>
      </c>
      <c r="I12" s="11"/>
    </row>
    <row r="13" spans="1:9" ht="1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</row>
    <row r="14" spans="1:9" ht="1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</row>
    <row r="18" s="12" customFormat="1" ht="14.25" customHeight="1" x14ac:dyDescent="0.25"/>
  </sheetData>
  <sheetProtection algorithmName="SHA-512" hashValue="MUvrmBmPjW2DX77NIllKv2vi5gFpGo1FpczrfB11X8QgACxEL4WtIx5Qme09lWp8Dtpmb4y8WTIHSbYfxIrj9A==" saltValue="lOrEc4d5iJUuqdPpcMVN2A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70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116</v>
      </c>
      <c r="C8" s="84"/>
      <c r="D8" s="84"/>
      <c r="E8" s="84"/>
      <c r="F8" s="85"/>
      <c r="G8" s="11"/>
    </row>
    <row r="9" spans="1:7" ht="15" customHeight="1" x14ac:dyDescent="0.25">
      <c r="A9" s="11"/>
      <c r="B9" s="122" t="s">
        <v>71</v>
      </c>
      <c r="C9" s="123" t="s">
        <v>53</v>
      </c>
      <c r="D9" s="124"/>
      <c r="E9" s="123" t="s">
        <v>54</v>
      </c>
      <c r="F9" s="124"/>
      <c r="G9" s="11"/>
    </row>
    <row r="10" spans="1:7" ht="15" customHeight="1" x14ac:dyDescent="0.25">
      <c r="A10" s="11"/>
      <c r="B10" s="125" t="s">
        <v>72</v>
      </c>
      <c r="C10" s="33">
        <v>0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25" t="s">
        <v>73</v>
      </c>
      <c r="C11" s="100">
        <f>SUM(C10:C10)</f>
        <v>0</v>
      </c>
      <c r="D11" s="101" t="s">
        <v>31</v>
      </c>
      <c r="E11" s="100">
        <f>SUM(E10:E10)</f>
        <v>0</v>
      </c>
      <c r="F11" s="101" t="s">
        <v>31</v>
      </c>
      <c r="G11" s="11"/>
    </row>
    <row r="12" spans="1:7" ht="15" customHeight="1" x14ac:dyDescent="0.25">
      <c r="A12" s="11"/>
      <c r="B12" s="25" t="s">
        <v>117</v>
      </c>
      <c r="C12" s="100">
        <f>C11*(1+'8. Nøgletal'!C9)</f>
        <v>0</v>
      </c>
      <c r="D12" s="101" t="s">
        <v>31</v>
      </c>
      <c r="E12" s="100">
        <f>E11*(1+'8. Nøgletal'!C9)</f>
        <v>0</v>
      </c>
      <c r="F12" s="101" t="s">
        <v>31</v>
      </c>
      <c r="G12" s="90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3"/>
      <c r="C14" s="113"/>
      <c r="D14" s="113"/>
      <c r="E14" s="113"/>
      <c r="F14" s="113"/>
      <c r="G14" s="11"/>
    </row>
  </sheetData>
  <sheetProtection algorithmName="SHA-512" hashValue="S9p2vb4sMJ+wMo/KkNM4xR6L3E/+nBiq2P/rpbMpSHr+9Qxdwv5sN8awtRNrcKWS8+YmbpCpPatSmohv+dhlYg==" saltValue="eRZCZG8rYtK5oz8gQGHmeQ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74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26</v>
      </c>
      <c r="C8" s="84"/>
      <c r="D8" s="84"/>
      <c r="E8" s="84"/>
      <c r="F8" s="85"/>
      <c r="G8" s="11"/>
    </row>
    <row r="9" spans="1:7" ht="15" customHeight="1" x14ac:dyDescent="0.25">
      <c r="A9" s="11"/>
      <c r="B9" s="122" t="s">
        <v>75</v>
      </c>
      <c r="C9" s="126" t="s">
        <v>53</v>
      </c>
      <c r="D9" s="111"/>
      <c r="E9" s="126" t="s">
        <v>54</v>
      </c>
      <c r="F9" s="111"/>
      <c r="G9" s="11"/>
    </row>
    <row r="10" spans="1:7" ht="26.25" customHeight="1" x14ac:dyDescent="0.25">
      <c r="A10" s="11"/>
      <c r="B10" s="127" t="s">
        <v>133</v>
      </c>
      <c r="C10" s="128"/>
      <c r="D10" s="129" t="s">
        <v>31</v>
      </c>
      <c r="E10" s="128"/>
      <c r="F10" s="129" t="s">
        <v>31</v>
      </c>
      <c r="G10" s="11"/>
    </row>
    <row r="11" spans="1:7" ht="26.25" customHeight="1" x14ac:dyDescent="0.25">
      <c r="A11" s="11"/>
      <c r="B11" s="130" t="s">
        <v>134</v>
      </c>
      <c r="C11" s="131">
        <f>SUM(C10:C10)</f>
        <v>0</v>
      </c>
      <c r="D11" s="132" t="s">
        <v>31</v>
      </c>
      <c r="E11" s="131">
        <f>SUM(E10:E10)</f>
        <v>0</v>
      </c>
      <c r="F11" s="132" t="s">
        <v>31</v>
      </c>
      <c r="G11" s="11"/>
    </row>
    <row r="12" spans="1:7" ht="26.25" customHeight="1" x14ac:dyDescent="0.25">
      <c r="A12" s="11"/>
      <c r="B12" s="130" t="s">
        <v>118</v>
      </c>
      <c r="C12" s="131">
        <f>C11*(1+'8. Nøgletal'!C9)</f>
        <v>0</v>
      </c>
      <c r="D12" s="132" t="s">
        <v>31</v>
      </c>
      <c r="E12" s="131">
        <f>E11*(1+'8. Nøgletal'!C9)</f>
        <v>0</v>
      </c>
      <c r="F12" s="132" t="s">
        <v>31</v>
      </c>
      <c r="G12" s="11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</sheetData>
  <sheetProtection algorithmName="SHA-512" hashValue="HtqRLATuWsOfX/Si683nXmKND15dOhmSU2U0cb80BA6XFAz5vyZXFuYChozn48DoARgBsHT7qYZHsRAiGEk/7w==" saltValue="EpOAjsSPHk7a1G8go5wZ1Q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27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61.7109375" style="12" customWidth="1"/>
    <col min="3" max="3" width="12.5703125" style="12" customWidth="1"/>
    <col min="4" max="4" width="5.28515625" style="12" customWidth="1"/>
    <col min="5" max="16384" width="9.140625" style="12"/>
  </cols>
  <sheetData>
    <row r="1" spans="1:4" ht="15" customHeight="1" x14ac:dyDescent="0.25">
      <c r="A1" s="11"/>
      <c r="B1" s="11"/>
      <c r="C1" s="11"/>
      <c r="D1" s="11"/>
    </row>
    <row r="2" spans="1:4" ht="15" customHeight="1" x14ac:dyDescent="0.25">
      <c r="A2" s="11"/>
      <c r="B2" s="11"/>
      <c r="C2" s="11"/>
      <c r="D2" s="11"/>
    </row>
    <row r="3" spans="1:4" ht="15" customHeight="1" x14ac:dyDescent="0.25">
      <c r="A3" s="11"/>
      <c r="B3" s="42" t="s">
        <v>76</v>
      </c>
      <c r="C3" s="42"/>
      <c r="D3" s="11"/>
    </row>
    <row r="4" spans="1:4" ht="15" customHeight="1" x14ac:dyDescent="0.25">
      <c r="A4" s="11"/>
      <c r="B4" s="42"/>
      <c r="C4" s="42"/>
      <c r="D4" s="11"/>
    </row>
    <row r="5" spans="1:4" ht="15" customHeight="1" x14ac:dyDescent="0.25">
      <c r="A5" s="11"/>
      <c r="B5" s="42"/>
      <c r="C5" s="42"/>
      <c r="D5" s="11"/>
    </row>
    <row r="6" spans="1:4" ht="15" customHeight="1" x14ac:dyDescent="0.25">
      <c r="A6" s="11"/>
      <c r="B6" s="11"/>
      <c r="C6" s="11"/>
      <c r="D6" s="11"/>
    </row>
    <row r="7" spans="1:4" ht="15" customHeight="1" x14ac:dyDescent="0.25">
      <c r="A7" s="11"/>
      <c r="B7" s="11"/>
      <c r="C7" s="11"/>
      <c r="D7" s="11"/>
    </row>
    <row r="8" spans="1:4" ht="15" customHeight="1" x14ac:dyDescent="0.25">
      <c r="A8" s="11"/>
      <c r="B8" s="25" t="s">
        <v>37</v>
      </c>
      <c r="C8" s="27"/>
      <c r="D8" s="11"/>
    </row>
    <row r="9" spans="1:4" ht="15" customHeight="1" x14ac:dyDescent="0.25">
      <c r="A9" s="11"/>
      <c r="B9" s="133" t="s">
        <v>77</v>
      </c>
      <c r="C9" s="4">
        <v>2.8899999999999999E-2</v>
      </c>
      <c r="D9" s="22"/>
    </row>
    <row r="10" spans="1:4" ht="15" customHeight="1" x14ac:dyDescent="0.25">
      <c r="A10" s="11"/>
      <c r="B10" s="133" t="s">
        <v>119</v>
      </c>
      <c r="C10" s="4">
        <v>2.8899999999999999E-2</v>
      </c>
      <c r="D10" s="22"/>
    </row>
    <row r="11" spans="1:4" ht="15" customHeight="1" x14ac:dyDescent="0.25">
      <c r="A11" s="11"/>
      <c r="B11" s="25"/>
      <c r="C11" s="27"/>
      <c r="D11" s="11"/>
    </row>
    <row r="12" spans="1:4" ht="15" customHeight="1" x14ac:dyDescent="0.25">
      <c r="A12" s="11"/>
      <c r="B12" s="82"/>
      <c r="C12" s="11"/>
      <c r="D12" s="11"/>
    </row>
    <row r="13" spans="1:4" ht="15" customHeight="1" x14ac:dyDescent="0.25">
      <c r="A13" s="11"/>
      <c r="B13" s="25" t="s">
        <v>78</v>
      </c>
      <c r="C13" s="27"/>
      <c r="D13" s="11"/>
    </row>
    <row r="14" spans="1:4" ht="15" customHeight="1" x14ac:dyDescent="0.25">
      <c r="A14" s="11"/>
      <c r="B14" s="133" t="s">
        <v>79</v>
      </c>
      <c r="C14" s="5">
        <v>0</v>
      </c>
      <c r="D14" s="22"/>
    </row>
    <row r="15" spans="1:4" ht="15" customHeight="1" x14ac:dyDescent="0.25">
      <c r="A15" s="11"/>
      <c r="B15" s="133" t="s">
        <v>120</v>
      </c>
      <c r="C15" s="6">
        <v>0</v>
      </c>
      <c r="D15" s="22"/>
    </row>
    <row r="16" spans="1:4" ht="15" customHeight="1" x14ac:dyDescent="0.25">
      <c r="A16" s="11"/>
      <c r="B16" s="25"/>
      <c r="C16" s="27"/>
      <c r="D16" s="11"/>
    </row>
    <row r="17" spans="1:4" ht="15" customHeight="1" x14ac:dyDescent="0.25">
      <c r="A17" s="11"/>
      <c r="B17" s="82"/>
      <c r="C17" s="11"/>
      <c r="D17" s="11"/>
    </row>
    <row r="18" spans="1:4" ht="15" customHeight="1" x14ac:dyDescent="0.25">
      <c r="A18" s="11"/>
      <c r="B18" s="25" t="s">
        <v>80</v>
      </c>
      <c r="C18" s="27"/>
      <c r="D18" s="11"/>
    </row>
    <row r="19" spans="1:4" ht="15" customHeight="1" x14ac:dyDescent="0.25">
      <c r="A19" s="11"/>
      <c r="B19" s="104" t="s">
        <v>81</v>
      </c>
      <c r="C19" s="7">
        <v>0.02</v>
      </c>
      <c r="D19" s="11"/>
    </row>
    <row r="20" spans="1:4" ht="15" customHeight="1" x14ac:dyDescent="0.25">
      <c r="A20" s="11"/>
      <c r="B20" s="25"/>
      <c r="C20" s="27"/>
      <c r="D20" s="11"/>
    </row>
    <row r="21" spans="1:4" ht="15" customHeight="1" x14ac:dyDescent="0.25">
      <c r="A21" s="11"/>
      <c r="B21" s="82"/>
      <c r="C21" s="11"/>
      <c r="D21" s="11"/>
    </row>
    <row r="22" spans="1:4" ht="15" customHeight="1" x14ac:dyDescent="0.25">
      <c r="A22" s="11"/>
      <c r="B22" s="83" t="s">
        <v>35</v>
      </c>
      <c r="C22" s="85"/>
      <c r="D22" s="11"/>
    </row>
    <row r="23" spans="1:4" ht="15" customHeight="1" x14ac:dyDescent="0.25">
      <c r="A23" s="11"/>
      <c r="B23" s="44" t="s">
        <v>82</v>
      </c>
      <c r="C23" s="8">
        <v>8.5651945669868899E-4</v>
      </c>
      <c r="D23" s="22"/>
    </row>
    <row r="24" spans="1:4" ht="15" customHeight="1" x14ac:dyDescent="0.25">
      <c r="A24" s="11"/>
      <c r="B24" s="44" t="s">
        <v>121</v>
      </c>
      <c r="C24" s="8">
        <v>8.5651945669868899E-4</v>
      </c>
      <c r="D24" s="22"/>
    </row>
    <row r="25" spans="1:4" ht="15" customHeight="1" x14ac:dyDescent="0.25">
      <c r="A25" s="11"/>
      <c r="B25" s="83"/>
      <c r="C25" s="85"/>
      <c r="D25" s="11"/>
    </row>
    <row r="26" spans="1:4" ht="15" customHeight="1" x14ac:dyDescent="0.25">
      <c r="A26" s="11"/>
      <c r="B26" s="82"/>
      <c r="C26" s="11"/>
      <c r="D26" s="11"/>
    </row>
    <row r="27" spans="1:4" ht="15" customHeight="1" x14ac:dyDescent="0.25">
      <c r="A27" s="11"/>
      <c r="B27" s="11"/>
      <c r="C27" s="11"/>
      <c r="D27" s="11"/>
    </row>
  </sheetData>
  <sheetProtection algorithmName="SHA-512" hashValue="kv0SN2T+42pG8H0tq1viwsLvXW2N0zq6TY46ogpf7jEnQesTGJBc6xZ7X4W/Z6RUoXmjarR7Gh3Jkp212IZmSw==" saltValue="OL3EH+Qe4CxgQjLFQhMdPw==" spinCount="100000" sheet="1" objects="1" scenarios="1"/>
  <mergeCells count="3">
    <mergeCell ref="B3:C5"/>
    <mergeCell ref="B22:C22"/>
    <mergeCell ref="B25:C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29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25" t="s">
        <v>30</v>
      </c>
      <c r="C8" s="26"/>
      <c r="D8" s="27"/>
      <c r="E8" s="11"/>
    </row>
    <row r="9" spans="1:5" ht="15" customHeight="1" x14ac:dyDescent="0.25">
      <c r="A9" s="11"/>
      <c r="B9" s="28" t="s">
        <v>8</v>
      </c>
      <c r="C9" s="29">
        <f>'3. Omk. i ØR2026'!C17</f>
        <v>205426283.64587653</v>
      </c>
      <c r="D9" s="30" t="s">
        <v>31</v>
      </c>
      <c r="E9" s="11"/>
    </row>
    <row r="10" spans="1:5" ht="15" customHeight="1" x14ac:dyDescent="0.25">
      <c r="A10" s="11"/>
      <c r="B10" s="31" t="s">
        <v>32</v>
      </c>
      <c r="C10" s="29">
        <f>'5.2. Varige tillæg'!C22+'5.2. Varige tillæg'!E22</f>
        <v>2601750.7283882685</v>
      </c>
      <c r="D10" s="30" t="s">
        <v>31</v>
      </c>
      <c r="E10" s="11"/>
    </row>
    <row r="11" spans="1:5" ht="15" customHeight="1" x14ac:dyDescent="0.25">
      <c r="A11" s="11"/>
      <c r="B11" s="31" t="s">
        <v>33</v>
      </c>
      <c r="C11" s="32">
        <f>'5.6 Anlægsprojekter'!E12+'5.6 Anlægsprojekter'!C12</f>
        <v>0</v>
      </c>
      <c r="D11" s="30" t="s">
        <v>31</v>
      </c>
      <c r="E11" s="11"/>
    </row>
    <row r="12" spans="1:5" ht="15" customHeight="1" x14ac:dyDescent="0.25">
      <c r="A12" s="11"/>
      <c r="B12" s="31" t="s">
        <v>24</v>
      </c>
      <c r="C12" s="33">
        <f>-('6. Bortfald'!C12+'6. Bortfald'!E12)</f>
        <v>0</v>
      </c>
      <c r="D12" s="30" t="s">
        <v>31</v>
      </c>
      <c r="E12" s="11"/>
    </row>
    <row r="13" spans="1:5" ht="15" customHeight="1" x14ac:dyDescent="0.25">
      <c r="A13" s="11"/>
      <c r="B13" s="31" t="s">
        <v>34</v>
      </c>
      <c r="C13" s="33">
        <f>'7. Tilknyttet virksomhed'!C12+'7. Tilknyttet virksomhed'!E12</f>
        <v>0</v>
      </c>
      <c r="D13" s="30" t="s">
        <v>31</v>
      </c>
      <c r="E13" s="11"/>
    </row>
    <row r="14" spans="1:5" ht="15" customHeight="1" x14ac:dyDescent="0.25">
      <c r="A14" s="11"/>
      <c r="B14" s="31" t="s">
        <v>35</v>
      </c>
      <c r="C14" s="34">
        <f>-(SUM(C9:C13)*'8. Nøgletal'!C24)</f>
        <v>-178180.05898034148</v>
      </c>
      <c r="D14" s="30" t="s">
        <v>31</v>
      </c>
      <c r="E14" s="11"/>
    </row>
    <row r="15" spans="1:5" ht="15" customHeight="1" x14ac:dyDescent="0.25">
      <c r="A15" s="11"/>
      <c r="B15" s="31" t="s">
        <v>36</v>
      </c>
      <c r="C15" s="34">
        <f>'4. Generelle eff. krav'!C20</f>
        <v>-1296386.8771707471</v>
      </c>
      <c r="D15" s="30" t="s">
        <v>31</v>
      </c>
      <c r="E15" s="11"/>
    </row>
    <row r="16" spans="1:5" ht="15" customHeight="1" x14ac:dyDescent="0.25">
      <c r="A16" s="11"/>
      <c r="B16" s="31" t="s">
        <v>37</v>
      </c>
      <c r="C16" s="33">
        <f>SUM(C9:C15)*'8. Nøgletal'!C10</f>
        <v>5969395.2089614859</v>
      </c>
      <c r="D16" s="30" t="s">
        <v>31</v>
      </c>
      <c r="E16" s="11"/>
    </row>
    <row r="17" spans="1:5" ht="15" customHeight="1" x14ac:dyDescent="0.25">
      <c r="A17" s="11"/>
      <c r="B17" s="35" t="s">
        <v>38</v>
      </c>
      <c r="C17" s="36">
        <f>SUM(C9:C16)</f>
        <v>212522862.64707521</v>
      </c>
      <c r="D17" s="37" t="s">
        <v>31</v>
      </c>
      <c r="E17" s="11"/>
    </row>
    <row r="18" spans="1:5" ht="15" customHeight="1" x14ac:dyDescent="0.25">
      <c r="A18" s="11"/>
      <c r="B18" s="38" t="s">
        <v>39</v>
      </c>
      <c r="C18" s="34">
        <f>'5.1. § 10-tillæg'!C26</f>
        <v>656886</v>
      </c>
      <c r="D18" s="39" t="s">
        <v>31</v>
      </c>
      <c r="E18" s="11"/>
    </row>
    <row r="19" spans="1:5" ht="15" customHeight="1" x14ac:dyDescent="0.25">
      <c r="A19" s="11"/>
      <c r="B19" s="40" t="s">
        <v>40</v>
      </c>
      <c r="C19" s="34">
        <f>'5.4. Periodevise driftsomk.'!C12</f>
        <v>12122.519661676812</v>
      </c>
      <c r="D19" s="39" t="s">
        <v>31</v>
      </c>
      <c r="E19" s="11"/>
    </row>
    <row r="20" spans="1:5" ht="15" customHeight="1" x14ac:dyDescent="0.25">
      <c r="A20" s="11"/>
      <c r="B20" s="28" t="s">
        <v>22</v>
      </c>
      <c r="C20" s="34">
        <f>'5.5. Korr. af ØR2025'!C16</f>
        <v>-101486</v>
      </c>
      <c r="D20" s="39" t="s">
        <v>31</v>
      </c>
      <c r="E20" s="11"/>
    </row>
    <row r="21" spans="1:5" ht="15" customHeight="1" x14ac:dyDescent="0.25">
      <c r="A21" s="11"/>
      <c r="B21" s="38" t="s">
        <v>42</v>
      </c>
      <c r="C21" s="34">
        <v>-8422359.5</v>
      </c>
      <c r="D21" s="39" t="s">
        <v>31</v>
      </c>
      <c r="E21" s="11"/>
    </row>
    <row r="22" spans="1:5" ht="15" customHeight="1" x14ac:dyDescent="0.25">
      <c r="A22" s="11"/>
      <c r="B22" s="25" t="s">
        <v>4</v>
      </c>
      <c r="C22" s="41">
        <f>SUM(C17:C21)</f>
        <v>204668025.66673687</v>
      </c>
      <c r="D22" s="27" t="s">
        <v>31</v>
      </c>
      <c r="E22" s="11"/>
    </row>
    <row r="23" spans="1:5" ht="15" customHeight="1" x14ac:dyDescent="0.25">
      <c r="A23" s="11"/>
      <c r="B23" s="11"/>
      <c r="C23" s="11"/>
      <c r="D23" s="11"/>
      <c r="E23" s="11"/>
    </row>
    <row r="24" spans="1:5" ht="15" customHeight="1" x14ac:dyDescent="0.25">
      <c r="A24" s="11"/>
      <c r="B24" s="11"/>
      <c r="C24" s="11"/>
      <c r="D24" s="11"/>
      <c r="E24" s="11"/>
    </row>
  </sheetData>
  <sheetProtection algorithmName="SHA-512" hashValue="VfF80FUKg9lbachPdv930yEt7ZNTiNqfLdrYUeDEHu9sTJEByjxMDdH85V9QRbpDMuuHZLMbh2ngdUhxZN3h2g==" saltValue="YTBjL47kr9yb+9Sj5+5ovQ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72" style="12" customWidth="1"/>
    <col min="3" max="3" width="12.42578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83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43"/>
      <c r="D6" s="11"/>
      <c r="E6" s="11"/>
    </row>
    <row r="7" spans="1:5" ht="15" customHeight="1" x14ac:dyDescent="0.25">
      <c r="A7" s="11"/>
      <c r="B7" s="11"/>
      <c r="C7" s="43"/>
      <c r="D7" s="11"/>
      <c r="E7" s="11"/>
    </row>
    <row r="8" spans="1:5" ht="15" customHeight="1" x14ac:dyDescent="0.25">
      <c r="A8" s="11"/>
      <c r="B8" s="25" t="s">
        <v>84</v>
      </c>
      <c r="C8" s="26"/>
      <c r="D8" s="27"/>
      <c r="E8" s="11"/>
    </row>
    <row r="9" spans="1:5" ht="15" customHeight="1" x14ac:dyDescent="0.25">
      <c r="A9" s="11"/>
      <c r="B9" s="44" t="s">
        <v>128</v>
      </c>
      <c r="C9" s="45">
        <v>184630794</v>
      </c>
      <c r="D9" s="46" t="s">
        <v>31</v>
      </c>
      <c r="E9" s="11"/>
    </row>
    <row r="10" spans="1:5" ht="15" customHeight="1" x14ac:dyDescent="0.25">
      <c r="A10" s="11"/>
      <c r="B10" s="44" t="s">
        <v>130</v>
      </c>
      <c r="C10" s="45">
        <f>'3. Omk. i ØR2026'!C10</f>
        <v>1578757.3727209875</v>
      </c>
      <c r="D10" s="46" t="s">
        <v>31</v>
      </c>
      <c r="E10" s="11"/>
    </row>
    <row r="11" spans="1:5" ht="15" customHeight="1" x14ac:dyDescent="0.25">
      <c r="A11" s="11"/>
      <c r="B11" s="44" t="s">
        <v>131</v>
      </c>
      <c r="C11" s="47">
        <f>'5.1. § 10-tillæg'!C21+'5.2. Varige tillæg'!C18+'5.2. Varige tillæg'!E18+'5.3. Engangstillæg'!C13+'5.3. Engangstillæg'!E13</f>
        <v>4477221.0968630202</v>
      </c>
      <c r="D11" s="46" t="s">
        <v>31</v>
      </c>
      <c r="E11" s="11"/>
    </row>
    <row r="12" spans="1:5" ht="15" customHeight="1" x14ac:dyDescent="0.25">
      <c r="A12" s="11"/>
      <c r="B12" s="35" t="s">
        <v>129</v>
      </c>
      <c r="C12" s="36">
        <f>C9+C10+C11</f>
        <v>190686772.46958402</v>
      </c>
      <c r="D12" s="37" t="s">
        <v>31</v>
      </c>
      <c r="E12" s="11"/>
    </row>
    <row r="13" spans="1:5" ht="15" customHeight="1" x14ac:dyDescent="0.25">
      <c r="A13" s="11"/>
      <c r="B13" s="44" t="s">
        <v>85</v>
      </c>
      <c r="C13" s="45">
        <v>178807717</v>
      </c>
      <c r="D13" s="46" t="s">
        <v>31</v>
      </c>
      <c r="E13" s="11"/>
    </row>
    <row r="14" spans="1:5" ht="15" customHeight="1" x14ac:dyDescent="0.25">
      <c r="A14" s="11"/>
      <c r="B14" s="48" t="s">
        <v>43</v>
      </c>
      <c r="C14" s="45">
        <v>0</v>
      </c>
      <c r="D14" s="46" t="s">
        <v>31</v>
      </c>
      <c r="E14" s="11"/>
    </row>
    <row r="15" spans="1:5" ht="15" customHeight="1" x14ac:dyDescent="0.25">
      <c r="A15" s="11"/>
      <c r="B15" s="25" t="s">
        <v>132</v>
      </c>
      <c r="C15" s="41">
        <f>C12-C13</f>
        <v>11879055.469584018</v>
      </c>
      <c r="D15" s="27" t="s">
        <v>31</v>
      </c>
      <c r="E15" s="11"/>
    </row>
    <row r="16" spans="1:5" ht="15" customHeight="1" x14ac:dyDescent="0.25">
      <c r="A16" s="11"/>
      <c r="B16" s="11"/>
      <c r="C16" s="11"/>
      <c r="D16" s="11"/>
      <c r="E16" s="11"/>
    </row>
    <row r="17" spans="1:5" ht="15" customHeight="1" x14ac:dyDescent="0.25">
      <c r="A17" s="11"/>
      <c r="B17" s="25" t="s">
        <v>86</v>
      </c>
      <c r="C17" s="26"/>
      <c r="D17" s="27"/>
      <c r="E17" s="11"/>
    </row>
    <row r="18" spans="1:5" ht="15" customHeight="1" x14ac:dyDescent="0.25">
      <c r="A18" s="11"/>
      <c r="B18" s="44" t="s">
        <v>127</v>
      </c>
      <c r="C18" s="45">
        <v>3678723</v>
      </c>
      <c r="D18" s="46" t="s">
        <v>31</v>
      </c>
      <c r="E18" s="11"/>
    </row>
    <row r="19" spans="1:5" ht="15" customHeight="1" x14ac:dyDescent="0.25">
      <c r="A19" s="11"/>
      <c r="B19" s="25" t="s">
        <v>144</v>
      </c>
      <c r="C19" s="41">
        <f>C15+C18</f>
        <v>15557778.469584018</v>
      </c>
      <c r="D19" s="27" t="s">
        <v>31</v>
      </c>
      <c r="E19" s="11"/>
    </row>
    <row r="20" spans="1:5" ht="29.25" customHeight="1" x14ac:dyDescent="0.25">
      <c r="A20" s="11"/>
      <c r="B20" s="49" t="s">
        <v>156</v>
      </c>
      <c r="C20" s="50"/>
      <c r="D20" s="51"/>
      <c r="E20" s="11"/>
    </row>
    <row r="21" spans="1:5" ht="15" customHeight="1" x14ac:dyDescent="0.25">
      <c r="A21" s="11"/>
      <c r="B21" s="11"/>
      <c r="C21" s="43"/>
      <c r="D21" s="11"/>
      <c r="E21" s="11"/>
    </row>
    <row r="22" spans="1:5" ht="15" customHeight="1" x14ac:dyDescent="0.25">
      <c r="A22" s="11"/>
      <c r="B22" s="25" t="s">
        <v>145</v>
      </c>
      <c r="C22" s="26"/>
      <c r="D22" s="27"/>
      <c r="E22" s="11"/>
    </row>
    <row r="23" spans="1:5" ht="15" customHeight="1" x14ac:dyDescent="0.25">
      <c r="A23" s="11"/>
      <c r="B23" s="52" t="s">
        <v>146</v>
      </c>
      <c r="C23" s="53">
        <f>100*3678723/(178480677+3500448)</f>
        <v>2.0214860194979014</v>
      </c>
      <c r="D23" s="46" t="s">
        <v>147</v>
      </c>
      <c r="E23" s="11"/>
    </row>
    <row r="24" spans="1:5" ht="15" customHeight="1" x14ac:dyDescent="0.25">
      <c r="A24" s="11"/>
      <c r="B24" s="52" t="s">
        <v>148</v>
      </c>
      <c r="C24" s="53">
        <f>C19/C12*100</f>
        <v>8.1588136754821843</v>
      </c>
      <c r="D24" s="46" t="s">
        <v>147</v>
      </c>
      <c r="E24" s="11"/>
    </row>
    <row r="25" spans="1:5" ht="56.25" customHeight="1" x14ac:dyDescent="0.25">
      <c r="A25" s="11"/>
      <c r="B25" s="54" t="s">
        <v>149</v>
      </c>
      <c r="C25" s="55"/>
      <c r="D25" s="56"/>
      <c r="E25" s="11"/>
    </row>
    <row r="26" spans="1:5" ht="15" customHeight="1" x14ac:dyDescent="0.25">
      <c r="A26" s="11"/>
      <c r="B26" s="11"/>
      <c r="C26" s="43"/>
      <c r="D26" s="11"/>
      <c r="E26" s="11"/>
    </row>
  </sheetData>
  <sheetProtection algorithmName="SHA-512" hashValue="6r5yAhwHAgVjmsUYrxxHpQac3PB4/Lj1P/Yso47pFN5iiQjwWJ2deGy44f46Nx26tsIorQGZZ29GUAYXjLVgNw==" saltValue="DD54zpICG5rwOMJRnN9WOA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57"/>
      <c r="B1" s="57"/>
      <c r="C1" s="57"/>
      <c r="D1" s="57"/>
      <c r="E1" s="57"/>
    </row>
    <row r="2" spans="1:5" ht="15" customHeight="1" x14ac:dyDescent="0.25">
      <c r="A2" s="57"/>
      <c r="B2" s="57"/>
      <c r="C2" s="57"/>
      <c r="D2" s="57"/>
      <c r="E2" s="57"/>
    </row>
    <row r="3" spans="1:5" ht="24.95" customHeight="1" x14ac:dyDescent="0.25">
      <c r="A3" s="57"/>
      <c r="B3" s="58" t="s">
        <v>87</v>
      </c>
      <c r="C3" s="58"/>
      <c r="D3" s="58"/>
      <c r="E3" s="57"/>
    </row>
    <row r="4" spans="1:5" ht="15" customHeight="1" x14ac:dyDescent="0.25">
      <c r="A4" s="57"/>
      <c r="B4" s="58"/>
      <c r="C4" s="58"/>
      <c r="D4" s="58"/>
      <c r="E4" s="57"/>
    </row>
    <row r="5" spans="1:5" ht="15" customHeight="1" x14ac:dyDescent="0.25">
      <c r="A5" s="57"/>
      <c r="B5" s="58"/>
      <c r="C5" s="58"/>
      <c r="D5" s="58"/>
      <c r="E5" s="57"/>
    </row>
    <row r="6" spans="1:5" ht="15" customHeight="1" x14ac:dyDescent="0.25">
      <c r="A6" s="57"/>
      <c r="B6" s="57"/>
      <c r="C6" s="57"/>
      <c r="D6" s="57"/>
      <c r="E6" s="57"/>
    </row>
    <row r="7" spans="1:5" ht="15" customHeight="1" x14ac:dyDescent="0.25">
      <c r="A7" s="57"/>
      <c r="B7" s="57"/>
      <c r="C7" s="57"/>
      <c r="D7" s="57"/>
      <c r="E7" s="57"/>
    </row>
    <row r="8" spans="1:5" ht="15" customHeight="1" x14ac:dyDescent="0.25">
      <c r="A8" s="57"/>
      <c r="B8" s="59" t="s">
        <v>135</v>
      </c>
      <c r="C8" s="60"/>
      <c r="D8" s="61"/>
      <c r="E8" s="57"/>
    </row>
    <row r="9" spans="1:5" ht="15" customHeight="1" x14ac:dyDescent="0.25">
      <c r="A9" s="57"/>
      <c r="B9" s="62" t="s">
        <v>122</v>
      </c>
      <c r="C9" s="63">
        <v>199507477.94615638</v>
      </c>
      <c r="D9" s="64" t="s">
        <v>31</v>
      </c>
      <c r="E9" s="57"/>
    </row>
    <row r="10" spans="1:5" ht="15" customHeight="1" x14ac:dyDescent="0.25">
      <c r="A10" s="57"/>
      <c r="B10" s="65" t="s">
        <v>32</v>
      </c>
      <c r="C10" s="63">
        <v>1578757.3727209875</v>
      </c>
      <c r="D10" s="64" t="s">
        <v>31</v>
      </c>
      <c r="E10" s="57"/>
    </row>
    <row r="11" spans="1:5" ht="15" customHeight="1" x14ac:dyDescent="0.25">
      <c r="A11" s="57"/>
      <c r="B11" s="65" t="s">
        <v>62</v>
      </c>
      <c r="C11" s="66">
        <v>0</v>
      </c>
      <c r="D11" s="64" t="s">
        <v>31</v>
      </c>
      <c r="E11" s="57"/>
    </row>
    <row r="12" spans="1:5" ht="15" customHeight="1" x14ac:dyDescent="0.25">
      <c r="A12" s="57"/>
      <c r="B12" s="65" t="s">
        <v>24</v>
      </c>
      <c r="C12" s="67">
        <v>0</v>
      </c>
      <c r="D12" s="64" t="s">
        <v>31</v>
      </c>
      <c r="E12" s="57"/>
    </row>
    <row r="13" spans="1:5" ht="15" customHeight="1" x14ac:dyDescent="0.25">
      <c r="A13" s="57"/>
      <c r="B13" s="65" t="s">
        <v>34</v>
      </c>
      <c r="C13" s="67">
        <v>0</v>
      </c>
      <c r="D13" s="64" t="s">
        <v>31</v>
      </c>
      <c r="E13" s="57"/>
    </row>
    <row r="14" spans="1:5" ht="15" customHeight="1" x14ac:dyDescent="0.25">
      <c r="A14" s="57"/>
      <c r="B14" s="65" t="s">
        <v>35</v>
      </c>
      <c r="C14" s="68">
        <v>-172234.27302490958</v>
      </c>
      <c r="D14" s="64" t="s">
        <v>31</v>
      </c>
      <c r="E14" s="57"/>
    </row>
    <row r="15" spans="1:5" ht="15" customHeight="1" x14ac:dyDescent="0.25">
      <c r="A15" s="57"/>
      <c r="B15" s="65" t="s">
        <v>36</v>
      </c>
      <c r="C15" s="68">
        <v>-1257782.126738311</v>
      </c>
      <c r="D15" s="64" t="s">
        <v>31</v>
      </c>
      <c r="E15" s="57"/>
    </row>
    <row r="16" spans="1:5" ht="15" customHeight="1" x14ac:dyDescent="0.25">
      <c r="A16" s="57"/>
      <c r="B16" s="65" t="s">
        <v>37</v>
      </c>
      <c r="C16" s="67">
        <v>5770064.7267623981</v>
      </c>
      <c r="D16" s="64" t="s">
        <v>31</v>
      </c>
      <c r="E16" s="57"/>
    </row>
    <row r="17" spans="1:5" ht="15" customHeight="1" x14ac:dyDescent="0.25">
      <c r="A17" s="57"/>
      <c r="B17" s="69" t="s">
        <v>38</v>
      </c>
      <c r="C17" s="70">
        <v>205426283.64587653</v>
      </c>
      <c r="D17" s="71" t="s">
        <v>31</v>
      </c>
      <c r="E17" s="57"/>
    </row>
    <row r="18" spans="1:5" ht="15" customHeight="1" x14ac:dyDescent="0.25">
      <c r="A18" s="57"/>
      <c r="B18" s="72" t="s">
        <v>123</v>
      </c>
      <c r="C18" s="68">
        <v>656886</v>
      </c>
      <c r="D18" s="73" t="s">
        <v>31</v>
      </c>
      <c r="E18" s="57"/>
    </row>
    <row r="19" spans="1:5" ht="27" customHeight="1" x14ac:dyDescent="0.25">
      <c r="A19" s="57"/>
      <c r="B19" s="74" t="s">
        <v>40</v>
      </c>
      <c r="C19" s="68">
        <v>12376.866307918193</v>
      </c>
      <c r="D19" s="73" t="s">
        <v>31</v>
      </c>
      <c r="E19" s="57"/>
    </row>
    <row r="20" spans="1:5" ht="15" customHeight="1" x14ac:dyDescent="0.25">
      <c r="A20" s="57"/>
      <c r="B20" s="75" t="s">
        <v>41</v>
      </c>
      <c r="C20" s="76">
        <v>-12766384.91709581</v>
      </c>
      <c r="D20" s="77" t="s">
        <v>31</v>
      </c>
      <c r="E20" s="57"/>
    </row>
    <row r="21" spans="1:5" ht="15" customHeight="1" x14ac:dyDescent="0.25">
      <c r="A21" s="57"/>
      <c r="B21" s="62" t="s">
        <v>124</v>
      </c>
      <c r="C21" s="68">
        <v>2574</v>
      </c>
      <c r="D21" s="73" t="s">
        <v>31</v>
      </c>
      <c r="E21" s="57"/>
    </row>
    <row r="22" spans="1:5" ht="15" customHeight="1" x14ac:dyDescent="0.25">
      <c r="A22" s="57"/>
      <c r="B22" s="72" t="s">
        <v>42</v>
      </c>
      <c r="C22" s="68">
        <v>0</v>
      </c>
      <c r="D22" s="73" t="s">
        <v>31</v>
      </c>
      <c r="E22" s="57"/>
    </row>
    <row r="23" spans="1:5" ht="15" customHeight="1" x14ac:dyDescent="0.25">
      <c r="A23" s="57"/>
      <c r="B23" s="59" t="s">
        <v>157</v>
      </c>
      <c r="C23" s="78">
        <v>193331735.59508863</v>
      </c>
      <c r="D23" s="61" t="s">
        <v>31</v>
      </c>
      <c r="E23" s="57"/>
    </row>
    <row r="24" spans="1:5" ht="30" customHeight="1" x14ac:dyDescent="0.25">
      <c r="A24" s="57"/>
      <c r="B24" s="79" t="s">
        <v>136</v>
      </c>
      <c r="C24" s="79"/>
      <c r="D24" s="79"/>
      <c r="E24" s="57"/>
    </row>
    <row r="25" spans="1:5" ht="15" customHeight="1" x14ac:dyDescent="0.25">
      <c r="A25" s="57"/>
      <c r="B25" s="57"/>
      <c r="C25" s="57"/>
      <c r="D25" s="57"/>
      <c r="E25" s="57"/>
    </row>
    <row r="26" spans="1:5" ht="15" customHeight="1" x14ac:dyDescent="0.25"/>
  </sheetData>
  <sheetProtection algorithmName="SHA-512" hashValue="saHQXuTTFv8240kVnwBSbBKxoO+md1D+8Fs08nsDP383afP65m4TGHIEOf3h5XUdE/9QZZqXRzKLhtXJ+/NcRA==" saltValue="+51GmQPMoUUTNJMpWqNeYw==" spinCount="100000" sheet="1" objects="1" scenarios="1"/>
  <mergeCells count="2">
    <mergeCell ref="B3:D5"/>
    <mergeCell ref="B24:D24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80"/>
      <c r="C1" s="80"/>
      <c r="D1" s="80"/>
      <c r="E1" s="11"/>
    </row>
    <row r="2" spans="1:5" ht="15" customHeight="1" x14ac:dyDescent="0.25">
      <c r="A2" s="11"/>
      <c r="B2" s="80"/>
      <c r="C2" s="80"/>
      <c r="D2" s="80"/>
      <c r="E2" s="11"/>
    </row>
    <row r="3" spans="1:5" ht="15" customHeight="1" x14ac:dyDescent="0.25">
      <c r="A3" s="11"/>
      <c r="B3" s="42" t="s">
        <v>45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81"/>
      <c r="C6" s="81"/>
      <c r="D6" s="81"/>
      <c r="E6" s="11"/>
    </row>
    <row r="7" spans="1:5" ht="15" customHeight="1" x14ac:dyDescent="0.25">
      <c r="A7" s="11"/>
      <c r="B7" s="82"/>
      <c r="C7" s="11"/>
      <c r="D7" s="11"/>
      <c r="E7" s="11"/>
    </row>
    <row r="8" spans="1:5" ht="14.25" customHeight="1" x14ac:dyDescent="0.25">
      <c r="A8" s="11"/>
      <c r="B8" s="83" t="s">
        <v>88</v>
      </c>
      <c r="C8" s="84"/>
      <c r="D8" s="85"/>
      <c r="E8" s="11"/>
    </row>
    <row r="9" spans="1:5" ht="15" customHeight="1" x14ac:dyDescent="0.25">
      <c r="A9" s="11"/>
      <c r="B9" s="52" t="s">
        <v>89</v>
      </c>
      <c r="C9" s="2">
        <v>64706601.510052405</v>
      </c>
      <c r="D9" s="46" t="s">
        <v>31</v>
      </c>
      <c r="E9" s="11"/>
    </row>
    <row r="10" spans="1:5" ht="15" customHeight="1" x14ac:dyDescent="0.25">
      <c r="A10" s="11"/>
      <c r="B10" s="86" t="s">
        <v>90</v>
      </c>
      <c r="C10" s="3">
        <f>-'8. Nøgletal'!C19*C9</f>
        <v>-1294132.0302010481</v>
      </c>
      <c r="D10" s="46" t="s">
        <v>31</v>
      </c>
      <c r="E10" s="11"/>
    </row>
    <row r="11" spans="1:5" ht="15" customHeight="1" x14ac:dyDescent="0.25">
      <c r="A11" s="11"/>
      <c r="B11" s="86" t="s">
        <v>91</v>
      </c>
      <c r="C11" s="2">
        <f>('5.2. Varige tillæg'!C18)*(1+'8. Nøgletal'!C9)*(1-'8. Nøgletal'!C19)+'5.6 Anlægsprojekter'!C12-'6. Bortfald'!C12+'7. Tilknyttet virksomhed'!C12</f>
        <v>1406874.3786859999</v>
      </c>
      <c r="D11" s="46" t="s">
        <v>31</v>
      </c>
      <c r="E11" s="11"/>
    </row>
    <row r="12" spans="1:5" ht="15" customHeight="1" x14ac:dyDescent="0.25">
      <c r="A12" s="11"/>
      <c r="B12" s="52" t="s">
        <v>92</v>
      </c>
      <c r="C12" s="2">
        <f>SUM(C9:C11)</f>
        <v>64819343.858537361</v>
      </c>
      <c r="D12" s="46" t="s">
        <v>31</v>
      </c>
      <c r="E12" s="11"/>
    </row>
    <row r="13" spans="1:5" ht="15" customHeight="1" x14ac:dyDescent="0.25">
      <c r="A13" s="11"/>
      <c r="B13" s="87" t="s">
        <v>93</v>
      </c>
      <c r="C13" s="88">
        <f>-C12*'8. Nøgletal'!C19</f>
        <v>-1296386.8771707471</v>
      </c>
      <c r="D13" s="89" t="s">
        <v>31</v>
      </c>
      <c r="E13" s="90"/>
    </row>
    <row r="14" spans="1:5" ht="15" customHeight="1" x14ac:dyDescent="0.25">
      <c r="A14" s="11"/>
      <c r="B14" s="83" t="s">
        <v>94</v>
      </c>
      <c r="C14" s="84"/>
      <c r="D14" s="85"/>
      <c r="E14" s="11"/>
    </row>
    <row r="15" spans="1:5" ht="15" customHeight="1" x14ac:dyDescent="0.25">
      <c r="A15" s="11"/>
      <c r="B15" s="44" t="s">
        <v>46</v>
      </c>
      <c r="C15" s="3">
        <v>147813602.06018838</v>
      </c>
      <c r="D15" s="46" t="s">
        <v>31</v>
      </c>
      <c r="E15" s="11"/>
    </row>
    <row r="16" spans="1:5" ht="15" customHeight="1" x14ac:dyDescent="0.25">
      <c r="A16" s="11"/>
      <c r="B16" s="86" t="s">
        <v>90</v>
      </c>
      <c r="C16" s="3">
        <f>'8. Nøgletal'!C14*SUM('4. Generelle eff. krav'!C15:C15)</f>
        <v>0</v>
      </c>
      <c r="D16" s="46" t="s">
        <v>31</v>
      </c>
      <c r="E16" s="11"/>
    </row>
    <row r="17" spans="1:5" ht="15" customHeight="1" x14ac:dyDescent="0.25">
      <c r="A17" s="11"/>
      <c r="B17" s="86" t="s">
        <v>95</v>
      </c>
      <c r="C17" s="2">
        <f>('5.2. Varige tillæg'!E18)*(1+'8. Nøgletal'!C9)*(1-'8. Nøgletal'!C14)+'5.6 Anlægsprojekter'!E12-'6. Bortfald'!E12+'7. Tilknyttet virksomhed'!E12</f>
        <v>1197131.3233999999</v>
      </c>
      <c r="D17" s="46" t="s">
        <v>31</v>
      </c>
      <c r="E17" s="11"/>
    </row>
    <row r="18" spans="1:5" ht="15" customHeight="1" x14ac:dyDescent="0.25">
      <c r="A18" s="11"/>
      <c r="B18" s="52" t="s">
        <v>96</v>
      </c>
      <c r="C18" s="2">
        <f>SUM(C15:C17)</f>
        <v>149010733.38358837</v>
      </c>
      <c r="D18" s="46" t="s">
        <v>31</v>
      </c>
      <c r="E18" s="11"/>
    </row>
    <row r="19" spans="1:5" ht="15" customHeight="1" x14ac:dyDescent="0.25">
      <c r="A19" s="11"/>
      <c r="B19" s="87" t="s">
        <v>97</v>
      </c>
      <c r="C19" s="88">
        <f>-C18*'8. Nøgletal'!C15</f>
        <v>0</v>
      </c>
      <c r="D19" s="89" t="s">
        <v>31</v>
      </c>
      <c r="E19" s="11"/>
    </row>
    <row r="20" spans="1:5" ht="15" customHeight="1" x14ac:dyDescent="0.25">
      <c r="A20" s="11"/>
      <c r="B20" s="25" t="s">
        <v>98</v>
      </c>
      <c r="C20" s="41">
        <f>C13+C19</f>
        <v>-1296386.8771707471</v>
      </c>
      <c r="D20" s="27" t="s">
        <v>31</v>
      </c>
      <c r="E20" s="11"/>
    </row>
    <row r="21" spans="1:5" ht="39.950000000000003" customHeight="1" x14ac:dyDescent="0.25">
      <c r="A21" s="11"/>
      <c r="B21" s="91" t="s">
        <v>125</v>
      </c>
      <c r="C21" s="92"/>
      <c r="D21" s="93"/>
      <c r="E21" s="90"/>
    </row>
    <row r="22" spans="1:5" ht="15" customHeight="1" x14ac:dyDescent="0.25">
      <c r="A22" s="11"/>
      <c r="B22" s="11"/>
      <c r="C22" s="11"/>
      <c r="D22" s="11"/>
      <c r="E22" s="11"/>
    </row>
    <row r="23" spans="1:5" ht="15" customHeight="1" x14ac:dyDescent="0.25">
      <c r="A23" s="11"/>
      <c r="B23" s="11"/>
      <c r="C23" s="11"/>
      <c r="D23" s="11"/>
      <c r="E23" s="11"/>
    </row>
  </sheetData>
  <sheetProtection algorithmName="SHA-512" hashValue="Pz3fDoYHltwL5siwTIxKYq3mAKE//2LvL11RLVn2qPMHIly066h24yaxvd55sT7s71AWi/3xm0u/b9WKxDTGqA==" saltValue="3uCItuV08wSmrxYwg7/95g==" spinCount="100000" sheet="1" objects="1" scenarios="1"/>
  <mergeCells count="4">
    <mergeCell ref="B3:D5"/>
    <mergeCell ref="B8:D8"/>
    <mergeCell ref="B14:D14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47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27.75" customHeight="1" x14ac:dyDescent="0.25">
      <c r="A8" s="11"/>
      <c r="B8" s="94" t="s">
        <v>99</v>
      </c>
      <c r="C8" s="95"/>
      <c r="D8" s="96"/>
      <c r="E8" s="11"/>
    </row>
    <row r="9" spans="1:5" ht="15" customHeight="1" x14ac:dyDescent="0.25">
      <c r="A9" s="11"/>
      <c r="B9" s="97" t="s">
        <v>137</v>
      </c>
      <c r="C9" s="33">
        <f>'5.1.a. § 10-tillæg'!E9</f>
        <v>0</v>
      </c>
      <c r="D9" s="46" t="s">
        <v>31</v>
      </c>
      <c r="E9" s="11"/>
    </row>
    <row r="10" spans="1:5" ht="15" customHeight="1" x14ac:dyDescent="0.25">
      <c r="A10" s="11"/>
      <c r="B10" s="97" t="s">
        <v>138</v>
      </c>
      <c r="C10" s="33">
        <f>'5.1.a. § 10-tillæg'!E10</f>
        <v>11400.639922389993</v>
      </c>
      <c r="D10" s="46" t="s">
        <v>31</v>
      </c>
      <c r="E10" s="11"/>
    </row>
    <row r="11" spans="1:5" ht="15" customHeight="1" x14ac:dyDescent="0.25">
      <c r="A11" s="11"/>
      <c r="B11" s="97" t="s">
        <v>139</v>
      </c>
      <c r="C11" s="33">
        <f>'5.1.a. § 10-tillæg'!E11</f>
        <v>0</v>
      </c>
      <c r="D11" s="46" t="s">
        <v>31</v>
      </c>
      <c r="E11" s="11"/>
    </row>
    <row r="12" spans="1:5" ht="15" customHeight="1" x14ac:dyDescent="0.25">
      <c r="A12" s="11"/>
      <c r="B12" s="97" t="s">
        <v>140</v>
      </c>
      <c r="C12" s="33">
        <f>'5.1.a. § 10-tillæg'!E12</f>
        <v>349942.45694062999</v>
      </c>
      <c r="D12" s="46" t="s">
        <v>31</v>
      </c>
      <c r="E12" s="11"/>
    </row>
    <row r="13" spans="1:5" ht="15" customHeight="1" x14ac:dyDescent="0.25">
      <c r="A13" s="11"/>
      <c r="B13" s="98" t="s">
        <v>141</v>
      </c>
      <c r="C13" s="33">
        <f>'5.1.a. § 10-tillæg'!E13</f>
        <v>0</v>
      </c>
      <c r="D13" s="46" t="s">
        <v>31</v>
      </c>
      <c r="E13" s="11"/>
    </row>
    <row r="14" spans="1:5" ht="15" customHeight="1" x14ac:dyDescent="0.25">
      <c r="A14" s="11"/>
      <c r="B14" s="98" t="s">
        <v>142</v>
      </c>
      <c r="C14" s="33">
        <f>'5.1.a. § 10-tillæg'!E14</f>
        <v>0</v>
      </c>
      <c r="D14" s="46" t="s">
        <v>31</v>
      </c>
      <c r="E14" s="11"/>
    </row>
    <row r="15" spans="1:5" ht="15" customHeight="1" x14ac:dyDescent="0.25">
      <c r="A15" s="11"/>
      <c r="B15" s="98" t="s">
        <v>151</v>
      </c>
      <c r="C15" s="33">
        <v>443119</v>
      </c>
      <c r="D15" s="46" t="s">
        <v>31</v>
      </c>
      <c r="E15" s="11"/>
    </row>
    <row r="16" spans="1:5" ht="15" customHeight="1" x14ac:dyDescent="0.25">
      <c r="A16" s="11"/>
      <c r="B16" s="98" t="s">
        <v>152</v>
      </c>
      <c r="C16" s="99">
        <v>1012209</v>
      </c>
      <c r="D16" s="46" t="s">
        <v>31</v>
      </c>
      <c r="E16" s="11"/>
    </row>
    <row r="17" spans="1:5" ht="15" customHeight="1" x14ac:dyDescent="0.25">
      <c r="A17" s="11"/>
      <c r="B17" s="98" t="s">
        <v>150</v>
      </c>
      <c r="C17" s="99">
        <v>101781</v>
      </c>
      <c r="D17" s="46" t="s">
        <v>31</v>
      </c>
      <c r="E17" s="11"/>
    </row>
    <row r="18" spans="1:5" ht="15" customHeight="1" x14ac:dyDescent="0.25">
      <c r="A18" s="11"/>
      <c r="B18" s="98"/>
      <c r="C18" s="99"/>
      <c r="D18" s="46" t="s">
        <v>31</v>
      </c>
      <c r="E18" s="11"/>
    </row>
    <row r="19" spans="1:5" ht="15" customHeight="1" x14ac:dyDescent="0.25">
      <c r="A19" s="11"/>
      <c r="B19" s="98"/>
      <c r="C19" s="99"/>
      <c r="D19" s="46" t="s">
        <v>31</v>
      </c>
      <c r="E19" s="11"/>
    </row>
    <row r="20" spans="1:5" ht="15" customHeight="1" x14ac:dyDescent="0.25">
      <c r="A20" s="11"/>
      <c r="B20" s="98"/>
      <c r="C20" s="99"/>
      <c r="D20" s="46" t="s">
        <v>31</v>
      </c>
      <c r="E20" s="11"/>
    </row>
    <row r="21" spans="1:5" ht="15" customHeight="1" x14ac:dyDescent="0.25">
      <c r="A21" s="11"/>
      <c r="B21" s="25" t="s">
        <v>48</v>
      </c>
      <c r="C21" s="100">
        <f>SUM(C9:C20)</f>
        <v>1918452.09686302</v>
      </c>
      <c r="D21" s="101" t="s">
        <v>31</v>
      </c>
      <c r="E21" s="11"/>
    </row>
    <row r="22" spans="1:5" ht="15" customHeight="1" x14ac:dyDescent="0.25">
      <c r="A22" s="11"/>
      <c r="B22" s="102"/>
      <c r="C22" s="103"/>
      <c r="D22" s="103"/>
      <c r="E22" s="11"/>
    </row>
    <row r="23" spans="1:5" ht="15" customHeight="1" x14ac:dyDescent="0.25">
      <c r="A23" s="11"/>
      <c r="B23" s="83" t="s">
        <v>39</v>
      </c>
      <c r="C23" s="84"/>
      <c r="D23" s="85"/>
      <c r="E23" s="11"/>
    </row>
    <row r="24" spans="1:5" ht="15" customHeight="1" x14ac:dyDescent="0.25">
      <c r="A24" s="11"/>
      <c r="B24" s="104" t="s">
        <v>49</v>
      </c>
      <c r="C24" s="33">
        <v>656886</v>
      </c>
      <c r="D24" s="46" t="s">
        <v>31</v>
      </c>
      <c r="E24" s="11"/>
    </row>
    <row r="25" spans="1:5" ht="15" customHeight="1" x14ac:dyDescent="0.25">
      <c r="A25" s="11"/>
      <c r="B25" s="104" t="s">
        <v>50</v>
      </c>
      <c r="C25" s="33">
        <v>0</v>
      </c>
      <c r="D25" s="46" t="s">
        <v>31</v>
      </c>
      <c r="E25" s="11"/>
    </row>
    <row r="26" spans="1:5" ht="15" customHeight="1" x14ac:dyDescent="0.25">
      <c r="A26" s="11"/>
      <c r="B26" s="25" t="s">
        <v>48</v>
      </c>
      <c r="C26" s="100">
        <f>SUM(C24:C25)</f>
        <v>656886</v>
      </c>
      <c r="D26" s="101" t="s">
        <v>31</v>
      </c>
      <c r="E26" s="11"/>
    </row>
    <row r="27" spans="1:5" ht="15" customHeight="1" x14ac:dyDescent="0.25">
      <c r="A27" s="11"/>
      <c r="B27" s="11"/>
      <c r="C27" s="11"/>
      <c r="D27" s="11"/>
      <c r="E27" s="11"/>
    </row>
    <row r="28" spans="1:5" ht="15" customHeight="1" x14ac:dyDescent="0.25">
      <c r="A28" s="11"/>
      <c r="B28" s="11"/>
      <c r="C28" s="11"/>
      <c r="D28" s="11"/>
      <c r="E28" s="11"/>
    </row>
  </sheetData>
  <sheetProtection algorithmName="SHA-512" hashValue="vCsnhoo8qEazdQ+jjV6/VwzClBUu+VJRhmA4+rjJfOPPvL78vcNoTMgssrp2TSOhrG/DDmNqTCdRk5+ecJimeA==" saltValue="EMXTRZsAXtMAFl2lojzYEg==" spinCount="100000" sheet="1" objects="1" scenarios="1"/>
  <mergeCells count="3">
    <mergeCell ref="B3:D5"/>
    <mergeCell ref="B8:D8"/>
    <mergeCell ref="B23:D23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0.7109375" style="12" customWidth="1"/>
    <col min="3" max="5" width="12.570312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9.5" customHeight="1" x14ac:dyDescent="0.25">
      <c r="A3" s="11"/>
      <c r="B3" s="42" t="s">
        <v>100</v>
      </c>
      <c r="C3" s="42"/>
      <c r="D3" s="42"/>
      <c r="E3" s="42"/>
      <c r="F3" s="42"/>
      <c r="G3" s="11"/>
    </row>
    <row r="4" spans="1:7" ht="19.5" customHeight="1" x14ac:dyDescent="0.25">
      <c r="A4" s="11"/>
      <c r="B4" s="42"/>
      <c r="C4" s="42"/>
      <c r="D4" s="42"/>
      <c r="E4" s="42"/>
      <c r="F4" s="42"/>
      <c r="G4" s="11"/>
    </row>
    <row r="5" spans="1:7" ht="19.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51.75" customHeight="1" x14ac:dyDescent="0.25">
      <c r="A8" s="11"/>
      <c r="B8" s="105" t="s">
        <v>126</v>
      </c>
      <c r="C8" s="106" t="s">
        <v>101</v>
      </c>
      <c r="D8" s="107" t="s">
        <v>102</v>
      </c>
      <c r="E8" s="107" t="s">
        <v>103</v>
      </c>
      <c r="F8" s="27"/>
      <c r="G8" s="11"/>
    </row>
    <row r="9" spans="1:7" ht="15" customHeight="1" x14ac:dyDescent="0.25">
      <c r="A9" s="11"/>
      <c r="B9" s="97" t="s">
        <v>137</v>
      </c>
      <c r="C9" s="33">
        <v>4575185.3818832496</v>
      </c>
      <c r="D9" s="33">
        <v>3620949</v>
      </c>
      <c r="E9" s="33">
        <f>MAX(D9-C9,0)</f>
        <v>0</v>
      </c>
      <c r="F9" s="46" t="s">
        <v>31</v>
      </c>
      <c r="G9" s="11"/>
    </row>
    <row r="10" spans="1:7" ht="15" customHeight="1" x14ac:dyDescent="0.25">
      <c r="A10" s="11"/>
      <c r="B10" s="97" t="s">
        <v>138</v>
      </c>
      <c r="C10" s="33">
        <v>156415.36007761001</v>
      </c>
      <c r="D10" s="33">
        <v>167816</v>
      </c>
      <c r="E10" s="33">
        <f t="shared" ref="E10:E19" si="0">MAX(D10-C10,0)</f>
        <v>11400.639922389993</v>
      </c>
      <c r="F10" s="46" t="s">
        <v>31</v>
      </c>
      <c r="G10" s="11"/>
    </row>
    <row r="11" spans="1:7" ht="38.25" customHeight="1" x14ac:dyDescent="0.25">
      <c r="A11" s="11"/>
      <c r="B11" s="97" t="s">
        <v>139</v>
      </c>
      <c r="C11" s="33">
        <v>379728.13556775003</v>
      </c>
      <c r="D11" s="33">
        <v>336525</v>
      </c>
      <c r="E11" s="33">
        <f t="shared" si="0"/>
        <v>0</v>
      </c>
      <c r="F11" s="46" t="s">
        <v>31</v>
      </c>
      <c r="G11" s="11"/>
    </row>
    <row r="12" spans="1:7" ht="15" customHeight="1" x14ac:dyDescent="0.25">
      <c r="A12" s="11"/>
      <c r="B12" s="97" t="s">
        <v>140</v>
      </c>
      <c r="C12" s="33">
        <v>437371.54305937001</v>
      </c>
      <c r="D12" s="33">
        <v>787314</v>
      </c>
      <c r="E12" s="33">
        <f t="shared" si="0"/>
        <v>349942.45694062999</v>
      </c>
      <c r="F12" s="46" t="s">
        <v>31</v>
      </c>
      <c r="G12" s="11"/>
    </row>
    <row r="13" spans="1:7" ht="15" customHeight="1" x14ac:dyDescent="0.25">
      <c r="A13" s="11"/>
      <c r="B13" s="98" t="s">
        <v>141</v>
      </c>
      <c r="C13" s="33">
        <v>107168.66575664</v>
      </c>
      <c r="D13" s="33">
        <v>57976</v>
      </c>
      <c r="E13" s="33">
        <f t="shared" si="0"/>
        <v>0</v>
      </c>
      <c r="F13" s="46" t="s">
        <v>31</v>
      </c>
      <c r="G13" s="11"/>
    </row>
    <row r="14" spans="1:7" ht="15" customHeight="1" x14ac:dyDescent="0.25">
      <c r="A14" s="11"/>
      <c r="B14" s="98" t="s">
        <v>142</v>
      </c>
      <c r="C14" s="33">
        <v>82543.613102620002</v>
      </c>
      <c r="D14" s="33">
        <v>67452</v>
      </c>
      <c r="E14" s="33">
        <f t="shared" si="0"/>
        <v>0</v>
      </c>
      <c r="F14" s="46" t="s">
        <v>31</v>
      </c>
      <c r="G14" s="11"/>
    </row>
    <row r="15" spans="1:7" ht="15" hidden="1" customHeight="1" x14ac:dyDescent="0.25">
      <c r="A15" s="11"/>
      <c r="B15" s="98"/>
      <c r="C15" s="33"/>
      <c r="D15" s="33"/>
      <c r="E15" s="33">
        <f t="shared" si="0"/>
        <v>0</v>
      </c>
      <c r="F15" s="46" t="s">
        <v>31</v>
      </c>
      <c r="G15" s="11"/>
    </row>
    <row r="16" spans="1:7" ht="15" hidden="1" customHeight="1" x14ac:dyDescent="0.25">
      <c r="A16" s="11"/>
      <c r="B16" s="98"/>
      <c r="C16" s="33"/>
      <c r="D16" s="33"/>
      <c r="E16" s="33">
        <f t="shared" si="0"/>
        <v>0</v>
      </c>
      <c r="F16" s="46" t="s">
        <v>31</v>
      </c>
      <c r="G16" s="11"/>
    </row>
    <row r="17" spans="1:7" ht="15" hidden="1" customHeight="1" x14ac:dyDescent="0.25">
      <c r="A17" s="11"/>
      <c r="B17" s="98"/>
      <c r="C17" s="33"/>
      <c r="D17" s="33"/>
      <c r="E17" s="33">
        <f t="shared" si="0"/>
        <v>0</v>
      </c>
      <c r="F17" s="46" t="s">
        <v>31</v>
      </c>
      <c r="G17" s="11"/>
    </row>
    <row r="18" spans="1:7" ht="15" hidden="1" customHeight="1" x14ac:dyDescent="0.25">
      <c r="A18" s="11"/>
      <c r="B18" s="98"/>
      <c r="C18" s="33"/>
      <c r="D18" s="33"/>
      <c r="E18" s="33">
        <f t="shared" si="0"/>
        <v>0</v>
      </c>
      <c r="F18" s="46" t="s">
        <v>31</v>
      </c>
      <c r="G18" s="11"/>
    </row>
    <row r="19" spans="1:7" ht="15" hidden="1" customHeight="1" x14ac:dyDescent="0.25">
      <c r="A19" s="11"/>
      <c r="B19" s="98"/>
      <c r="C19" s="33"/>
      <c r="D19" s="33"/>
      <c r="E19" s="33">
        <f t="shared" si="0"/>
        <v>0</v>
      </c>
      <c r="F19" s="46" t="s">
        <v>31</v>
      </c>
      <c r="G19" s="11"/>
    </row>
    <row r="20" spans="1:7" ht="15" customHeight="1" x14ac:dyDescent="0.25">
      <c r="A20" s="11"/>
      <c r="B20" s="25"/>
      <c r="C20" s="100"/>
      <c r="D20" s="100"/>
      <c r="E20" s="100"/>
      <c r="F20" s="101"/>
      <c r="G20" s="11"/>
    </row>
    <row r="21" spans="1:7" ht="39.75" customHeight="1" x14ac:dyDescent="0.25">
      <c r="A21" s="11"/>
      <c r="B21" s="49" t="s">
        <v>104</v>
      </c>
      <c r="C21" s="50"/>
      <c r="D21" s="50"/>
      <c r="E21" s="50"/>
      <c r="F21" s="51"/>
      <c r="G21" s="11"/>
    </row>
    <row r="22" spans="1:7" ht="15" customHeight="1" x14ac:dyDescent="0.25">
      <c r="A22" s="11"/>
      <c r="B22" s="108"/>
      <c r="C22" s="103"/>
      <c r="D22" s="103"/>
      <c r="E22" s="103"/>
      <c r="F22" s="103"/>
      <c r="G22" s="11"/>
    </row>
    <row r="23" spans="1:7" ht="15" customHeight="1" x14ac:dyDescent="0.25">
      <c r="A23" s="11"/>
      <c r="B23" s="108"/>
      <c r="C23" s="103"/>
      <c r="D23" s="103"/>
      <c r="E23" s="103"/>
      <c r="F23" s="103"/>
      <c r="G23" s="11"/>
    </row>
  </sheetData>
  <sheetProtection algorithmName="SHA-512" hashValue="Xw2Np9J3WLEHnXAxHa7yM8j4fNYqnokaB67pNtXQ1zSh2xbtBGkcckCeZtxE6Hdv3yMU5FOl4rYDs8I8idofhg==" saltValue="NHQYDcnjX7DCCwVYuTWRYw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51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25" t="s">
        <v>32</v>
      </c>
      <c r="C8" s="26"/>
      <c r="D8" s="26"/>
      <c r="E8" s="26"/>
      <c r="F8" s="27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 t="s">
        <v>153</v>
      </c>
      <c r="C10" s="33">
        <v>283806</v>
      </c>
      <c r="D10" s="46" t="s">
        <v>31</v>
      </c>
      <c r="E10" s="33">
        <v>835565</v>
      </c>
      <c r="F10" s="46" t="s">
        <v>31</v>
      </c>
      <c r="G10" s="11"/>
    </row>
    <row r="11" spans="1:7" ht="15" customHeight="1" x14ac:dyDescent="0.25">
      <c r="A11" s="11"/>
      <c r="B11" s="112" t="s">
        <v>154</v>
      </c>
      <c r="C11" s="33">
        <v>1111457</v>
      </c>
      <c r="D11" s="46" t="s">
        <v>31</v>
      </c>
      <c r="E11" s="33">
        <v>327941</v>
      </c>
      <c r="F11" s="46" t="s">
        <v>31</v>
      </c>
      <c r="G11" s="11"/>
    </row>
    <row r="12" spans="1:7" ht="15" customHeight="1" x14ac:dyDescent="0.25">
      <c r="A12" s="11"/>
      <c r="B12" s="112"/>
      <c r="C12" s="33"/>
      <c r="D12" s="46" t="s">
        <v>31</v>
      </c>
      <c r="E12" s="33"/>
      <c r="F12" s="46" t="s">
        <v>31</v>
      </c>
      <c r="G12" s="11"/>
    </row>
    <row r="13" spans="1:7" ht="15" customHeight="1" x14ac:dyDescent="0.25">
      <c r="A13" s="11"/>
      <c r="B13" s="112"/>
      <c r="C13" s="33"/>
      <c r="D13" s="46" t="s">
        <v>31</v>
      </c>
      <c r="E13" s="33"/>
      <c r="F13" s="46" t="s">
        <v>31</v>
      </c>
      <c r="G13" s="11"/>
    </row>
    <row r="14" spans="1:7" ht="15" customHeight="1" x14ac:dyDescent="0.25">
      <c r="A14" s="11"/>
      <c r="B14" s="112"/>
      <c r="C14" s="33"/>
      <c r="D14" s="46" t="s">
        <v>31</v>
      </c>
      <c r="E14" s="33"/>
      <c r="F14" s="46" t="s">
        <v>31</v>
      </c>
      <c r="G14" s="11"/>
    </row>
    <row r="15" spans="1:7" ht="15" customHeight="1" x14ac:dyDescent="0.25">
      <c r="A15" s="11"/>
      <c r="B15" s="112"/>
      <c r="C15" s="33"/>
      <c r="D15" s="46" t="s">
        <v>31</v>
      </c>
      <c r="E15" s="33"/>
      <c r="F15" s="46" t="s">
        <v>31</v>
      </c>
      <c r="G15" s="11"/>
    </row>
    <row r="16" spans="1:7" ht="15" customHeight="1" x14ac:dyDescent="0.25">
      <c r="A16" s="11"/>
      <c r="B16" s="112"/>
      <c r="C16" s="33"/>
      <c r="D16" s="46" t="s">
        <v>31</v>
      </c>
      <c r="E16" s="33"/>
      <c r="F16" s="46" t="s">
        <v>31</v>
      </c>
      <c r="G16" s="11"/>
    </row>
    <row r="17" spans="1:7" ht="15" customHeight="1" x14ac:dyDescent="0.25">
      <c r="A17" s="11"/>
      <c r="B17" s="112"/>
      <c r="C17" s="33"/>
      <c r="D17" s="46" t="s">
        <v>31</v>
      </c>
      <c r="E17" s="33"/>
      <c r="F17" s="46" t="s">
        <v>31</v>
      </c>
      <c r="G17" s="11"/>
    </row>
    <row r="18" spans="1:7" ht="15" customHeight="1" x14ac:dyDescent="0.25">
      <c r="A18" s="11"/>
      <c r="B18" s="25" t="s">
        <v>105</v>
      </c>
      <c r="C18" s="100">
        <f>SUM(C10:C17)</f>
        <v>1395263</v>
      </c>
      <c r="D18" s="101" t="s">
        <v>31</v>
      </c>
      <c r="E18" s="100">
        <f>SUM(E10:E17)</f>
        <v>1163506</v>
      </c>
      <c r="F18" s="101" t="s">
        <v>31</v>
      </c>
      <c r="G18" s="11"/>
    </row>
    <row r="19" spans="1:7" ht="15" customHeight="1" x14ac:dyDescent="0.25">
      <c r="A19" s="11"/>
      <c r="B19" s="112" t="s">
        <v>35</v>
      </c>
      <c r="C19" s="33">
        <f>-C18*'8. Nøgletal'!C23</f>
        <v>-1195.069906711783</v>
      </c>
      <c r="D19" s="46" t="s">
        <v>31</v>
      </c>
      <c r="E19" s="33">
        <f>-E18*'8. Nøgletal'!C23</f>
        <v>-996.56552698566486</v>
      </c>
      <c r="F19" s="46" t="s">
        <v>31</v>
      </c>
      <c r="G19" s="11"/>
    </row>
    <row r="20" spans="1:7" ht="15" customHeight="1" x14ac:dyDescent="0.25">
      <c r="A20" s="11"/>
      <c r="B20" s="112" t="s">
        <v>36</v>
      </c>
      <c r="C20" s="33">
        <f>-C18*'8. Nøgletal'!C19</f>
        <v>-27905.260000000002</v>
      </c>
      <c r="D20" s="46" t="s">
        <v>31</v>
      </c>
      <c r="E20" s="33">
        <f>-E18*'8. Nøgletal'!C14</f>
        <v>0</v>
      </c>
      <c r="F20" s="46" t="s">
        <v>31</v>
      </c>
      <c r="G20" s="11"/>
    </row>
    <row r="21" spans="1:7" ht="15" customHeight="1" x14ac:dyDescent="0.25">
      <c r="A21" s="11"/>
      <c r="B21" s="112" t="s">
        <v>37</v>
      </c>
      <c r="C21" s="33">
        <f>SUM(C18:C20)*'8. Nøgletal'!C9</f>
        <v>39482.101165696025</v>
      </c>
      <c r="D21" s="46" t="s">
        <v>31</v>
      </c>
      <c r="E21" s="33">
        <f>SUM(E18:E20)*'8. Nøgletal'!C9</f>
        <v>33596.522656270114</v>
      </c>
      <c r="F21" s="46" t="s">
        <v>31</v>
      </c>
      <c r="G21" s="11"/>
    </row>
    <row r="22" spans="1:7" ht="26.25" customHeight="1" x14ac:dyDescent="0.25">
      <c r="A22" s="11"/>
      <c r="B22" s="105" t="s">
        <v>106</v>
      </c>
      <c r="C22" s="100">
        <f>SUM(C18:C21)</f>
        <v>1405644.7712589842</v>
      </c>
      <c r="D22" s="101" t="s">
        <v>31</v>
      </c>
      <c r="E22" s="100">
        <f>SUM(E18:E21)</f>
        <v>1196105.9571292845</v>
      </c>
      <c r="F22" s="101" t="s">
        <v>31</v>
      </c>
      <c r="G22" s="11"/>
    </row>
    <row r="23" spans="1:7" ht="15" customHeight="1" x14ac:dyDescent="0.25">
      <c r="A23" s="11"/>
      <c r="B23" s="11"/>
      <c r="C23" s="11"/>
      <c r="D23" s="11"/>
      <c r="E23" s="11"/>
      <c r="F23" s="11"/>
      <c r="G23" s="11"/>
    </row>
    <row r="24" spans="1:7" ht="15" customHeight="1" x14ac:dyDescent="0.25">
      <c r="A24" s="11"/>
      <c r="B24" s="11"/>
      <c r="C24" s="11"/>
      <c r="D24" s="11"/>
      <c r="E24" s="11"/>
      <c r="F24" s="11"/>
      <c r="G24" s="11"/>
    </row>
  </sheetData>
  <sheetProtection algorithmName="SHA-512" hashValue="28vVTUxzI/uw6fQGk8GolgJdIV+g+LocKdWJjBcaYanQORHzeRTuSYDPJb5rCHjXZzTHOn6wk9Ue3bWhumHlaw==" saltValue="pOfyvmERrG2MzwXtd4qB+w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55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18</v>
      </c>
      <c r="C8" s="84"/>
      <c r="D8" s="84"/>
      <c r="E8" s="84"/>
      <c r="F8" s="85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 t="s">
        <v>155</v>
      </c>
      <c r="C10" s="33"/>
      <c r="D10" s="46" t="s">
        <v>31</v>
      </c>
      <c r="E10" s="33"/>
      <c r="F10" s="46" t="s">
        <v>31</v>
      </c>
      <c r="G10" s="11"/>
    </row>
    <row r="11" spans="1:7" ht="15" customHeight="1" x14ac:dyDescent="0.25">
      <c r="A11" s="11"/>
      <c r="B11" s="112"/>
      <c r="C11" s="33"/>
      <c r="D11" s="46" t="s">
        <v>31</v>
      </c>
      <c r="E11" s="33"/>
      <c r="F11" s="46" t="s">
        <v>31</v>
      </c>
      <c r="G11" s="11"/>
    </row>
    <row r="12" spans="1:7" ht="15" customHeight="1" x14ac:dyDescent="0.25">
      <c r="A12" s="11"/>
      <c r="B12" s="112"/>
      <c r="C12" s="33"/>
      <c r="D12" s="46" t="s">
        <v>31</v>
      </c>
      <c r="E12" s="33"/>
      <c r="F12" s="46" t="s">
        <v>31</v>
      </c>
      <c r="G12" s="11"/>
    </row>
    <row r="13" spans="1:7" ht="15" customHeight="1" x14ac:dyDescent="0.25">
      <c r="A13" s="11"/>
      <c r="B13" s="25" t="s">
        <v>107</v>
      </c>
      <c r="C13" s="100">
        <f>SUM(C10:C12)</f>
        <v>0</v>
      </c>
      <c r="D13" s="101" t="s">
        <v>31</v>
      </c>
      <c r="E13" s="100">
        <f>SUM(E10:E12)</f>
        <v>0</v>
      </c>
      <c r="F13" s="101" t="s">
        <v>31</v>
      </c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  <row r="15" spans="1:7" ht="15" customHeight="1" x14ac:dyDescent="0.25">
      <c r="A15" s="11"/>
      <c r="B15" s="113"/>
      <c r="C15" s="113"/>
      <c r="D15" s="113"/>
      <c r="E15" s="113"/>
      <c r="F15" s="113"/>
      <c r="G15" s="11"/>
    </row>
  </sheetData>
  <sheetProtection algorithmName="SHA-512" hashValue="ECDEvyAueylj6gng4ZLE4SLlugvOYp2AFJRMdt5A+6YufB/lM3tSpu7E6eUfu6iTahWfD8eXMItXptFqgYJzKA==" saltValue="6kMqjHzkCBOGmTWve4PwQA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99</vt:i4>
      </vt:variant>
    </vt:vector>
  </HeadingPairs>
  <TitlesOfParts>
    <vt:vector size="114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EngTillæg_Tabel</vt:lpstr>
      <vt:lpstr>EngTillæg_Tabel_Værdi</vt:lpstr>
      <vt:lpstr>Fane4_Tabel1</vt:lpstr>
      <vt:lpstr>Fane4_Tabel2</vt:lpstr>
      <vt:lpstr>GE_Base_Anlæg</vt:lpstr>
      <vt:lpstr>GE_Base_Drift</vt:lpstr>
      <vt:lpstr>GE_Tabel</vt:lpstr>
      <vt:lpstr>GE_Tabel_A</vt:lpstr>
      <vt:lpstr>GE_Tabel_D</vt:lpstr>
      <vt:lpstr>GE_Tabel_DA</vt:lpstr>
      <vt:lpstr>GEA_Tabel</vt:lpstr>
      <vt:lpstr>GEA_Tabel_År1</vt:lpstr>
      <vt:lpstr>GEA_Tabel_År2</vt:lpstr>
      <vt:lpstr>GED_Tabel</vt:lpstr>
      <vt:lpstr>GED_Tabel_Værdi</vt:lpstr>
      <vt:lpstr>IE_Tabel</vt:lpstr>
      <vt:lpstr>IE_Tabel_År1</vt:lpstr>
      <vt:lpstr>IE_Tabel_År2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PL_PDO_IndEffKrav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VarigeTillæg_Tabel_SletSmå</vt:lpstr>
      <vt:lpstr>VarigeTillæg_Tabel_Værdi</vt:lpstr>
      <vt:lpstr>VarigeTillæg_Tabel_Værdi_korr</vt:lpstr>
      <vt:lpstr>ØR_SidsteÅr_Tabel</vt:lpstr>
      <vt:lpstr>ØR_Tabel</vt:lpstr>
      <vt:lpstr>ØR_Tabel_GE</vt:lpstr>
      <vt:lpstr>ØR_Tabel_IE_SletUnder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2026-08-24T10:56:26Z</dcterms:modified>
</cp:coreProperties>
</file>