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Ringsted Centralrenseanlæg AS (S078)\ØR2027\"/>
    </mc:Choice>
  </mc:AlternateContent>
  <xr:revisionPtr revIDLastSave="0" documentId="13_ncr:1_{09FF6A28-B0B7-4C82-96C2-E8FEB70A428F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6" i="12" s="1"/>
  <c r="C20" i="3" s="1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9" i="7" s="1"/>
  <c r="C25" i="7"/>
  <c r="C18" i="3" s="1"/>
  <c r="C16" i="6"/>
  <c r="C12" i="3" l="1"/>
  <c r="C13" i="3"/>
  <c r="C12" i="11"/>
  <c r="C19" i="3" s="1"/>
  <c r="C12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<sst xmlns="http://schemas.openxmlformats.org/spreadsheetml/2006/main" count="331" uniqueCount="153">
  <si>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</si>
  <si>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</si>
  <si>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</si>
  <si>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</si>
  <si>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</si>
  <si>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</si>
  <si>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</si>
  <si>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</si>
  <si>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</si>
  <si>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</si>
  <si>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</si>
  <si>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</si>
  <si>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</si>
  <si>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</si>
  <si>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</si>
  <si>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</si>
  <si>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</si>
  <si>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</si>
  <si>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</si>
  <si>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</si>
  <si>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</si>
  <si>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</si>
  <si>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</si>
  <si>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</si>
  <si>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</si>
  <si>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</si>
  <si>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</si>
  <si>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</si>
  <si>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</si>
  <si>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</si>
  <si>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</si>
  <si>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</si>
  <si>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</si>
  <si>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</si>
  <si>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</si>
  <si>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</si>
  <si>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</si>
  <si>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</si>
  <si>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</si>
  <si>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</si>
  <si>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</si>
  <si>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</si>
  <si>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</si>
  <si>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</si>
  <si>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</si>
  <si>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</si>
  <si>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</si>
  <si>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</si>
  <si>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</si>
  <si>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</si>
  <si>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</si>
  <si>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</si>
  <si>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</si>
  <si>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</si>
  <si>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</si>
  <si>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</si>
  <si>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</si>
  <si>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</si>
  <si>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</si>
  <si>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</si>
  <si>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</si>
  <si>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</si>
  <si>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</si>
  <si>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</si>
  <si>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</si>
  <si>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</si>
  <si>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</si>
  <si>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</si>
  <si>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</si>
  <si>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</si>
  <si>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</si>
  <si>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</si>
  <si>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</si>
  <si>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</si>
  <si>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</si>
  <si>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</si>
  <si>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</si>
  <si>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</si>
  <si>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</si>
  <si>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</si>
  <si>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</si>
  <si>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</si>
  <si>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</si>
  <si>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</si>
  <si>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</si>
  <si>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</si>
  <si>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</si>
  <si>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</si>
  <si>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</si>
  <si>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</si>
  <si>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</si>
  <si>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</si>
  <si>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</si>
  <si>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</si>
  <si>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</si>
  <si>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</si>
  <si>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</si>
  <si>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</si>
  <si>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</si>
  <si>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</si>
  <si>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</si>
  <si>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</si>
  <si>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</si>
  <si>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</si>
  <si>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</si>
  <si>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</si>
  <si>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</si>
  <si>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</si>
  <si>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</si>
  <si>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</si>
  <si>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</si>
  <si>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</si>
  <si>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</si>
  <si>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</si>
  <si>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</si>
  <si>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</si>
  <si>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</si>
  <si>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</si>
  <si>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</si>
  <si>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</si>
  <si>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</si>
  <si>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</si>
  <si>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</si>
  <si>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</si>
  <si>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</si>
  <si>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</si>
  <si>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</si>
  <si>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</si>
  <si>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</si>
  <si>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</si>
  <si>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</si>
  <si>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</si>
  <si>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</si>
  <si>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</si>
  <si>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</si>
  <si>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</si>
  <si>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</si>
  <si>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</si>
  <si>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</si>
  <si>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</si>
  <si>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</si>
  <si>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</si>
  <si>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</si>
  <si>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</si>
  <si>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</si>
  <si>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</si>
  <si>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</si>
  <si>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</si>
  <si>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</si>
  <si>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Udvidelse af forsyningsområdet 2024</t>
  </si>
  <si>
    <t>Ingen engangstillæg</t>
  </si>
  <si>
    <t>Gebyr til Miljøstyrelsen</t>
  </si>
  <si>
    <t>Note: En positiv saldo på differencekontoen angiver, at I (vandselskabet) har takstmidler til gode hos forbrugerne. En negativ saldo angiver omvendt, at forbrugerne har takstmidler til gode hos jer.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</si>
</sst>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5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left" vertical="top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z7FGNrhHTCCd3RZcMlHt5eBNst2QXKg2ZVY/d5LHSUro0rBMH6rev6A+raFKLq4ZnIXjo93iOPGIxur3MyFXLQ==" saltValue="G1v0JRnZsCYg197Fd4JvjQ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4" t="s">
        <v>108</v>
      </c>
      <c r="C8" s="85"/>
      <c r="D8" s="86"/>
      <c r="E8" s="11"/>
    </row>
    <row r="9" spans="1:5" ht="15" customHeight="1" x14ac:dyDescent="0.25">
      <c r="A9" s="11"/>
      <c r="B9" s="115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6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6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7" t="s">
        <v>110</v>
      </c>
      <c r="C12" s="101">
        <f>SUM(C9:C11)*(1+'8. Nøgletal'!C9)*(1+'8. Nøgletal'!C10)</f>
        <v>0</v>
      </c>
      <c r="D12" s="102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vcogSnUUK3oCYAvzrS3FPDVBSBEx41eW1e2tdbOWGZw4tB8TALhJsay0+ij/phkeEMI8CZJGDMdqiYsyxuRosw==" saltValue="eocgz52C5fcSMUUOnNa4/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4" t="s">
        <v>57</v>
      </c>
      <c r="C8" s="85"/>
      <c r="D8" s="86"/>
      <c r="E8" s="11"/>
    </row>
    <row r="9" spans="1:5" ht="26.25" x14ac:dyDescent="0.25">
      <c r="A9" s="11"/>
      <c r="B9" s="118" t="s">
        <v>112</v>
      </c>
      <c r="C9" s="119"/>
      <c r="D9" s="118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4" t="s">
        <v>59</v>
      </c>
      <c r="C12" s="85"/>
      <c r="D12" s="86"/>
      <c r="E12" s="11"/>
    </row>
    <row r="13" spans="1:5" ht="26.25" customHeight="1" x14ac:dyDescent="0.25">
      <c r="A13" s="11"/>
      <c r="B13" s="118" t="s">
        <v>142</v>
      </c>
      <c r="C13" s="119"/>
      <c r="D13" s="118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1">
        <f>C11+C15</f>
        <v>0</v>
      </c>
      <c r="D16" s="102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xDJ2BAjMmLN9/iIIRCgb6mIz+zNuLeAd7hZmHIPGXgOxnydHxcAF5uG4YLFQj/bHArjhq7VuZUszMc1Ccdz17g==" saltValue="mV3bWP48XkIdEySH8x434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20" t="s">
        <v>63</v>
      </c>
      <c r="C9" s="121" t="s">
        <v>65</v>
      </c>
      <c r="D9" s="122"/>
      <c r="E9" s="121" t="s">
        <v>64</v>
      </c>
      <c r="F9" s="122"/>
      <c r="G9" s="121" t="s">
        <v>66</v>
      </c>
      <c r="H9" s="122"/>
      <c r="I9" s="11"/>
    </row>
    <row r="10" spans="1:9" ht="15" customHeight="1" x14ac:dyDescent="0.25">
      <c r="A10" s="11"/>
      <c r="B10" s="115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1">
        <f>SUM(C10:C10)</f>
        <v>0</v>
      </c>
      <c r="D11" s="101" t="s">
        <v>68</v>
      </c>
      <c r="E11" s="101">
        <f>SUM(E10:E10)</f>
        <v>0</v>
      </c>
      <c r="F11" s="101" t="s">
        <v>68</v>
      </c>
      <c r="G11" s="101">
        <f>SUM(G10:G10)</f>
        <v>0</v>
      </c>
      <c r="H11" s="102" t="s">
        <v>31</v>
      </c>
      <c r="I11" s="11"/>
    </row>
    <row r="12" spans="1:9" ht="15" customHeight="1" x14ac:dyDescent="0.25">
      <c r="A12" s="11"/>
      <c r="B12" s="25" t="s">
        <v>115</v>
      </c>
      <c r="C12" s="101">
        <f>C11*(1+'8. Nøgletal'!C9)</f>
        <v>0</v>
      </c>
      <c r="D12" s="101" t="s">
        <v>68</v>
      </c>
      <c r="E12" s="101">
        <f>E11*(1+'8. Nøgletal'!C9)</f>
        <v>0</v>
      </c>
      <c r="F12" s="101" t="s">
        <v>68</v>
      </c>
      <c r="G12" s="101">
        <f>G11*(1+'8. Nøgletal'!C9)</f>
        <v>0</v>
      </c>
      <c r="H12" s="102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uuaJrhUz7oycYdAdW90mG3E09Byg7D4KquO8l48CHgdGrOQoj8U2YlOlLV/T9+C3wMLxmSTl7ssN2GMfo3EGWA==" saltValue="QvMlYM3awamroppCpf0sl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4" t="s">
        <v>116</v>
      </c>
      <c r="C8" s="85"/>
      <c r="D8" s="85"/>
      <c r="E8" s="85"/>
      <c r="F8" s="86"/>
      <c r="G8" s="11"/>
    </row>
    <row r="9" spans="1:7" ht="15" customHeight="1" x14ac:dyDescent="0.25">
      <c r="A9" s="11"/>
      <c r="B9" s="123" t="s">
        <v>71</v>
      </c>
      <c r="C9" s="124" t="s">
        <v>53</v>
      </c>
      <c r="D9" s="125"/>
      <c r="E9" s="124" t="s">
        <v>54</v>
      </c>
      <c r="F9" s="125"/>
      <c r="G9" s="11"/>
    </row>
    <row r="10" spans="1:7" ht="15" customHeight="1" x14ac:dyDescent="0.25">
      <c r="A10" s="11"/>
      <c r="B10" s="126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1">
        <f>SUM(C10:C10)</f>
        <v>0</v>
      </c>
      <c r="D11" s="102" t="s">
        <v>31</v>
      </c>
      <c r="E11" s="101">
        <f>SUM(E10:E10)</f>
        <v>0</v>
      </c>
      <c r="F11" s="102" t="s">
        <v>31</v>
      </c>
      <c r="G11" s="11"/>
    </row>
    <row r="12" spans="1:7" ht="15" customHeight="1" x14ac:dyDescent="0.25">
      <c r="A12" s="11"/>
      <c r="B12" s="25" t="s">
        <v>117</v>
      </c>
      <c r="C12" s="101">
        <f>C11*(1+'8. Nøgletal'!C9)</f>
        <v>0</v>
      </c>
      <c r="D12" s="102" t="s">
        <v>31</v>
      </c>
      <c r="E12" s="101">
        <f>E11*(1+'8. Nøgletal'!C9)</f>
        <v>0</v>
      </c>
      <c r="F12" s="102" t="s">
        <v>31</v>
      </c>
      <c r="G12" s="9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4"/>
      <c r="C14" s="114"/>
      <c r="D14" s="114"/>
      <c r="E14" s="114"/>
      <c r="F14" s="114"/>
      <c r="G14" s="11"/>
    </row>
  </sheetData>
  <sheetProtection algorithmName="SHA-512" hashValue="CQ9jq4VEB9WfkwkwmbiuIGH1oY75ypldDZQKeZD++/XLl6Ayx1WUIEUvtdvHg/CeWPr6EvRrKeCrpT7D8wQNmA==" saltValue="agMkU5loe+KQsxBR1psjq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4" t="s">
        <v>26</v>
      </c>
      <c r="C8" s="85"/>
      <c r="D8" s="85"/>
      <c r="E8" s="85"/>
      <c r="F8" s="86"/>
      <c r="G8" s="11"/>
    </row>
    <row r="9" spans="1:7" ht="15" customHeight="1" x14ac:dyDescent="0.25">
      <c r="A9" s="11"/>
      <c r="B9" s="123" t="s">
        <v>75</v>
      </c>
      <c r="C9" s="127" t="s">
        <v>53</v>
      </c>
      <c r="D9" s="112"/>
      <c r="E9" s="127" t="s">
        <v>54</v>
      </c>
      <c r="F9" s="112"/>
      <c r="G9" s="11"/>
    </row>
    <row r="10" spans="1:7" ht="26.25" customHeight="1" x14ac:dyDescent="0.25">
      <c r="A10" s="11"/>
      <c r="B10" s="128" t="s">
        <v>133</v>
      </c>
      <c r="C10" s="129"/>
      <c r="D10" s="130" t="s">
        <v>31</v>
      </c>
      <c r="E10" s="129"/>
      <c r="F10" s="130" t="s">
        <v>31</v>
      </c>
      <c r="G10" s="11"/>
    </row>
    <row r="11" spans="1:7" ht="26.25" customHeight="1" x14ac:dyDescent="0.25">
      <c r="A11" s="11"/>
      <c r="B11" s="131" t="s">
        <v>134</v>
      </c>
      <c r="C11" s="132">
        <f>SUM(C10:C10)</f>
        <v>0</v>
      </c>
      <c r="D11" s="133" t="s">
        <v>31</v>
      </c>
      <c r="E11" s="132">
        <f>SUM(E10:E10)</f>
        <v>0</v>
      </c>
      <c r="F11" s="133" t="s">
        <v>31</v>
      </c>
      <c r="G11" s="11"/>
    </row>
    <row r="12" spans="1:7" ht="26.25" customHeight="1" x14ac:dyDescent="0.25">
      <c r="A12" s="11"/>
      <c r="B12" s="131" t="s">
        <v>118</v>
      </c>
      <c r="C12" s="132">
        <f>C11*(1+'8. Nøgletal'!C9)</f>
        <v>0</v>
      </c>
      <c r="D12" s="133" t="s">
        <v>31</v>
      </c>
      <c r="E12" s="132">
        <f>E11*(1+'8. Nøgletal'!C9)</f>
        <v>0</v>
      </c>
      <c r="F12" s="133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eabc7gwA6ym7EP/xPqQY7ZJE1WWLAQPjNvnC3tr8PqGcli2hcT0gUJeofUV1IbFHaWBFb8i34Gl50+KR2WN7wg==" saltValue="XSlA8+UwF+mFBonO4BqOz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4" t="s">
        <v>77</v>
      </c>
      <c r="C9" s="4">
        <v>2.8899999999999999E-2</v>
      </c>
      <c r="D9" s="22"/>
    </row>
    <row r="10" spans="1:4" ht="15" customHeight="1" x14ac:dyDescent="0.25">
      <c r="A10" s="11"/>
      <c r="B10" s="134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3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4" t="s">
        <v>79</v>
      </c>
      <c r="C14" s="5">
        <v>0</v>
      </c>
      <c r="D14" s="22"/>
    </row>
    <row r="15" spans="1:4" ht="15" customHeight="1" x14ac:dyDescent="0.25">
      <c r="A15" s="11"/>
      <c r="B15" s="134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3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5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3"/>
      <c r="C21" s="11"/>
      <c r="D21" s="11"/>
    </row>
    <row r="22" spans="1:4" ht="15" customHeight="1" x14ac:dyDescent="0.25">
      <c r="A22" s="11"/>
      <c r="B22" s="84" t="s">
        <v>35</v>
      </c>
      <c r="C22" s="86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4"/>
      <c r="C25" s="86"/>
      <c r="D25" s="11"/>
    </row>
    <row r="26" spans="1:4" ht="15" customHeight="1" x14ac:dyDescent="0.25">
      <c r="A26" s="11"/>
      <c r="B26" s="83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Hp2tmtsR7XEJ6GjTAgXhxbuFDXQpX+oJCvGyCmqkHDVg6tDRqqp6ZIhKUayJyYmpdYPdnf/vSyq75X5QyB6iKw==" saltValue="YJsRHtaoaJ4JjdO9/pBfcg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20147172.743551452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86518.060887999993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-283600.09596324904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576557.62147496222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20526648.329951163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20526648.329951163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9VhHFKdu4BL2T6qb6xLpSl/x9/9mOt4CeJhMZA1YpjElNFSi2/QzXdi2Sty2obnr+OlXcyeMqFr+USIY9OQGlw==" saltValue="UgF5DzuwG7mDDA1TXn8In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3.425781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19358980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191222.96099199998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133476.09421695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19683679.055208951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15950788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3732891.0552089512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-124135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3608756.0552089512</v>
      </c>
      <c r="D19" s="27" t="s">
        <v>31</v>
      </c>
      <c r="E19" s="11"/>
    </row>
    <row r="20" spans="1:5" ht="32.25" customHeight="1" x14ac:dyDescent="0.25">
      <c r="A20" s="11"/>
      <c r="B20" s="49" t="s">
        <v>152</v>
      </c>
      <c r="C20" s="50"/>
      <c r="D20" s="51"/>
      <c r="E20" s="11"/>
    </row>
    <row r="21" spans="1:5" ht="15" customHeight="1" x14ac:dyDescent="0.25">
      <c r="A21" s="11"/>
      <c r="B21" s="52"/>
      <c r="C21" s="43"/>
      <c r="D21" s="11"/>
      <c r="E21" s="11"/>
    </row>
    <row r="22" spans="1:5" ht="15" customHeight="1" x14ac:dyDescent="0.25">
      <c r="A22" s="11"/>
      <c r="B22" s="25" t="s">
        <v>144</v>
      </c>
      <c r="C22" s="26"/>
      <c r="D22" s="27"/>
      <c r="E22" s="11"/>
    </row>
    <row r="23" spans="1:5" ht="15" customHeight="1" x14ac:dyDescent="0.25">
      <c r="A23" s="11"/>
      <c r="B23" s="53" t="s">
        <v>145</v>
      </c>
      <c r="C23" s="54">
        <f>100*-124135/(19391282+256239)</f>
        <v>-0.63180998763151852</v>
      </c>
      <c r="D23" s="46" t="s">
        <v>146</v>
      </c>
      <c r="E23" s="11"/>
    </row>
    <row r="24" spans="1:5" ht="15" customHeight="1" x14ac:dyDescent="0.25">
      <c r="A24" s="11"/>
      <c r="B24" s="53" t="s">
        <v>147</v>
      </c>
      <c r="C24" s="54">
        <f>C19/C12*100</f>
        <v>18.33374769567763</v>
      </c>
      <c r="D24" s="46" t="s">
        <v>146</v>
      </c>
      <c r="E24" s="11"/>
    </row>
    <row r="25" spans="1:5" ht="56.25" customHeight="1" x14ac:dyDescent="0.25">
      <c r="A25" s="11"/>
      <c r="B25" s="55" t="s">
        <v>148</v>
      </c>
      <c r="C25" s="56"/>
      <c r="D25" s="57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yKLBGZBgoxxt1WADlryLzpxgYDPUaRaHJRmKuySlrVlS0DupwQlLr49ezuZRKxhHRrW+Ef2aE4brkis38VPDoQ==" saltValue="MJlIVoq1CsPAC2hxGW0q8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8"/>
      <c r="B1" s="58"/>
      <c r="C1" s="58"/>
      <c r="D1" s="58"/>
      <c r="E1" s="58"/>
    </row>
    <row r="2" spans="1:5" ht="15" customHeight="1" x14ac:dyDescent="0.25">
      <c r="A2" s="58"/>
      <c r="B2" s="58"/>
      <c r="C2" s="58"/>
      <c r="D2" s="58"/>
      <c r="E2" s="58"/>
    </row>
    <row r="3" spans="1:5" ht="24.95" customHeight="1" x14ac:dyDescent="0.25">
      <c r="A3" s="58"/>
      <c r="B3" s="59" t="s">
        <v>87</v>
      </c>
      <c r="C3" s="59"/>
      <c r="D3" s="59"/>
      <c r="E3" s="58"/>
    </row>
    <row r="4" spans="1:5" ht="15" customHeight="1" x14ac:dyDescent="0.25">
      <c r="A4" s="58"/>
      <c r="B4" s="59"/>
      <c r="C4" s="59"/>
      <c r="D4" s="59"/>
      <c r="E4" s="58"/>
    </row>
    <row r="5" spans="1:5" ht="15" customHeight="1" x14ac:dyDescent="0.25">
      <c r="A5" s="58"/>
      <c r="B5" s="59"/>
      <c r="C5" s="59"/>
      <c r="D5" s="59"/>
      <c r="E5" s="58"/>
    </row>
    <row r="6" spans="1:5" ht="15" customHeight="1" x14ac:dyDescent="0.25">
      <c r="A6" s="58"/>
      <c r="B6" s="58"/>
      <c r="C6" s="58"/>
      <c r="D6" s="58"/>
      <c r="E6" s="58"/>
    </row>
    <row r="7" spans="1:5" ht="15" customHeight="1" x14ac:dyDescent="0.25">
      <c r="A7" s="58"/>
      <c r="B7" s="58"/>
      <c r="C7" s="58"/>
      <c r="D7" s="58"/>
      <c r="E7" s="58"/>
    </row>
    <row r="8" spans="1:5" ht="15" customHeight="1" x14ac:dyDescent="0.25">
      <c r="A8" s="58"/>
      <c r="B8" s="60" t="s">
        <v>135</v>
      </c>
      <c r="C8" s="61"/>
      <c r="D8" s="62"/>
      <c r="E8" s="58"/>
    </row>
    <row r="9" spans="1:5" ht="15" customHeight="1" x14ac:dyDescent="0.25">
      <c r="A9" s="58"/>
      <c r="B9" s="63" t="s">
        <v>122</v>
      </c>
      <c r="C9" s="64">
        <v>19669594.340847999</v>
      </c>
      <c r="D9" s="65" t="s">
        <v>31</v>
      </c>
      <c r="E9" s="58"/>
    </row>
    <row r="10" spans="1:5" ht="15" customHeight="1" x14ac:dyDescent="0.25">
      <c r="A10" s="58"/>
      <c r="B10" s="66" t="s">
        <v>32</v>
      </c>
      <c r="C10" s="64">
        <v>191222.96099199998</v>
      </c>
      <c r="D10" s="65" t="s">
        <v>31</v>
      </c>
      <c r="E10" s="58"/>
    </row>
    <row r="11" spans="1:5" ht="15" customHeight="1" x14ac:dyDescent="0.25">
      <c r="A11" s="58"/>
      <c r="B11" s="66" t="s">
        <v>62</v>
      </c>
      <c r="C11" s="67">
        <v>0</v>
      </c>
      <c r="D11" s="65" t="s">
        <v>31</v>
      </c>
      <c r="E11" s="58"/>
    </row>
    <row r="12" spans="1:5" ht="15" customHeight="1" x14ac:dyDescent="0.25">
      <c r="A12" s="58"/>
      <c r="B12" s="66" t="s">
        <v>24</v>
      </c>
      <c r="C12" s="68">
        <v>0</v>
      </c>
      <c r="D12" s="65" t="s">
        <v>31</v>
      </c>
      <c r="E12" s="58"/>
    </row>
    <row r="13" spans="1:5" ht="15" customHeight="1" x14ac:dyDescent="0.25">
      <c r="A13" s="58"/>
      <c r="B13" s="66" t="s">
        <v>34</v>
      </c>
      <c r="C13" s="68">
        <v>0</v>
      </c>
      <c r="D13" s="65" t="s">
        <v>31</v>
      </c>
      <c r="E13" s="58"/>
    </row>
    <row r="14" spans="1:5" ht="15" customHeight="1" x14ac:dyDescent="0.25">
      <c r="A14" s="58"/>
      <c r="B14" s="66" t="s">
        <v>35</v>
      </c>
      <c r="C14" s="69">
        <v>0</v>
      </c>
      <c r="D14" s="65" t="s">
        <v>31</v>
      </c>
      <c r="E14" s="58"/>
    </row>
    <row r="15" spans="1:5" ht="15" customHeight="1" x14ac:dyDescent="0.25">
      <c r="A15" s="58"/>
      <c r="B15" s="66" t="s">
        <v>36</v>
      </c>
      <c r="C15" s="69">
        <v>-279543.37478056515</v>
      </c>
      <c r="D15" s="65" t="s">
        <v>31</v>
      </c>
      <c r="E15" s="58"/>
    </row>
    <row r="16" spans="1:5" ht="15" customHeight="1" x14ac:dyDescent="0.25">
      <c r="A16" s="58"/>
      <c r="B16" s="66" t="s">
        <v>37</v>
      </c>
      <c r="C16" s="68">
        <v>565898.81649201759</v>
      </c>
      <c r="D16" s="65" t="s">
        <v>31</v>
      </c>
      <c r="E16" s="58"/>
    </row>
    <row r="17" spans="1:5" ht="15" customHeight="1" x14ac:dyDescent="0.25">
      <c r="A17" s="58"/>
      <c r="B17" s="70" t="s">
        <v>38</v>
      </c>
      <c r="C17" s="71">
        <v>20147172.743551452</v>
      </c>
      <c r="D17" s="72" t="s">
        <v>31</v>
      </c>
      <c r="E17" s="58"/>
    </row>
    <row r="18" spans="1:5" ht="15" customHeight="1" x14ac:dyDescent="0.25">
      <c r="A18" s="58"/>
      <c r="B18" s="73" t="s">
        <v>123</v>
      </c>
      <c r="C18" s="69">
        <v>0</v>
      </c>
      <c r="D18" s="74" t="s">
        <v>31</v>
      </c>
      <c r="E18" s="58"/>
    </row>
    <row r="19" spans="1:5" ht="27" customHeight="1" x14ac:dyDescent="0.25">
      <c r="A19" s="58"/>
      <c r="B19" s="75" t="s">
        <v>40</v>
      </c>
      <c r="C19" s="69">
        <v>0</v>
      </c>
      <c r="D19" s="74" t="s">
        <v>31</v>
      </c>
      <c r="E19" s="58"/>
    </row>
    <row r="20" spans="1:5" ht="15" customHeight="1" x14ac:dyDescent="0.25">
      <c r="A20" s="58"/>
      <c r="B20" s="76" t="s">
        <v>41</v>
      </c>
      <c r="C20" s="77">
        <v>-495594.95188354142</v>
      </c>
      <c r="D20" s="78" t="s">
        <v>31</v>
      </c>
      <c r="E20" s="58"/>
    </row>
    <row r="21" spans="1:5" ht="15" customHeight="1" x14ac:dyDescent="0.25">
      <c r="A21" s="58"/>
      <c r="B21" s="63" t="s">
        <v>124</v>
      </c>
      <c r="C21" s="69">
        <v>0</v>
      </c>
      <c r="D21" s="74" t="s">
        <v>31</v>
      </c>
      <c r="E21" s="58"/>
    </row>
    <row r="22" spans="1:5" ht="15" customHeight="1" x14ac:dyDescent="0.25">
      <c r="A22" s="58"/>
      <c r="B22" s="73" t="s">
        <v>42</v>
      </c>
      <c r="C22" s="69">
        <v>0</v>
      </c>
      <c r="D22" s="74" t="s">
        <v>31</v>
      </c>
      <c r="E22" s="58"/>
    </row>
    <row r="23" spans="1:5" ht="15" customHeight="1" x14ac:dyDescent="0.25">
      <c r="A23" s="58"/>
      <c r="B23" s="60" t="s">
        <v>136</v>
      </c>
      <c r="C23" s="79">
        <v>19651577.791667908</v>
      </c>
      <c r="D23" s="62" t="s">
        <v>31</v>
      </c>
      <c r="E23" s="58"/>
    </row>
    <row r="24" spans="1:5" ht="30" customHeight="1" x14ac:dyDescent="0.25">
      <c r="A24" s="58"/>
      <c r="B24" s="80" t="s">
        <v>137</v>
      </c>
      <c r="C24" s="80"/>
      <c r="D24" s="80"/>
      <c r="E24" s="58"/>
    </row>
    <row r="25" spans="1:5" ht="15" customHeight="1" x14ac:dyDescent="0.25">
      <c r="A25" s="58"/>
      <c r="B25" s="58"/>
      <c r="C25" s="58"/>
      <c r="D25" s="58"/>
      <c r="E25" s="58"/>
    </row>
    <row r="26" spans="1:5" ht="15" customHeight="1" x14ac:dyDescent="0.25"/>
  </sheetData>
  <sheetProtection algorithmName="SHA-512" hashValue="8jlX936AndyXcgCFo9NA6MZoM0m7XP/tNfN/AwUeKdDo7M+VeAnqcW8KzTZ5K4NN9lCOHKDwxC/ZL2cFE5bcyQ==" saltValue="f3zpw2ofjHLduNQNtj+7Ow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1"/>
      <c r="C1" s="81"/>
      <c r="D1" s="81"/>
      <c r="E1" s="11"/>
    </row>
    <row r="2" spans="1:5" ht="15" customHeight="1" x14ac:dyDescent="0.25">
      <c r="A2" s="11"/>
      <c r="B2" s="81"/>
      <c r="C2" s="81"/>
      <c r="D2" s="81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2"/>
      <c r="C6" s="82"/>
      <c r="D6" s="82"/>
      <c r="E6" s="11"/>
    </row>
    <row r="7" spans="1:5" ht="15" customHeight="1" x14ac:dyDescent="0.25">
      <c r="A7" s="11"/>
      <c r="B7" s="83"/>
      <c r="C7" s="11"/>
      <c r="D7" s="11"/>
      <c r="E7" s="11"/>
    </row>
    <row r="8" spans="1:5" ht="14.25" customHeight="1" x14ac:dyDescent="0.25">
      <c r="A8" s="11"/>
      <c r="B8" s="84" t="s">
        <v>88</v>
      </c>
      <c r="C8" s="85"/>
      <c r="D8" s="86"/>
      <c r="E8" s="11"/>
    </row>
    <row r="9" spans="1:5" ht="15" customHeight="1" x14ac:dyDescent="0.25">
      <c r="A9" s="11"/>
      <c r="B9" s="53" t="s">
        <v>89</v>
      </c>
      <c r="C9" s="2">
        <v>14381108.915586175</v>
      </c>
      <c r="D9" s="46" t="s">
        <v>31</v>
      </c>
      <c r="E9" s="11"/>
    </row>
    <row r="10" spans="1:5" ht="15" customHeight="1" x14ac:dyDescent="0.25">
      <c r="A10" s="11"/>
      <c r="B10" s="87" t="s">
        <v>90</v>
      </c>
      <c r="C10" s="3">
        <f>-'8. Nøgletal'!C19*C9</f>
        <v>-287622.17831172352</v>
      </c>
      <c r="D10" s="46" t="s">
        <v>31</v>
      </c>
      <c r="E10" s="11"/>
    </row>
    <row r="11" spans="1:5" ht="15" customHeight="1" x14ac:dyDescent="0.25">
      <c r="A11" s="11"/>
      <c r="B11" s="87" t="s">
        <v>91</v>
      </c>
      <c r="C11" s="2">
        <f>('5.2. Varige tillæg'!C18)*(1+'8. Nøgletal'!C9)*(1-'8. Nøgletal'!C19)+'5.6 Anlægsprojekter'!C12-'6. Bortfald'!C12+'7. Tilknyttet virksomhed'!C12</f>
        <v>86518.060887999993</v>
      </c>
      <c r="D11" s="46" t="s">
        <v>31</v>
      </c>
      <c r="E11" s="11"/>
    </row>
    <row r="12" spans="1:5" ht="15" customHeight="1" x14ac:dyDescent="0.25">
      <c r="A12" s="11"/>
      <c r="B12" s="53" t="s">
        <v>92</v>
      </c>
      <c r="C12" s="2">
        <f>SUM(C9:C11)</f>
        <v>14180004.798162451</v>
      </c>
      <c r="D12" s="46" t="s">
        <v>31</v>
      </c>
      <c r="E12" s="11"/>
    </row>
    <row r="13" spans="1:5" ht="15" customHeight="1" x14ac:dyDescent="0.25">
      <c r="A13" s="11"/>
      <c r="B13" s="88" t="s">
        <v>93</v>
      </c>
      <c r="C13" s="89">
        <f>-C12*'8. Nøgletal'!C19</f>
        <v>-283600.09596324904</v>
      </c>
      <c r="D13" s="90" t="s">
        <v>31</v>
      </c>
      <c r="E13" s="91"/>
    </row>
    <row r="14" spans="1:5" ht="15" customHeight="1" x14ac:dyDescent="0.25">
      <c r="A14" s="11"/>
      <c r="B14" s="84" t="s">
        <v>94</v>
      </c>
      <c r="C14" s="85"/>
      <c r="D14" s="86"/>
      <c r="E14" s="11"/>
    </row>
    <row r="15" spans="1:5" ht="15" customHeight="1" x14ac:dyDescent="0.25">
      <c r="A15" s="11"/>
      <c r="B15" s="44" t="s">
        <v>46</v>
      </c>
      <c r="C15" s="3">
        <v>6325071.387419912</v>
      </c>
      <c r="D15" s="46" t="s">
        <v>31</v>
      </c>
      <c r="E15" s="11"/>
    </row>
    <row r="16" spans="1:5" ht="15" customHeight="1" x14ac:dyDescent="0.25">
      <c r="A16" s="11"/>
      <c r="B16" s="87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7" t="s">
        <v>95</v>
      </c>
      <c r="C17" s="2">
        <f>('5.2. Varige tillæg'!E18)*(1+'8. Nøgletal'!C9)*(1-'8. Nøgletal'!C14)+'5.6 Anlægsprojekter'!E12-'6. Bortfald'!E12+'7. Tilknyttet virksomhed'!E12</f>
        <v>0</v>
      </c>
      <c r="D17" s="46" t="s">
        <v>31</v>
      </c>
      <c r="E17" s="11"/>
    </row>
    <row r="18" spans="1:5" ht="15" customHeight="1" x14ac:dyDescent="0.25">
      <c r="A18" s="11"/>
      <c r="B18" s="53" t="s">
        <v>96</v>
      </c>
      <c r="C18" s="2">
        <f>SUM(C15:C17)</f>
        <v>6325071.387419912</v>
      </c>
      <c r="D18" s="46" t="s">
        <v>31</v>
      </c>
      <c r="E18" s="11"/>
    </row>
    <row r="19" spans="1:5" ht="15" customHeight="1" x14ac:dyDescent="0.25">
      <c r="A19" s="11"/>
      <c r="B19" s="88" t="s">
        <v>97</v>
      </c>
      <c r="C19" s="89">
        <f>-C18*'8. Nøgletal'!C15</f>
        <v>0</v>
      </c>
      <c r="D19" s="90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-283600.09596324904</v>
      </c>
      <c r="D20" s="27" t="s">
        <v>31</v>
      </c>
      <c r="E20" s="11"/>
    </row>
    <row r="21" spans="1:5" ht="39.950000000000003" customHeight="1" x14ac:dyDescent="0.25">
      <c r="A21" s="11"/>
      <c r="B21" s="92" t="s">
        <v>125</v>
      </c>
      <c r="C21" s="93"/>
      <c r="D21" s="94"/>
      <c r="E21" s="91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ugeWZ8p6yIx6ubSsn47DQoAKwMB4ri5yMubTru0TjTKFlBxPlMrLs+K5QuFybZCqUY/H6F/M/qIYfYdtHbKnuA==" saltValue="H/bAzhYOPrGMK+mun+Y8Jw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5" t="s">
        <v>99</v>
      </c>
      <c r="C8" s="96"/>
      <c r="D8" s="97"/>
      <c r="E8" s="11"/>
    </row>
    <row r="9" spans="1:5" ht="15" customHeight="1" x14ac:dyDescent="0.25">
      <c r="A9" s="11"/>
      <c r="B9" s="98" t="s">
        <v>138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8" t="s">
        <v>139</v>
      </c>
      <c r="C10" s="33">
        <f>'5.1.a. § 10-tillæg'!E10</f>
        <v>312.09421695000492</v>
      </c>
      <c r="D10" s="46" t="s">
        <v>31</v>
      </c>
      <c r="E10" s="11"/>
    </row>
    <row r="11" spans="1:5" ht="15" customHeight="1" x14ac:dyDescent="0.25">
      <c r="A11" s="11"/>
      <c r="B11" s="98" t="s">
        <v>140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8" t="s">
        <v>141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9" t="s">
        <v>151</v>
      </c>
      <c r="C13" s="100">
        <v>47360</v>
      </c>
      <c r="D13" s="46" t="s">
        <v>31</v>
      </c>
      <c r="E13" s="11"/>
    </row>
    <row r="14" spans="1:5" ht="15" customHeight="1" x14ac:dyDescent="0.25">
      <c r="A14" s="11"/>
      <c r="B14" s="99"/>
      <c r="C14" s="100"/>
      <c r="D14" s="46" t="s">
        <v>31</v>
      </c>
      <c r="E14" s="11"/>
    </row>
    <row r="15" spans="1:5" ht="15" customHeight="1" x14ac:dyDescent="0.25">
      <c r="A15" s="11"/>
      <c r="B15" s="99"/>
      <c r="C15" s="100"/>
      <c r="D15" s="46" t="s">
        <v>31</v>
      </c>
      <c r="E15" s="11"/>
    </row>
    <row r="16" spans="1:5" ht="15" customHeight="1" x14ac:dyDescent="0.25">
      <c r="A16" s="11"/>
      <c r="B16" s="99"/>
      <c r="C16" s="100"/>
      <c r="D16" s="46" t="s">
        <v>31</v>
      </c>
      <c r="E16" s="11"/>
    </row>
    <row r="17" spans="1:5" ht="15" customHeight="1" x14ac:dyDescent="0.25">
      <c r="A17" s="11"/>
      <c r="B17" s="99"/>
      <c r="C17" s="100"/>
      <c r="D17" s="46" t="s">
        <v>31</v>
      </c>
      <c r="E17" s="11"/>
    </row>
    <row r="18" spans="1:5" ht="15" customHeight="1" x14ac:dyDescent="0.25">
      <c r="A18" s="11"/>
      <c r="B18" s="99"/>
      <c r="C18" s="100"/>
      <c r="D18" s="46" t="s">
        <v>31</v>
      </c>
      <c r="E18" s="11"/>
    </row>
    <row r="19" spans="1:5" ht="15" customHeight="1" x14ac:dyDescent="0.25">
      <c r="A19" s="11"/>
      <c r="B19" s="99"/>
      <c r="C19" s="100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1">
        <f>SUM(C9:C19)</f>
        <v>47672.094216950005</v>
      </c>
      <c r="D20" s="102" t="s">
        <v>31</v>
      </c>
      <c r="E20" s="11"/>
    </row>
    <row r="21" spans="1:5" ht="15" customHeight="1" x14ac:dyDescent="0.25">
      <c r="A21" s="11"/>
      <c r="B21" s="103"/>
      <c r="C21" s="104"/>
      <c r="D21" s="104"/>
      <c r="E21" s="11"/>
    </row>
    <row r="22" spans="1:5" ht="15" customHeight="1" x14ac:dyDescent="0.25">
      <c r="A22" s="11"/>
      <c r="B22" s="84" t="s">
        <v>39</v>
      </c>
      <c r="C22" s="85"/>
      <c r="D22" s="86"/>
      <c r="E22" s="11"/>
    </row>
    <row r="23" spans="1:5" ht="15" customHeight="1" x14ac:dyDescent="0.25">
      <c r="A23" s="11"/>
      <c r="B23" s="105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5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1">
        <f>SUM(C23:C24)</f>
        <v>0</v>
      </c>
      <c r="D25" s="102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TpWUKqmIn7EPsZXfXvo+U6ejdPyxWRSdkS10FQrc2NV0qYHZAny+oEEeH+pn+nXswcZ0BErjROf7f5nWPMAdNg==" saltValue="q8nFjNrTDUH6pthVByJON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6" t="s">
        <v>126</v>
      </c>
      <c r="C8" s="107" t="s">
        <v>101</v>
      </c>
      <c r="D8" s="108" t="s">
        <v>102</v>
      </c>
      <c r="E8" s="108" t="s">
        <v>103</v>
      </c>
      <c r="F8" s="27"/>
      <c r="G8" s="11"/>
    </row>
    <row r="9" spans="1:7" ht="15" customHeight="1" x14ac:dyDescent="0.25">
      <c r="A9" s="11"/>
      <c r="B9" s="98" t="s">
        <v>138</v>
      </c>
      <c r="C9" s="33">
        <v>1103948.9102701501</v>
      </c>
      <c r="D9" s="33">
        <v>609281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8" t="s">
        <v>139</v>
      </c>
      <c r="C10" s="33">
        <v>94762.905783049995</v>
      </c>
      <c r="D10" s="33">
        <v>95075</v>
      </c>
      <c r="E10" s="33">
        <f t="shared" ref="E10:E19" si="0">MAX(D10-C10,0)</f>
        <v>312.09421695000492</v>
      </c>
      <c r="F10" s="46" t="s">
        <v>31</v>
      </c>
      <c r="G10" s="11"/>
    </row>
    <row r="11" spans="1:7" ht="45.75" customHeight="1" x14ac:dyDescent="0.25">
      <c r="A11" s="11"/>
      <c r="B11" s="98" t="s">
        <v>140</v>
      </c>
      <c r="C11" s="33">
        <v>19165.199350639999</v>
      </c>
      <c r="D11" s="33">
        <v>18367.310000000001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8" t="s">
        <v>141</v>
      </c>
      <c r="C12" s="33">
        <v>135396.85775227001</v>
      </c>
      <c r="D12" s="33">
        <v>132357.17000000001</v>
      </c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9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9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9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9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9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9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9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1"/>
      <c r="D20" s="101"/>
      <c r="E20" s="101"/>
      <c r="F20" s="102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9"/>
      <c r="C22" s="104"/>
      <c r="D22" s="104"/>
      <c r="E22" s="104"/>
      <c r="F22" s="104"/>
      <c r="G22" s="11"/>
    </row>
    <row r="23" spans="1:7" ht="15" customHeight="1" x14ac:dyDescent="0.25">
      <c r="A23" s="11"/>
      <c r="B23" s="109"/>
      <c r="C23" s="104"/>
      <c r="D23" s="104"/>
      <c r="E23" s="104"/>
      <c r="F23" s="104"/>
      <c r="G23" s="11"/>
    </row>
  </sheetData>
  <sheetProtection algorithmName="SHA-512" hashValue="T91OFPOUrgZS3TLrUcutiJRTDCHCepsBvCTryhf8bP9f+8YqH3SEh+46JhfPZvKNrYUvgL93UlMhrco/4cy38A==" saltValue="lu7fSle3xUeSiLFCW7jwS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10" t="s">
        <v>52</v>
      </c>
      <c r="C9" s="35" t="s">
        <v>53</v>
      </c>
      <c r="D9" s="111"/>
      <c r="E9" s="35" t="s">
        <v>54</v>
      </c>
      <c r="F9" s="112"/>
      <c r="G9" s="11"/>
    </row>
    <row r="10" spans="1:7" ht="15" customHeight="1" x14ac:dyDescent="0.25">
      <c r="A10" s="11"/>
      <c r="B10" s="113" t="s">
        <v>149</v>
      </c>
      <c r="C10" s="33">
        <v>85804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3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3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13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3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3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3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3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1">
        <f>SUM(C10:C17)</f>
        <v>85804</v>
      </c>
      <c r="D18" s="102" t="s">
        <v>31</v>
      </c>
      <c r="E18" s="101">
        <f>SUM(E10:E17)</f>
        <v>0</v>
      </c>
      <c r="F18" s="102" t="s">
        <v>31</v>
      </c>
      <c r="G18" s="11"/>
    </row>
    <row r="19" spans="1:7" ht="15" customHeight="1" x14ac:dyDescent="0.25">
      <c r="A19" s="11"/>
      <c r="B19" s="113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3" t="s">
        <v>36</v>
      </c>
      <c r="C20" s="33">
        <f>-C18*'8. Nøgletal'!C19</f>
        <v>-1716.08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3" t="s">
        <v>37</v>
      </c>
      <c r="C21" s="33">
        <f>SUM(C18:C20)*'8. Nøgletal'!C9</f>
        <v>2430.1408879999999</v>
      </c>
      <c r="D21" s="46" t="s">
        <v>31</v>
      </c>
      <c r="E21" s="33">
        <f>SUM(E18:E20)*'8. Nøgletal'!C9</f>
        <v>0</v>
      </c>
      <c r="F21" s="46" t="s">
        <v>31</v>
      </c>
      <c r="G21" s="11"/>
    </row>
    <row r="22" spans="1:7" ht="26.25" customHeight="1" x14ac:dyDescent="0.25">
      <c r="A22" s="11"/>
      <c r="B22" s="106" t="s">
        <v>106</v>
      </c>
      <c r="C22" s="101">
        <f>SUM(C18:C21)</f>
        <v>86518.060887999993</v>
      </c>
      <c r="D22" s="102" t="s">
        <v>31</v>
      </c>
      <c r="E22" s="101">
        <f>SUM(E18:E21)</f>
        <v>0</v>
      </c>
      <c r="F22" s="102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O1W5juepG2rejSowjpU8RuzJV0LVPzW6M91uqbgwrOB17OTZPO06hxOHMrQzoyFC26OZJFZYig19DHpm9GJ0fg==" saltValue="jKi0A+U5UBI57qqFwEvxi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4" t="s">
        <v>18</v>
      </c>
      <c r="C8" s="85"/>
      <c r="D8" s="85"/>
      <c r="E8" s="85"/>
      <c r="F8" s="86"/>
      <c r="G8" s="11"/>
    </row>
    <row r="9" spans="1:7" ht="15" customHeight="1" x14ac:dyDescent="0.25">
      <c r="A9" s="11"/>
      <c r="B9" s="110" t="s">
        <v>52</v>
      </c>
      <c r="C9" s="35" t="s">
        <v>53</v>
      </c>
      <c r="D9" s="111"/>
      <c r="E9" s="35" t="s">
        <v>54</v>
      </c>
      <c r="F9" s="112"/>
      <c r="G9" s="11"/>
    </row>
    <row r="10" spans="1:7" ht="15" customHeight="1" x14ac:dyDescent="0.25">
      <c r="A10" s="11"/>
      <c r="B10" s="113" t="s">
        <v>150</v>
      </c>
      <c r="C10" s="33"/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3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3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1">
        <f>SUM(C10:C12)</f>
        <v>0</v>
      </c>
      <c r="D13" s="102" t="s">
        <v>31</v>
      </c>
      <c r="E13" s="101">
        <f>SUM(E10:E12)</f>
        <v>0</v>
      </c>
      <c r="F13" s="102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4"/>
      <c r="C15" s="114"/>
      <c r="D15" s="114"/>
      <c r="E15" s="114"/>
      <c r="F15" s="114"/>
      <c r="G15" s="11"/>
    </row>
  </sheetData>
  <sheetProtection algorithmName="SHA-512" hashValue="krOlQ6pmAxln0TXTqtZHte2e3yvbdaphbXMqj1NbBSE1eCFpVOuQ5i/kJOJf78CHJVptUGMhQz5OEYjac6Z3jA==" saltValue="rg3NEEThXOg5s+WQu45tH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2026-08-24T11:36:32Z</dcterms:modified>
</cp:coreProperties>
</file>