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Bornholms Vand AS (V027)\ØR2025\"/>
    </mc:Choice>
  </mc:AlternateContent>
  <xr:revisionPtr revIDLastSave="0" documentId="13_ncr:1_{8A3C6DDE-190F-4CA5-8940-ADE6C71E4B9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<sst xmlns="http://schemas.openxmlformats.org/spreadsheetml/2006/main" count="456" uniqueCount="210">
  <si>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</si>
  <si>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</si>
  <si>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</si>
  <si>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</si>
  <si>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</si>
  <si>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</si>
  <si>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</si>
  <si>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</si>
  <si>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</si>
  <si>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</si>
  <si>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</si>
  <si>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</si>
  <si>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</si>
  <si>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</si>
  <si>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</si>
  <si>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</si>
  <si>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</si>
  <si>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</si>
  <si>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</si>
  <si>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</si>
  <si>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</si>
  <si>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</si>
  <si>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</si>
  <si>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</si>
  <si>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</si>
  <si>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</si>
  <si>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</si>
  <si>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</si>
  <si>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</si>
  <si>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</si>
  <si>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</si>
  <si>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</si>
  <si>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</si>
  <si>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</si>
  <si>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</si>
  <si>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</si>
  <si>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</si>
  <si>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</si>
  <si>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</si>
  <si>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</si>
  <si>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</si>
  <si>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</si>
  <si>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</si>
  <si>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</si>
  <si>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</si>
  <si>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</si>
  <si>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</si>
  <si>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</si>
  <si>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</si>
  <si>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</si>
  <si>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</si>
  <si>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</si>
  <si>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</si>
  <si>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</si>
  <si>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</si>
  <si>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</si>
  <si>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</si>
  <si>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</si>
  <si>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</si>
  <si>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</si>
  <si>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</si>
  <si>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</si>
  <si>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</si>
  <si>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</si>
  <si>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</si>
  <si>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</si>
  <si>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</si>
  <si>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</si>
  <si>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</si>
  <si>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</si>
  <si>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</si>
  <si>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</si>
  <si>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</si>
  <si>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</si>
  <si>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</si>
  <si>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</si>
  <si>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</si>
  <si>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</si>
  <si>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</si>
  <si>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</si>
  <si>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</si>
  <si>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</si>
  <si>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</si>
  <si>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</si>
  <si>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</si>
  <si>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</si>
  <si>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</si>
  <si>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</si>
  <si>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</si>
  <si>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</si>
  <si>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</si>
  <si>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</si>
  <si>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</si>
  <si>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</si>
  <si>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</si>
  <si>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</si>
  <si>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</si>
  <si>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</si>
  <si>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</si>
  <si>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</si>
  <si>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</si>
  <si>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</si>
  <si>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</si>
  <si>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</si>
  <si>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</si>
  <si>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</si>
  <si>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</si>
  <si>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</si>
  <si>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</si>
  <si>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</si>
  <si>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</si>
  <si>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</si>
  <si>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</si>
  <si>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</si>
  <si>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</si>
  <si>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</si>
  <si>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</si>
  <si>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</si>
  <si>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</si>
  <si>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</si>
  <si>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</si>
  <si>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</si>
  <si>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</si>
  <si>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</si>
  <si>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</si>
  <si>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</si>
  <si>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</si>
  <si>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</si>
  <si>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</si>
  <si>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</si>
  <si>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</si>
  <si>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</si>
  <si>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</si>
  <si>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</si>
  <si>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</si>
  <si>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</si>
  <si>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</si>
  <si>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</si>
  <si>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</si>
  <si>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</si>
  <si>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</si>
  <si>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</si>
  <si>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</si>
  <si>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</si>
  <si>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</si>
  <si>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</si>
  <si>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</si>
  <si>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</si>
  <si>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</si>
  <si>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</si>
  <si>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</si>
  <si>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</si>
  <si>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</si>
  <si>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</si>
  <si>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</si>
  <si>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</si>
  <si>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</si>
  <si>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</si>
  <si>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</si>
  <si>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</si>
  <si>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</si>
  <si>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</si>
  <si>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</si>
  <si>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</si>
  <si>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</si>
  <si>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</si>
  <si>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</si>
  <si>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</si>
  <si>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</si>
  <si>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</si>
  <si>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</si>
  <si>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</si>
  <si>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</si>
  <si>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</si>
  <si>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</si>
  <si>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</si>
  <si>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</si>
  <si>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</si>
  <si>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</si>
  <si>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</si>
  <si>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</si>
  <si>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</si>
  <si>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</si>
  <si>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</si>
  <si>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</si>
  <si>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</si>
  <si>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</si>
  <si>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</si>
  <si>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</si>
  <si>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</si>
  <si>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</si>
  <si>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</si>
  <si>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</si>
  <si>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</si>
  <si>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</si>
  <si>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</si>
  <si>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</si>
  <si>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</si>
  <si>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</si>
  <si>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</si>
  <si>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</si>
  <si>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</si>
  <si>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</si>
  <si>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Tjenestemandspensioner</t>
  </si>
  <si>
    <t>Erstatninger</t>
  </si>
  <si>
    <t>Øvrige afgifter</t>
  </si>
  <si>
    <t>Undersøgelsesudgifter i forbindelse med fusion</t>
  </si>
  <si>
    <t>Styring, rørføring og ny hovedledning Boderne - Nødforbindelse Lobbæk Vandværk og nytilslutningervn</t>
  </si>
  <si>
    <t>Periodevise driftsomkostninger</t>
  </si>
  <si>
    <t>Frivillige dyrkningsaftaler mm. (Marevad)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</si>
</sst>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1"/>
    </row>
    <row r="7" spans="1:7" ht="15" customHeight="1" x14ac:dyDescent="0.25">
      <c r="A7" s="1"/>
      <c r="B7" s="3"/>
      <c r="C7" s="79"/>
      <c r="D7" s="79"/>
      <c r="E7" s="79"/>
      <c r="F7" s="79"/>
      <c r="G7" s="1"/>
    </row>
    <row r="8" spans="1:7" ht="15.75" x14ac:dyDescent="0.25">
      <c r="A8" s="1"/>
      <c r="B8" s="4"/>
      <c r="C8" s="84" t="s">
        <v>198</v>
      </c>
      <c r="D8" s="84"/>
      <c r="E8" s="84"/>
      <c r="F8" s="84"/>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3" t="s">
        <v>5</v>
      </c>
      <c r="D11" s="83"/>
      <c r="E11" s="83"/>
      <c r="F11" s="83"/>
      <c r="G11" s="1"/>
    </row>
    <row r="12" spans="1:7" x14ac:dyDescent="0.25">
      <c r="A12" s="1"/>
      <c r="B12" s="1"/>
      <c r="C12" s="1"/>
      <c r="D12" s="1"/>
      <c r="E12" s="1"/>
      <c r="F12" s="1"/>
      <c r="G12" s="1"/>
    </row>
    <row r="13" spans="1:7" x14ac:dyDescent="0.25">
      <c r="A13" s="1"/>
      <c r="B13" s="6" t="s">
        <v>6</v>
      </c>
      <c r="C13" s="76" t="s">
        <v>124</v>
      </c>
      <c r="D13" s="77"/>
      <c r="E13" s="77"/>
      <c r="F13" s="78"/>
      <c r="G13" s="1"/>
    </row>
    <row r="14" spans="1:7" x14ac:dyDescent="0.25">
      <c r="A14" s="1"/>
      <c r="B14" s="6" t="s">
        <v>14</v>
      </c>
      <c r="C14" s="76" t="s">
        <v>159</v>
      </c>
      <c r="D14" s="77"/>
      <c r="E14" s="77"/>
      <c r="F14" s="78"/>
      <c r="G14" s="1"/>
    </row>
    <row r="15" spans="1:7" x14ac:dyDescent="0.25">
      <c r="A15" s="1"/>
      <c r="B15" s="6" t="s">
        <v>29</v>
      </c>
      <c r="C15" s="76" t="s">
        <v>107</v>
      </c>
      <c r="D15" s="77"/>
      <c r="E15" s="77"/>
      <c r="F15" s="78"/>
      <c r="G15" s="1"/>
    </row>
    <row r="16" spans="1:7" x14ac:dyDescent="0.25">
      <c r="A16" s="1"/>
      <c r="B16" s="6" t="s">
        <v>30</v>
      </c>
      <c r="C16" s="76" t="s">
        <v>125</v>
      </c>
      <c r="D16" s="77"/>
      <c r="E16" s="77"/>
      <c r="F16" s="78"/>
      <c r="G16" s="1"/>
    </row>
    <row r="17" spans="1:7" x14ac:dyDescent="0.25">
      <c r="A17" s="1"/>
      <c r="B17" s="6" t="s">
        <v>57</v>
      </c>
      <c r="C17" s="76" t="s">
        <v>126</v>
      </c>
      <c r="D17" s="77"/>
      <c r="E17" s="77"/>
      <c r="F17" s="78"/>
      <c r="G17" s="1"/>
    </row>
    <row r="18" spans="1:7" x14ac:dyDescent="0.25">
      <c r="A18" s="1"/>
      <c r="B18" s="6" t="s">
        <v>49</v>
      </c>
      <c r="C18" s="85" t="s">
        <v>42</v>
      </c>
      <c r="D18" s="86"/>
      <c r="E18" s="86"/>
      <c r="F18" s="87"/>
      <c r="G18" s="1"/>
    </row>
    <row r="19" spans="1:7" x14ac:dyDescent="0.25">
      <c r="A19" s="1"/>
      <c r="B19" s="6" t="s">
        <v>50</v>
      </c>
      <c r="C19" s="85" t="s">
        <v>43</v>
      </c>
      <c r="D19" s="86"/>
      <c r="E19" s="86"/>
      <c r="F19" s="87"/>
      <c r="G19" s="1"/>
    </row>
    <row r="20" spans="1:7" x14ac:dyDescent="0.25">
      <c r="A20" s="1"/>
      <c r="B20" s="6" t="s">
        <v>7</v>
      </c>
      <c r="C20" s="85" t="s">
        <v>9</v>
      </c>
      <c r="D20" s="86"/>
      <c r="E20" s="86"/>
      <c r="F20" s="87"/>
      <c r="G20" s="1"/>
    </row>
    <row r="21" spans="1:7" x14ac:dyDescent="0.25">
      <c r="A21" s="1"/>
      <c r="B21" s="6" t="s">
        <v>51</v>
      </c>
      <c r="C21" s="91" t="s">
        <v>11</v>
      </c>
      <c r="D21" s="92"/>
      <c r="E21" s="92"/>
      <c r="F21" s="93"/>
      <c r="G21" s="1"/>
    </row>
    <row r="22" spans="1:7" x14ac:dyDescent="0.25">
      <c r="A22" s="1"/>
      <c r="B22" s="6" t="s">
        <v>37</v>
      </c>
      <c r="C22" s="80" t="s">
        <v>127</v>
      </c>
      <c r="D22" s="81"/>
      <c r="E22" s="81"/>
      <c r="F22" s="82"/>
      <c r="G22" s="1"/>
    </row>
    <row r="23" spans="1:7" x14ac:dyDescent="0.25">
      <c r="A23" s="1"/>
      <c r="B23" s="6" t="s">
        <v>8</v>
      </c>
      <c r="C23" s="80" t="s">
        <v>89</v>
      </c>
      <c r="D23" s="81"/>
      <c r="E23" s="81"/>
      <c r="F23" s="82"/>
      <c r="G23" s="1"/>
    </row>
    <row r="24" spans="1:7" x14ac:dyDescent="0.25">
      <c r="A24" s="1"/>
      <c r="B24" s="6" t="s">
        <v>85</v>
      </c>
      <c r="C24" s="80" t="s">
        <v>78</v>
      </c>
      <c r="D24" s="81"/>
      <c r="E24" s="81"/>
      <c r="F24" s="82"/>
      <c r="G24" s="1"/>
    </row>
    <row r="25" spans="1:7" x14ac:dyDescent="0.25">
      <c r="A25" s="1"/>
      <c r="B25" s="6" t="s">
        <v>86</v>
      </c>
      <c r="C25" s="80" t="s">
        <v>38</v>
      </c>
      <c r="D25" s="81"/>
      <c r="E25" s="81"/>
      <c r="F25" s="82"/>
      <c r="G25" s="1"/>
    </row>
    <row r="26" spans="1:7" x14ac:dyDescent="0.25">
      <c r="A26" s="1"/>
      <c r="B26" s="6" t="s">
        <v>87</v>
      </c>
      <c r="C26" s="80" t="s">
        <v>39</v>
      </c>
      <c r="D26" s="81"/>
      <c r="E26" s="81"/>
      <c r="F26" s="82"/>
      <c r="G26" s="1"/>
    </row>
    <row r="27" spans="1:7" x14ac:dyDescent="0.25">
      <c r="A27" s="1"/>
      <c r="B27" s="6" t="s">
        <v>52</v>
      </c>
      <c r="C27" s="80" t="s">
        <v>58</v>
      </c>
      <c r="D27" s="81"/>
      <c r="E27" s="81"/>
      <c r="F27" s="82"/>
      <c r="G27" s="1"/>
    </row>
    <row r="28" spans="1:7" x14ac:dyDescent="0.25">
      <c r="A28" s="1"/>
      <c r="B28" s="6" t="s">
        <v>46</v>
      </c>
      <c r="C28" s="80" t="s">
        <v>31</v>
      </c>
      <c r="D28" s="81"/>
      <c r="E28" s="81"/>
      <c r="F28" s="82"/>
      <c r="G28" s="1"/>
    </row>
    <row r="29" spans="1:7" x14ac:dyDescent="0.25">
      <c r="A29" s="1"/>
      <c r="B29" s="6" t="s">
        <v>88</v>
      </c>
      <c r="C29" s="88" t="s">
        <v>47</v>
      </c>
      <c r="D29" s="89"/>
      <c r="E29" s="89"/>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Wk6BvIsgw56g56wQCw7Z2Spp0ujU1Z4oawn1AFCfo4ZCIJhMHW7mAb28CtpXacSV56SQHyu/hlyroyddVPjkFA==" saltValue="0uok5JVOK0gM2XpVtaVTfg=="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8"/>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199</v>
      </c>
      <c r="C10" s="65">
        <v>7222860</v>
      </c>
      <c r="D10" s="14" t="s">
        <v>3</v>
      </c>
      <c r="E10" s="1"/>
    </row>
    <row r="11" spans="1:5" x14ac:dyDescent="0.25">
      <c r="A11" s="1"/>
      <c r="B11" s="64" t="s">
        <v>200</v>
      </c>
      <c r="C11" s="65">
        <v>63809</v>
      </c>
      <c r="D11" s="14" t="s">
        <v>3</v>
      </c>
      <c r="E11" s="1"/>
    </row>
    <row r="12" spans="1:5" ht="25.5" x14ac:dyDescent="0.25">
      <c r="A12" s="1"/>
      <c r="B12" s="64" t="s">
        <v>201</v>
      </c>
      <c r="C12" s="65">
        <v>63364.99</v>
      </c>
      <c r="D12" s="14" t="s">
        <v>3</v>
      </c>
      <c r="E12" s="1"/>
    </row>
    <row r="13" spans="1:5" x14ac:dyDescent="0.25">
      <c r="A13" s="1"/>
      <c r="B13" s="64" t="s">
        <v>202</v>
      </c>
      <c r="C13" s="65">
        <v>8681.42</v>
      </c>
      <c r="D13" s="14" t="s">
        <v>3</v>
      </c>
      <c r="E13" s="1"/>
    </row>
    <row r="14" spans="1:5" x14ac:dyDescent="0.25">
      <c r="A14" s="1"/>
      <c r="B14" s="64" t="s">
        <v>203</v>
      </c>
      <c r="C14" s="65">
        <v>19178.37</v>
      </c>
      <c r="D14" s="14" t="s">
        <v>3</v>
      </c>
      <c r="E14" s="1"/>
    </row>
    <row r="15" spans="1:5" x14ac:dyDescent="0.25">
      <c r="A15" s="1"/>
      <c r="B15" s="64" t="s">
        <v>204</v>
      </c>
      <c r="C15" s="65">
        <v>198974.05</v>
      </c>
      <c r="D15" s="14" t="s">
        <v>3</v>
      </c>
      <c r="E15" s="1"/>
    </row>
    <row r="16" spans="1:5" x14ac:dyDescent="0.25">
      <c r="A16" s="1"/>
      <c r="B16" s="64" t="s">
        <v>209</v>
      </c>
      <c r="C16" s="65">
        <v>11840</v>
      </c>
      <c r="D16" s="14" t="s">
        <v>3</v>
      </c>
      <c r="E16" s="1"/>
    </row>
    <row r="17" spans="1:5" x14ac:dyDescent="0.25">
      <c r="A17" s="1"/>
      <c r="B17" s="64" t="s">
        <v>206</v>
      </c>
      <c r="C17" s="65">
        <v>16500</v>
      </c>
      <c r="D17" s="14" t="s">
        <v>3</v>
      </c>
      <c r="E17" s="1"/>
    </row>
    <row r="18" spans="1:5" x14ac:dyDescent="0.25">
      <c r="A18" s="1"/>
      <c r="B18" s="64" t="s">
        <v>205</v>
      </c>
      <c r="C18" s="65">
        <v>68920</v>
      </c>
      <c r="D18" s="14" t="s">
        <v>3</v>
      </c>
      <c r="E18" s="1"/>
    </row>
    <row r="19" spans="1:5" x14ac:dyDescent="0.25">
      <c r="A19" s="1"/>
      <c r="B19" s="52" t="s">
        <v>143</v>
      </c>
      <c r="C19" s="12">
        <f>SUM(C10:C17)</f>
        <v>7605207.8300000001</v>
      </c>
      <c r="D19" s="13" t="s">
        <v>3</v>
      </c>
      <c r="E19" s="1"/>
    </row>
    <row r="20" spans="1:5" x14ac:dyDescent="0.25">
      <c r="A20" s="1"/>
      <c r="B20" s="52" t="s">
        <v>144</v>
      </c>
      <c r="C20" s="12">
        <f>C19*(1+'Fane 13. Nøgletal'!C11)^2</f>
        <v>8647088.5242642537</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row r="57" spans="1:5" x14ac:dyDescent="0.25">
      <c r="A57" s="1"/>
      <c r="B57" s="1"/>
      <c r="C57" s="1"/>
      <c r="D57" s="1"/>
      <c r="E57" s="1"/>
    </row>
    <row r="58" spans="1:5" x14ac:dyDescent="0.25">
      <c r="A58" s="1"/>
      <c r="B58" s="1"/>
      <c r="C58" s="1"/>
      <c r="D58" s="1"/>
      <c r="E58" s="1"/>
    </row>
  </sheetData>
  <sheetProtection algorithmName="SHA-512" hashValue="90pJ/xHYzCwRmP5zbqHMNoTUEGg4AzeYCrHD+X0+uGonnZPZfTILQApfslebWtc0Ge9N+i5Ksdgu3vmq/A4DhA==" saltValue="FoPQlk5cUb0owMXqpJ/Bk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-340925.33003871888</v>
      </c>
      <c r="D9" s="39" t="s">
        <v>3</v>
      </c>
      <c r="E9" s="1"/>
    </row>
    <row r="10" spans="1:5" x14ac:dyDescent="0.25">
      <c r="A10" s="1"/>
      <c r="B10" s="56" t="s">
        <v>174</v>
      </c>
      <c r="C10" s="9">
        <v>-169959.5882290937</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-169959.5882290937</v>
      </c>
      <c r="D15" s="14" t="s">
        <v>3</v>
      </c>
      <c r="E15" s="1"/>
    </row>
    <row r="16" spans="1:5" x14ac:dyDescent="0.25">
      <c r="A16" s="1"/>
      <c r="B16" s="56" t="s">
        <v>185</v>
      </c>
      <c r="C16" s="9">
        <f>IF(SUM(C9)&gt;0,SUM(C9),0)</f>
        <v>0</v>
      </c>
      <c r="D16" s="14" t="s">
        <v>3</v>
      </c>
      <c r="E16" s="1"/>
    </row>
    <row r="17" spans="1:5" ht="26.25" x14ac:dyDescent="0.25">
      <c r="A17" s="1"/>
      <c r="B17" s="72" t="s">
        <v>179</v>
      </c>
      <c r="C17" s="62">
        <f>IF(SUM(C15:C16)&gt;0,0,SUM(C15:C16))</f>
        <v>-169959.5882290937</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28217684.498100042</v>
      </c>
      <c r="D21" s="14" t="s">
        <v>3</v>
      </c>
      <c r="E21" s="1"/>
    </row>
    <row r="22" spans="1:5" x14ac:dyDescent="0.25">
      <c r="A22" s="1"/>
      <c r="B22" s="56" t="s">
        <v>182</v>
      </c>
      <c r="C22" s="9">
        <v>29821754.060000002</v>
      </c>
      <c r="D22" s="14" t="s">
        <v>3</v>
      </c>
      <c r="E22" s="1"/>
    </row>
    <row r="23" spans="1:5" x14ac:dyDescent="0.25">
      <c r="A23" s="1"/>
      <c r="B23" s="56" t="s">
        <v>28</v>
      </c>
      <c r="C23" s="9">
        <v>-215620</v>
      </c>
      <c r="D23" s="14" t="s">
        <v>3</v>
      </c>
      <c r="E23" s="1"/>
    </row>
    <row r="24" spans="1:5" x14ac:dyDescent="0.25">
      <c r="A24" s="1"/>
      <c r="B24" s="74" t="s">
        <v>183</v>
      </c>
      <c r="C24" s="46">
        <f>C21-C22-C23</f>
        <v>-1388449.56189996</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-1558409.1501290537</v>
      </c>
      <c r="D28" s="14" t="s">
        <v>3</v>
      </c>
      <c r="E28" s="1"/>
    </row>
    <row r="29" spans="1:5" x14ac:dyDescent="0.25">
      <c r="A29" s="1"/>
      <c r="B29" s="57" t="s">
        <v>48</v>
      </c>
      <c r="C29" s="9">
        <v>2</v>
      </c>
      <c r="D29" s="14" t="s">
        <v>18</v>
      </c>
      <c r="E29" s="1"/>
    </row>
    <row r="30" spans="1:5" x14ac:dyDescent="0.25">
      <c r="A30" s="1"/>
      <c r="B30" s="58" t="s">
        <v>64</v>
      </c>
      <c r="C30" s="10">
        <f>C28/C29</f>
        <v>-779204.57506452687</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VLNkP8YiwVmKNClfq6iAbqkhoeqhaCgjwOjIZJfIVkhONzOjakMc1BX+1/VUu/h1twpmaRSXvNalmqVJSmjMRw==" saltValue="BQ6ZVfi9FVsIpFiRkV2iK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kbR6CLfxox53256EN6mRHM2Hs3VaReZft2cJ4rAN06OqjfWjgAbEL307/fhaT9KHxjvs2urvBpIGY8IgRcnHA==" saltValue="wB04zaS27y94h1R7oREcU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XlrVoGEXOMUens4zF7g4V2yDCcG0hCUeEnRd75xAa3qEdHl/E4U6epxmWUm2000SLI5FN5e9sVfQwayWe8K7QA==" saltValue="FN4mHKzO6a4UptxZQlSVR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ht="39" x14ac:dyDescent="0.25">
      <c r="A11" s="1"/>
      <c r="B11" s="59" t="s">
        <v>207</v>
      </c>
      <c r="C11" s="21">
        <v>35492</v>
      </c>
      <c r="D11" s="14" t="s">
        <v>3</v>
      </c>
      <c r="E11" s="9">
        <v>20501</v>
      </c>
      <c r="F11" s="14" t="s">
        <v>3</v>
      </c>
      <c r="G11" s="1"/>
    </row>
    <row r="12" spans="1:7" x14ac:dyDescent="0.25">
      <c r="A12" s="1"/>
      <c r="B12" s="26" t="s">
        <v>208</v>
      </c>
      <c r="C12" s="21">
        <v>14404</v>
      </c>
      <c r="D12" s="14" t="s">
        <v>3</v>
      </c>
      <c r="E12" s="9">
        <v>0</v>
      </c>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49896</v>
      </c>
      <c r="D17" s="13" t="s">
        <v>3</v>
      </c>
      <c r="E17" s="12">
        <f>SUM(E10:E16)</f>
        <v>20501</v>
      </c>
      <c r="F17" s="13" t="s">
        <v>3</v>
      </c>
      <c r="G17" s="1"/>
    </row>
    <row r="18" spans="1:7" x14ac:dyDescent="0.25">
      <c r="A18" s="1"/>
      <c r="B18" s="52" t="s">
        <v>147</v>
      </c>
      <c r="C18" s="12">
        <f>C17*(1+'Fane 13. Nøgletal'!C11)</f>
        <v>53204.104800000001</v>
      </c>
      <c r="D18" s="13" t="s">
        <v>3</v>
      </c>
      <c r="E18" s="12">
        <f>E17*(1+'Fane 13. Nøgletal'!C11)</f>
        <v>21860.2163</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4Ib3mzo7ziEp/SteHEKs+OrCsoiScMOGQ2W9qtlUuL5hO7B6QSFd5rhfjFpyaV7Hgo/rlU+KbmmUKZ4AGlW2Jg==" saltValue="z7YmPCwi/cNfY/W/qu+Rm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208</v>
      </c>
      <c r="C10" s="21">
        <v>144036</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144036</v>
      </c>
      <c r="D13" s="13" t="s">
        <v>3</v>
      </c>
      <c r="E13" s="12">
        <f>SUM(E10:E12)</f>
        <v>0</v>
      </c>
      <c r="F13" s="13" t="s">
        <v>3</v>
      </c>
      <c r="G13" s="1"/>
    </row>
    <row r="14" spans="1:7" x14ac:dyDescent="0.25">
      <c r="A14" s="1"/>
      <c r="B14" s="52" t="s">
        <v>149</v>
      </c>
      <c r="C14" s="12">
        <f>C13*(1+'Fane 13. Nøgletal'!$C$11)^2</f>
        <v>163768.31120483999</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1F2LWk6DY94TUq5UdVE59ZfeXjFcvIDyIcFVashfkDt4jvBZ6HGiO0r8DP53JSndq6n6LanZMUfxvR/mgq8n6Q==" saltValue="HsomnlCkegTgcE1MfNy0F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42gULFLcBMWz0LJpc3ZBMgCnyITfZ6E3717pzvwG7a0ySUDUl5llVUSp+ZY8MBLQOw40vwss+n9F5JVpLHrgXw==" saltValue="OX60w3niJuHAPNyHc11HJ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NxuM3K8bdFRzZVWR9cHlPWi5dpGF+jTDQx73EFvh+EqJ5TM/QFS6hK5wCGz/Ud4KHFUccv2tFXXF7Y+U3SeCQ==" saltValue="gCE9mDthyP4U5AHJK4TbY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z7nv6U2ys/Q+El58LRfbS8UmTB4BiBSX0Y9BXIKsBcyGKutqiEJKOypUuPTuSD644HinEhW/SGK9Pz9lmnqzfA==" saltValue="PMuesLppnfgXjMkKRqqc8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19889485.229095086</v>
      </c>
      <c r="D9" s="8" t="s">
        <v>3</v>
      </c>
      <c r="E9" s="1"/>
    </row>
    <row r="10" spans="1:5" ht="17.100000000000001" customHeight="1" x14ac:dyDescent="0.25">
      <c r="A10" s="1"/>
      <c r="B10" s="24" t="s">
        <v>32</v>
      </c>
      <c r="C10" s="7">
        <f>'Fane 10.1. Varige tillæg'!C18</f>
        <v>53204.104800000001</v>
      </c>
      <c r="D10" s="8" t="s">
        <v>3</v>
      </c>
      <c r="E10" s="1"/>
    </row>
    <row r="11" spans="1:5" ht="17.100000000000001" customHeight="1" x14ac:dyDescent="0.25">
      <c r="A11" s="1"/>
      <c r="B11" s="24" t="s">
        <v>33</v>
      </c>
      <c r="C11" s="9">
        <f>'Fane 10.1. Varige tillæg'!E18</f>
        <v>21860.2163</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1323649.6351779343</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-187338.17720812393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21100861.008164894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8647088.5242642537</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163768.31120483999</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-3275.3662240968001</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160492.9449807432</v>
      </c>
      <c r="D28" s="11" t="s">
        <v>3</v>
      </c>
      <c r="E28" s="1"/>
    </row>
    <row r="29" spans="1:5" ht="15" customHeight="1" x14ac:dyDescent="0.25">
      <c r="A29" s="1"/>
      <c r="B29" s="25" t="s">
        <v>65</v>
      </c>
      <c r="C29" s="53"/>
      <c r="D29" s="19"/>
      <c r="E29" s="1"/>
    </row>
    <row r="30" spans="1:5" x14ac:dyDescent="0.25">
      <c r="A30" s="1"/>
      <c r="B30" s="58" t="s">
        <v>66</v>
      </c>
      <c r="C30" s="10">
        <f>'Fane 7. Kontrol af ØR2023'!C30</f>
        <v>-779204.57506452687</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29129237.902345367</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jDa4YsasKSEzHTs4uBCiGaUwTAkODWkVBm0TFN8B0FvAJitCa8xIRlVP2QnfEvvgzwWdtebFN2KlvxY3IKF5Q==" saltValue="mBoOmLqDd36W8Hv5P1cFx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21100861.008164894</v>
      </c>
      <c r="D9" s="8" t="s">
        <v>3</v>
      </c>
      <c r="E9" s="1"/>
    </row>
    <row r="10" spans="1:5" ht="15" customHeight="1" x14ac:dyDescent="0.25">
      <c r="A10" s="1"/>
      <c r="B10" s="47" t="s">
        <v>17</v>
      </c>
      <c r="C10" s="41">
        <f>C9*'Fane 13. Nøgletal'!C11</f>
        <v>1398987.0848413324</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-195763.52438988211</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22304084.568616346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9220390.4934229739</v>
      </c>
      <c r="D16" s="11" t="s">
        <v>3</v>
      </c>
      <c r="E16" s="1"/>
    </row>
    <row r="17" spans="1:5" x14ac:dyDescent="0.25">
      <c r="A17" s="1"/>
      <c r="B17" s="25" t="s">
        <v>65</v>
      </c>
      <c r="C17" s="53"/>
      <c r="D17" s="19"/>
      <c r="E17" s="1"/>
    </row>
    <row r="18" spans="1:5" ht="15" customHeight="1" x14ac:dyDescent="0.25">
      <c r="A18" s="1"/>
      <c r="B18" s="45" t="s">
        <v>66</v>
      </c>
      <c r="C18" s="10">
        <f>'Fane 7. Kontrol af ØR2023'!C30</f>
        <v>-779204.57506452687</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30745270.486974791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Ni9kuSqp9ujdJ2WT9OjxpLOvtZuWM8VggCUDn1pfieGKXsTA5WxJWn4VkOC6TGjFGTE6XkpQraIiWtpXMl5QQ==" saltValue="MWO5z1s7w4L6r3q+OP2Bn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22304084.568616346</v>
      </c>
      <c r="D9" s="8" t="s">
        <v>3</v>
      </c>
      <c r="E9" s="1"/>
    </row>
    <row r="10" spans="1:5" ht="15" customHeight="1" x14ac:dyDescent="0.25">
      <c r="A10" s="1"/>
      <c r="B10" s="47" t="s">
        <v>17</v>
      </c>
      <c r="C10" s="41">
        <f>C9*'Fane 13. Nøgletal'!C11</f>
        <v>1478760.8068992638</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-204567.79313579266</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23578277.582379818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9831702.3831369169</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33409979.965516735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uB3NFNfXANTpAPkQ/Iov0bpFI4Edbb9+58YKgR9UlKQGRGdt1JaahgmN2AQ4ti7x+m+r0RHMHb3MW4y6YFPyQ==" saltValue="uVI/u3EpRLGCaPR0mSQDI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23578277.582379818</v>
      </c>
      <c r="D9" s="8" t="s">
        <v>3</v>
      </c>
      <c r="E9" s="1"/>
    </row>
    <row r="10" spans="1:5" ht="15" customHeight="1" x14ac:dyDescent="0.25">
      <c r="A10" s="1"/>
      <c r="B10" s="47" t="s">
        <v>17</v>
      </c>
      <c r="C10" s="9">
        <f>C9*'Fane 13. Nøgletal'!C11</f>
        <v>1563239.803711782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-213768.02506428183</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24927749.361027319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10483544.251138896</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35411293.612166211</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0uIiVn2hSBaSdeDh4SdOd+xuK8JhIhAZhotgOPkMpgMfNmyzLxS1MqOsuSykdd5RHIR1HOz8FhLoCZzF51+nw==" saltValue="grU4Frl9/qEfAaz2IrmEz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19424019</v>
      </c>
      <c r="D9" s="8" t="s">
        <v>3</v>
      </c>
      <c r="E9" s="1"/>
    </row>
    <row r="10" spans="1:5" x14ac:dyDescent="0.25">
      <c r="A10" s="1"/>
      <c r="B10" s="24" t="s">
        <v>32</v>
      </c>
      <c r="C10" s="7">
        <v>172949.61600000001</v>
      </c>
      <c r="D10" s="8" t="s">
        <v>3</v>
      </c>
      <c r="E10" s="1"/>
    </row>
    <row r="11" spans="1:5" ht="15" customHeight="1" x14ac:dyDescent="0.25">
      <c r="A11" s="1"/>
      <c r="B11" s="24" t="s">
        <v>33</v>
      </c>
      <c r="C11" s="9">
        <v>68576.759999999995</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711010.40758080001</v>
      </c>
      <c r="D16" s="8" t="s">
        <v>3</v>
      </c>
      <c r="E16" s="1"/>
    </row>
    <row r="17" spans="1:5" x14ac:dyDescent="0.25">
      <c r="A17" s="1"/>
      <c r="B17" s="24" t="s">
        <v>9</v>
      </c>
      <c r="C17" s="9">
        <v>-308880.91159891867</v>
      </c>
      <c r="D17" s="8" t="s">
        <v>3</v>
      </c>
      <c r="E17" s="1"/>
    </row>
    <row r="18" spans="1:5" x14ac:dyDescent="0.25">
      <c r="A18" s="1"/>
      <c r="B18" s="24" t="s">
        <v>21</v>
      </c>
      <c r="C18" s="9">
        <v>-178189.64288679848</v>
      </c>
      <c r="D18" s="8" t="s">
        <v>3</v>
      </c>
      <c r="E18" s="1"/>
    </row>
    <row r="19" spans="1:5" x14ac:dyDescent="0.25">
      <c r="A19" s="1"/>
      <c r="B19" s="24" t="s">
        <v>22</v>
      </c>
      <c r="C19" s="9">
        <v>0</v>
      </c>
      <c r="D19" s="8" t="s">
        <v>3</v>
      </c>
      <c r="E19" s="1"/>
    </row>
    <row r="20" spans="1:5" x14ac:dyDescent="0.25">
      <c r="A20" s="1"/>
      <c r="B20" s="74" t="s">
        <v>19</v>
      </c>
      <c r="C20" s="10">
        <v>19889485.229095086</v>
      </c>
      <c r="D20" s="11" t="s">
        <v>3</v>
      </c>
      <c r="E20" s="1"/>
    </row>
    <row r="21" spans="1:5" x14ac:dyDescent="0.25">
      <c r="A21" s="1"/>
      <c r="B21" s="52" t="s">
        <v>11</v>
      </c>
      <c r="C21" s="53"/>
      <c r="D21" s="19"/>
      <c r="E21" s="1"/>
    </row>
    <row r="22" spans="1:5" x14ac:dyDescent="0.25">
      <c r="A22" s="1"/>
      <c r="B22" s="54" t="s">
        <v>11</v>
      </c>
      <c r="C22" s="10">
        <v>9931175.0218739081</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4" t="s">
        <v>40</v>
      </c>
      <c r="C28" s="50">
        <v>0</v>
      </c>
      <c r="D28" s="11" t="s">
        <v>3</v>
      </c>
      <c r="E28" s="1"/>
    </row>
    <row r="29" spans="1:5" x14ac:dyDescent="0.25">
      <c r="A29" s="1"/>
      <c r="B29" s="25" t="s">
        <v>65</v>
      </c>
      <c r="C29" s="53"/>
      <c r="D29" s="19"/>
      <c r="E29" s="1"/>
    </row>
    <row r="30" spans="1:5" x14ac:dyDescent="0.25">
      <c r="A30" s="1"/>
      <c r="B30" s="58" t="s">
        <v>66</v>
      </c>
      <c r="C30" s="10">
        <v>-170462.85620387644</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546085.40239370358</v>
      </c>
      <c r="D34" s="11" t="s">
        <v>3</v>
      </c>
      <c r="E34" s="1"/>
    </row>
    <row r="35" spans="1:5" ht="15.6" customHeight="1" x14ac:dyDescent="0.25">
      <c r="A35" s="1"/>
      <c r="B35" s="52" t="s">
        <v>67</v>
      </c>
      <c r="C35" s="29">
        <v>30196282.797158819</v>
      </c>
      <c r="D35" s="19" t="s">
        <v>3</v>
      </c>
      <c r="E35" s="1"/>
    </row>
    <row r="36" spans="1:5" ht="30" customHeight="1" x14ac:dyDescent="0.25">
      <c r="A36" s="1"/>
      <c r="B36" s="97" t="s">
        <v>195</v>
      </c>
      <c r="C36" s="97"/>
      <c r="D36" s="97"/>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RXlx6iWSw/snz4Y3RY+rlEcw4OzDL+LuHXMtGYg2uoUZMKOcN1/K94n4Z2/BXWdlO9f8SWqYHRsPsV4dUwXEUw==" saltValue="yPUczjfbqtujyu2gIfnzGw=="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8722558.3229668401</v>
      </c>
      <c r="D9" s="14" t="s">
        <v>3</v>
      </c>
      <c r="E9" s="1"/>
    </row>
    <row r="10" spans="1:5" x14ac:dyDescent="0.25">
      <c r="A10" s="1"/>
      <c r="B10" s="56" t="s">
        <v>110</v>
      </c>
      <c r="C10" s="22">
        <f>('Fane 3. Omkostninger i ØR2024'!C10+'Fane 3. Omkostninger i ØR2024'!C12+'Fane 3. Omkostninger i ØR2024'!C14)*(1+'Fane 13. Nøgletal'!C10)</f>
        <v>186923.9449728</v>
      </c>
      <c r="D10" s="14" t="s">
        <v>3</v>
      </c>
      <c r="E10" s="1"/>
    </row>
    <row r="11" spans="1:5" x14ac:dyDescent="0.25">
      <c r="A11" s="1"/>
      <c r="B11" s="56" t="s">
        <v>81</v>
      </c>
      <c r="C11" s="22">
        <f>C9*'Fane 13. Nøgletal'!C23+C10*'Fane 13. Nøgletal'!C23</f>
        <v>178189.64535879283</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9310177.3234579563</v>
      </c>
      <c r="D15" s="14" t="s">
        <v>3</v>
      </c>
      <c r="E15" s="1"/>
    </row>
    <row r="16" spans="1:5" x14ac:dyDescent="0.25">
      <c r="A16" s="1"/>
      <c r="B16" s="56" t="s">
        <v>154</v>
      </c>
      <c r="C16" s="22">
        <f>('Fane 2.1. Økonomisk ramme 2025'!C10+'Fane 2.1. Økonomisk ramme 2025'!C12+'Fane 2.1. Økonomisk ramme 2025'!C14)*(1+'Fane 13. Nøgletal'!C11)</f>
        <v>56731.536948240006</v>
      </c>
      <c r="D16" s="14" t="s">
        <v>3</v>
      </c>
      <c r="E16" s="1"/>
    </row>
    <row r="17" spans="1:5" x14ac:dyDescent="0.25">
      <c r="A17" s="1"/>
      <c r="B17" s="56" t="s">
        <v>155</v>
      </c>
      <c r="C17" s="22">
        <f>(C15+C16)*'Fane 13. Nøgletal'!C23</f>
        <v>187338.17720812393</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9788176.2194941044</v>
      </c>
      <c r="D21" s="14" t="s">
        <v>3</v>
      </c>
      <c r="E21" s="1"/>
    </row>
    <row r="22" spans="1:5" x14ac:dyDescent="0.25">
      <c r="A22" s="1"/>
      <c r="B22" s="56" t="s">
        <v>171</v>
      </c>
      <c r="C22" s="48">
        <f>(C21)*'Fane 13. Nøgletal'!C23</f>
        <v>195763.52438988211</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10228389.656789633</v>
      </c>
      <c r="D26" s="14" t="s">
        <v>3</v>
      </c>
      <c r="E26" s="1"/>
    </row>
    <row r="27" spans="1:5" x14ac:dyDescent="0.25">
      <c r="A27" s="1"/>
      <c r="B27" s="56" t="s">
        <v>118</v>
      </c>
      <c r="C27" s="48">
        <f>(C26)*'Fane 13. Nøgletal'!C23</f>
        <v>204567.79313579266</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10688401.253214091</v>
      </c>
      <c r="D31" s="14" t="s">
        <v>3</v>
      </c>
      <c r="E31" s="1"/>
    </row>
    <row r="32" spans="1:5" x14ac:dyDescent="0.25">
      <c r="A32" s="1"/>
      <c r="B32" s="56" t="s">
        <v>138</v>
      </c>
      <c r="C32" s="48">
        <f>(C31)*'Fane 13. Nøgletal'!C23</f>
        <v>213768.02506428183</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pmiQwDLhhW4kbNe/fhQ1we8L9OyH4+U/TjEguWy1IoLuQ0SmrhYqTRHZAcGsGoT8JyBJCPBxVLLkmk1cCf0H0w==" saltValue="GmHZrrvwY7CMnTp/Aq/M6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12133755.929512981</v>
      </c>
      <c r="D9" s="14" t="s">
        <v>3</v>
      </c>
      <c r="E9" s="1"/>
    </row>
    <row r="10" spans="1:5" x14ac:dyDescent="0.25">
      <c r="A10" s="1"/>
      <c r="B10" s="56" t="s">
        <v>113</v>
      </c>
      <c r="C10" s="48">
        <f>('Fane 3. Omkostninger i ØR2024'!C11+'Fane 3. Omkostninger i ØR2024'!C13+'Fane 3. Omkostninger i ØR2024'!C15)*(1+'Fane 13. Nøgletal'!C10)</f>
        <v>74117.762208</v>
      </c>
      <c r="D10" s="14" t="s">
        <v>3</v>
      </c>
      <c r="E10" s="1"/>
    </row>
    <row r="11" spans="1:5" x14ac:dyDescent="0.25">
      <c r="A11" s="1"/>
      <c r="B11" s="56" t="s">
        <v>114</v>
      </c>
      <c r="C11" s="6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13017255.717482083</v>
      </c>
      <c r="D15" s="14" t="s">
        <v>3</v>
      </c>
      <c r="E15" s="1"/>
    </row>
    <row r="16" spans="1:5" x14ac:dyDescent="0.25">
      <c r="A16" s="1"/>
      <c r="B16" s="56" t="s">
        <v>157</v>
      </c>
      <c r="C16" s="48">
        <f>('Fane 2.1. Økonomisk ramme 2025'!C11+'Fane 2.1. Økonomisk ramme 2025'!C13+'Fane 2.1. Økonomisk ramme 2025'!C15)*(1+'Fane 13. Nøgletal'!C11)</f>
        <v>23309.548640690002</v>
      </c>
      <c r="D16" s="14" t="s">
        <v>3</v>
      </c>
      <c r="E16" s="1"/>
    </row>
    <row r="17" spans="1:5" x14ac:dyDescent="0.25">
      <c r="A17" s="1"/>
      <c r="B17" s="56" t="s">
        <v>158</v>
      </c>
      <c r="C17" s="6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13905154.743266713</v>
      </c>
      <c r="D21" s="14" t="s">
        <v>3</v>
      </c>
      <c r="E21" s="1"/>
    </row>
    <row r="22" spans="1:5" x14ac:dyDescent="0.25">
      <c r="A22" s="1"/>
      <c r="B22" s="56" t="s">
        <v>165</v>
      </c>
      <c r="C22" s="6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14827066.502745297</v>
      </c>
      <c r="D26" s="14" t="s">
        <v>3</v>
      </c>
      <c r="E26" s="1"/>
    </row>
    <row r="27" spans="1:5" x14ac:dyDescent="0.25">
      <c r="A27" s="1"/>
      <c r="B27" s="56" t="s">
        <v>121</v>
      </c>
      <c r="C27" s="6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15810101.01187731</v>
      </c>
      <c r="D31" s="14" t="s">
        <v>3</v>
      </c>
      <c r="E31" s="1"/>
    </row>
    <row r="32" spans="1:5" x14ac:dyDescent="0.25">
      <c r="A32" s="1"/>
      <c r="B32" s="56" t="s">
        <v>141</v>
      </c>
      <c r="C32" s="6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gG1xr0ECZi25M/oQnrauOCHLEQsGOl1XrMiJhTwmmJhoZXqffB/45k31mz3TZh9yJrlGBz6RWu3QRULIGKwHg==" saltValue="nDHX/xJR7+GPyi4d0Gbbm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95Aee5yA56HVkiUpQ4MVHO+a9dCdsFnKKnArGffDXm9veCqrryyAX/eEBkywUIPlRQzdm8HZKyJQiZBKJfWjyg==" saltValue="CBMJUUpBlmezxEuYo5qXQ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2024-10-02T12:39:40Z</dcterms:modified>
</cp:coreProperties>
</file>