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STRUER ENERGI SPILDEVAND AS (S090)\ØR2025\"/>
    </mc:Choice>
  </mc:AlternateContent>
  <xr:revisionPtr revIDLastSave="0" documentId="13_ncr:1_{8565D669-DF99-49D4-A538-EAA584C40AAF}"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<sst xmlns="http://schemas.openxmlformats.org/spreadsheetml/2006/main" count="545" uniqueCount="234">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</sst>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233</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128</v>
      </c>
      <c r="D13" s="101"/>
      <c r="E13" s="101"/>
      <c r="F13" s="102"/>
      <c r="G13" s="5"/>
    </row>
    <row r="14" spans="1:7" x14ac:dyDescent="0.25">
      <c r="A14" s="1"/>
      <c r="B14" s="6" t="s">
        <v>16</v>
      </c>
      <c r="C14" s="85" t="s">
        <v>187</v>
      </c>
      <c r="D14" s="86"/>
      <c r="E14" s="86"/>
      <c r="F14" s="87"/>
      <c r="G14" s="5"/>
    </row>
    <row r="15" spans="1:7" x14ac:dyDescent="0.25">
      <c r="A15" s="1"/>
      <c r="B15" s="6" t="s">
        <v>30</v>
      </c>
      <c r="C15" s="85" t="s">
        <v>150</v>
      </c>
      <c r="D15" s="86"/>
      <c r="E15" s="86"/>
      <c r="F15" s="87"/>
      <c r="G15" s="5"/>
    </row>
    <row r="16" spans="1:7" x14ac:dyDescent="0.25">
      <c r="A16" s="1"/>
      <c r="B16" s="6" t="s">
        <v>31</v>
      </c>
      <c r="C16" s="85" t="s">
        <v>152</v>
      </c>
      <c r="D16" s="86"/>
      <c r="E16" s="86"/>
      <c r="F16" s="87"/>
      <c r="G16" s="5"/>
    </row>
    <row r="17" spans="1:8" x14ac:dyDescent="0.25">
      <c r="A17" s="1"/>
      <c r="B17" s="6" t="s">
        <v>62</v>
      </c>
      <c r="C17" s="85" t="s">
        <v>153</v>
      </c>
      <c r="D17" s="86"/>
      <c r="E17" s="86"/>
      <c r="F17" s="87"/>
      <c r="G17" s="5"/>
    </row>
    <row r="18" spans="1:8" x14ac:dyDescent="0.25">
      <c r="A18" s="1"/>
      <c r="B18" s="6" t="s">
        <v>54</v>
      </c>
      <c r="C18" s="97" t="s">
        <v>46</v>
      </c>
      <c r="D18" s="98"/>
      <c r="E18" s="98"/>
      <c r="F18" s="99"/>
      <c r="G18" s="5"/>
    </row>
    <row r="19" spans="1:8" x14ac:dyDescent="0.25">
      <c r="A19" s="1"/>
      <c r="B19" s="6" t="s">
        <v>55</v>
      </c>
      <c r="C19" s="97" t="s">
        <v>47</v>
      </c>
      <c r="D19" s="98"/>
      <c r="E19" s="98"/>
      <c r="F19" s="99"/>
      <c r="G19" s="5"/>
    </row>
    <row r="20" spans="1:8" x14ac:dyDescent="0.25">
      <c r="A20" s="1"/>
      <c r="B20" s="6" t="s">
        <v>7</v>
      </c>
      <c r="C20" s="97" t="s">
        <v>10</v>
      </c>
      <c r="D20" s="98"/>
      <c r="E20" s="98"/>
      <c r="F20" s="99"/>
      <c r="G20" s="5"/>
    </row>
    <row r="21" spans="1:8" x14ac:dyDescent="0.25">
      <c r="A21" s="1"/>
      <c r="B21" s="6" t="s">
        <v>56</v>
      </c>
      <c r="C21" s="89" t="s">
        <v>12</v>
      </c>
      <c r="D21" s="90"/>
      <c r="E21" s="90"/>
      <c r="F21" s="91"/>
      <c r="G21" s="5"/>
    </row>
    <row r="22" spans="1:8" x14ac:dyDescent="0.25">
      <c r="A22" s="1"/>
      <c r="B22" s="6" t="s">
        <v>40</v>
      </c>
      <c r="C22" s="92" t="s">
        <v>154</v>
      </c>
      <c r="D22" s="93"/>
      <c r="E22" s="93"/>
      <c r="F22" s="94"/>
      <c r="G22" s="5"/>
    </row>
    <row r="23" spans="1:8" x14ac:dyDescent="0.25">
      <c r="A23" s="1"/>
      <c r="B23" s="6" t="s">
        <v>8</v>
      </c>
      <c r="C23" s="92" t="s">
        <v>113</v>
      </c>
      <c r="D23" s="93"/>
      <c r="E23" s="93"/>
      <c r="F23" s="94"/>
      <c r="G23" s="5"/>
    </row>
    <row r="24" spans="1:8" x14ac:dyDescent="0.25">
      <c r="A24" s="1"/>
      <c r="B24" s="6" t="s">
        <v>9</v>
      </c>
      <c r="C24" s="92" t="s">
        <v>155</v>
      </c>
      <c r="D24" s="93"/>
      <c r="E24" s="93"/>
      <c r="F24" s="94"/>
      <c r="G24" s="5"/>
    </row>
    <row r="25" spans="1:8" x14ac:dyDescent="0.25">
      <c r="A25" s="1"/>
      <c r="B25" s="6" t="s">
        <v>98</v>
      </c>
      <c r="C25" s="92" t="s">
        <v>92</v>
      </c>
      <c r="D25" s="93"/>
      <c r="E25" s="93"/>
      <c r="F25" s="94"/>
      <c r="G25" s="1"/>
    </row>
    <row r="26" spans="1:8" x14ac:dyDescent="0.25">
      <c r="A26" s="1"/>
      <c r="B26" s="6" t="s">
        <v>99</v>
      </c>
      <c r="C26" s="92" t="s">
        <v>41</v>
      </c>
      <c r="D26" s="93"/>
      <c r="E26" s="93"/>
      <c r="F26" s="94"/>
      <c r="G26" s="1"/>
    </row>
    <row r="27" spans="1:8" x14ac:dyDescent="0.25">
      <c r="A27" s="1"/>
      <c r="B27" s="6" t="s">
        <v>100</v>
      </c>
      <c r="C27" s="92" t="s">
        <v>42</v>
      </c>
      <c r="D27" s="93"/>
      <c r="E27" s="93"/>
      <c r="F27" s="94"/>
      <c r="G27" s="1"/>
    </row>
    <row r="28" spans="1:8" x14ac:dyDescent="0.25">
      <c r="A28" s="1"/>
      <c r="B28" s="6" t="s">
        <v>15</v>
      </c>
      <c r="C28" s="92" t="s">
        <v>43</v>
      </c>
      <c r="D28" s="93"/>
      <c r="E28" s="93"/>
      <c r="F28" s="94"/>
      <c r="G28" s="1"/>
      <c r="H28" s="2" t="s">
        <v>151</v>
      </c>
    </row>
    <row r="29" spans="1:8" x14ac:dyDescent="0.25">
      <c r="A29" s="1"/>
      <c r="B29" s="6" t="s">
        <v>33</v>
      </c>
      <c r="C29" s="92" t="s">
        <v>69</v>
      </c>
      <c r="D29" s="93"/>
      <c r="E29" s="93"/>
      <c r="F29" s="94"/>
      <c r="G29" s="1"/>
    </row>
    <row r="30" spans="1:8" x14ac:dyDescent="0.25">
      <c r="A30" s="1"/>
      <c r="B30" s="6" t="s">
        <v>34</v>
      </c>
      <c r="C30" s="92" t="s">
        <v>32</v>
      </c>
      <c r="D30" s="93"/>
      <c r="E30" s="93"/>
      <c r="F30" s="94"/>
      <c r="G30" s="1"/>
    </row>
    <row r="31" spans="1:8" x14ac:dyDescent="0.25">
      <c r="A31" s="1"/>
      <c r="B31" s="6" t="s">
        <v>101</v>
      </c>
      <c r="C31" s="103" t="s">
        <v>53</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nuoV8+xMb5y7nDstA9bpAmenHWTqxjDLxHQ0xewer77C4T2G52HfNgqvz45Db5rFLsEd3bfURzSatDjXsz0a4A==" saltValue="jZz9b4/cEytFp9r0x/cUB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3" t="s">
        <v>166</v>
      </c>
      <c r="C8" s="114"/>
      <c r="D8" s="115"/>
      <c r="E8" s="1"/>
    </row>
    <row r="9" spans="1:5" ht="15" customHeight="1" x14ac:dyDescent="0.25">
      <c r="A9" s="1"/>
      <c r="B9" s="27" t="s">
        <v>28</v>
      </c>
      <c r="C9" s="68" t="s">
        <v>167</v>
      </c>
      <c r="D9" s="11"/>
      <c r="E9" s="1"/>
    </row>
    <row r="10" spans="1:5" ht="15" customHeight="1" x14ac:dyDescent="0.25">
      <c r="A10" s="1"/>
      <c r="B10" s="73" t="s">
        <v>229</v>
      </c>
      <c r="C10" s="74">
        <v>504360</v>
      </c>
      <c r="D10" s="14" t="s">
        <v>3</v>
      </c>
      <c r="E10" s="1"/>
    </row>
    <row r="11" spans="1:5" ht="15" customHeight="1" x14ac:dyDescent="0.25">
      <c r="A11" s="1"/>
      <c r="B11" s="73" t="s">
        <v>230</v>
      </c>
      <c r="C11" s="74">
        <v>55542</v>
      </c>
      <c r="D11" s="14" t="s">
        <v>3</v>
      </c>
      <c r="E11" s="1"/>
    </row>
    <row r="12" spans="1:5" x14ac:dyDescent="0.25">
      <c r="A12" s="1"/>
      <c r="B12" s="73" t="s">
        <v>231</v>
      </c>
      <c r="C12" s="74">
        <v>57000</v>
      </c>
      <c r="D12" s="14" t="s">
        <v>3</v>
      </c>
      <c r="E12" s="1"/>
    </row>
    <row r="13" spans="1:5" x14ac:dyDescent="0.25">
      <c r="A13" s="1"/>
      <c r="B13" s="73" t="s">
        <v>232</v>
      </c>
      <c r="C13" s="74">
        <v>15861</v>
      </c>
      <c r="D13" s="14" t="s">
        <v>3</v>
      </c>
      <c r="E13" s="1"/>
    </row>
    <row r="14" spans="1:5" x14ac:dyDescent="0.25">
      <c r="A14" s="1"/>
      <c r="B14" s="73"/>
      <c r="C14" s="74"/>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632763</v>
      </c>
      <c r="D20" s="13" t="s">
        <v>3</v>
      </c>
      <c r="E20" s="1"/>
    </row>
    <row r="21" spans="1:5" x14ac:dyDescent="0.25">
      <c r="A21" s="1"/>
      <c r="B21" s="33" t="s">
        <v>169</v>
      </c>
      <c r="C21" s="12">
        <f>C20*(1+'Fane 15. Nøgletal'!C10)^2</f>
        <v>719448.80379147001</v>
      </c>
      <c r="D21" s="13" t="s">
        <v>3</v>
      </c>
      <c r="E21" s="1"/>
    </row>
    <row r="22" spans="1:5" x14ac:dyDescent="0.25">
      <c r="A22" s="1"/>
      <c r="B22" s="16"/>
      <c r="C22" s="15"/>
      <c r="D22" s="15"/>
      <c r="E22" s="1"/>
    </row>
    <row r="23" spans="1:5" x14ac:dyDescent="0.25">
      <c r="A23" s="1"/>
      <c r="B23" s="16"/>
      <c r="C23" s="15"/>
      <c r="D23" s="15"/>
      <c r="E23" s="1"/>
    </row>
    <row r="24" spans="1:5" x14ac:dyDescent="0.25">
      <c r="A24" s="1"/>
      <c r="B24" s="113" t="s">
        <v>61</v>
      </c>
      <c r="C24" s="114"/>
      <c r="D24" s="115"/>
      <c r="E24" s="1"/>
    </row>
    <row r="25" spans="1:5" x14ac:dyDescent="0.25">
      <c r="A25" s="1"/>
      <c r="B25" s="37" t="s">
        <v>73</v>
      </c>
      <c r="C25" s="9">
        <v>0</v>
      </c>
      <c r="D25" s="14" t="s">
        <v>3</v>
      </c>
      <c r="E25" s="1"/>
    </row>
    <row r="26" spans="1:5" x14ac:dyDescent="0.25">
      <c r="A26" s="1"/>
      <c r="B26" s="37" t="s">
        <v>84</v>
      </c>
      <c r="C26" s="9">
        <v>0</v>
      </c>
      <c r="D26" s="14" t="s">
        <v>3</v>
      </c>
      <c r="E26" s="1"/>
    </row>
    <row r="27" spans="1:5" x14ac:dyDescent="0.25">
      <c r="A27" s="1"/>
      <c r="B27" s="37" t="s">
        <v>149</v>
      </c>
      <c r="C27" s="9">
        <v>0</v>
      </c>
      <c r="D27" s="14" t="s">
        <v>3</v>
      </c>
      <c r="E27" s="1"/>
    </row>
    <row r="28" spans="1:5" x14ac:dyDescent="0.25">
      <c r="A28" s="1"/>
      <c r="B28" s="34" t="s">
        <v>170</v>
      </c>
      <c r="C28" s="9">
        <v>0</v>
      </c>
      <c r="D28" s="36" t="s">
        <v>3</v>
      </c>
      <c r="E28" s="1"/>
    </row>
    <row r="29" spans="1:5" x14ac:dyDescent="0.25">
      <c r="A29" s="1"/>
      <c r="B29" s="113"/>
      <c r="C29" s="114"/>
      <c r="D29" s="115"/>
      <c r="E29" s="1"/>
    </row>
    <row r="30" spans="1:5" x14ac:dyDescent="0.25">
      <c r="A30" s="1"/>
      <c r="B30" s="1"/>
      <c r="C30" s="1"/>
      <c r="D30" s="1"/>
      <c r="E30" s="1"/>
    </row>
    <row r="31" spans="1:5" x14ac:dyDescent="0.25">
      <c r="A31" s="1"/>
      <c r="B31" s="1"/>
      <c r="C31" s="1"/>
      <c r="D31" s="1"/>
      <c r="E31" s="1"/>
    </row>
    <row r="32" spans="1:5" x14ac:dyDescent="0.25">
      <c r="A32" s="1"/>
      <c r="B32" s="113" t="s">
        <v>48</v>
      </c>
      <c r="C32" s="114"/>
      <c r="D32" s="115"/>
      <c r="E32" s="1"/>
    </row>
    <row r="33" spans="1:5" x14ac:dyDescent="0.25">
      <c r="A33" s="1"/>
      <c r="B33" s="37" t="s">
        <v>73</v>
      </c>
      <c r="C33" s="9">
        <v>0</v>
      </c>
      <c r="D33" s="14" t="s">
        <v>3</v>
      </c>
      <c r="E33" s="1"/>
    </row>
    <row r="34" spans="1:5" x14ac:dyDescent="0.25">
      <c r="A34" s="1"/>
      <c r="B34" s="37" t="s">
        <v>84</v>
      </c>
      <c r="C34" s="9">
        <v>0</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3"/>
      <c r="C37" s="114"/>
      <c r="D37" s="115"/>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aFtrhVUQTTjyT/bAqAgtoHkrjZs7kXkRpYu7QRSvoKHF6rwQmDRHTmgY8AECAQwbtr/CK59ziBJ3PA0ptjDERA==" saltValue="8x4kEi1hYG+ErTP/exYWu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3" t="s">
        <v>78</v>
      </c>
      <c r="C8" s="114"/>
      <c r="D8" s="115"/>
      <c r="E8" s="1"/>
    </row>
    <row r="9" spans="1:5" x14ac:dyDescent="0.25">
      <c r="A9" s="1"/>
      <c r="B9" s="66" t="s">
        <v>205</v>
      </c>
      <c r="C9" s="9">
        <v>4041830.3091693223</v>
      </c>
      <c r="D9" s="14" t="s">
        <v>3</v>
      </c>
      <c r="E9" s="1"/>
    </row>
    <row r="10" spans="1:5" x14ac:dyDescent="0.25">
      <c r="A10" s="1"/>
      <c r="B10" s="33"/>
      <c r="C10" s="28"/>
      <c r="D10" s="19"/>
      <c r="E10" s="1"/>
    </row>
    <row r="11" spans="1:5" ht="53.25" customHeight="1" x14ac:dyDescent="0.25">
      <c r="A11" s="1"/>
      <c r="B11" s="124" t="s">
        <v>213</v>
      </c>
      <c r="C11" s="125"/>
      <c r="D11" s="126"/>
      <c r="E11" s="1"/>
    </row>
    <row r="12" spans="1:5" x14ac:dyDescent="0.25">
      <c r="A12" s="1"/>
      <c r="B12" s="1"/>
      <c r="C12" s="1"/>
      <c r="D12" s="1"/>
      <c r="E12" s="1"/>
    </row>
    <row r="13" spans="1:5" x14ac:dyDescent="0.25">
      <c r="A13" s="1"/>
      <c r="B13" s="113" t="s">
        <v>79</v>
      </c>
      <c r="C13" s="114"/>
      <c r="D13" s="115"/>
      <c r="E13" s="1"/>
    </row>
    <row r="14" spans="1:5" x14ac:dyDescent="0.25">
      <c r="A14" s="1"/>
      <c r="B14" s="66" t="s">
        <v>203</v>
      </c>
      <c r="C14" s="9">
        <v>0</v>
      </c>
      <c r="D14" s="14" t="s">
        <v>3</v>
      </c>
      <c r="E14" s="1"/>
    </row>
    <row r="15" spans="1:5" x14ac:dyDescent="0.25">
      <c r="A15" s="1"/>
      <c r="B15" s="66" t="s">
        <v>204</v>
      </c>
      <c r="C15" s="9">
        <v>0</v>
      </c>
      <c r="D15" s="14" t="s">
        <v>3</v>
      </c>
      <c r="E15" s="1"/>
    </row>
    <row r="16" spans="1:5" x14ac:dyDescent="0.25">
      <c r="A16" s="1"/>
      <c r="B16" s="33"/>
      <c r="C16" s="28"/>
      <c r="D16" s="19"/>
      <c r="E16" s="1"/>
    </row>
    <row r="17" spans="1:5" ht="29.25" customHeight="1" x14ac:dyDescent="0.25">
      <c r="A17" s="1"/>
      <c r="B17" s="124" t="s">
        <v>122</v>
      </c>
      <c r="C17" s="125"/>
      <c r="D17" s="126"/>
      <c r="E17" s="1"/>
    </row>
    <row r="18" spans="1:5" x14ac:dyDescent="0.25">
      <c r="A18" s="1"/>
      <c r="B18" s="1"/>
      <c r="C18" s="1"/>
      <c r="D18" s="1"/>
      <c r="E18" s="1"/>
    </row>
    <row r="19" spans="1:5" x14ac:dyDescent="0.25">
      <c r="A19" s="1"/>
      <c r="B19" s="77" t="s">
        <v>206</v>
      </c>
      <c r="C19" s="78"/>
      <c r="D19" s="79"/>
      <c r="E19" s="1"/>
    </row>
    <row r="20" spans="1:5" x14ac:dyDescent="0.25">
      <c r="A20" s="1"/>
      <c r="B20" s="66" t="s">
        <v>207</v>
      </c>
      <c r="C20" s="9">
        <v>32467229.668421142</v>
      </c>
      <c r="D20" s="14" t="s">
        <v>3</v>
      </c>
      <c r="E20" s="1"/>
    </row>
    <row r="21" spans="1:5" x14ac:dyDescent="0.25">
      <c r="A21" s="1"/>
      <c r="B21" s="66" t="s">
        <v>208</v>
      </c>
      <c r="C21" s="9">
        <v>30284274</v>
      </c>
      <c r="D21" s="14" t="s">
        <v>3</v>
      </c>
      <c r="E21" s="1"/>
    </row>
    <row r="22" spans="1:5" x14ac:dyDescent="0.25">
      <c r="A22" s="1"/>
      <c r="B22" s="66" t="s">
        <v>29</v>
      </c>
      <c r="C22" s="9">
        <v>0</v>
      </c>
      <c r="D22" s="14" t="s">
        <v>3</v>
      </c>
      <c r="E22" s="1"/>
    </row>
    <row r="23" spans="1:5" x14ac:dyDescent="0.25">
      <c r="A23" s="1"/>
      <c r="B23" s="83" t="s">
        <v>209</v>
      </c>
      <c r="C23" s="57">
        <f>C20-C21-C22</f>
        <v>2182955.6684211418</v>
      </c>
      <c r="D23" s="17" t="s">
        <v>3</v>
      </c>
      <c r="E23" s="1"/>
    </row>
    <row r="24" spans="1:5" x14ac:dyDescent="0.25">
      <c r="A24" s="1"/>
      <c r="B24" s="33"/>
      <c r="C24" s="28"/>
      <c r="D24" s="19"/>
      <c r="E24" s="1"/>
    </row>
    <row r="25" spans="1:5" x14ac:dyDescent="0.25">
      <c r="A25" s="1"/>
      <c r="B25" s="1"/>
      <c r="C25" s="1"/>
      <c r="D25" s="1"/>
      <c r="E25" s="1"/>
    </row>
    <row r="26" spans="1:5" x14ac:dyDescent="0.25">
      <c r="A26" s="1"/>
      <c r="B26" s="113" t="s">
        <v>210</v>
      </c>
      <c r="C26" s="114"/>
      <c r="D26" s="115"/>
      <c r="E26" s="1"/>
    </row>
    <row r="27" spans="1:5" x14ac:dyDescent="0.25">
      <c r="A27" s="1"/>
      <c r="B27" s="83" t="s">
        <v>211</v>
      </c>
      <c r="C27" s="57">
        <f>IF(AND(C15&lt;0,C23&gt;0,ABS(SUM(C14:C15))&lt;C23),ABS(C14),IF(AND(C15&lt;0,C23&gt;0,ABS(SUM(C14:C15))&gt;C23),SUM(C14,C23),C15))</f>
        <v>0</v>
      </c>
      <c r="D27" s="17" t="s">
        <v>3</v>
      </c>
      <c r="E27" s="1"/>
    </row>
    <row r="28" spans="1:5" x14ac:dyDescent="0.25">
      <c r="A28" s="1"/>
      <c r="B28" s="113"/>
      <c r="C28" s="114"/>
      <c r="D28" s="115"/>
      <c r="E28" s="1"/>
    </row>
    <row r="29" spans="1:5" x14ac:dyDescent="0.25">
      <c r="A29" s="1"/>
      <c r="B29" s="1"/>
      <c r="C29" s="1"/>
      <c r="D29" s="1"/>
      <c r="E29" s="1"/>
    </row>
    <row r="30" spans="1:5" x14ac:dyDescent="0.25">
      <c r="A30" s="1"/>
      <c r="B30" s="113" t="s">
        <v>212</v>
      </c>
      <c r="C30" s="114"/>
      <c r="D30" s="115"/>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VAw+f8LXR41sOnTVRonCc2iTDkZs1pkG5lBnhRB0WST6sKYtaMwFUjNbr1qHFvExhsKE03Ylp+7Gryji7vFyHA==" saltValue="3cLjsYz4EhRu0Ux9OQ1vQ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1" t="s">
        <v>102</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113" t="s">
        <v>121</v>
      </c>
      <c r="C8" s="114"/>
      <c r="D8" s="115"/>
      <c r="E8" s="1"/>
    </row>
    <row r="9" spans="1:5" ht="15" customHeight="1" x14ac:dyDescent="0.25">
      <c r="A9" s="1"/>
      <c r="B9" s="127" t="s">
        <v>103</v>
      </c>
      <c r="C9" s="128"/>
      <c r="D9" s="129"/>
      <c r="E9" s="1"/>
    </row>
    <row r="10" spans="1:5" x14ac:dyDescent="0.25">
      <c r="A10" s="1"/>
      <c r="B10" s="69" t="s">
        <v>104</v>
      </c>
      <c r="C10" s="9">
        <v>0</v>
      </c>
      <c r="D10" s="9" t="s">
        <v>3</v>
      </c>
      <c r="E10" s="1"/>
    </row>
    <row r="11" spans="1:5" x14ac:dyDescent="0.25">
      <c r="A11" s="1"/>
      <c r="B11" s="69" t="s">
        <v>105</v>
      </c>
      <c r="C11" s="9">
        <v>0</v>
      </c>
      <c r="D11" s="9" t="s">
        <v>3</v>
      </c>
      <c r="E11" s="1"/>
    </row>
    <row r="12" spans="1:5" x14ac:dyDescent="0.25">
      <c r="A12" s="1"/>
      <c r="B12" s="69" t="s">
        <v>106</v>
      </c>
      <c r="C12" s="9">
        <v>0</v>
      </c>
      <c r="D12" s="9" t="s">
        <v>3</v>
      </c>
      <c r="E12" s="1"/>
    </row>
    <row r="13" spans="1:5" x14ac:dyDescent="0.25">
      <c r="A13" s="1"/>
      <c r="B13" s="69" t="s">
        <v>107</v>
      </c>
      <c r="C13" s="9">
        <v>0</v>
      </c>
      <c r="D13" s="9" t="s">
        <v>3</v>
      </c>
      <c r="E13" s="1"/>
    </row>
    <row r="14" spans="1:5" x14ac:dyDescent="0.25">
      <c r="A14" s="1"/>
      <c r="B14" s="69" t="s">
        <v>108</v>
      </c>
      <c r="C14" s="9">
        <v>0</v>
      </c>
      <c r="D14" s="9" t="s">
        <v>3</v>
      </c>
      <c r="E14" s="1"/>
    </row>
    <row r="15" spans="1:5" x14ac:dyDescent="0.25">
      <c r="A15" s="1"/>
      <c r="B15" s="69" t="s">
        <v>109</v>
      </c>
      <c r="C15" s="9">
        <v>0</v>
      </c>
      <c r="D15" s="9" t="s">
        <v>3</v>
      </c>
      <c r="E15" s="1"/>
    </row>
    <row r="16" spans="1:5" x14ac:dyDescent="0.25">
      <c r="A16" s="1"/>
      <c r="B16" s="69" t="s">
        <v>110</v>
      </c>
      <c r="C16" s="9">
        <v>0</v>
      </c>
      <c r="D16" s="9" t="s">
        <v>3</v>
      </c>
      <c r="E16" s="1"/>
    </row>
    <row r="17" spans="1:5" x14ac:dyDescent="0.25">
      <c r="A17" s="1"/>
      <c r="B17" s="69" t="s">
        <v>111</v>
      </c>
      <c r="C17" s="9">
        <v>0</v>
      </c>
      <c r="D17" s="9" t="s">
        <v>3</v>
      </c>
      <c r="E17" s="1"/>
    </row>
    <row r="18" spans="1:5" x14ac:dyDescent="0.25">
      <c r="A18" s="1"/>
      <c r="B18" s="77"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2Umb9dNJRj+KfcgsX6jSzGlzPrSF5wIVDeaaZAtPUlEeUS2ZUVQqTR2kt/kJKntpyV7Y3NljU3LFfxmo208LA==" saltValue="ejRfR62BfFRBRmVAo8BZT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171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3" t="s">
        <v>172</v>
      </c>
      <c r="C8" s="114"/>
      <c r="D8" s="115"/>
      <c r="E8" s="1"/>
    </row>
    <row r="9" spans="1:5" ht="26.25" x14ac:dyDescent="0.25">
      <c r="A9" s="1"/>
      <c r="B9" s="80" t="s">
        <v>216</v>
      </c>
      <c r="C9" s="7">
        <v>0</v>
      </c>
      <c r="D9" s="8" t="s">
        <v>3</v>
      </c>
      <c r="E9" s="1"/>
    </row>
    <row r="10" spans="1:5" ht="14.25" customHeight="1" x14ac:dyDescent="0.25">
      <c r="A10" s="1"/>
      <c r="B10" s="66" t="s">
        <v>173</v>
      </c>
      <c r="C10" s="7">
        <v>0</v>
      </c>
      <c r="D10" s="8" t="s">
        <v>3</v>
      </c>
      <c r="E10" s="1"/>
    </row>
    <row r="11" spans="1:5" ht="14.25" customHeight="1" x14ac:dyDescent="0.25">
      <c r="A11" s="1"/>
      <c r="B11" s="83" t="s">
        <v>49</v>
      </c>
      <c r="C11" s="10">
        <f>C10-C9</f>
        <v>0</v>
      </c>
      <c r="D11" s="11" t="s">
        <v>3</v>
      </c>
      <c r="E11" s="1"/>
    </row>
    <row r="12" spans="1:5" ht="14.25" customHeight="1" x14ac:dyDescent="0.25">
      <c r="A12" s="1"/>
      <c r="B12" s="113" t="s">
        <v>218</v>
      </c>
      <c r="C12" s="114"/>
      <c r="D12" s="115"/>
      <c r="E12" s="1"/>
    </row>
    <row r="13" spans="1:5" ht="26.25" x14ac:dyDescent="0.25">
      <c r="A13" s="1"/>
      <c r="B13" s="80" t="s">
        <v>217</v>
      </c>
      <c r="C13" s="7">
        <v>0</v>
      </c>
      <c r="D13" s="8" t="s">
        <v>3</v>
      </c>
      <c r="E13" s="1"/>
    </row>
    <row r="14" spans="1:5" ht="14.25" customHeight="1" x14ac:dyDescent="0.25">
      <c r="A14" s="1"/>
      <c r="B14" s="66" t="s">
        <v>174</v>
      </c>
      <c r="C14" s="7">
        <v>0</v>
      </c>
      <c r="D14" s="8" t="s">
        <v>3</v>
      </c>
      <c r="E14" s="1"/>
    </row>
    <row r="15" spans="1:5" ht="14.25" customHeight="1" x14ac:dyDescent="0.25">
      <c r="A15" s="1"/>
      <c r="B15" s="83"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3apq3cD0EvHm4ma/N186ZwbMZijMAZ8WcUvD5926R6fiu5iiMIcMsJJifZf8eaNUxCyPnTz88XHmKRlkLgIYw==" saltValue="2+7K0bsshuZTl73to+/6l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114</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87</v>
      </c>
      <c r="C8" s="114"/>
      <c r="D8" s="114"/>
      <c r="E8" s="114"/>
      <c r="F8" s="114"/>
      <c r="G8" s="114"/>
      <c r="H8" s="114"/>
      <c r="I8" s="114"/>
      <c r="J8" s="114"/>
      <c r="K8" s="115"/>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223</v>
      </c>
      <c r="C10" s="42">
        <v>0</v>
      </c>
      <c r="D10" s="9">
        <v>0</v>
      </c>
      <c r="E10" s="14" t="s">
        <v>3</v>
      </c>
      <c r="F10" s="9">
        <f>IFERROR(D10/C10,0)</f>
        <v>0</v>
      </c>
      <c r="G10" s="14" t="s">
        <v>3</v>
      </c>
      <c r="H10" s="38">
        <v>0</v>
      </c>
      <c r="I10" s="14" t="s">
        <v>3</v>
      </c>
      <c r="J10" s="38">
        <v>0</v>
      </c>
      <c r="K10" s="14" t="s">
        <v>3</v>
      </c>
      <c r="L10" s="1"/>
    </row>
    <row r="11" spans="1:12" x14ac:dyDescent="0.25">
      <c r="A11" s="1"/>
      <c r="B11" s="77" t="s">
        <v>220</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8YK673WF8f6KxypP4GypPbYjtK4CDQm/zdX0B6KFMkduh+2sT045g+3NokX+N3d+aRaB8eemayrIC3muaJ9Agg==" saltValue="9P+B3vVPWUvsBX/2yuI3h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140</v>
      </c>
      <c r="C19" s="12">
        <f>SUM(C10:C18)</f>
        <v>0</v>
      </c>
      <c r="D19" s="13" t="s">
        <v>3</v>
      </c>
      <c r="E19" s="12">
        <f>SUM(E10:E18)</f>
        <v>0</v>
      </c>
      <c r="F19" s="13" t="s">
        <v>3</v>
      </c>
      <c r="G19" s="1"/>
    </row>
    <row r="20" spans="1:7" x14ac:dyDescent="0.25">
      <c r="A20" s="1"/>
      <c r="B20" s="33" t="s">
        <v>176</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S5o/xkYFoUh24YVVkq3t2Z6l3znsD2fE35IlGumRXysdNPmpd+FrBMFx9Qsq1kzjpqdZz3QZEpdrYYvkBvcIw==" saltValue="ngihu/Tg29EiWRoIbHuQ1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177</v>
      </c>
      <c r="C8" s="114"/>
      <c r="D8" s="114"/>
      <c r="E8" s="114"/>
      <c r="F8" s="115"/>
      <c r="G8" s="1"/>
    </row>
    <row r="9" spans="1:7" x14ac:dyDescent="0.25">
      <c r="A9" s="1"/>
      <c r="B9" s="81" t="s">
        <v>17</v>
      </c>
      <c r="C9" s="83" t="s">
        <v>11</v>
      </c>
      <c r="D9" s="82"/>
      <c r="E9" s="83"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0</v>
      </c>
      <c r="D13" s="13" t="s">
        <v>3</v>
      </c>
      <c r="E13" s="12">
        <f>SUM(E10:E12)</f>
        <v>0</v>
      </c>
      <c r="F13" s="13" t="s">
        <v>3</v>
      </c>
      <c r="G13" s="1"/>
    </row>
    <row r="14" spans="1:7" x14ac:dyDescent="0.25">
      <c r="A14" s="1"/>
      <c r="B14" s="33" t="s">
        <v>179</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32"/>
      <c r="C16" s="132"/>
      <c r="D16" s="132"/>
      <c r="E16" s="132"/>
      <c r="F16" s="132"/>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2"/>
      <c r="C29" s="132"/>
      <c r="D29" s="132"/>
      <c r="E29" s="132"/>
      <c r="F29" s="132"/>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PORRaGvZuTpK0/PCoKKqsRDbX+vsqJbfRhN75PSMgN3W46bS0xjnER0l4G5AHSAM7YKK1phBuE8p7J8azPRCg==" saltValue="zGzzV8PQbogpwyh4UBTSc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117</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ht="14.25" customHeight="1" x14ac:dyDescent="0.25">
      <c r="A8" s="1"/>
      <c r="B8" s="113" t="s">
        <v>74</v>
      </c>
      <c r="C8" s="114"/>
      <c r="D8" s="115"/>
      <c r="E8" s="1"/>
    </row>
    <row r="9" spans="1:5" x14ac:dyDescent="0.25">
      <c r="A9" s="1"/>
      <c r="B9" s="69" t="s">
        <v>180</v>
      </c>
      <c r="C9" s="9">
        <v>0</v>
      </c>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3" t="s">
        <v>85</v>
      </c>
      <c r="C14" s="114"/>
      <c r="D14" s="115"/>
      <c r="E14" s="1"/>
    </row>
    <row r="15" spans="1:5" x14ac:dyDescent="0.25">
      <c r="A15" s="1"/>
      <c r="B15" s="69" t="s">
        <v>180</v>
      </c>
      <c r="C15" s="9">
        <v>0</v>
      </c>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3" t="s">
        <v>141</v>
      </c>
      <c r="C20" s="114"/>
      <c r="D20" s="115"/>
      <c r="E20" s="1"/>
    </row>
    <row r="21" spans="1:5" x14ac:dyDescent="0.25">
      <c r="A21" s="1"/>
      <c r="B21" s="69" t="s">
        <v>180</v>
      </c>
      <c r="C21" s="9">
        <v>0</v>
      </c>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3" t="s">
        <v>181</v>
      </c>
      <c r="C26" s="114"/>
      <c r="D26" s="115"/>
      <c r="E26" s="1"/>
    </row>
    <row r="27" spans="1:5" ht="14.25" customHeight="1" x14ac:dyDescent="0.25">
      <c r="A27" s="1"/>
      <c r="B27" s="69" t="s">
        <v>180</v>
      </c>
      <c r="C27" s="9">
        <v>0</v>
      </c>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NE+HRtquHwTzUB5UrGy477zjhp7IIcR7TAdxmOtWxZydgBp6yYGzV08TckUDSgdctFd6+T3w3yvgTzi1f27ECA==" saltValue="nOrDlXpIdz4gHzQQfMMOV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118</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13" t="s">
        <v>67</v>
      </c>
      <c r="C8" s="114"/>
      <c r="D8" s="114"/>
      <c r="E8" s="114"/>
      <c r="F8" s="115"/>
      <c r="G8" s="1"/>
    </row>
    <row r="9" spans="1:7" ht="15" customHeight="1" x14ac:dyDescent="0.25">
      <c r="A9" s="1"/>
      <c r="B9" s="31" t="s">
        <v>68</v>
      </c>
      <c r="C9" s="27" t="s">
        <v>11</v>
      </c>
      <c r="D9" s="32"/>
      <c r="E9" s="27" t="s">
        <v>27</v>
      </c>
      <c r="F9" s="32"/>
      <c r="G9" s="1"/>
    </row>
    <row r="10" spans="1:7" ht="26.25" x14ac:dyDescent="0.25">
      <c r="A10" s="1"/>
      <c r="B10" s="71" t="s">
        <v>221</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pcalc7YsFcBOO/RSRg/GpSzZQ95lbU7+LT3ZgjOJH4NoleQIaAyVWBY8XKqW0pb9q7tixHU18vindBVA1bamFg==" saltValue="UZTGIX60B8mk6JmarmULe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119</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3" t="s">
        <v>184</v>
      </c>
      <c r="C8" s="114"/>
      <c r="D8" s="114"/>
      <c r="E8" s="114"/>
      <c r="F8" s="115"/>
      <c r="G8" s="1"/>
    </row>
    <row r="9" spans="1:7" x14ac:dyDescent="0.25">
      <c r="A9" s="1"/>
      <c r="B9" s="31" t="s">
        <v>18</v>
      </c>
      <c r="C9" s="133" t="s">
        <v>11</v>
      </c>
      <c r="D9" s="134"/>
      <c r="E9" s="133" t="s">
        <v>27</v>
      </c>
      <c r="F9" s="134"/>
      <c r="G9" s="1"/>
    </row>
    <row r="10" spans="1:7" x14ac:dyDescent="0.25">
      <c r="A10" s="1"/>
      <c r="B10" s="71" t="s">
        <v>222</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215</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2"/>
      <c r="C14" s="132"/>
      <c r="D14" s="132"/>
      <c r="E14" s="132"/>
      <c r="F14" s="132"/>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2"/>
      <c r="C21" s="132"/>
      <c r="D21" s="132"/>
      <c r="E21" s="132"/>
      <c r="F21" s="132"/>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2"/>
      <c r="C27" s="132"/>
      <c r="D27" s="132"/>
      <c r="E27" s="132"/>
      <c r="F27" s="132"/>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nJ80UHojzHBIx3fEn3Ad0bRVmRsl/W1SVq1X1DFwPFV12nkKp0+E2AHRTLEcB5Pu0tFYSn6PTqW67rJZCyIZQ==" saltValue="paftKmrrYzLvmf9qTBW4X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34010485.326994553</v>
      </c>
      <c r="D9" s="8" t="s">
        <v>3</v>
      </c>
      <c r="E9" s="1"/>
    </row>
    <row r="10" spans="1:5" ht="17.25" customHeight="1" x14ac:dyDescent="0.25">
      <c r="A10" s="1"/>
      <c r="B10" s="65" t="s">
        <v>35</v>
      </c>
      <c r="C10" s="7">
        <f>'Fane 11.1. Varige tillæg'!C20</f>
        <v>0</v>
      </c>
      <c r="D10" s="8" t="s">
        <v>3</v>
      </c>
      <c r="E10" s="1"/>
    </row>
    <row r="11" spans="1:5" ht="17.25" customHeight="1" x14ac:dyDescent="0.25">
      <c r="A11" s="1"/>
      <c r="B11" s="65" t="s">
        <v>36</v>
      </c>
      <c r="C11" s="9">
        <f>'Fane 11.1. Varige tillæg'!E20</f>
        <v>0</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2748047.2144211596</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-257568.42314995703</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36500964.118265755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719448.80379147001</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0</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0</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0</v>
      </c>
      <c r="D30" s="11" t="s">
        <v>3</v>
      </c>
      <c r="E30" s="1"/>
    </row>
    <row r="31" spans="1:5" x14ac:dyDescent="0.25">
      <c r="A31" s="1"/>
      <c r="B31" s="33" t="s">
        <v>70</v>
      </c>
      <c r="C31" s="28"/>
      <c r="D31" s="19"/>
      <c r="E31" s="1"/>
    </row>
    <row r="32" spans="1:5" x14ac:dyDescent="0.25">
      <c r="A32" s="1"/>
      <c r="B32" s="31" t="s">
        <v>80</v>
      </c>
      <c r="C32" s="62">
        <f>'Fane 7. Kontrol af ØR2023'!C27</f>
        <v>0</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37220412.922057226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ZRoaFay5UdbJJp5kH0XU4LZ3z3W5ZgT594W/Z0iYOhh7UhNGOMomzt/Sxid3Ppk0E97O3qF013plocV6dgUSg==" saltValue="LTh7l5mAikJQWy4nWm7BK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1" t="s">
        <v>120</v>
      </c>
      <c r="C3" s="111"/>
      <c r="D3" s="1"/>
    </row>
    <row r="4" spans="1:4" ht="15" customHeight="1" x14ac:dyDescent="0.25">
      <c r="A4" s="1"/>
      <c r="B4" s="111"/>
      <c r="C4" s="111"/>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227</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214</v>
      </c>
      <c r="C15" s="60">
        <v>0</v>
      </c>
      <c r="D15" s="1"/>
    </row>
    <row r="16" spans="1:4" x14ac:dyDescent="0.25">
      <c r="A16" s="1"/>
      <c r="B16" s="59" t="s">
        <v>228</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xEtEW6U9sSOQq+YBc5/HfgKK32PPLMbJzBSBWde/pZaPdFV+Xbxa+7LWpRRNwaOXGWupeftxd5f3cIrQ/kg7Qg==" saltValue="UFQVIDABW9ppAs7/pfb9D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36500964.118265755</v>
      </c>
      <c r="D9" s="8" t="s">
        <v>3</v>
      </c>
      <c r="E9" s="1"/>
    </row>
    <row r="10" spans="1:5" ht="15" customHeight="1" x14ac:dyDescent="0.25">
      <c r="A10" s="1"/>
      <c r="B10" s="26" t="s">
        <v>19</v>
      </c>
      <c r="C10" s="7">
        <f>C9*'Fane 15. Nøgletal'!C10</f>
        <v>2420013.9210410197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-269152.30541270319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38651825.733894072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767148.2594828445</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39418973.993376918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Wnd0z9MPJra5ZCGK9bJUugy9Jw+l9gQ/r4unkoJS9hXOjLZZNZDXnwTutDhcEJj22OxscCLnSvxeweA5NvlEw==" saltValue="V+u5CGp90IoroWOsdOxz0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38651825.733894072</v>
      </c>
      <c r="D9" s="8" t="s">
        <v>3</v>
      </c>
      <c r="E9" s="1"/>
    </row>
    <row r="10" spans="1:5" ht="15" customHeight="1" x14ac:dyDescent="0.25">
      <c r="A10" s="1"/>
      <c r="B10" s="26" t="s">
        <v>19</v>
      </c>
      <c r="C10" s="7">
        <f>SUM(C9:C9)*'Fane 15. Nøgletal'!C10</f>
        <v>2562616.0461571771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-281257.16119633411</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40933184.61885491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818010.18908655702</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41751194.807941467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pWWmVjkw+zjWPMdTvlCG+YHGuhYT3cQGELlPJxunKhfCnCHl9veafrPEifbfB1TSQ/f+Qcq0NR5pkddMJP5IA==" saltValue="uPX4Sw3R0WH10qYi00vLN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159</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40933184.61885491</v>
      </c>
      <c r="D9" s="8" t="s">
        <v>3</v>
      </c>
      <c r="E9" s="1"/>
    </row>
    <row r="10" spans="1:5" ht="15" customHeight="1" x14ac:dyDescent="0.25">
      <c r="A10" s="1"/>
      <c r="B10" s="26" t="s">
        <v>19</v>
      </c>
      <c r="C10" s="7">
        <f>SUM(C9:C9)*'Fane 15. Nøgletal'!C10</f>
        <v>2713870.1402300806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-293906.42076397804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43353148.338321015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872244.26462299586</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44225392.602944009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CMG5ir4TocOsm9KjmkqXgJZ9qd/329mpbEkeq2FOnhLU+BPneDSH0zgevFplIomxuEi5zD4GpOCLqL/mlMKlQ==" saltValue="kleZXcoM0Ku7Z2u6REAy/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1" t="s">
        <v>162</v>
      </c>
      <c r="C3" s="111"/>
      <c r="D3" s="111"/>
      <c r="E3" s="1"/>
    </row>
    <row r="4" spans="1:5" ht="15" customHeight="1" x14ac:dyDescent="0.25">
      <c r="A4" s="1"/>
      <c r="B4" s="111"/>
      <c r="C4" s="111"/>
      <c r="D4" s="111"/>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31692877.132947702</v>
      </c>
      <c r="D9" s="8" t="s">
        <v>3</v>
      </c>
      <c r="E9" s="1"/>
    </row>
    <row r="10" spans="1:5" ht="15" customHeight="1" x14ac:dyDescent="0.25">
      <c r="A10" s="1"/>
      <c r="B10" s="65" t="s">
        <v>35</v>
      </c>
      <c r="C10" s="63">
        <v>0</v>
      </c>
      <c r="D10" s="8" t="s">
        <v>3</v>
      </c>
      <c r="E10" s="1"/>
    </row>
    <row r="11" spans="1:5" ht="15" customHeight="1" x14ac:dyDescent="0.25">
      <c r="A11" s="1"/>
      <c r="B11" s="65" t="s">
        <v>36</v>
      </c>
      <c r="C11" s="63">
        <v>0</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2560784.472342174</v>
      </c>
      <c r="D16" s="8" t="s">
        <v>3</v>
      </c>
      <c r="E16" s="1"/>
    </row>
    <row r="17" spans="1:5" ht="15" customHeight="1" x14ac:dyDescent="0.25">
      <c r="A17" s="1"/>
      <c r="B17" s="65" t="s">
        <v>10</v>
      </c>
      <c r="C17" s="9">
        <v>0</v>
      </c>
      <c r="D17" s="8" t="s">
        <v>3</v>
      </c>
      <c r="E17" s="1"/>
    </row>
    <row r="18" spans="1:5" ht="15" customHeight="1" x14ac:dyDescent="0.25">
      <c r="A18" s="1"/>
      <c r="B18" s="65" t="s">
        <v>22</v>
      </c>
      <c r="C18" s="9">
        <v>-243176.27829532642</v>
      </c>
      <c r="D18" s="8" t="s">
        <v>3</v>
      </c>
      <c r="E18" s="43"/>
    </row>
    <row r="19" spans="1:5" ht="15" customHeight="1" x14ac:dyDescent="0.25">
      <c r="A19" s="1"/>
      <c r="B19" s="65" t="s">
        <v>23</v>
      </c>
      <c r="C19" s="9">
        <v>0</v>
      </c>
      <c r="D19" s="8" t="s">
        <v>3</v>
      </c>
      <c r="E19" s="1"/>
    </row>
    <row r="20" spans="1:5" ht="15" customHeight="1" x14ac:dyDescent="0.25">
      <c r="A20" s="1"/>
      <c r="B20" s="83" t="s">
        <v>21</v>
      </c>
      <c r="C20" s="10">
        <v>34010485.326994553</v>
      </c>
      <c r="D20" s="11" t="s">
        <v>3</v>
      </c>
      <c r="E20" s="1"/>
    </row>
    <row r="21" spans="1:5" ht="15" customHeight="1" x14ac:dyDescent="0.25">
      <c r="A21" s="1"/>
      <c r="B21" s="33" t="s">
        <v>12</v>
      </c>
      <c r="C21" s="28"/>
      <c r="D21" s="19"/>
      <c r="E21" s="1"/>
    </row>
    <row r="22" spans="1:5" ht="15" customHeight="1" x14ac:dyDescent="0.25">
      <c r="A22" s="1"/>
      <c r="B22" s="31" t="s">
        <v>12</v>
      </c>
      <c r="C22" s="10">
        <v>955874.99359743996</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0</v>
      </c>
      <c r="D26" s="8" t="s">
        <v>3</v>
      </c>
      <c r="E26" s="1"/>
    </row>
    <row r="27" spans="1:5" ht="15" customHeight="1" x14ac:dyDescent="0.25">
      <c r="A27" s="1"/>
      <c r="B27" s="65" t="s">
        <v>39</v>
      </c>
      <c r="C27" s="9">
        <v>0</v>
      </c>
      <c r="D27" s="8" t="s">
        <v>3</v>
      </c>
      <c r="E27" s="1"/>
    </row>
    <row r="28" spans="1:5" ht="15" customHeight="1" x14ac:dyDescent="0.25">
      <c r="A28" s="1"/>
      <c r="B28" s="65" t="s">
        <v>224</v>
      </c>
      <c r="C28" s="9">
        <v>0</v>
      </c>
      <c r="D28" s="8" t="s">
        <v>3</v>
      </c>
      <c r="E28" s="1"/>
    </row>
    <row r="29" spans="1:5" ht="15" customHeight="1" x14ac:dyDescent="0.25">
      <c r="A29" s="1"/>
      <c r="B29" s="72" t="s">
        <v>225</v>
      </c>
      <c r="C29" s="9">
        <v>0</v>
      </c>
      <c r="D29" s="8" t="s">
        <v>3</v>
      </c>
      <c r="E29" s="1"/>
    </row>
    <row r="30" spans="1:5" ht="15" customHeight="1" x14ac:dyDescent="0.25">
      <c r="A30" s="1"/>
      <c r="B30" s="83" t="s">
        <v>44</v>
      </c>
      <c r="C30" s="10">
        <v>0</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0</v>
      </c>
      <c r="D34" s="11" t="s">
        <v>3</v>
      </c>
      <c r="E34" s="1"/>
    </row>
    <row r="35" spans="1:5" ht="15.4" customHeight="1" x14ac:dyDescent="0.25">
      <c r="A35" s="1"/>
      <c r="B35" s="108" t="s">
        <v>76</v>
      </c>
      <c r="C35" s="109"/>
      <c r="D35" s="110"/>
      <c r="E35" s="1"/>
    </row>
    <row r="36" spans="1:5" x14ac:dyDescent="0.25">
      <c r="A36" s="1"/>
      <c r="B36" s="68" t="s">
        <v>77</v>
      </c>
      <c r="C36" s="10">
        <v>0</v>
      </c>
      <c r="D36" s="11" t="s">
        <v>3</v>
      </c>
      <c r="E36" s="1"/>
    </row>
    <row r="37" spans="1:5" x14ac:dyDescent="0.25">
      <c r="A37" s="1"/>
      <c r="B37" s="33" t="s">
        <v>66</v>
      </c>
      <c r="C37" s="12">
        <v>34966360.320591994</v>
      </c>
      <c r="D37" s="13" t="s">
        <v>3</v>
      </c>
      <c r="E37" s="1"/>
    </row>
    <row r="38" spans="1:5" ht="30" customHeight="1" x14ac:dyDescent="0.25">
      <c r="A38" s="1"/>
      <c r="B38" s="112" t="s">
        <v>226</v>
      </c>
      <c r="C38" s="112"/>
      <c r="D38" s="112"/>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44"/>
      <c r="B48" s="44"/>
      <c r="C48" s="44"/>
      <c r="D48" s="44"/>
      <c r="E48" s="44"/>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yT8gOz1ofC2Zcc6nqgc0nW1jYK3Rzz916XVOQYHV4xKDVjHM9OIm0dVgWX+EPa7G083d086AJE70y/aW/PNszg==" saltValue="wkWiijWST8O0a48LrveGXQ=="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3" t="s">
        <v>124</v>
      </c>
      <c r="C8" s="114"/>
      <c r="D8" s="115"/>
      <c r="E8" s="1"/>
    </row>
    <row r="9" spans="1:5" x14ac:dyDescent="0.25">
      <c r="A9" s="1"/>
      <c r="B9" s="66" t="s">
        <v>89</v>
      </c>
      <c r="C9" s="23">
        <v>12158813.914766323</v>
      </c>
      <c r="D9" s="14" t="s">
        <v>3</v>
      </c>
      <c r="E9" s="1"/>
    </row>
    <row r="10" spans="1:5" x14ac:dyDescent="0.25">
      <c r="A10" s="1"/>
      <c r="B10" s="66" t="s">
        <v>126</v>
      </c>
      <c r="C10" s="84">
        <f>('Fane 3. Omkostninger i ØR2024'!C10+'Fane 3. Omkostninger i ØR2024'!C12+'Fane 3. Omkostninger i ØR2024'!C14)*(1+'Fane 15. Nøgletal'!C9)</f>
        <v>0</v>
      </c>
      <c r="D10" s="14" t="s">
        <v>3</v>
      </c>
      <c r="E10" s="1"/>
    </row>
    <row r="11" spans="1:5" x14ac:dyDescent="0.25">
      <c r="A11" s="1"/>
      <c r="B11" s="66" t="s">
        <v>132</v>
      </c>
      <c r="C11" s="23">
        <f>C9*'Fane 15. Nøgletal'!C21+C10*'Fane 15. Nøgletal'!C21</f>
        <v>243176.27829532645</v>
      </c>
      <c r="D11" s="14" t="s">
        <v>3</v>
      </c>
      <c r="E11" s="1"/>
    </row>
    <row r="12" spans="1:5" x14ac:dyDescent="0.25">
      <c r="A12" s="1"/>
      <c r="B12" s="33"/>
      <c r="C12" s="28"/>
      <c r="D12" s="19"/>
      <c r="E12" s="1"/>
    </row>
    <row r="13" spans="1:5" x14ac:dyDescent="0.25">
      <c r="A13" s="1"/>
      <c r="B13" s="1"/>
      <c r="C13" s="1"/>
      <c r="D13" s="1"/>
      <c r="E13" s="1"/>
    </row>
    <row r="14" spans="1:5" x14ac:dyDescent="0.25">
      <c r="A14" s="1"/>
      <c r="B14" s="113" t="s">
        <v>125</v>
      </c>
      <c r="C14" s="114"/>
      <c r="D14" s="115"/>
      <c r="E14" s="1"/>
    </row>
    <row r="15" spans="1:5" x14ac:dyDescent="0.25">
      <c r="A15" s="1"/>
      <c r="B15" s="66" t="s">
        <v>134</v>
      </c>
      <c r="C15" s="23">
        <f>(C9+C10-C11)*(1+'Fane 15. Nøgletal'!C9)</f>
        <v>12878421.157497851</v>
      </c>
      <c r="D15" s="14" t="s">
        <v>3</v>
      </c>
      <c r="E15" s="1"/>
    </row>
    <row r="16" spans="1:5" x14ac:dyDescent="0.25">
      <c r="A16" s="1"/>
      <c r="B16" s="66" t="s">
        <v>185</v>
      </c>
      <c r="C16" s="84">
        <f>('Fane 2.1. Økonomisk ramme 2025'!C10+'Fane 2.1. Økonomisk ramme 2025'!C12+'Fane 2.1. Økonomisk ramme 2025'!C14)*(1+'Fane 15. Nøgletal'!C10)</f>
        <v>0</v>
      </c>
      <c r="D16" s="14" t="s">
        <v>3</v>
      </c>
      <c r="E16" s="1"/>
    </row>
    <row r="17" spans="1:5" x14ac:dyDescent="0.25">
      <c r="A17" s="1"/>
      <c r="B17" s="66" t="s">
        <v>133</v>
      </c>
      <c r="C17" s="23">
        <f>C15*'Fane 15. Nøgletal'!C21+C16*'Fane 15. Nøgletal'!C21</f>
        <v>257568.42314995703</v>
      </c>
      <c r="D17" s="14" t="s">
        <v>3</v>
      </c>
      <c r="E17" s="1"/>
    </row>
    <row r="18" spans="1:5" x14ac:dyDescent="0.25">
      <c r="A18" s="1"/>
      <c r="B18" s="33"/>
      <c r="C18" s="28"/>
      <c r="D18" s="19"/>
      <c r="E18" s="1"/>
    </row>
    <row r="19" spans="1:5" x14ac:dyDescent="0.25">
      <c r="A19" s="1"/>
      <c r="B19" s="1"/>
      <c r="C19" s="64"/>
      <c r="D19" s="1"/>
      <c r="E19" s="1"/>
    </row>
    <row r="20" spans="1:5" x14ac:dyDescent="0.25">
      <c r="A20" s="1"/>
      <c r="B20" s="113" t="s">
        <v>146</v>
      </c>
      <c r="C20" s="114"/>
      <c r="D20" s="115"/>
      <c r="E20" s="1"/>
    </row>
    <row r="21" spans="1:5" x14ac:dyDescent="0.25">
      <c r="A21" s="1"/>
      <c r="B21" s="66" t="s">
        <v>190</v>
      </c>
      <c r="C21" s="23">
        <f>(C15+C16-C17)*(1+'Fane 15. Nøgletal'!C10)</f>
        <v>13457615.27063516</v>
      </c>
      <c r="D21" s="14" t="s">
        <v>3</v>
      </c>
      <c r="E21" s="1"/>
    </row>
    <row r="22" spans="1:5" x14ac:dyDescent="0.25">
      <c r="A22" s="1"/>
      <c r="B22" s="66" t="s">
        <v>197</v>
      </c>
      <c r="C22" s="23">
        <f>C21*'Fane 15. Nøgletal'!C21</f>
        <v>269152.30541270319</v>
      </c>
      <c r="D22" s="14" t="s">
        <v>3</v>
      </c>
      <c r="E22" s="1"/>
    </row>
    <row r="23" spans="1:5" x14ac:dyDescent="0.25">
      <c r="A23" s="1"/>
      <c r="B23" s="33"/>
      <c r="C23" s="28"/>
      <c r="D23" s="19"/>
      <c r="E23" s="1"/>
    </row>
    <row r="24" spans="1:5" x14ac:dyDescent="0.25">
      <c r="A24" s="1"/>
      <c r="B24" s="1"/>
      <c r="C24" s="1"/>
      <c r="D24" s="1"/>
      <c r="E24" s="1"/>
    </row>
    <row r="25" spans="1:5" x14ac:dyDescent="0.25">
      <c r="A25" s="1"/>
      <c r="B25" s="113" t="s">
        <v>188</v>
      </c>
      <c r="C25" s="114"/>
      <c r="D25" s="115"/>
      <c r="E25" s="1"/>
    </row>
    <row r="26" spans="1:5" x14ac:dyDescent="0.25">
      <c r="A26" s="1"/>
      <c r="B26" s="66" t="s">
        <v>191</v>
      </c>
      <c r="C26" s="23">
        <f>(C21-C22)*(1+'Fane 15. Nøgletal'!C10)</f>
        <v>14062858.059816705</v>
      </c>
      <c r="D26" s="14" t="s">
        <v>3</v>
      </c>
      <c r="E26" s="1"/>
    </row>
    <row r="27" spans="1:5" x14ac:dyDescent="0.25">
      <c r="A27" s="1"/>
      <c r="B27" s="66" t="s">
        <v>195</v>
      </c>
      <c r="C27" s="23">
        <f>C26*'Fane 15. Nøgletal'!C21</f>
        <v>281257.16119633411</v>
      </c>
      <c r="D27" s="14" t="s">
        <v>3</v>
      </c>
      <c r="E27" s="1"/>
    </row>
    <row r="28" spans="1:5" x14ac:dyDescent="0.25">
      <c r="A28" s="1"/>
      <c r="B28" s="33"/>
      <c r="C28" s="28"/>
      <c r="D28" s="19"/>
      <c r="E28" s="1"/>
    </row>
    <row r="29" spans="1:5" x14ac:dyDescent="0.25">
      <c r="A29" s="1"/>
      <c r="B29" s="1"/>
      <c r="C29" s="1"/>
      <c r="D29" s="1"/>
      <c r="E29" s="1"/>
    </row>
    <row r="30" spans="1:5" x14ac:dyDescent="0.25">
      <c r="A30" s="1"/>
      <c r="B30" s="113" t="s">
        <v>189</v>
      </c>
      <c r="C30" s="114"/>
      <c r="D30" s="115"/>
      <c r="E30" s="1"/>
    </row>
    <row r="31" spans="1:5" x14ac:dyDescent="0.25">
      <c r="A31" s="1"/>
      <c r="B31" s="66" t="s">
        <v>192</v>
      </c>
      <c r="C31" s="23">
        <f>(C26-C27)*(1+'Fane 15. Nøgletal'!C10)</f>
        <v>14695321.038198901</v>
      </c>
      <c r="D31" s="14" t="s">
        <v>3</v>
      </c>
      <c r="E31" s="1"/>
    </row>
    <row r="32" spans="1:5" x14ac:dyDescent="0.25">
      <c r="A32" s="1"/>
      <c r="B32" s="66" t="s">
        <v>196</v>
      </c>
      <c r="C32" s="23">
        <f>C31*'Fane 15. Nøgletal'!C21</f>
        <v>293906.42076397804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XwZk8FIgZGNV+2eVhCWCSJ7PuBfRt0073YNc8aHrQ3B9cpqmo7xjt7KbJpYxQ8f3Jm0x9ObHZd2XolGPcTb8Q==" saltValue="AQLAMoy3sI/fRIvRU85hE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6" t="s">
        <v>58</v>
      </c>
      <c r="C3" s="116"/>
      <c r="D3" s="116"/>
      <c r="E3" s="1"/>
    </row>
    <row r="4" spans="1:5" ht="15" customHeight="1" x14ac:dyDescent="0.25">
      <c r="A4" s="1"/>
      <c r="B4" s="116"/>
      <c r="C4" s="116"/>
      <c r="D4" s="116"/>
      <c r="E4" s="1"/>
    </row>
    <row r="5" spans="1:5" ht="15" customHeight="1" x14ac:dyDescent="0.25">
      <c r="A5" s="1"/>
      <c r="B5" s="116"/>
      <c r="C5" s="116"/>
      <c r="D5" s="116"/>
      <c r="E5" s="1"/>
    </row>
    <row r="6" spans="1:5" ht="15" customHeight="1" x14ac:dyDescent="0.35">
      <c r="A6" s="1"/>
      <c r="B6" s="70"/>
      <c r="C6" s="70"/>
      <c r="D6" s="70"/>
      <c r="E6" s="1"/>
    </row>
    <row r="7" spans="1:5" x14ac:dyDescent="0.25">
      <c r="A7" s="1"/>
      <c r="B7" s="1"/>
      <c r="C7" s="1"/>
      <c r="D7" s="1"/>
      <c r="E7" s="1"/>
    </row>
    <row r="8" spans="1:5" x14ac:dyDescent="0.25">
      <c r="A8" s="1"/>
      <c r="B8" s="113" t="s">
        <v>148</v>
      </c>
      <c r="C8" s="114"/>
      <c r="D8" s="115"/>
      <c r="E8" s="1"/>
    </row>
    <row r="9" spans="1:5" x14ac:dyDescent="0.25">
      <c r="A9" s="1"/>
      <c r="B9" s="66" t="s">
        <v>135</v>
      </c>
      <c r="C9" s="23">
        <v>23708837.895518545</v>
      </c>
      <c r="D9" s="14" t="s">
        <v>3</v>
      </c>
      <c r="E9" s="1"/>
    </row>
    <row r="10" spans="1:5" x14ac:dyDescent="0.25">
      <c r="A10" s="1"/>
      <c r="B10" s="66" t="s">
        <v>127</v>
      </c>
      <c r="C10" s="84">
        <f>('Fane 3. Omkostninger i ØR2024'!C11+'Fane 3. Omkostninger i ØR2024'!C13+'Fane 3. Omkostninger i ØR2024'!C15)*(1+'Fane 15. Nøgletal'!C9)</f>
        <v>0</v>
      </c>
      <c r="D10" s="14" t="s">
        <v>3</v>
      </c>
      <c r="E10" s="1"/>
    </row>
    <row r="11" spans="1:5" x14ac:dyDescent="0.25">
      <c r="A11" s="1"/>
      <c r="B11" s="66" t="s">
        <v>136</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3" t="s">
        <v>147</v>
      </c>
      <c r="C14" s="114"/>
      <c r="D14" s="115"/>
      <c r="E14" s="1"/>
    </row>
    <row r="15" spans="1:5" x14ac:dyDescent="0.25">
      <c r="A15" s="1"/>
      <c r="B15" s="66" t="s">
        <v>137</v>
      </c>
      <c r="C15" s="23">
        <f>(C9+C10-C11)*(1+'Fane 15. Nøgletal'!C9)</f>
        <v>25624511.997476444</v>
      </c>
      <c r="D15" s="14" t="s">
        <v>3</v>
      </c>
      <c r="E15" s="1"/>
    </row>
    <row r="16" spans="1:5" x14ac:dyDescent="0.25">
      <c r="A16" s="1"/>
      <c r="B16" s="66" t="s">
        <v>186</v>
      </c>
      <c r="C16" s="84">
        <f>('Fane 2.1. Økonomisk ramme 2025'!C11+'Fane 2.1. Økonomisk ramme 2025'!C13+'Fane 2.1. Økonomisk ramme 2025'!C15)*(1+'Fane 15. Nøgletal'!C10)</f>
        <v>0</v>
      </c>
      <c r="D16" s="14" t="s">
        <v>3</v>
      </c>
      <c r="E16" s="1"/>
    </row>
    <row r="17" spans="1:5" x14ac:dyDescent="0.25">
      <c r="A17" s="1"/>
      <c r="B17" s="66" t="s">
        <v>138</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3" t="s">
        <v>83</v>
      </c>
      <c r="C20" s="114"/>
      <c r="D20" s="115"/>
      <c r="E20" s="1"/>
    </row>
    <row r="21" spans="1:5" x14ac:dyDescent="0.25">
      <c r="A21" s="1"/>
      <c r="B21" s="66" t="s">
        <v>193</v>
      </c>
      <c r="C21" s="23">
        <f>(C15+C16-C17)*(1+'Fane 15. Nøgletal'!C10)</f>
        <v>27323417.142909132</v>
      </c>
      <c r="D21" s="14" t="s">
        <v>3</v>
      </c>
      <c r="E21" s="1"/>
    </row>
    <row r="22" spans="1:5" x14ac:dyDescent="0.25">
      <c r="A22" s="1"/>
      <c r="B22" s="66" t="s">
        <v>198</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3" t="s">
        <v>139</v>
      </c>
      <c r="C25" s="114"/>
      <c r="D25" s="115"/>
      <c r="E25" s="1"/>
    </row>
    <row r="26" spans="1:5" x14ac:dyDescent="0.25">
      <c r="A26" s="1"/>
      <c r="B26" s="66" t="s">
        <v>194</v>
      </c>
      <c r="C26" s="23">
        <f>(C21-C22)*(1+'Fane 15. Nøgletal'!C10)</f>
        <v>29134959.699484009</v>
      </c>
      <c r="D26" s="14" t="s">
        <v>3</v>
      </c>
      <c r="E26" s="1"/>
    </row>
    <row r="27" spans="1:5" x14ac:dyDescent="0.25">
      <c r="A27" s="1"/>
      <c r="B27" s="66" t="s">
        <v>199</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3" t="s">
        <v>164</v>
      </c>
      <c r="C30" s="114"/>
      <c r="D30" s="115"/>
      <c r="E30" s="1"/>
    </row>
    <row r="31" spans="1:5" x14ac:dyDescent="0.25">
      <c r="A31" s="1"/>
      <c r="B31" s="66" t="s">
        <v>201</v>
      </c>
      <c r="C31" s="23">
        <f>(C26-C27)*(1+'Fane 15. Nøgletal'!C10)</f>
        <v>31066607.527559798</v>
      </c>
      <c r="D31" s="14" t="s">
        <v>3</v>
      </c>
      <c r="E31" s="1"/>
    </row>
    <row r="32" spans="1:5" x14ac:dyDescent="0.25">
      <c r="A32" s="1"/>
      <c r="B32" s="66" t="s">
        <v>200</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FvxzybEhxjgsX3AzC26b+z8yRSoFp1+iSiDr3nbRLD6K7ximzJ6Pu4G2j9VuaVJKUJ78B0E54b3iaVjTONlew==" saltValue="Md3aCWP3ua6qmeY6mVFai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45</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3" t="s">
        <v>10</v>
      </c>
      <c r="C8" s="115"/>
      <c r="D8" s="1"/>
    </row>
    <row r="9" spans="1:4" x14ac:dyDescent="0.25">
      <c r="A9" s="1"/>
      <c r="B9" s="66" t="s">
        <v>165</v>
      </c>
      <c r="C9" s="22">
        <v>0</v>
      </c>
      <c r="D9" s="1"/>
    </row>
    <row r="10" spans="1:4" x14ac:dyDescent="0.25">
      <c r="A10" s="1"/>
      <c r="B10" s="33"/>
      <c r="C10" s="19"/>
      <c r="D10" s="1"/>
    </row>
    <row r="11" spans="1:4" x14ac:dyDescent="0.25">
      <c r="A11" s="1"/>
      <c r="B11" s="117" t="s">
        <v>219</v>
      </c>
      <c r="C11" s="118"/>
      <c r="D11" s="1"/>
    </row>
    <row r="12" spans="1:4" x14ac:dyDescent="0.25">
      <c r="A12" s="1"/>
      <c r="B12" s="119"/>
      <c r="C12" s="120"/>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zdyN+QPpkXf/4TvDF4rrOB/BMITFCiYwykhpww9OSnmd89GwQpBnNSR3tDIXf4zGd4waRjF/pA5qzSpx8oFVHw==" saltValue="eAksPDDdAXRJ9EEyOjm+T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2024-08-14T10:57:55Z</dcterms:modified>
</cp:coreProperties>
</file>