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OFOR Spildevand Rødovre AS (S046)\ØR2027\"/>
    </mc:Choice>
  </mc:AlternateContent>
  <xr:revisionPtr revIDLastSave="0" documentId="13_ncr:1_{F2C6914C-FB11-4995-8FAD-69C3989EE3D8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2027'!$A$1:$E$26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Engangstillæg'!$A$1:$G$20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Engangstillæg'!$B$8:$F$18</definedName>
    <definedName name="EngTillæg_Tabel_Værdi">'5.3. Engangstillæg'!$B$18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10-tillæg'!$B$9:$B$10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2027'!$A$1:$E$26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Engangstillæg'!$A$1:$G$20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2027'!$B$8:$D$24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2027'!$B$24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8" i="10"/>
  <c r="C18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E10" i="8"/>
  <c r="C10" i="7" s="1"/>
  <c r="E9" i="8"/>
  <c r="C9" i="7" s="1"/>
  <c r="C25" i="7"/>
  <c r="C18" i="3" s="1"/>
  <c r="C16" i="6"/>
  <c r="C13" i="3" l="1"/>
  <c r="C12" i="11"/>
  <c r="C19" i="3" s="1"/>
  <c r="C20" i="7"/>
  <c r="C11" i="4" s="1"/>
  <c r="C12" i="4" s="1"/>
  <c r="C15" i="4" s="1"/>
  <c r="C19" i="4" s="1"/>
  <c r="C24" i="4" s="1"/>
  <c r="C12" i="3"/>
  <c r="C16" i="12"/>
  <c r="C20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4" i="3" s="1"/>
</calcChain>
</file>

<file path=xl/sharedStrings.xml><?xml version="1.0" encoding="utf-8"?>
<sst xmlns="http://schemas.openxmlformats.org/spreadsheetml/2006/main" count="349" uniqueCount="159">
  <si>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</si>
  <si>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</si>
  <si>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</si>
  <si>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</si>
  <si>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</si>
  <si>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</si>
  <si>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</si>
  <si>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</si>
  <si>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</si>
  <si>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</si>
  <si>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</si>
  <si>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</si>
  <si>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</si>
  <si>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</si>
  <si>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</si>
  <si>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</si>
  <si>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</si>
  <si>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</si>
  <si>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</si>
  <si>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</si>
  <si>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</si>
  <si>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</si>
  <si>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</si>
  <si>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</si>
  <si>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</si>
  <si>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</si>
  <si>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</si>
  <si>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</si>
  <si>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</si>
  <si>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</si>
  <si>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</si>
  <si>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</si>
  <si>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</si>
  <si>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</si>
  <si>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</si>
  <si>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</si>
  <si>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</si>
  <si>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</si>
  <si>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</si>
  <si>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</si>
  <si>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</si>
  <si>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</si>
  <si>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</si>
  <si>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</si>
  <si>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</si>
  <si>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</si>
  <si>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</si>
  <si>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</si>
  <si>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</si>
  <si>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</si>
  <si>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</si>
  <si>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</si>
  <si>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</si>
  <si>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</si>
  <si>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</si>
  <si>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</si>
  <si>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</si>
  <si>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</si>
  <si>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</si>
  <si>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</si>
  <si>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</si>
  <si>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</si>
  <si>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</si>
  <si>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</si>
  <si>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</si>
  <si>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</si>
  <si>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</si>
  <si>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</si>
  <si>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</si>
  <si>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</si>
  <si>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</si>
  <si>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</si>
  <si>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</si>
  <si>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</si>
  <si>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</si>
  <si>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</si>
  <si>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</si>
  <si>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</si>
  <si>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</si>
  <si>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</si>
  <si>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</si>
  <si>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</si>
  <si>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</si>
  <si>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</si>
  <si>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</si>
  <si>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</si>
  <si>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</si>
  <si>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</si>
  <si>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</si>
  <si>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</si>
  <si>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</si>
  <si>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</si>
  <si>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</si>
  <si>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</si>
  <si>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</si>
  <si>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</si>
  <si>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</si>
  <si>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</si>
  <si>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</si>
  <si>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</si>
  <si>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</si>
  <si>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</si>
  <si>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</si>
  <si>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</si>
  <si>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</si>
  <si>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</si>
  <si>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</si>
  <si>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</si>
  <si>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</si>
  <si>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</si>
  <si>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</si>
  <si>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</si>
  <si>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</si>
  <si>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</si>
  <si>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</si>
  <si>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</si>
  <si>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</si>
  <si>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</si>
  <si>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</si>
  <si>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</si>
  <si>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</si>
  <si>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</si>
  <si>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</si>
  <si>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</si>
  <si>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</si>
  <si>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</si>
  <si>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</si>
  <si>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</si>
  <si>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</si>
  <si>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</si>
  <si>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</si>
  <si>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</si>
  <si>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</si>
  <si>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</si>
  <si>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</si>
  <si>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</si>
  <si>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</si>
  <si>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</si>
  <si>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</si>
  <si>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</si>
  <si>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</si>
  <si>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</si>
  <si>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</si>
  <si>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</si>
  <si>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</si>
  <si>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</si>
  <si>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</si>
  <si>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Betalinger til projekters medfinansiering - ØR - Rødovre Boligselskab</t>
  </si>
  <si>
    <t>CSRD</t>
  </si>
  <si>
    <t>NIS 2</t>
  </si>
  <si>
    <t>Brønde Lørenskogvej</t>
  </si>
  <si>
    <t>Omlægning spildevandsledning Gunnekær og Kirstine Pedersens Vej</t>
  </si>
  <si>
    <t>Finansieringsomkostninger 2025 Kloakseparering Gunnekær og Pedersvej tillæg-2024</t>
  </si>
  <si>
    <t>Harrestrup Å</t>
  </si>
  <si>
    <t>Finansieringsomkostninger omlægning Gunnekær og Pedersvej 2024-tillæg</t>
  </si>
  <si>
    <t>Engangsfradrag som følge af korrigerede oplysninger (§ 49)</t>
  </si>
  <si>
    <t>Udviklingsprojekt Harrestrup Å</t>
  </si>
  <si>
    <t>Note: En positiv saldo på differencekontoen angiver, at I (vandselskabet) har takstmidler til gode hos forbrugerne. En negativ saldo angiver omvendt, at forbrugerne har takstmidler til gode hos jer.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</si>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</sst>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zFfIwufI/gGVzchaCLzb29vp3O/cpj+Jy7vjjCmRyrLRaYi/xNCNBzAZOxDV4Tc6ja3eXOA+yN1OZGEhjJy9Aw==" saltValue="Z8bfEgekKtznmU4lgl8+s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32373930.673749913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124731.99260476721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-1650434.8252999999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-60284.690634830855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-227952.44229642011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883183.73146476701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31443174.439588193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209000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549931.75339384389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-43314</v>
      </c>
      <c r="D20" s="39" t="s">
        <v>31</v>
      </c>
      <c r="E20" s="11"/>
    </row>
    <row r="21" spans="1:5" ht="15" customHeight="1" x14ac:dyDescent="0.25">
      <c r="A21" s="11"/>
      <c r="B21" s="28" t="s">
        <v>158</v>
      </c>
      <c r="C21" s="34">
        <v>-866765.68141068891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-3028977</v>
      </c>
      <c r="D22" s="39" t="s">
        <v>31</v>
      </c>
      <c r="E22" s="11"/>
    </row>
    <row r="23" spans="1:5" ht="15" customHeight="1" x14ac:dyDescent="0.25">
      <c r="A23" s="11"/>
      <c r="B23" s="38" t="s">
        <v>155</v>
      </c>
      <c r="C23" s="34">
        <v>-1647209</v>
      </c>
      <c r="D23" s="39" t="s">
        <v>31</v>
      </c>
      <c r="E23" s="11"/>
    </row>
    <row r="24" spans="1:5" ht="15" customHeight="1" x14ac:dyDescent="0.25">
      <c r="A24" s="11"/>
      <c r="B24" s="25" t="s">
        <v>4</v>
      </c>
      <c r="C24" s="41">
        <f>SUM(C17:C23)</f>
        <v>26615840.511571348</v>
      </c>
      <c r="D24" s="27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BYiw72Z9W6+DhW0AfGaVecZnA7LYhsiLF/G8ZiwZcYJ7+7O9DG73I60adeHQ5imgOb/jUd8M0oxuVhtNHBp83A==" saltValue="ClM+v0KjMgKctvYxoj0PK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43783466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1158616.238192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10-tillæg'!C20+'5.2. Varige tillæg'!C18+'5.2. Varige tillæg'!E18+'5.3. Engangstillæg'!C18+'5.3. Engangstillæg'!E18</f>
        <v>18684881.39607729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63626963.63426929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46355619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17271344.63426929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3160837</v>
      </c>
      <c r="D18" s="46" t="s">
        <v>31</v>
      </c>
      <c r="E18" s="11"/>
    </row>
    <row r="19" spans="1:5" ht="15" customHeight="1" x14ac:dyDescent="0.25">
      <c r="A19" s="11"/>
      <c r="B19" s="25" t="s">
        <v>140</v>
      </c>
      <c r="C19" s="41">
        <f>C15+C18</f>
        <v>20432181.63426929</v>
      </c>
      <c r="D19" s="27" t="s">
        <v>31</v>
      </c>
      <c r="E19" s="11"/>
    </row>
    <row r="20" spans="1:5" ht="27.75" customHeight="1" x14ac:dyDescent="0.25">
      <c r="A20" s="11"/>
      <c r="B20" s="49" t="s">
        <v>157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141</v>
      </c>
      <c r="C22" s="26"/>
      <c r="D22" s="27"/>
      <c r="E22" s="11"/>
    </row>
    <row r="23" spans="1:5" ht="15" customHeight="1" x14ac:dyDescent="0.25">
      <c r="A23" s="11"/>
      <c r="B23" s="52" t="s">
        <v>142</v>
      </c>
      <c r="C23" s="53">
        <f>100*3160837/(41512663+3809582)</f>
        <v>6.9741404027977874</v>
      </c>
      <c r="D23" s="46" t="s">
        <v>143</v>
      </c>
      <c r="E23" s="11"/>
    </row>
    <row r="24" spans="1:5" ht="15" customHeight="1" x14ac:dyDescent="0.25">
      <c r="A24" s="11"/>
      <c r="B24" s="52" t="s">
        <v>144</v>
      </c>
      <c r="C24" s="53">
        <f>C19/C12*100</f>
        <v>32.112457466482937</v>
      </c>
      <c r="D24" s="46" t="s">
        <v>143</v>
      </c>
      <c r="E24" s="11"/>
    </row>
    <row r="25" spans="1:5" ht="56.25" customHeight="1" x14ac:dyDescent="0.25">
      <c r="A25" s="11"/>
      <c r="B25" s="54" t="s">
        <v>145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PCCakaMYKqyUbcgRdD/IMHPBls2qowsLPDbydtq0s6dxotVWUFI4I/SW0sPCRDTiWGnZj+LLlv5uk5pM6xFGwQ==" saltValue="487ExL6JG/3MiTLb5ya0X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86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134</v>
      </c>
      <c r="C8" s="60"/>
      <c r="D8" s="61"/>
      <c r="E8" s="57"/>
    </row>
    <row r="9" spans="1:5" ht="15" customHeight="1" x14ac:dyDescent="0.25">
      <c r="A9" s="57"/>
      <c r="B9" s="62" t="s">
        <v>121</v>
      </c>
      <c r="C9" s="63">
        <v>30591829.626255922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1158616.238192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-62047.836793685645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-223794.39877882274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909327.04487449932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32373930.673749913</v>
      </c>
      <c r="D17" s="71" t="s">
        <v>31</v>
      </c>
      <c r="E17" s="57"/>
    </row>
    <row r="18" spans="1:5" ht="15" customHeight="1" x14ac:dyDescent="0.25">
      <c r="A18" s="57"/>
      <c r="B18" s="72" t="s">
        <v>122</v>
      </c>
      <c r="C18" s="68">
        <v>209000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561445.31052698055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-866765.68141068891</v>
      </c>
      <c r="D20" s="77" t="s">
        <v>31</v>
      </c>
      <c r="E20" s="57"/>
    </row>
    <row r="21" spans="1:5" ht="15" customHeight="1" x14ac:dyDescent="0.25">
      <c r="A21" s="57"/>
      <c r="B21" s="62" t="s">
        <v>123</v>
      </c>
      <c r="C21" s="68">
        <v>-41386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135</v>
      </c>
      <c r="C23" s="78">
        <v>32236224.302866206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ferod2FpWA7kR66CFa7aPyLivLPRaTrEFC94n4Hb/tsMT1HCZJU38J1JGU7WCE6gsbxzRidZaB+AZ8FIR6aRfA==" saltValue="bAumGr1DpfnRVzvFRMj0x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87</v>
      </c>
      <c r="C8" s="84"/>
      <c r="D8" s="85"/>
      <c r="E8" s="11"/>
    </row>
    <row r="9" spans="1:5" ht="15" customHeight="1" x14ac:dyDescent="0.25">
      <c r="A9" s="11"/>
      <c r="B9" s="52" t="s">
        <v>88</v>
      </c>
      <c r="C9" s="2">
        <v>11513102.845176535</v>
      </c>
      <c r="D9" s="46" t="s">
        <v>31</v>
      </c>
      <c r="E9" s="11"/>
    </row>
    <row r="10" spans="1:5" ht="15" customHeight="1" x14ac:dyDescent="0.25">
      <c r="A10" s="11"/>
      <c r="B10" s="86" t="s">
        <v>89</v>
      </c>
      <c r="C10" s="3">
        <f>-'8. Nøgletal'!C19*C9</f>
        <v>-230262.0569035307</v>
      </c>
      <c r="D10" s="46" t="s">
        <v>31</v>
      </c>
      <c r="E10" s="11"/>
    </row>
    <row r="11" spans="1:5" ht="15" customHeight="1" x14ac:dyDescent="0.25">
      <c r="A11" s="11"/>
      <c r="B11" s="86" t="s">
        <v>90</v>
      </c>
      <c r="C11" s="2">
        <f>('5.2. Varige tillæg'!C18)*(1+'8. Nøgletal'!C9)*(1-'8. Nøgletal'!C19)+'5.6 Anlægsprojekter'!C12-'6. Bortfald'!C12+'7. Tilknyttet virksomhed'!C12</f>
        <v>114781.326548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11397622.114821006</v>
      </c>
      <c r="D12" s="46" t="s">
        <v>31</v>
      </c>
      <c r="E12" s="11"/>
    </row>
    <row r="13" spans="1:5" ht="15" customHeight="1" x14ac:dyDescent="0.25">
      <c r="A13" s="11"/>
      <c r="B13" s="87" t="s">
        <v>92</v>
      </c>
      <c r="C13" s="88">
        <f>-C12*'8. Nøgletal'!C19</f>
        <v>-227952.44229642011</v>
      </c>
      <c r="D13" s="89" t="s">
        <v>31</v>
      </c>
      <c r="E13" s="90"/>
    </row>
    <row r="14" spans="1:5" ht="15" customHeight="1" x14ac:dyDescent="0.25">
      <c r="A14" s="11"/>
      <c r="B14" s="83" t="s">
        <v>93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21143718.991251353</v>
      </c>
      <c r="D15" s="46" t="s">
        <v>31</v>
      </c>
      <c r="E15" s="11"/>
    </row>
    <row r="16" spans="1:5" ht="15" customHeight="1" x14ac:dyDescent="0.25">
      <c r="A16" s="11"/>
      <c r="B16" s="86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94</v>
      </c>
      <c r="C17" s="2">
        <f>('5.2. Varige tillæg'!E18)*(1+'8. Nøgletal'!C9)*(1-'8. Nøgletal'!C14)+'5.6 Anlægsprojekter'!E12-'6. Bortfald'!E12+'7. Tilknyttet virksomhed'!E12</f>
        <v>-1640235.3395999998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19503483.651651353</v>
      </c>
      <c r="D18" s="46" t="s">
        <v>31</v>
      </c>
      <c r="E18" s="11"/>
    </row>
    <row r="19" spans="1:5" ht="15" customHeight="1" x14ac:dyDescent="0.25">
      <c r="A19" s="11"/>
      <c r="B19" s="87" t="s">
        <v>96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-227952.44229642011</v>
      </c>
      <c r="D20" s="27" t="s">
        <v>31</v>
      </c>
      <c r="E20" s="11"/>
    </row>
    <row r="21" spans="1:5" ht="39.950000000000003" customHeight="1" x14ac:dyDescent="0.25">
      <c r="A21" s="11"/>
      <c r="B21" s="91" t="s">
        <v>124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U4bMKofpYOtb06bd+FKRlGaMoYXKOwlKgqOMhRmNyjlgWeP5+B+gsqDy9y3TinpvPgIxJOwdQTNvCkhAHV/5ww==" saltValue="9ByPgAVUCQXVJLdoLXAuy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98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6960.8003361199953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2385488.5957411695</v>
      </c>
      <c r="D10" s="46" t="s">
        <v>31</v>
      </c>
      <c r="E10" s="11"/>
    </row>
    <row r="11" spans="1:5" ht="15" customHeight="1" x14ac:dyDescent="0.25">
      <c r="A11" s="11"/>
      <c r="B11" s="97" t="s">
        <v>147</v>
      </c>
      <c r="C11" s="98">
        <v>14719388</v>
      </c>
      <c r="D11" s="46" t="s">
        <v>31</v>
      </c>
      <c r="E11" s="11"/>
    </row>
    <row r="12" spans="1:5" ht="15" customHeight="1" x14ac:dyDescent="0.25">
      <c r="A12" s="11"/>
      <c r="B12" s="97" t="s">
        <v>146</v>
      </c>
      <c r="C12" s="98">
        <v>46389</v>
      </c>
      <c r="D12" s="46" t="s">
        <v>31</v>
      </c>
      <c r="E12" s="11"/>
    </row>
    <row r="13" spans="1:5" ht="15" customHeight="1" x14ac:dyDescent="0.25">
      <c r="A13" s="11"/>
      <c r="B13" s="99"/>
      <c r="C13" s="98"/>
      <c r="D13" s="46" t="s">
        <v>31</v>
      </c>
      <c r="E13" s="11"/>
    </row>
    <row r="14" spans="1:5" ht="15" customHeight="1" x14ac:dyDescent="0.25">
      <c r="A14" s="11"/>
      <c r="B14" s="99"/>
      <c r="C14" s="98"/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17158226.39607729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209000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209000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lrnuoUroL1qpN2/mf2eF9UC1Hm/KHcTf6GXTt2tX7wvBOZCFd9JhS/1nHxkan1V9iVEBmPH6tTix94m+NrhWdg==" saltValue="Xx0u9KHcCfRrgG9Tn0YGK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125</v>
      </c>
      <c r="C8" s="106" t="s">
        <v>100</v>
      </c>
      <c r="D8" s="107" t="s">
        <v>101</v>
      </c>
      <c r="E8" s="107" t="s">
        <v>102</v>
      </c>
      <c r="F8" s="27"/>
      <c r="G8" s="11"/>
    </row>
    <row r="9" spans="1:7" ht="15" customHeight="1" x14ac:dyDescent="0.25">
      <c r="A9" s="11"/>
      <c r="B9" s="97" t="s">
        <v>137</v>
      </c>
      <c r="C9" s="33">
        <v>85561.199663880005</v>
      </c>
      <c r="D9" s="33">
        <v>92522</v>
      </c>
      <c r="E9" s="33">
        <f>MAX(D9-C9,0)</f>
        <v>6960.8003361199953</v>
      </c>
      <c r="F9" s="46" t="s">
        <v>31</v>
      </c>
      <c r="G9" s="11"/>
    </row>
    <row r="10" spans="1:7" ht="42" customHeight="1" x14ac:dyDescent="0.25">
      <c r="A10" s="11"/>
      <c r="B10" s="97" t="s">
        <v>138</v>
      </c>
      <c r="C10" s="33">
        <v>14312623.40425883</v>
      </c>
      <c r="D10" s="33">
        <v>16698112</v>
      </c>
      <c r="E10" s="33">
        <f t="shared" ref="E10:E19" si="0">MAX(D10-C10,0)</f>
        <v>2385488.5957411695</v>
      </c>
      <c r="F10" s="46" t="s">
        <v>31</v>
      </c>
      <c r="G10" s="11"/>
    </row>
    <row r="11" spans="1:7" ht="15" hidden="1" customHeight="1" x14ac:dyDescent="0.25">
      <c r="A11" s="11"/>
      <c r="B11" s="97"/>
      <c r="C11" s="33"/>
      <c r="D11" s="33"/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103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jqJooD9wJh7MPs8119spTeJsvJC9f2WSxZfFJgFz7tteHipVTTC8ZR7kxX6C4Lp25xX4e5SSox6JjEi6vukrXQ==" saltValue="VyAOymraZPl3N30l/LAWn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148</v>
      </c>
      <c r="C10" s="33">
        <v>33943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149</v>
      </c>
      <c r="C11" s="33">
        <v>79891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150</v>
      </c>
      <c r="C12" s="33">
        <v>0</v>
      </c>
      <c r="D12" s="46" t="s">
        <v>31</v>
      </c>
      <c r="E12" s="33">
        <v>8617</v>
      </c>
      <c r="F12" s="46" t="s">
        <v>31</v>
      </c>
      <c r="G12" s="11"/>
    </row>
    <row r="13" spans="1:7" ht="15" customHeight="1" x14ac:dyDescent="0.25">
      <c r="A13" s="11"/>
      <c r="B13" s="112" t="s">
        <v>151</v>
      </c>
      <c r="C13" s="33">
        <v>0</v>
      </c>
      <c r="D13" s="46" t="s">
        <v>31</v>
      </c>
      <c r="E13" s="33">
        <v>1296</v>
      </c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104</v>
      </c>
      <c r="C18" s="100">
        <f>SUM(C10:C17)</f>
        <v>113834</v>
      </c>
      <c r="D18" s="101" t="s">
        <v>31</v>
      </c>
      <c r="E18" s="100">
        <f>SUM(E10:E17)</f>
        <v>9913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-222.45840211904743</v>
      </c>
      <c r="D19" s="46" t="s">
        <v>31</v>
      </c>
      <c r="E19" s="33">
        <f>-E18*'8. Nøgletal'!C23</f>
        <v>-19.372332872482009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-2276.6799999999998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3217.5775001787592</v>
      </c>
      <c r="D21" s="46" t="s">
        <v>31</v>
      </c>
      <c r="E21" s="33">
        <f>SUM(E18:E20)*'8. Nøgletal'!C9</f>
        <v>285.92583957998522</v>
      </c>
      <c r="F21" s="46" t="s">
        <v>31</v>
      </c>
      <c r="G21" s="11"/>
    </row>
    <row r="22" spans="1:7" ht="26.25" customHeight="1" x14ac:dyDescent="0.25">
      <c r="A22" s="11"/>
      <c r="B22" s="105" t="s">
        <v>105</v>
      </c>
      <c r="C22" s="100">
        <f>SUM(C18:C21)</f>
        <v>114552.43909805971</v>
      </c>
      <c r="D22" s="101" t="s">
        <v>31</v>
      </c>
      <c r="E22" s="100">
        <f>SUM(E18:E21)</f>
        <v>10179.553506707503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4iWQQZVgvH8tEyf9jBt88pCSo2lFXZc/HQ7axuXUyPX00+JQ9Jld7QzN3kPasQrEJUBmPpZhs1VVSEAMd/bs7A==" saltValue="bjD02q+NbzGLXIgdHHwBr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0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>
        <v>0</v>
      </c>
      <c r="D10" s="46" t="s">
        <v>31</v>
      </c>
      <c r="E10" s="33">
        <v>250464</v>
      </c>
      <c r="F10" s="46" t="s">
        <v>31</v>
      </c>
      <c r="G10" s="11"/>
    </row>
    <row r="11" spans="1:7" ht="15" customHeight="1" x14ac:dyDescent="0.25">
      <c r="A11" s="11"/>
      <c r="B11" s="112" t="s">
        <v>153</v>
      </c>
      <c r="C11" s="33">
        <v>855938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150</v>
      </c>
      <c r="C12" s="33">
        <v>0</v>
      </c>
      <c r="D12" s="46" t="s">
        <v>31</v>
      </c>
      <c r="E12" s="33">
        <v>5986</v>
      </c>
      <c r="F12" s="46" t="s">
        <v>31</v>
      </c>
      <c r="G12" s="11"/>
    </row>
    <row r="13" spans="1:7" ht="15" customHeight="1" x14ac:dyDescent="0.25">
      <c r="A13" s="11"/>
      <c r="B13" s="112" t="s">
        <v>154</v>
      </c>
      <c r="C13" s="33">
        <v>0</v>
      </c>
      <c r="D13" s="46" t="s">
        <v>31</v>
      </c>
      <c r="E13" s="33">
        <v>289620</v>
      </c>
      <c r="F13" s="46" t="s">
        <v>31</v>
      </c>
      <c r="G13" s="11"/>
    </row>
    <row r="14" spans="1:7" ht="15" customHeight="1" x14ac:dyDescent="0.25">
      <c r="A14" s="11"/>
      <c r="B14" s="112" t="s">
        <v>151</v>
      </c>
      <c r="C14" s="33">
        <v>0</v>
      </c>
      <c r="D14" s="46" t="s">
        <v>31</v>
      </c>
      <c r="E14" s="33">
        <v>900</v>
      </c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106</v>
      </c>
      <c r="C18" s="100">
        <f>SUM(C10:C17)</f>
        <v>855938</v>
      </c>
      <c r="D18" s="101" t="s">
        <v>31</v>
      </c>
      <c r="E18" s="100">
        <f>SUM(E10:E17)</f>
        <v>546970</v>
      </c>
      <c r="F18" s="101" t="s">
        <v>31</v>
      </c>
      <c r="G18" s="11"/>
    </row>
    <row r="19" spans="1:7" ht="15" customHeight="1" x14ac:dyDescent="0.25">
      <c r="A19" s="11"/>
      <c r="B19" s="11"/>
      <c r="C19" s="11"/>
      <c r="D19" s="11"/>
      <c r="E19" s="11"/>
      <c r="F19" s="11"/>
      <c r="G19" s="11"/>
    </row>
    <row r="20" spans="1:7" ht="15" customHeight="1" x14ac:dyDescent="0.25">
      <c r="A20" s="11"/>
      <c r="B20" s="113"/>
      <c r="C20" s="113"/>
      <c r="D20" s="113"/>
      <c r="E20" s="113"/>
      <c r="F20" s="113"/>
      <c r="G20" s="11"/>
    </row>
  </sheetData>
  <sheetProtection algorithmName="SHA-512" hashValue="Aj4HoUPZ9oMj4EBuGzmf9sfi7RSZYsEI+0xOQOTeLU81dNjRd1rMXd6l9/qHFGJn1tTZSFFC+mh1vXRvmOybmg==" saltValue="m7S7FT3+S+WGTHBcWY3yR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107</v>
      </c>
      <c r="C8" s="84"/>
      <c r="D8" s="85"/>
      <c r="E8" s="11"/>
    </row>
    <row r="9" spans="1:5" ht="15" customHeight="1" x14ac:dyDescent="0.25">
      <c r="A9" s="11"/>
      <c r="B9" s="114" t="s">
        <v>108</v>
      </c>
      <c r="C9" s="33">
        <v>531133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-1037.9587688449499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-10622.66</v>
      </c>
      <c r="D11" s="46" t="s">
        <v>31</v>
      </c>
      <c r="E11" s="11"/>
    </row>
    <row r="12" spans="1:5" ht="26.25" customHeight="1" x14ac:dyDescent="0.25">
      <c r="A12" s="11"/>
      <c r="B12" s="116" t="s">
        <v>109</v>
      </c>
      <c r="C12" s="100">
        <f>SUM(C9:C11)*(1+'8. Nøgletal'!C9)*(1+'8. Nøgletal'!C10)</f>
        <v>549931.75339384389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3wt+6f5sBIsiwKdkdvrhD3XrGLML+ajQ0k5tjCunwv9NrdI2/525cBP+AlMFWlAeLQQiL5ujXLb1uKHVM7RtFg==" saltValue="W4+Y61PbJR+Oi9EbCJCTD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111</v>
      </c>
      <c r="C9" s="118">
        <v>0</v>
      </c>
      <c r="D9" s="117" t="s">
        <v>31</v>
      </c>
      <c r="E9" s="11"/>
    </row>
    <row r="10" spans="1:5" ht="14.25" customHeight="1" x14ac:dyDescent="0.25">
      <c r="A10" s="11"/>
      <c r="B10" s="44" t="s">
        <v>112</v>
      </c>
      <c r="C10" s="29">
        <v>0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139</v>
      </c>
      <c r="C13" s="118">
        <v>209000</v>
      </c>
      <c r="D13" s="117" t="s">
        <v>31</v>
      </c>
      <c r="E13" s="11"/>
    </row>
    <row r="14" spans="1:5" ht="14.25" customHeight="1" x14ac:dyDescent="0.25">
      <c r="A14" s="11"/>
      <c r="B14" s="44" t="s">
        <v>113</v>
      </c>
      <c r="C14" s="29">
        <v>165686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-43314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-43314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DplWHV6EuwxUAkzSr8EYjBvJOPmssBypNpVILB0EJrIzL9sy3TXQWMhuFQzHreugOGCiW4WFcrrEX+pbhpwtgA==" saltValue="K4Kc5TGF43K4kd+J4FEjV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114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WOZRitBxyEpyVCcDUUku3w7OUcEqVxYUzr5ZCeX0f9bFeJrihw+ZA4jD+xKUkuRbgymFH2KjeF9p7JxNZLg92g==" saltValue="lxwCHA9OrW9wZD/qVZM0O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115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156</v>
      </c>
      <c r="C10" s="33">
        <v>0</v>
      </c>
      <c r="D10" s="46" t="s">
        <v>31</v>
      </c>
      <c r="E10" s="33">
        <v>1604077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100">
        <f>SUM(C10:C10)</f>
        <v>0</v>
      </c>
      <c r="D11" s="101" t="s">
        <v>31</v>
      </c>
      <c r="E11" s="100">
        <f>SUM(E10:E10)</f>
        <v>1604077</v>
      </c>
      <c r="F11" s="101" t="s">
        <v>31</v>
      </c>
      <c r="G11" s="11"/>
    </row>
    <row r="12" spans="1:7" ht="15" customHeight="1" x14ac:dyDescent="0.25">
      <c r="A12" s="11"/>
      <c r="B12" s="25" t="s">
        <v>116</v>
      </c>
      <c r="C12" s="100">
        <f>C11*(1+'8. Nøgletal'!C9)</f>
        <v>0</v>
      </c>
      <c r="D12" s="101" t="s">
        <v>31</v>
      </c>
      <c r="E12" s="100">
        <f>E11*(1+'8. Nøgletal'!C9)</f>
        <v>1650434.8252999999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5DFLWiTpuniS8V0vDAk+cx8VeguyxTNZtYiU/Ho62tx3GnczmbPzHQ+7bfhpe6EIPOhKxWPLH4HUuQqriNn3MQ==" saltValue="z/CQ/hD6RgUNTMW3YFL3G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74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132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133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117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passGSXHfFoTBs+8O1sJwlAysw2wu1FXlW6p7jcfWTnO31LSte9zD/G+ndLEArumKDkees45bZJJhVDlItvYGg==" saltValue="iHaWGYeYWRGj+GFh5ImuM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76</v>
      </c>
      <c r="C9" s="4">
        <v>2.8899999999999999E-2</v>
      </c>
      <c r="D9" s="22"/>
    </row>
    <row r="10" spans="1:4" ht="15" customHeight="1" x14ac:dyDescent="0.25">
      <c r="A10" s="11"/>
      <c r="B10" s="133" t="s">
        <v>118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3" t="s">
        <v>78</v>
      </c>
      <c r="C14" s="5">
        <v>0</v>
      </c>
      <c r="D14" s="22"/>
    </row>
    <row r="15" spans="1:4" ht="15" customHeight="1" x14ac:dyDescent="0.25">
      <c r="A15" s="11"/>
      <c r="B15" s="133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4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81</v>
      </c>
      <c r="C23" s="8">
        <v>1.9542351329044699E-3</v>
      </c>
      <c r="D23" s="22"/>
    </row>
    <row r="24" spans="1:4" ht="15" customHeight="1" x14ac:dyDescent="0.25">
      <c r="A24" s="11"/>
      <c r="B24" s="44" t="s">
        <v>120</v>
      </c>
      <c r="C24" s="8">
        <v>1.9542351329044699E-3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BL9CRFEVsgHx2kg+w8IalKoS4VQ4zaaz23H8bB8MCi30rIygb9Bc3ChEa191NosyIUX6fEv6semAkzqBjpiCBg==" saltValue="qtJWSIdpZlNt+qqxylMkl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2026-10-01T14:38:40Z</dcterms:modified>
</cp:coreProperties>
</file>