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dborg Vandværk Amba (V14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6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7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<sst xmlns="http://schemas.openxmlformats.org/spreadsheetml/2006/main" count="416" uniqueCount="161">
  <si>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</si>
  <si>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</si>
  <si>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</si>
  <si>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</si>
  <si>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</si>
  <si>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</si>
  <si>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</si>
  <si>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</si>
  <si>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</si>
  <si>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</si>
  <si>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</si>
  <si>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</si>
  <si>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</si>
  <si>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</si>
  <si>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</si>
  <si>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</si>
  <si>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</si>
  <si>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</si>
  <si>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</si>
  <si>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</si>
  <si>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</si>
  <si>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</si>
  <si>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</si>
  <si>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</si>
  <si>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</si>
  <si>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</si>
  <si>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</si>
  <si>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</si>
  <si>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</si>
  <si>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</si>
  <si>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</si>
  <si>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</si>
  <si>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</si>
  <si>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</si>
  <si>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</si>
  <si>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</si>
  <si>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</si>
  <si>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</si>
  <si>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</si>
  <si>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</si>
  <si>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</si>
  <si>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</si>
  <si>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</si>
  <si>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</si>
  <si>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</si>
  <si>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</si>
  <si>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</si>
  <si>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</si>
  <si>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</si>
  <si>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</si>
  <si>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</si>
  <si>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</si>
  <si>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</si>
  <si>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</si>
  <si>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</si>
  <si>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</si>
  <si>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</si>
  <si>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</si>
  <si>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</si>
  <si>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</si>
  <si>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</si>
  <si>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</si>
  <si>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</si>
  <si>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</si>
  <si>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</si>
  <si>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</si>
  <si>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</si>
  <si>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</si>
  <si>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</si>
  <si>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</si>
  <si>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</si>
  <si>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</si>
  <si>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</si>
  <si>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</si>
  <si>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</si>
  <si>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</si>
  <si>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</si>
  <si>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</si>
  <si>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</si>
  <si>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</si>
  <si>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</si>
  <si>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</si>
  <si>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</si>
  <si>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</si>
  <si>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</si>
  <si>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</si>
  <si>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</si>
  <si>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</si>
  <si>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</si>
  <si>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</si>
  <si>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</si>
  <si>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</si>
  <si>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</si>
  <si>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</si>
  <si>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</si>
  <si>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</si>
  <si>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</si>
  <si>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</si>
  <si>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</si>
  <si>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</si>
  <si>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</si>
  <si>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</si>
  <si>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</si>
  <si>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</si>
  <si>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</si>
  <si>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</si>
  <si>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</si>
  <si>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</si>
  <si>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</si>
  <si>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</si>
  <si>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</si>
  <si>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</si>
  <si>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</si>
  <si>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</si>
  <si>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</si>
  <si>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</si>
  <si>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</si>
  <si>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</si>
  <si>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</si>
  <si>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</si>
  <si>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</si>
  <si>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</si>
  <si>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</si>
  <si>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</si>
  <si>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</si>
  <si>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</si>
  <si>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</si>
  <si>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</si>
  <si>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</si>
  <si>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</si>
  <si>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</si>
  <si>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</si>
  <si>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</si>
  <si>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</si>
  <si>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</si>
  <si>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</si>
  <si>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</si>
  <si>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</si>
  <si>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</si>
  <si>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</si>
  <si>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</si>
  <si>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</si>
  <si>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</si>
  <si>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</si>
  <si>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</si>
  <si>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</si>
  <si>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</si>
  <si>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</si>
  <si>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</si>
  <si>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</si>
  <si>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</si>
  <si>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</si>
  <si>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</si>
  <si>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</si>
  <si>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</si>
  <si>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</si>
  <si>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</si>
  <si>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Ingen anlægsprojekter</t>
  </si>
  <si>
    <t>Afgift til ledningsført vand (Bov Vandværk)</t>
  </si>
  <si>
    <t>Køb af ydelser og produkter fra et vandselskab omfattet af reguleringen (Bov Vandværk)</t>
  </si>
  <si>
    <t>Andre skatter (Bov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</si>
</sst>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156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45">
      <c r="A17" s="1"/>
      <c r="B17" s="20" t="s">
        <v>156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45">
      <c r="A24" s="1"/>
      <c r="B24" s="20" t="s">
        <v>156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45">
      <c r="A31" s="1"/>
      <c r="B31" s="20" t="s">
        <v>156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33" t="s">
        <v>26</v>
      </c>
      <c r="C9" s="33"/>
      <c r="D9" s="33"/>
      <c r="E9" s="7">
        <f>'Fane 3. Omkostninger i ØR2020'!E16</f>
        <v>6059803.4912043819</v>
      </c>
      <c r="F9" s="33" t="s">
        <v>3</v>
      </c>
      <c r="G9" s="1"/>
    </row>
    <row r="10" spans="1:7" ht="17.100000000000001" customHeight="1" x14ac:dyDescent="0.45">
      <c r="A10" s="1"/>
      <c r="B10" s="33" t="s">
        <v>120</v>
      </c>
      <c r="C10" s="33"/>
      <c r="D10" s="33"/>
      <c r="E10" s="7">
        <v>112659.80423871144</v>
      </c>
      <c r="F10" s="33" t="s">
        <v>3</v>
      </c>
      <c r="G10" s="1"/>
    </row>
    <row r="11" spans="1:7" ht="17.100000000000001" customHeight="1" x14ac:dyDescent="0.45">
      <c r="A11" s="1"/>
      <c r="B11" s="27" t="s">
        <v>80</v>
      </c>
      <c r="C11" s="33"/>
      <c r="D11" s="33"/>
      <c r="E11" s="7">
        <f>'Fane 7.1. Varige tillæg'!C12+'Fane 7.1. Varige tillæg'!E12</f>
        <v>0</v>
      </c>
      <c r="F11" s="33" t="s">
        <v>3</v>
      </c>
      <c r="G11" s="1"/>
    </row>
    <row r="12" spans="1:7" ht="17.100000000000001" customHeight="1" x14ac:dyDescent="0.4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4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45">
      <c r="A14" s="1"/>
      <c r="B14" s="27" t="s">
        <v>18</v>
      </c>
      <c r="C14" s="33"/>
      <c r="D14" s="33"/>
      <c r="E14" s="8">
        <f>SUM(E9:E13)*'Fane 10. Nøgletal'!C13</f>
        <v>75304.052204405743</v>
      </c>
      <c r="F14" s="33" t="s">
        <v>3</v>
      </c>
      <c r="G14" s="1"/>
    </row>
    <row r="15" spans="1:7" ht="17.100000000000001" customHeight="1" x14ac:dyDescent="0.45">
      <c r="A15" s="1"/>
      <c r="B15" s="27" t="s">
        <v>72</v>
      </c>
      <c r="C15" s="33"/>
      <c r="D15" s="33"/>
      <c r="E15" s="8">
        <f>-SUM(E9:E14)*'Fane 10. Nøgletal'!C18</f>
        <v>-106212.04491000749</v>
      </c>
      <c r="F15" s="33" t="s">
        <v>3</v>
      </c>
      <c r="G15" s="1"/>
    </row>
    <row r="16" spans="1:7" ht="15" customHeight="1" x14ac:dyDescent="0.45">
      <c r="A16" s="1"/>
      <c r="B16" s="40" t="s">
        <v>20</v>
      </c>
      <c r="C16" s="37"/>
      <c r="D16" s="37"/>
      <c r="E16" s="9">
        <f>SUM(E9:E15)</f>
        <v>6141555.3027374921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omk.'!C17</f>
        <v>3687370.7210969832</v>
      </c>
      <c r="F18" s="39" t="s">
        <v>3</v>
      </c>
      <c r="G18" s="1"/>
    </row>
    <row r="19" spans="1:7" ht="15" customHeight="1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4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4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124</v>
      </c>
      <c r="C23" s="38"/>
      <c r="D23" s="38"/>
      <c r="E23" s="38"/>
      <c r="F23" s="38"/>
      <c r="G23" s="1"/>
    </row>
    <row r="24" spans="1:7" x14ac:dyDescent="0.45">
      <c r="A24" s="1"/>
      <c r="B24" s="40" t="s">
        <v>36</v>
      </c>
      <c r="C24" s="37"/>
      <c r="D24" s="37"/>
      <c r="E24" s="9">
        <f>'Fane 5. Kontrol af ØR2019'!E42</f>
        <v>395208.11760000041</v>
      </c>
      <c r="F24" s="39" t="s">
        <v>3</v>
      </c>
      <c r="G24" s="1"/>
    </row>
    <row r="25" spans="1:7" x14ac:dyDescent="0.45">
      <c r="A25" s="1"/>
      <c r="B25" s="40" t="s">
        <v>125</v>
      </c>
      <c r="C25" s="37"/>
      <c r="D25" s="37"/>
      <c r="E25" s="9">
        <f>'Fane 5. Kontrol af ØR2019'!E43</f>
        <v>0</v>
      </c>
      <c r="F25" s="39" t="s">
        <v>3</v>
      </c>
      <c r="G25" s="1"/>
    </row>
    <row r="26" spans="1:7" x14ac:dyDescent="0.45">
      <c r="A26" s="1"/>
      <c r="B26" s="38" t="s">
        <v>28</v>
      </c>
      <c r="C26" s="38"/>
      <c r="D26" s="38"/>
      <c r="E26" s="10">
        <f>SUM(E16,E18,E22,E24,E25)</f>
        <v>10224134.141434474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33" t="s">
        <v>27</v>
      </c>
      <c r="C9" s="33"/>
      <c r="D9" s="33"/>
      <c r="E9" s="7">
        <f>'Fane 2.1. Økonomisk ramme 2021'!E16</f>
        <v>6141555.3027374921</v>
      </c>
      <c r="F9" s="33" t="s">
        <v>3</v>
      </c>
      <c r="G9" s="1"/>
    </row>
    <row r="10" spans="1:7" ht="15" customHeight="1" x14ac:dyDescent="0.4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45">
      <c r="A11" s="1"/>
      <c r="B11" s="34" t="s">
        <v>18</v>
      </c>
      <c r="C11" s="33"/>
      <c r="D11" s="33"/>
      <c r="E11" s="8">
        <f>SUM(E9:E10)*'Fane 10. Nøgletal'!C13</f>
        <v>74926.974693397409</v>
      </c>
      <c r="F11" s="33" t="s">
        <v>3</v>
      </c>
      <c r="G11" s="1"/>
    </row>
    <row r="12" spans="1:7" ht="15" customHeight="1" x14ac:dyDescent="0.45">
      <c r="A12" s="1"/>
      <c r="B12" s="34" t="s">
        <v>72</v>
      </c>
      <c r="C12" s="33"/>
      <c r="D12" s="33"/>
      <c r="E12" s="8">
        <f>-SUM(E9:E11)*'Fane 10. Nøgletal'!C18</f>
        <v>-105680.19871632512</v>
      </c>
      <c r="F12" s="33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6110802.0787145644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omk.'!C17*(1+'Fane 10. Nøgletal'!C13)</f>
        <v>3732356.6438943665</v>
      </c>
      <c r="F15" s="39" t="s">
        <v>3</v>
      </c>
      <c r="G15" s="1"/>
    </row>
    <row r="16" spans="1:7" ht="15" customHeight="1" x14ac:dyDescent="0.4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4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4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45">
      <c r="A21" s="1"/>
      <c r="B21" s="39" t="s">
        <v>36</v>
      </c>
      <c r="C21" s="39"/>
      <c r="D21" s="39"/>
      <c r="E21" s="9">
        <f>'Fane 5. Kontrol af ØR2019'!E42</f>
        <v>395208.11760000041</v>
      </c>
      <c r="F21" s="39" t="s">
        <v>3</v>
      </c>
      <c r="G21" s="1"/>
    </row>
    <row r="22" spans="1:7" x14ac:dyDescent="0.45">
      <c r="A22" s="1"/>
      <c r="B22" s="40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45">
      <c r="A23" s="1"/>
      <c r="B23" s="38" t="s">
        <v>29</v>
      </c>
      <c r="C23" s="38"/>
      <c r="D23" s="38"/>
      <c r="E23" s="10">
        <f>SUM(E13,E15,E19,E21,E22)</f>
        <v>10238366.840208931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92</v>
      </c>
      <c r="C8" s="33"/>
      <c r="D8" s="33"/>
      <c r="E8" s="7">
        <f>'Fane 2.2. Økonomisk ramme 2022'!E13</f>
        <v>6110802.0787145644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74551.785360317692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-105151.015689273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6080202.8483856088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omk.'!C17*(1+'Fane 10. Nøgletal'!C13)^2</f>
        <v>3777891.3949498776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57</v>
      </c>
      <c r="C19" s="38"/>
      <c r="D19" s="38"/>
      <c r="E19" s="10">
        <f>SUM(E12,E14,E18)</f>
        <v>9858094.2433354855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94</v>
      </c>
      <c r="C8" s="33"/>
      <c r="D8" s="33"/>
      <c r="E8" s="7">
        <f>'Fane 2.3. Økonomisk ramme 2023'!E12</f>
        <v>6080202.8483856088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74178.474750304435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-104624.48249331054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6049756.8406426031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omk.'!C17*(1+'Fane 10. Nøgletal'!C13)^3</f>
        <v>3823981.6699682665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95</v>
      </c>
      <c r="C19" s="38"/>
      <c r="D19" s="38"/>
      <c r="E19" s="10">
        <f>SUM(E12,E14,E18)</f>
        <v>9873738.5106108692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97</v>
      </c>
      <c r="C8" s="38"/>
      <c r="D8" s="38"/>
      <c r="E8" s="38"/>
      <c r="F8" s="38"/>
      <c r="G8" s="1"/>
    </row>
    <row r="9" spans="1:7" x14ac:dyDescent="0.45">
      <c r="A9" s="1"/>
      <c r="B9" s="65" t="s">
        <v>24</v>
      </c>
      <c r="C9" s="65"/>
      <c r="D9" s="65"/>
      <c r="E9" s="7">
        <v>5774327.8692238443</v>
      </c>
      <c r="F9" s="33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3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3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310816.79639999999</v>
      </c>
      <c r="F12" s="33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3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79457.054828222826</v>
      </c>
      <c r="F14" s="33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-104798.22924768516</v>
      </c>
      <c r="F15" s="33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6059803.4912043819</v>
      </c>
      <c r="F16" s="39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8"/>
      <c r="F17" s="38"/>
      <c r="G17" s="1"/>
    </row>
    <row r="18" spans="1:7" x14ac:dyDescent="0.45">
      <c r="A18" s="1"/>
      <c r="B18" s="73" t="s">
        <v>12</v>
      </c>
      <c r="C18" s="73"/>
      <c r="D18" s="73"/>
      <c r="E18" s="9">
        <v>3226268.0028971704</v>
      </c>
      <c r="F18" s="39" t="s">
        <v>3</v>
      </c>
      <c r="G18" s="1"/>
    </row>
    <row r="19" spans="1:7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-266441.71626984252</v>
      </c>
      <c r="F24" s="9" t="s">
        <v>3</v>
      </c>
      <c r="G24" s="1"/>
    </row>
    <row r="25" spans="1:7" x14ac:dyDescent="0.4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9" t="s">
        <v>3</v>
      </c>
      <c r="G26" s="1"/>
    </row>
    <row r="27" spans="1:7" x14ac:dyDescent="0.45">
      <c r="A27" s="1"/>
      <c r="B27" s="38" t="s">
        <v>25</v>
      </c>
      <c r="C27" s="38"/>
      <c r="D27" s="38"/>
      <c r="E27" s="10">
        <f>E16+E18+E22+E24+E26</f>
        <v>9019629.777831709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cxlI+B31MT9lncsx25Kszccl3klzkYmwA3kFgzj1iL2PcrCt78aJiAG9tIrmPUKiWfUS+XIT/Of27vUU1tS51Q==" saltValue="E0dkD4+I+G8Am7ZcrOFJ3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9" t="s">
        <v>100</v>
      </c>
      <c r="D9" s="39"/>
      <c r="E9" s="1"/>
      <c r="F9" s="1"/>
    </row>
    <row r="10" spans="1:6" x14ac:dyDescent="0.45">
      <c r="A10" s="1"/>
      <c r="B10" s="26" t="s">
        <v>153</v>
      </c>
      <c r="C10" s="8">
        <v>3437007.2</v>
      </c>
      <c r="D10" s="12" t="s">
        <v>3</v>
      </c>
      <c r="E10" s="1"/>
      <c r="F10" s="1"/>
    </row>
    <row r="11" spans="1:6" x14ac:dyDescent="0.45">
      <c r="A11" s="1"/>
      <c r="B11" s="26" t="s">
        <v>154</v>
      </c>
      <c r="C11" s="8">
        <v>11226</v>
      </c>
      <c r="D11" s="12" t="s">
        <v>3</v>
      </c>
      <c r="E11" s="1"/>
      <c r="F11" s="1"/>
    </row>
    <row r="12" spans="1:6" x14ac:dyDescent="0.45">
      <c r="A12" s="1"/>
      <c r="B12" s="26" t="s">
        <v>155</v>
      </c>
      <c r="C12" s="8">
        <v>8154.78</v>
      </c>
      <c r="D12" s="12" t="s">
        <v>3</v>
      </c>
      <c r="E12" s="1"/>
      <c r="F12" s="1"/>
    </row>
    <row r="13" spans="1:6" x14ac:dyDescent="0.45">
      <c r="A13" s="1"/>
      <c r="B13" s="26" t="s">
        <v>158</v>
      </c>
      <c r="C13" s="8">
        <v>104825</v>
      </c>
      <c r="D13" s="12" t="s">
        <v>3</v>
      </c>
      <c r="E13" s="1"/>
      <c r="F13" s="1"/>
    </row>
    <row r="14" spans="1:6" x14ac:dyDescent="0.45">
      <c r="A14" s="1"/>
      <c r="B14" s="26" t="s">
        <v>159</v>
      </c>
      <c r="C14" s="8">
        <v>34735</v>
      </c>
      <c r="D14" s="12" t="s">
        <v>3</v>
      </c>
      <c r="E14" s="1"/>
      <c r="F14" s="1"/>
    </row>
    <row r="15" spans="1:6" x14ac:dyDescent="0.45">
      <c r="A15" s="1"/>
      <c r="B15" s="26" t="s">
        <v>160</v>
      </c>
      <c r="C15" s="8">
        <v>3071</v>
      </c>
      <c r="D15" s="12" t="s">
        <v>3</v>
      </c>
      <c r="E15" s="1"/>
      <c r="F15" s="1"/>
    </row>
    <row r="16" spans="1:6" x14ac:dyDescent="0.45">
      <c r="A16" s="1"/>
      <c r="B16" s="43" t="s">
        <v>101</v>
      </c>
      <c r="C16" s="10">
        <f>SUM(C10:C15)</f>
        <v>3599018.98</v>
      </c>
      <c r="D16" s="11" t="s">
        <v>3</v>
      </c>
      <c r="E16" s="1"/>
      <c r="F16" s="1"/>
    </row>
    <row r="17" spans="1:6" x14ac:dyDescent="0.45">
      <c r="A17" s="1"/>
      <c r="B17" s="43" t="s">
        <v>102</v>
      </c>
      <c r="C17" s="10">
        <f>C16*(1+'Fane 10. Nøgletal'!C13)^2</f>
        <v>3687370.7210969832</v>
      </c>
      <c r="D17" s="11" t="s">
        <v>3</v>
      </c>
      <c r="E17" s="1"/>
      <c r="F17" s="1"/>
    </row>
    <row r="18" spans="1:6" x14ac:dyDescent="0.45">
      <c r="A18" s="1"/>
      <c r="B18" s="14"/>
      <c r="C18" s="13"/>
      <c r="D18" s="13"/>
      <c r="E18" s="1"/>
      <c r="F18" s="1"/>
    </row>
    <row r="19" spans="1:6" x14ac:dyDescent="0.45">
      <c r="A19" s="1"/>
      <c r="B19" s="14"/>
      <c r="C19" s="13"/>
      <c r="D19" s="13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2"/>
      <c r="C5" s="32"/>
      <c r="D5" s="32"/>
      <c r="E5" s="32"/>
      <c r="F5" s="32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-157611.1048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948027.34000000078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790416.23520000081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9109191.8098920714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6829997.9700000007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2279193.8398920707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8621378.9601253066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6445463.1299999999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2175915.8301253067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8817881.0660020653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6882124.29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1935756.7760020653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790416.23520000081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395208.11760000041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2021-09-14T21:18:49Z</dcterms:modified>
</cp:coreProperties>
</file>