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København AS (S04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10" i="40" l="1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4" i="37" s="1"/>
  <c r="C15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4" i="37" s="1"/>
  <c r="E15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<sst xmlns="http://schemas.openxmlformats.org/spreadsheetml/2006/main" count="710" uniqueCount="287">
  <si>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</si>
  <si>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</si>
  <si>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</si>
  <si>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</si>
  <si>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</si>
  <si>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</si>
  <si>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</si>
  <si>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</si>
  <si>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</si>
  <si>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</si>
  <si>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</si>
  <si>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</si>
  <si>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</si>
  <si>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</si>
  <si>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</si>
  <si>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</si>
  <si>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</si>
  <si>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</si>
  <si>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</si>
  <si>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</si>
  <si>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</si>
  <si>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</si>
  <si>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</si>
  <si>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</si>
  <si>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</si>
  <si>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</si>
  <si>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</si>
  <si>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</si>
  <si>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</si>
  <si>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</si>
  <si>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</si>
  <si>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</si>
  <si>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</si>
  <si>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</si>
  <si>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</si>
  <si>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</si>
  <si>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</si>
  <si>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</si>
  <si>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</si>
  <si>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</si>
  <si>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</si>
  <si>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</si>
  <si>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</si>
  <si>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</si>
  <si>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</si>
  <si>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</si>
  <si>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</si>
  <si>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</si>
  <si>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</si>
  <si>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</si>
  <si>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</si>
  <si>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</si>
  <si>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</si>
  <si>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</si>
  <si>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</si>
  <si>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</si>
  <si>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</si>
  <si>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</si>
  <si>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</si>
  <si>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</si>
  <si>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</si>
  <si>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</si>
  <si>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</si>
  <si>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</si>
  <si>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</si>
  <si>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</si>
  <si>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</si>
  <si>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</si>
  <si>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</si>
  <si>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</si>
  <si>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</si>
  <si>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</si>
  <si>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</si>
  <si>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</si>
  <si>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</si>
  <si>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</si>
  <si>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</si>
  <si>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</si>
  <si>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</si>
  <si>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</si>
  <si>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</si>
  <si>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</si>
  <si>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</si>
  <si>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</si>
  <si>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</si>
  <si>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</si>
  <si>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</si>
  <si>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</si>
  <si>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</si>
  <si>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</si>
  <si>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</si>
  <si>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</si>
  <si>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</si>
  <si>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</si>
  <si>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</si>
  <si>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</si>
  <si>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</si>
  <si>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</si>
  <si>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</si>
  <si>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</si>
  <si>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</si>
  <si>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</si>
  <si>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</si>
  <si>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</si>
  <si>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</si>
  <si>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</si>
  <si>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</si>
  <si>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</si>
  <si>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</si>
  <si>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</si>
  <si>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</si>
  <si>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</si>
  <si>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</si>
  <si>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</si>
  <si>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</si>
  <si>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</si>
  <si>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</si>
  <si>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</si>
  <si>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</si>
  <si>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</si>
  <si>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</si>
  <si>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</si>
  <si>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</si>
  <si>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</si>
  <si>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</si>
  <si>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</si>
  <si>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</si>
  <si>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</si>
  <si>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</si>
  <si>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</si>
  <si>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</si>
  <si>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</si>
  <si>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</si>
  <si>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</si>
  <si>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</si>
  <si>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</si>
  <si>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</si>
  <si>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</si>
  <si>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</si>
  <si>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</si>
  <si>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</si>
  <si>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</si>
  <si>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</si>
  <si>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</si>
  <si>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</si>
  <si>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</si>
  <si>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</si>
  <si>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</si>
  <si>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</si>
  <si>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</si>
  <si>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</si>
  <si>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</si>
  <si>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</si>
  <si>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</si>
  <si>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</si>
  <si>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</si>
  <si>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</si>
  <si>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</si>
  <si>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</si>
  <si>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</si>
  <si>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</si>
  <si>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</si>
  <si>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</si>
  <si>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</si>
  <si>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</si>
  <si>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</si>
  <si>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</si>
  <si>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</si>
  <si>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</si>
  <si>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</si>
  <si>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</si>
  <si>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</si>
  <si>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</si>
  <si>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</si>
  <si>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</si>
  <si>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</si>
  <si>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</si>
  <si>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</si>
  <si>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</si>
  <si>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</si>
  <si>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</si>
  <si>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</si>
  <si>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</si>
  <si>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</si>
  <si>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</si>
  <si>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</si>
  <si>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</si>
  <si>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</si>
  <si>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</si>
  <si>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</si>
  <si>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</si>
  <si>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</si>
  <si>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</si>
  <si>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</si>
  <si>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</si>
  <si>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</si>
  <si>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</si>
  <si>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</si>
  <si>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</si>
  <si>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</si>
  <si>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</si>
  <si>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</si>
  <si>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</si>
  <si>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</si>
  <si>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</si>
  <si>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</si>
  <si>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</si>
  <si>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</si>
  <si>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</si>
  <si>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</si>
  <si>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</si>
  <si>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</si>
  <si>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</si>
  <si>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</si>
  <si>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</si>
  <si>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</si>
  <si>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</si>
  <si>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</si>
  <si>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</si>
  <si>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</si>
  <si>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</si>
  <si>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</si>
  <si>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</si>
  <si>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</si>
  <si>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</si>
  <si>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</si>
  <si>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</si>
  <si>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</si>
  <si>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</si>
  <si>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</si>
  <si>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</si>
  <si>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</si>
  <si>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</si>
  <si>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</si>
  <si>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</si>
  <si>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</si>
  <si>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</si>
  <si>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</si>
  <si>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</si>
  <si>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</si>
  <si>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</si>
  <si>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</si>
  <si>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</si>
  <si>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</si>
  <si>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</si>
  <si>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</si>
  <si>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</si>
  <si>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</si>
  <si>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</si>
  <si>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</si>
  <si>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</si>
  <si>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</si>
  <si>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</si>
  <si>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</si>
  <si>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</si>
  <si>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</si>
  <si>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</si>
  <si>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</si>
  <si>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</si>
  <si>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</si>
  <si>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</si>
  <si>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</si>
  <si>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</si>
  <si>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</si>
  <si>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</si>
  <si>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</si>
  <si>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</si>
  <si>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</si>
  <si>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</si>
  <si>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</si>
  <si>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</si>
  <si>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</si>
  <si>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</si>
  <si>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</si>
  <si>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</si>
  <si>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</si>
  <si>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</si>
  <si>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</si>
  <si>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Ingerslevsgade og Sluseholmen</t>
  </si>
  <si>
    <t>Skybrudssikring</t>
  </si>
  <si>
    <t>Udvidelse af forsyningsområde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</si>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</sst>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285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fR8PFYYyJPOwVGYBTpLyG3Gz2ACnwlRUv+bDDfEfxkHQRSK+nRG6WFOIDvS5zggdpt4dlNXWYqxR3yE/FfxxQ==" saltValue="58gYexoZdUxWbbLJgrQWE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4" t="s">
        <v>262</v>
      </c>
      <c r="C10" s="9">
        <v>693546</v>
      </c>
      <c r="D10" s="14" t="s">
        <v>3</v>
      </c>
      <c r="E10" s="1"/>
      <c r="F10" s="1"/>
    </row>
    <row r="11" spans="1:6" x14ac:dyDescent="0.25">
      <c r="A11" s="1"/>
      <c r="B11" s="64" t="s">
        <v>263</v>
      </c>
      <c r="C11" s="9">
        <v>235785828</v>
      </c>
      <c r="D11" s="14" t="s">
        <v>3</v>
      </c>
      <c r="E11" s="1"/>
      <c r="F11" s="1"/>
    </row>
    <row r="12" spans="1:6" x14ac:dyDescent="0.25">
      <c r="A12" s="1"/>
      <c r="B12" s="64" t="s">
        <v>264</v>
      </c>
      <c r="C12" s="9">
        <v>2404415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238883789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240463023.45186225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4" t="s">
        <v>142</v>
      </c>
      <c r="C17" s="95"/>
      <c r="D17" s="96"/>
      <c r="E17" s="1"/>
      <c r="F17" s="1"/>
    </row>
    <row r="18" spans="1:6" x14ac:dyDescent="0.25">
      <c r="A18" s="1"/>
      <c r="B18" s="64" t="s">
        <v>116</v>
      </c>
      <c r="C18" s="9">
        <v>19158945</v>
      </c>
      <c r="D18" s="14" t="s">
        <v>3</v>
      </c>
      <c r="E18" s="1"/>
      <c r="F18" s="1"/>
    </row>
    <row r="19" spans="1:6" x14ac:dyDescent="0.25">
      <c r="A19" s="1"/>
      <c r="B19" s="64" t="s">
        <v>117</v>
      </c>
      <c r="C19" s="9">
        <v>19560484</v>
      </c>
      <c r="D19" s="14" t="s">
        <v>3</v>
      </c>
      <c r="E19" s="1"/>
      <c r="F19" s="1"/>
    </row>
    <row r="20" spans="1:6" x14ac:dyDescent="0.25">
      <c r="A20" s="1"/>
      <c r="B20" s="64" t="s">
        <v>154</v>
      </c>
      <c r="C20" s="9">
        <v>19326143</v>
      </c>
      <c r="D20" s="14" t="s">
        <v>3</v>
      </c>
      <c r="E20" s="1"/>
      <c r="F20" s="1"/>
    </row>
    <row r="21" spans="1:6" x14ac:dyDescent="0.25">
      <c r="A21" s="1"/>
      <c r="B21" s="64" t="s">
        <v>211</v>
      </c>
      <c r="C21" s="9">
        <v>19352974</v>
      </c>
      <c r="D21" s="14" t="s">
        <v>3</v>
      </c>
      <c r="E21" s="1"/>
      <c r="F21" s="1"/>
    </row>
    <row r="22" spans="1:6" x14ac:dyDescent="0.25">
      <c r="A22" s="1"/>
      <c r="B22" s="94"/>
      <c r="C22" s="95"/>
      <c r="D22" s="9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4" t="s">
        <v>115</v>
      </c>
      <c r="C25" s="95"/>
      <c r="D25" s="96"/>
      <c r="E25" s="1"/>
      <c r="F25" s="1"/>
    </row>
    <row r="26" spans="1:6" x14ac:dyDescent="0.25">
      <c r="A26" s="1"/>
      <c r="B26" s="64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4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4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4"/>
      <c r="C30" s="95"/>
      <c r="D30" s="9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ovGsunbezO4fGuCDITW3p1Zz1lH5Xls4mU7Xx04LmFe10M4nOs4cDTH6W3ZNBBRfhA6NeI4y4W1EBC+22AGf+g==" saltValue="0cLJ8T8b31vVHycnTo6BC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266</v>
      </c>
      <c r="C8" s="95"/>
      <c r="D8" s="95"/>
      <c r="E8" s="95"/>
      <c r="F8" s="96"/>
      <c r="G8" s="1"/>
    </row>
    <row r="9" spans="1:7" x14ac:dyDescent="0.25">
      <c r="A9" s="1"/>
      <c r="B9" s="103" t="s">
        <v>267</v>
      </c>
      <c r="C9" s="104"/>
      <c r="D9" s="105"/>
      <c r="E9" s="9">
        <v>13348542.226727486</v>
      </c>
      <c r="F9" s="14" t="s">
        <v>3</v>
      </c>
      <c r="G9" s="1"/>
    </row>
    <row r="10" spans="1:7" x14ac:dyDescent="0.25">
      <c r="A10" s="1"/>
      <c r="B10" s="103" t="s">
        <v>268</v>
      </c>
      <c r="C10" s="104"/>
      <c r="D10" s="105"/>
      <c r="E10" s="9">
        <v>-80152352.096406639</v>
      </c>
      <c r="F10" s="14" t="s">
        <v>3</v>
      </c>
      <c r="G10" s="1"/>
    </row>
    <row r="11" spans="1:7" x14ac:dyDescent="0.25">
      <c r="A11" s="1"/>
      <c r="B11" s="103" t="s">
        <v>269</v>
      </c>
      <c r="C11" s="104"/>
      <c r="D11" s="105"/>
      <c r="E11" s="9">
        <v>-66803809.869679153</v>
      </c>
      <c r="F11" s="14" t="s">
        <v>3</v>
      </c>
      <c r="G11" s="1"/>
    </row>
    <row r="12" spans="1:7" x14ac:dyDescent="0.25">
      <c r="A12" s="1"/>
      <c r="B12" s="103" t="s">
        <v>270</v>
      </c>
      <c r="C12" s="104"/>
      <c r="D12" s="105"/>
      <c r="E12" s="9">
        <v>-17434351.449074149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271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272</v>
      </c>
      <c r="C16" s="95"/>
      <c r="D16" s="95"/>
      <c r="E16" s="95"/>
      <c r="F16" s="96"/>
      <c r="G16" s="1"/>
    </row>
    <row r="17" spans="1:7" x14ac:dyDescent="0.25">
      <c r="A17" s="1"/>
      <c r="B17" s="103" t="s">
        <v>273</v>
      </c>
      <c r="C17" s="104"/>
      <c r="D17" s="105"/>
      <c r="E17" s="9">
        <v>-8717175.5</v>
      </c>
      <c r="F17" s="14" t="s">
        <v>3</v>
      </c>
      <c r="G17" s="1"/>
    </row>
    <row r="18" spans="1:7" x14ac:dyDescent="0.25">
      <c r="A18" s="1"/>
      <c r="B18" s="103" t="s">
        <v>274</v>
      </c>
      <c r="C18" s="104"/>
      <c r="D18" s="105"/>
      <c r="E18" s="9">
        <v>-8717175.5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275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1" t="s">
        <v>214</v>
      </c>
      <c r="C23" s="62"/>
      <c r="D23" s="63"/>
      <c r="E23" s="9">
        <v>521033186.14278591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518943328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9" t="s">
        <v>276</v>
      </c>
      <c r="C26" s="60"/>
      <c r="D26" s="66"/>
      <c r="E26" s="48">
        <f>E23-(E24-E25)</f>
        <v>2089858.1427859068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9" t="s">
        <v>283</v>
      </c>
      <c r="C31" s="120"/>
      <c r="D31" s="121"/>
      <c r="E31" s="9">
        <v>0</v>
      </c>
      <c r="F31" s="14"/>
      <c r="G31" s="1"/>
    </row>
    <row r="32" spans="1:7" x14ac:dyDescent="0.2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-17434351</v>
      </c>
      <c r="F32" s="14" t="s">
        <v>3</v>
      </c>
      <c r="G32" s="1"/>
    </row>
    <row r="33" spans="1:7" x14ac:dyDescent="0.2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25">
      <c r="A34" s="1"/>
      <c r="B34" s="115" t="s">
        <v>188</v>
      </c>
      <c r="C34" s="115"/>
      <c r="D34" s="115"/>
      <c r="E34" s="10">
        <f>E32/E33</f>
        <v>-8717175.5</v>
      </c>
      <c r="F34" s="17" t="s">
        <v>3</v>
      </c>
      <c r="G34" s="1"/>
    </row>
    <row r="35" spans="1:7" x14ac:dyDescent="0.25">
      <c r="A35" s="1"/>
      <c r="B35" s="116"/>
      <c r="C35" s="117"/>
      <c r="D35" s="117"/>
      <c r="E35" s="117"/>
      <c r="F35" s="118"/>
      <c r="G35" s="1"/>
    </row>
    <row r="36" spans="1:7" ht="75" customHeight="1" x14ac:dyDescent="0.25">
      <c r="A36" s="1"/>
      <c r="B36" s="97" t="s">
        <v>282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oiM639wGr4Eza4XjK0KUc7tg9CbDJb8iLcuPnLLVTrC8mm+qS2p/ABmU+wv5wYdyto05F9ZrTAzspbJe2wHNgQ==" saltValue="XEZdC1Eokw+vgOxF8I2CoQ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f>6220263.75+3703803.86</f>
        <v>9924067.6099999994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85799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-9838268.6099999994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19278792.57776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409044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-18869748.57776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-28708017.187759999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begbi+JfSlz2ykVZovgcEWtBn+XsOJWRmL7W1vr3Rulq0W5QBzY/nAXVIpo5C09B0Q8AI+rcewHQj8abIZ9FQ==" saltValue="YMAmPjcYSc55kVyztEEgE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284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dFybZ6kzqHv3v4PcJb9OoVWou1KR5NPIn8dgFYy7KK2n5Rb/dkmEDbdCJQcUdNbpX7tP9bpDMQiwGc5w2fF4A==" saltValue="Kblt7ug+9LvDUGmxQQgy2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5" t="s">
        <v>279</v>
      </c>
      <c r="C11" s="22">
        <v>0</v>
      </c>
      <c r="D11" s="14" t="s">
        <v>3</v>
      </c>
      <c r="E11" s="9">
        <v>3892116</v>
      </c>
      <c r="F11" s="14" t="s">
        <v>3</v>
      </c>
      <c r="G11" s="1"/>
    </row>
    <row r="12" spans="1:7" x14ac:dyDescent="0.25">
      <c r="A12" s="1"/>
      <c r="B12" s="47" t="s">
        <v>278</v>
      </c>
      <c r="C12" s="22">
        <v>0</v>
      </c>
      <c r="D12" s="14" t="s">
        <v>3</v>
      </c>
      <c r="E12" s="9">
        <v>321326</v>
      </c>
      <c r="F12" s="14" t="s">
        <v>3</v>
      </c>
      <c r="G12" s="1"/>
    </row>
    <row r="13" spans="1:7" x14ac:dyDescent="0.25">
      <c r="A13" s="1"/>
      <c r="B13" s="25" t="s">
        <v>280</v>
      </c>
      <c r="C13" s="22">
        <v>0</v>
      </c>
      <c r="D13" s="14" t="s">
        <v>3</v>
      </c>
      <c r="E13" s="9">
        <v>132264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0</v>
      </c>
      <c r="D14" s="13" t="s">
        <v>3</v>
      </c>
      <c r="E14" s="12">
        <f>SUM(E10:E13)</f>
        <v>4345706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0</v>
      </c>
      <c r="D15" s="13" t="s">
        <v>3</v>
      </c>
      <c r="E15" s="12">
        <f>E14*(1+'Fane 14. Nøgletal'!C14)</f>
        <v>4360046.8298000004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MEm5WzeQ3s0U3vkgTxPW+7tpEUxqScGpLQa/VHVHv279FTv8iXZQDhscN5T9MaNO6G6XdJ9brmBkUaUDGnsMHQ==" saltValue="f71L8PV5Fc8aQROEHIsf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113</v>
      </c>
      <c r="C16" s="95"/>
      <c r="D16" s="95"/>
      <c r="E16" s="95"/>
      <c r="F16" s="96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166</v>
      </c>
      <c r="C24" s="95"/>
      <c r="D24" s="95"/>
      <c r="E24" s="95"/>
      <c r="F24" s="96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224</v>
      </c>
      <c r="C32" s="95"/>
      <c r="D32" s="95"/>
      <c r="E32" s="95"/>
      <c r="F32" s="96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7HXiXUTo50ZaxbBR9nlQQ2f/bQUD9AR+HuiZ6k+UjBoEoqkgGPGbW3nDmqgarUzFMl0R3PxRJ+IZbgr62WGaxQ==" saltValue="1HYvWiiFal8/17R1ENy18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5354707.8813149184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-9229.0175491727132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-107094.15762629837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5273015.0912094181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5354707.8813149184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-9229.0175491727132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-107094.15762629837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5290416.0410104096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5354707.8813149184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-9229.0175491727132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-107094.15762629837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5307874.4139457447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5354707.8813149184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-9229.0175491727132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-107094.15762629837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5325390.3995117657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QUhnEhzFZYOvD1TX767eQ3lltuyL0D+ZiYpEMmC8NkUx8A7QD4aVja4Df7Axe3lwT1RZxDbExKHll1cRvfpnw==" saltValue="AieQW/QI1qLZ8A9Y3Tygt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ary7TsOv/EZC/OZa/C4Nb/1uGeLgy7NjZ3yvmlBox2iHo5XIxSir+6sTrs7KN02wcETrMDPUJ5Tk+8SNvshgw==" saltValue="Ho36x8n3IrTcWn4Op74oN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zjsqUet0OqrW5DPhU542aKN6vguWLBBIuQ4r4B2lQ5Y7nDlimeyN+IV96ycnVAX1eXlXpTBN9D6MD7tyxSp7g==" saltValue="O2n59v7bK3m7K5ZR51gnP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bAUBzh86VUD7tY3m4a4zBS2aFaT3qngPBVbIMbL++B+OAn53AozgAYkJWBd0kFUyAQOgpt99xLseYHGgDb3hCw==" saltValue="wg8rsaP9+Z1Lq7aZke/4d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279811694.57081866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tillæg'!C15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tillæg'!E15</f>
        <v>4360046.8298000004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937766.74662204157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-491395.74229784874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drift'!G39</f>
        <v>-2406170.862743217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-2607666.7500414937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279604274.79215819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259621968.45186225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5273015.0912094181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-8717175.5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-28708017.187759999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507074065.64746988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MYddm0+s00InjGzr3VSryreo4ii09VpAHbyaZDNLa2rvyIiY1neYNzQec9km6PasKSt+yS3uHSDWnZz2jG3PQ==" saltValue="CmHwjIY7oX+k1Do5bWu5W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279604274.79215819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922694.10681412206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-483497.58313035814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-2365829.0020584646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-2577551.2239719448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275100091.08981156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260817035.4292534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5290416.0410104096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-8717175.5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532490367.0600754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/YDMtwZafCCr6I9Zu/qndzPX+BWFYDJ28UiyNiNoOp8QyD8lNWe7qONtkF/VhlfjKyanC4Bxvu4E3at0Zlp8A==" saltValue="JYfvnGlxDUraMfwUAjRS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275100091.08981156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907830.30059637816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-475708.85409294057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-2326163.5130099524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-2547783.4972944888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270658265.52601051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261378841.04896995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5307874.4139457447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537344980.98892629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P0htYWbrSmagDIUNnYJc0WBqYYOc0iEQEY7kbF9ievJKbiqrmerXREvL6bcnZoqEAhOe5qCX6K2IY12sOqZsw==" saltValue="kyV8Y+jG9nfWBSjB0UEj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270658265.52601051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893172.2762358347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-468027.95605809882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-2287163.0555508276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-2518359.5533295944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266277887.23730785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262204445.95253158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5325390.3995117657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533807723.58935118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3NvkUwAahRsd0lLDAJeXprnTPAH7XObOqnTUiz9qRqTwvSKTH9jRUJQoCEkWQ7DtHauJSagcXHrpnMDMP6RSkA==" saltValue="AEAD9hmBuD5D+8/J54VR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261247272.96239662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9145519.525799999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13274410.863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5420094.4281025724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-1835067.4134048475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drift'!G33</f>
        <v>-2447200.6284803175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-4993335.1665953388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6"/>
      <c r="E20" s="10">
        <f>SUM(E9:E19)</f>
        <v>279811694.57081866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257427588.08016753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5330969.8421702413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-33401904.934839576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-19177593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489990754.55831683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dKFYKN+m6IQ56tiZIwaBeme3K3Gg2XfhTn2XtfmvGCRCF/BzhlpejQBX9mtTBsQILOdU9nPep4zVv9Bi3ZBlA==" saltValue="5jkkgUBjVpD2h9l0mi19s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109239873.53086534</v>
      </c>
      <c r="H5" s="14" t="s">
        <v>3</v>
      </c>
      <c r="I5" s="1"/>
    </row>
    <row r="6" spans="1:9" x14ac:dyDescent="0.25">
      <c r="A6" s="1"/>
      <c r="B6" s="97" t="s">
        <v>145</v>
      </c>
      <c r="C6" s="98"/>
      <c r="D6" s="98"/>
      <c r="E6" s="98"/>
      <c r="F6" s="99"/>
      <c r="G6" s="24">
        <v>5384141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2292480.2906173067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108818972.62195238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9">
        <v>-0.21125968247652055</v>
      </c>
      <c r="H12" s="14" t="s">
        <v>3</v>
      </c>
      <c r="I12" s="1"/>
    </row>
    <row r="13" spans="1:9" x14ac:dyDescent="0.25">
      <c r="A13" s="1"/>
      <c r="B13" s="97" t="s">
        <v>143</v>
      </c>
      <c r="C13" s="98"/>
      <c r="D13" s="98"/>
      <c r="E13" s="98"/>
      <c r="F13" s="99"/>
      <c r="G13" s="24">
        <v>5163987.5100000007</v>
      </c>
      <c r="H13" s="14" t="s">
        <v>3</v>
      </c>
      <c r="I13" s="1"/>
    </row>
    <row r="14" spans="1:9" x14ac:dyDescent="0.2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2279659.1984138545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108403751.19349374</v>
      </c>
      <c r="H19" s="14" t="s">
        <v>3</v>
      </c>
      <c r="I19" s="1"/>
    </row>
    <row r="20" spans="1:9" x14ac:dyDescent="0.25">
      <c r="A20" s="1"/>
      <c r="B20" s="106" t="s">
        <v>51</v>
      </c>
      <c r="C20" s="107"/>
      <c r="D20" s="107"/>
      <c r="E20" s="107"/>
      <c r="F20" s="108"/>
      <c r="G20" s="9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2168075.0238698749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108328518.99016546</v>
      </c>
      <c r="H25" s="14" t="s">
        <v>3</v>
      </c>
      <c r="I25" s="1"/>
    </row>
    <row r="26" spans="1:9" x14ac:dyDescent="0.25">
      <c r="A26" s="1"/>
      <c r="B26" s="106" t="s">
        <v>54</v>
      </c>
      <c r="C26" s="107"/>
      <c r="D26" s="107"/>
      <c r="E26" s="107"/>
      <c r="F26" s="108"/>
      <c r="G26" s="24">
        <v>4852965.5200857604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2263629.6902050246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113102936.56000112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24">
        <v>9257094.8640147597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2447200.6284803175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120308543.13716084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9">
        <f>SUM('Fane 2.1. Økonomisk ramme 2022'!C10,'Fane 2.1. Økonomisk ramme 2022'!C12,'Fane 2.1. Økonomisk ramme 2022'!C14)*(1+'Fane 14. Nøgletal'!C14)</f>
        <v>0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2406170.862743217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118291450.10292321</v>
      </c>
      <c r="H43" s="14" t="s">
        <v>3</v>
      </c>
      <c r="I43" s="1"/>
    </row>
    <row r="44" spans="1:9" x14ac:dyDescent="0.25">
      <c r="A44" s="1"/>
      <c r="B44" s="109" t="s">
        <v>237</v>
      </c>
      <c r="C44" s="110"/>
      <c r="D44" s="110"/>
      <c r="E44" s="110"/>
      <c r="F44" s="111"/>
      <c r="G44" s="9">
        <f>G38*(1+'Fane 14. Nøgletal'!C14)</f>
        <v>0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2365829.0020584646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116308175.65049762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2326163.5130099524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114358152.77754138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2287163.0555508276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8iPzLmzU8L+OOAv0fNRX9/1SsC/0Wg/pxhz/coK/047PB8XLjB2Bpfgt6wYtigSMel3kFc0p+yn5FKrBAxE8QA==" saltValue="Z7G2HTSipFnjhutozdlagQ==" spinCount="100000" sheet="1" objects="1" scenarios="1"/>
  <mergeCells count="37"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25:F25"/>
    <mergeCell ref="B26:F26"/>
    <mergeCell ref="B27:F27"/>
    <mergeCell ref="B37:F37"/>
    <mergeCell ref="B51:H51"/>
    <mergeCell ref="B14:F14"/>
    <mergeCell ref="B15:F15"/>
    <mergeCell ref="B19:F19"/>
    <mergeCell ref="B20:F20"/>
    <mergeCell ref="B21:F21"/>
    <mergeCell ref="B57:H57"/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153750234.8846961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1399127.1374507346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155017252.13282219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-4300955.2128643636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2667678.4554832536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150639469.28760287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24">
        <v>11631813.745952047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2767515.3859803537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162645991.87023178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24">
        <v>1686746.0488292768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4667049.756901335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162811102.21895429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13436358.675528599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4993335.1665953388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171819264.34278959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4374434.9843383403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2607666.7500414937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174158866.48459086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4388870.6197866574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2577551.2239719448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172147533.60097897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2547783.4972944888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170159429.27902666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2518359.5533295944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exHpxVsiJYXb5Ch3rjJknhwkRsE3fSrcbWQkW822icSnT9oisArnEX/AgLkcwR6XG6XhJlXynqdF+vPt4Hcp/g==" saltValue="NDxDZhh0frBemUY0hoabb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1.5495446275550256E-2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6.3831452542422104E-3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6.3477967641657213E-3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1.7235333380887265E-3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uZVEUh0HTjJE5T4e4nz5SXHC+gCP+Hd04x4R4Ias3syHnf9j0F5D6wC0b9VuOjA1kY/wzXzsw1EnhAb7rARPA==" saltValue="uP3Nv+ZZFWADW1W9XA60N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2022-12-22T10:30:44Z</dcterms:modified>
</cp:coreProperties>
</file>