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illund Drikkevand AS (V02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2" i="37" s="1"/>
  <c r="C13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2" i="37" s="1"/>
  <c r="E13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<sst xmlns="http://schemas.openxmlformats.org/spreadsheetml/2006/main" count="413" uniqueCount="159">
  <si>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</si>
  <si>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</si>
  <si>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</si>
  <si>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</si>
  <si>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</si>
  <si>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</si>
  <si>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</si>
  <si>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</si>
  <si>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</si>
  <si>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</si>
  <si>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</si>
  <si>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</si>
  <si>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</si>
  <si>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</si>
  <si>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</si>
  <si>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</si>
  <si>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</si>
  <si>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</si>
  <si>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</si>
  <si>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</si>
  <si>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</si>
  <si>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</si>
  <si>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</si>
  <si>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</si>
  <si>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</si>
  <si>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</si>
  <si>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</si>
  <si>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</si>
  <si>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</si>
  <si>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</si>
  <si>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</si>
  <si>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</si>
  <si>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</si>
  <si>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</si>
  <si>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</si>
  <si>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</si>
  <si>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</si>
  <si>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</si>
  <si>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</si>
  <si>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</si>
  <si>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</si>
  <si>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</si>
  <si>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</si>
  <si>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</si>
  <si>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</si>
  <si>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</si>
  <si>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</si>
  <si>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</si>
  <si>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</si>
  <si>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</si>
  <si>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</si>
  <si>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</si>
  <si>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</si>
  <si>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</si>
  <si>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</si>
  <si>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</si>
  <si>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</si>
  <si>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</si>
  <si>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</si>
  <si>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</si>
  <si>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</si>
  <si>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</si>
  <si>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</si>
  <si>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</si>
  <si>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</si>
  <si>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</si>
  <si>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</si>
  <si>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</si>
  <si>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</si>
  <si>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</si>
  <si>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</si>
  <si>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</si>
  <si>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</si>
  <si>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</si>
  <si>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</si>
  <si>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</si>
  <si>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</si>
  <si>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</si>
  <si>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</si>
  <si>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</si>
  <si>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</si>
  <si>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</si>
  <si>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</si>
  <si>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</si>
  <si>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</si>
  <si>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</si>
  <si>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</si>
  <si>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</si>
  <si>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</si>
  <si>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</si>
  <si>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</si>
  <si>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</si>
  <si>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</si>
  <si>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</si>
  <si>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</si>
  <si>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</si>
  <si>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</si>
  <si>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</si>
  <si>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</si>
  <si>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</si>
  <si>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</si>
  <si>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</si>
  <si>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</si>
  <si>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</si>
  <si>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</si>
  <si>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</si>
  <si>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</si>
  <si>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</si>
  <si>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</si>
  <si>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</si>
  <si>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</si>
  <si>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</si>
  <si>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</si>
  <si>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</si>
  <si>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</si>
  <si>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</si>
  <si>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</si>
  <si>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</si>
  <si>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</si>
  <si>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</si>
  <si>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</si>
  <si>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</si>
  <si>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</si>
  <si>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</si>
  <si>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</si>
  <si>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</si>
  <si>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</si>
  <si>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</si>
  <si>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</si>
  <si>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</si>
  <si>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</si>
  <si>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</si>
  <si>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</si>
  <si>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</si>
  <si>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</si>
  <si>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</si>
  <si>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</si>
  <si>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</si>
  <si>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</si>
  <si>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</si>
  <si>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</si>
  <si>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</si>
  <si>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</si>
  <si>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</si>
  <si>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</si>
  <si>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</si>
  <si>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</si>
  <si>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</si>
  <si>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</si>
  <si>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</si>
  <si>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</si>
  <si>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</si>
  <si>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</si>
  <si>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</si>
  <si>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</si>
  <si>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</si>
  <si>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Byggemodninger 2019</t>
  </si>
  <si>
    <t>Ingen anlægsprojekter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</si>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</sst>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4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5">
      <c r="A8" s="1"/>
      <c r="B8" s="1"/>
      <c r="C8" s="4"/>
      <c r="D8" s="62" t="s">
        <v>131</v>
      </c>
      <c r="E8" s="62"/>
      <c r="F8" s="62"/>
      <c r="G8" s="6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7" t="s">
        <v>83</v>
      </c>
      <c r="E13" s="58"/>
      <c r="F13" s="58"/>
      <c r="G13" s="59"/>
      <c r="H13" s="1"/>
      <c r="I13" s="1"/>
    </row>
    <row r="14" spans="1:9" x14ac:dyDescent="0.45">
      <c r="A14" s="1"/>
      <c r="B14" s="1"/>
      <c r="C14" s="6" t="s">
        <v>15</v>
      </c>
      <c r="D14" s="57" t="s">
        <v>132</v>
      </c>
      <c r="E14" s="58"/>
      <c r="F14" s="58"/>
      <c r="G14" s="59"/>
      <c r="H14" s="1"/>
      <c r="I14" s="1"/>
    </row>
    <row r="15" spans="1:9" x14ac:dyDescent="0.45">
      <c r="A15" s="1"/>
      <c r="B15" s="1"/>
      <c r="C15" s="6" t="s">
        <v>37</v>
      </c>
      <c r="D15" s="57" t="s">
        <v>47</v>
      </c>
      <c r="E15" s="58"/>
      <c r="F15" s="58"/>
      <c r="G15" s="59"/>
      <c r="H15" s="1"/>
      <c r="I15" s="1"/>
    </row>
    <row r="16" spans="1:9" x14ac:dyDescent="0.45">
      <c r="A16" s="1"/>
      <c r="B16" s="1"/>
      <c r="C16" s="6" t="s">
        <v>38</v>
      </c>
      <c r="D16" s="57" t="s">
        <v>84</v>
      </c>
      <c r="E16" s="58"/>
      <c r="F16" s="58"/>
      <c r="G16" s="59"/>
      <c r="H16" s="1"/>
      <c r="I16" s="1"/>
    </row>
    <row r="17" spans="1:9" x14ac:dyDescent="0.45">
      <c r="A17" s="1"/>
      <c r="B17" s="1"/>
      <c r="C17" s="6" t="s">
        <v>79</v>
      </c>
      <c r="D17" s="57" t="s">
        <v>85</v>
      </c>
      <c r="E17" s="58"/>
      <c r="F17" s="58"/>
      <c r="G17" s="59"/>
      <c r="H17" s="1"/>
      <c r="I17" s="1"/>
    </row>
    <row r="18" spans="1:9" x14ac:dyDescent="0.45">
      <c r="A18" s="1"/>
      <c r="B18" s="1"/>
      <c r="C18" s="6" t="s">
        <v>7</v>
      </c>
      <c r="D18" s="54" t="s">
        <v>12</v>
      </c>
      <c r="E18" s="55"/>
      <c r="F18" s="55"/>
      <c r="G18" s="56"/>
      <c r="H18" s="1"/>
      <c r="I18" s="1"/>
    </row>
    <row r="19" spans="1:9" x14ac:dyDescent="0.45">
      <c r="A19" s="1"/>
      <c r="B19" s="1"/>
      <c r="C19" s="6" t="s">
        <v>8</v>
      </c>
      <c r="D19" s="48" t="s">
        <v>86</v>
      </c>
      <c r="E19" s="49"/>
      <c r="F19" s="49"/>
      <c r="G19" s="50"/>
      <c r="H19" s="1"/>
      <c r="I19" s="1"/>
    </row>
    <row r="20" spans="1:9" x14ac:dyDescent="0.45">
      <c r="A20" s="1"/>
      <c r="B20" s="1"/>
      <c r="C20" s="6" t="s">
        <v>74</v>
      </c>
      <c r="D20" s="48" t="s">
        <v>39</v>
      </c>
      <c r="E20" s="49"/>
      <c r="F20" s="49"/>
      <c r="G20" s="50"/>
      <c r="H20" s="1"/>
      <c r="I20" s="1"/>
    </row>
    <row r="21" spans="1:9" x14ac:dyDescent="0.45">
      <c r="A21" s="1"/>
      <c r="B21" s="1"/>
      <c r="C21" s="6" t="s">
        <v>121</v>
      </c>
      <c r="D21" s="48" t="s">
        <v>51</v>
      </c>
      <c r="E21" s="49"/>
      <c r="F21" s="49"/>
      <c r="G21" s="50"/>
      <c r="H21" s="1"/>
      <c r="I21" s="1"/>
    </row>
    <row r="22" spans="1:9" x14ac:dyDescent="0.45">
      <c r="A22" s="1"/>
      <c r="B22" s="1"/>
      <c r="C22" s="6" t="s">
        <v>122</v>
      </c>
      <c r="D22" s="48" t="s">
        <v>52</v>
      </c>
      <c r="E22" s="49"/>
      <c r="F22" s="49"/>
      <c r="G22" s="50"/>
      <c r="H22" s="1"/>
      <c r="I22" s="1"/>
    </row>
    <row r="23" spans="1:9" x14ac:dyDescent="0.45">
      <c r="A23" s="1"/>
      <c r="B23" s="1"/>
      <c r="C23" s="6" t="s">
        <v>123</v>
      </c>
      <c r="D23" s="48" t="s">
        <v>87</v>
      </c>
      <c r="E23" s="49"/>
      <c r="F23" s="49"/>
      <c r="G23" s="50"/>
      <c r="H23" s="1"/>
      <c r="I23" s="1"/>
    </row>
    <row r="24" spans="1:9" x14ac:dyDescent="0.45">
      <c r="A24" s="1"/>
      <c r="B24" s="1"/>
      <c r="C24" s="6" t="s">
        <v>9</v>
      </c>
      <c r="D24" s="48" t="s">
        <v>40</v>
      </c>
      <c r="E24" s="49"/>
      <c r="F24" s="49"/>
      <c r="G24" s="50"/>
      <c r="H24" s="1"/>
      <c r="I24" s="1"/>
    </row>
    <row r="25" spans="1:9" x14ac:dyDescent="0.45">
      <c r="A25" s="1"/>
      <c r="B25" s="1"/>
      <c r="C25" s="6" t="s">
        <v>61</v>
      </c>
      <c r="D25" s="51" t="s">
        <v>75</v>
      </c>
      <c r="E25" s="52"/>
      <c r="F25" s="52"/>
      <c r="G25" s="53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7" t="s">
        <v>156</v>
      </c>
      <c r="C11" s="19">
        <v>82335</v>
      </c>
      <c r="D11" s="12" t="s">
        <v>3</v>
      </c>
      <c r="E11" s="8">
        <v>10399</v>
      </c>
      <c r="F11" s="12" t="s">
        <v>3</v>
      </c>
      <c r="G11" s="1"/>
    </row>
    <row r="12" spans="1:7" x14ac:dyDescent="0.45">
      <c r="A12" s="1"/>
      <c r="B12" s="43" t="s">
        <v>42</v>
      </c>
      <c r="C12" s="10">
        <f>SUM(C10:C11)</f>
        <v>82335</v>
      </c>
      <c r="D12" s="11" t="s">
        <v>3</v>
      </c>
      <c r="E12" s="10">
        <f>SUM(E10:E11)</f>
        <v>10399</v>
      </c>
      <c r="F12" s="11" t="s">
        <v>3</v>
      </c>
      <c r="G12" s="1"/>
    </row>
    <row r="13" spans="1:7" x14ac:dyDescent="0.45">
      <c r="A13" s="1"/>
      <c r="B13" s="43" t="s">
        <v>103</v>
      </c>
      <c r="C13" s="10">
        <f>C12*(1+'Fane 10. Nøgletal'!C13)</f>
        <v>83339.486999999994</v>
      </c>
      <c r="D13" s="11" t="s">
        <v>3</v>
      </c>
      <c r="E13" s="10">
        <f>E12*(1+'Fane 10. Nøgletal'!C13)</f>
        <v>10525.8678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65</v>
      </c>
      <c r="C8" s="82"/>
      <c r="D8" s="82"/>
      <c r="E8" s="82"/>
      <c r="F8" s="83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158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1" t="s">
        <v>66</v>
      </c>
      <c r="C15" s="82"/>
      <c r="D15" s="82"/>
      <c r="E15" s="82"/>
      <c r="F15" s="83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158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1" t="s">
        <v>67</v>
      </c>
      <c r="C22" s="82"/>
      <c r="D22" s="82"/>
      <c r="E22" s="82"/>
      <c r="F22" s="83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158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1" t="s">
        <v>114</v>
      </c>
      <c r="C29" s="82"/>
      <c r="D29" s="82"/>
      <c r="E29" s="82"/>
      <c r="F29" s="83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158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4GsD73YjP80HAFfMPZcUEJB58io1prZXPm6tdtssy8xzIRLnfwY4ht92F95EbRpuAiXWygte2prreahFJSmqVA==" saltValue="UQYSiBFRvtrfE24IxRTN0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142</v>
      </c>
      <c r="C3" s="65"/>
      <c r="D3" s="65"/>
      <c r="E3" s="65"/>
      <c r="F3" s="65"/>
      <c r="G3" s="1"/>
    </row>
    <row r="4" spans="1:7" ht="25.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45">
      <c r="A9" s="1"/>
      <c r="B9" s="41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4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143</v>
      </c>
      <c r="C3" s="65"/>
      <c r="D3" s="65"/>
      <c r="E3" s="65"/>
      <c r="F3" s="65"/>
      <c r="G3" s="1"/>
    </row>
    <row r="4" spans="1:7" ht="25.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1" t="s">
        <v>58</v>
      </c>
      <c r="C14" s="82"/>
      <c r="D14" s="82"/>
      <c r="E14" s="82"/>
      <c r="F14" s="83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1" t="s">
        <v>60</v>
      </c>
      <c r="C20" s="82"/>
      <c r="D20" s="82"/>
      <c r="E20" s="82"/>
      <c r="F20" s="83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1" t="s">
        <v>109</v>
      </c>
      <c r="C26" s="82"/>
      <c r="D26" s="82"/>
      <c r="E26" s="82"/>
      <c r="F26" s="83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5" t="s">
        <v>144</v>
      </c>
      <c r="C3" s="65"/>
      <c r="D3" s="1"/>
    </row>
    <row r="4" spans="1:4" ht="25.5" customHeight="1" x14ac:dyDescent="0.45">
      <c r="A4" s="1"/>
      <c r="B4" s="65"/>
      <c r="C4" s="6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3"/>
      <c r="C19" s="94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7228730.8693400826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673844.39728438214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tillæg'!C13+'Fane 7.1. Varige tillæg'!E13</f>
        <v>93865.354800000001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97556.575581378478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-137597.95234909933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7956399.2446567435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omk.'!C14</f>
        <v>4695318.8167334404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975073.91137475893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-2396867.433649037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11229924.539115906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/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7956399.2446567435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97068.070784812284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-136908.94436250645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7916558.3710790491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omk.'!C14*(1+'Fane 10. Nøgletal'!C13)</f>
        <v>4752601.7062975885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975073.91137475893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-2396867.433649037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11247366.55510236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 t="s">
        <v>21</v>
      </c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7916558.3710790491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96582.012127164402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-136223.38651450563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7876916.9966917085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Nøgletal'!C13)^2</f>
        <v>4810583.4471144192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12687500.443806127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 t="s">
        <v>21</v>
      </c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7876916.9966917085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96098.387359638844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-135541.26152887291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7837474.1225224743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Nøgletal'!C13)^3</f>
        <v>4869272.5651692152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12706746.687691689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96</v>
      </c>
      <c r="C3" s="65"/>
      <c r="D3" s="65"/>
      <c r="E3" s="65"/>
      <c r="F3" s="65"/>
      <c r="G3" s="1"/>
    </row>
    <row r="4" spans="1:7" ht="29.2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6" t="s">
        <v>24</v>
      </c>
      <c r="C9" s="66"/>
      <c r="D9" s="66"/>
      <c r="E9" s="7">
        <v>7222387.5800186414</v>
      </c>
      <c r="F9" s="39" t="s">
        <v>3</v>
      </c>
      <c r="G9" s="1"/>
    </row>
    <row r="10" spans="1:7" x14ac:dyDescent="0.45">
      <c r="A10" s="1"/>
      <c r="B10" s="67" t="s">
        <v>149</v>
      </c>
      <c r="C10" s="67"/>
      <c r="D10" s="67"/>
      <c r="E10" s="7">
        <v>0</v>
      </c>
      <c r="F10" s="39" t="s">
        <v>3</v>
      </c>
      <c r="G10" s="1"/>
    </row>
    <row r="11" spans="1:7" x14ac:dyDescent="0.45">
      <c r="A11" s="1"/>
      <c r="B11" s="67" t="s">
        <v>150</v>
      </c>
      <c r="C11" s="67"/>
      <c r="D11" s="67"/>
      <c r="E11" s="7">
        <v>352799.8075935886</v>
      </c>
      <c r="F11" s="39" t="s">
        <v>3</v>
      </c>
      <c r="G11" s="1"/>
    </row>
    <row r="12" spans="1:7" x14ac:dyDescent="0.45">
      <c r="A12" s="1"/>
      <c r="B12" s="67" t="s">
        <v>80</v>
      </c>
      <c r="C12" s="67"/>
      <c r="D12" s="67"/>
      <c r="E12" s="7">
        <v>37413.812700000002</v>
      </c>
      <c r="F12" s="39" t="s">
        <v>3</v>
      </c>
      <c r="G12" s="1"/>
    </row>
    <row r="13" spans="1:7" x14ac:dyDescent="0.45">
      <c r="A13" s="1"/>
      <c r="B13" s="67" t="s">
        <v>81</v>
      </c>
      <c r="C13" s="67"/>
      <c r="D13" s="67"/>
      <c r="E13" s="8">
        <v>0</v>
      </c>
      <c r="F13" s="39" t="s">
        <v>3</v>
      </c>
      <c r="G13" s="1"/>
    </row>
    <row r="14" spans="1:7" x14ac:dyDescent="0.4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93943.133568319812</v>
      </c>
      <c r="F14" s="39" t="s">
        <v>3</v>
      </c>
      <c r="G14" s="1"/>
    </row>
    <row r="15" spans="1:7" x14ac:dyDescent="0.45">
      <c r="A15" s="1"/>
      <c r="B15" s="67" t="s">
        <v>72</v>
      </c>
      <c r="C15" s="67"/>
      <c r="D15" s="67"/>
      <c r="E15" s="8">
        <f>-SUM(E9:E9,E12:E14)*'Fane 10. Nøgletal'!C18</f>
        <v>-125013.65694687834</v>
      </c>
      <c r="F15" s="39" t="s">
        <v>3</v>
      </c>
      <c r="G15" s="1"/>
    </row>
    <row r="16" spans="1:7" x14ac:dyDescent="0.45">
      <c r="A16" s="1"/>
      <c r="B16" s="72" t="s">
        <v>20</v>
      </c>
      <c r="C16" s="72"/>
      <c r="D16" s="72"/>
      <c r="E16" s="9">
        <f>SUM(E9,E12:E15)</f>
        <v>7228730.8693400826</v>
      </c>
      <c r="F16" s="37" t="s">
        <v>3</v>
      </c>
      <c r="G16" s="1"/>
    </row>
    <row r="17" spans="1:7" x14ac:dyDescent="0.45">
      <c r="A17" s="1"/>
      <c r="B17" s="73" t="s">
        <v>12</v>
      </c>
      <c r="C17" s="73"/>
      <c r="D17" s="73"/>
      <c r="E17" s="36"/>
      <c r="F17" s="36"/>
      <c r="G17" s="1"/>
    </row>
    <row r="18" spans="1:7" x14ac:dyDescent="0.45">
      <c r="A18" s="1"/>
      <c r="B18" s="74" t="s">
        <v>12</v>
      </c>
      <c r="C18" s="74"/>
      <c r="D18" s="74"/>
      <c r="E18" s="9">
        <v>5132390.8928757301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5" t="s">
        <v>49</v>
      </c>
      <c r="C20" s="76"/>
      <c r="D20" s="77"/>
      <c r="E20" s="31">
        <v>0</v>
      </c>
      <c r="F20" s="31" t="s">
        <v>3</v>
      </c>
      <c r="G20" s="1"/>
    </row>
    <row r="21" spans="1:7" ht="15.75" customHeight="1" x14ac:dyDescent="0.45">
      <c r="A21" s="1"/>
      <c r="B21" s="75" t="s">
        <v>50</v>
      </c>
      <c r="C21" s="76"/>
      <c r="D21" s="77"/>
      <c r="E21" s="31">
        <v>0</v>
      </c>
      <c r="F21" s="31" t="s">
        <v>3</v>
      </c>
      <c r="G21" s="1"/>
    </row>
    <row r="22" spans="1:7" x14ac:dyDescent="0.45">
      <c r="A22" s="1"/>
      <c r="B22" s="78" t="s">
        <v>53</v>
      </c>
      <c r="C22" s="79"/>
      <c r="D22" s="80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8" t="s">
        <v>146</v>
      </c>
      <c r="C24" s="69"/>
      <c r="D24" s="70"/>
      <c r="E24" s="9">
        <v>-866740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8" t="s">
        <v>148</v>
      </c>
      <c r="C26" s="69"/>
      <c r="D26" s="70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11494381.762215812</v>
      </c>
      <c r="F27" s="11" t="s">
        <v>3</v>
      </c>
      <c r="G27" s="1"/>
    </row>
    <row r="28" spans="1:7" ht="28.5" customHeight="1" x14ac:dyDescent="0.45">
      <c r="A28" s="1"/>
      <c r="B28" s="71" t="s">
        <v>98</v>
      </c>
      <c r="C28" s="71"/>
      <c r="D28" s="71"/>
      <c r="E28" s="71"/>
      <c r="F28" s="7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3" t="s">
        <v>69</v>
      </c>
      <c r="C3" s="63"/>
      <c r="D3" s="63"/>
      <c r="E3" s="1"/>
      <c r="F3" s="1"/>
    </row>
    <row r="4" spans="1:6" ht="15" customHeight="1" x14ac:dyDescent="0.45">
      <c r="A4" s="1"/>
      <c r="B4" s="63"/>
      <c r="C4" s="63"/>
      <c r="D4" s="6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1" t="s">
        <v>99</v>
      </c>
      <c r="C8" s="82"/>
      <c r="D8" s="83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153</v>
      </c>
      <c r="C10" s="8">
        <v>4565556</v>
      </c>
      <c r="D10" s="12" t="s">
        <v>3</v>
      </c>
      <c r="E10" s="1"/>
      <c r="F10" s="1"/>
    </row>
    <row r="11" spans="1:6" x14ac:dyDescent="0.45">
      <c r="A11" s="1"/>
      <c r="B11" s="26" t="s">
        <v>154</v>
      </c>
      <c r="C11" s="8">
        <v>15439</v>
      </c>
      <c r="D11" s="12" t="s">
        <v>3</v>
      </c>
      <c r="E11" s="1"/>
      <c r="F11" s="1"/>
    </row>
    <row r="12" spans="1:6" x14ac:dyDescent="0.45">
      <c r="A12" s="1"/>
      <c r="B12" s="26" t="s">
        <v>155</v>
      </c>
      <c r="C12" s="8">
        <v>1821</v>
      </c>
      <c r="D12" s="12" t="s">
        <v>3</v>
      </c>
      <c r="E12" s="1"/>
      <c r="F12" s="1"/>
    </row>
    <row r="13" spans="1:6" x14ac:dyDescent="0.45">
      <c r="A13" s="1"/>
      <c r="B13" s="43" t="s">
        <v>101</v>
      </c>
      <c r="C13" s="10">
        <f>SUM(C10:C12)</f>
        <v>4582816</v>
      </c>
      <c r="D13" s="11" t="s">
        <v>3</v>
      </c>
      <c r="E13" s="1"/>
      <c r="F13" s="1"/>
    </row>
    <row r="14" spans="1:6" x14ac:dyDescent="0.45">
      <c r="A14" s="1"/>
      <c r="B14" s="43" t="s">
        <v>102</v>
      </c>
      <c r="C14" s="10">
        <f>C13*(1+'Fane 10. Nøgletal'!C13)^2</f>
        <v>4695318.8167334404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5" t="s">
        <v>116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45">
      <c r="A7" s="1"/>
      <c r="B7" s="90" t="s">
        <v>34</v>
      </c>
      <c r="C7" s="90"/>
      <c r="D7" s="90"/>
      <c r="E7" s="8">
        <v>816443.93166666664</v>
      </c>
      <c r="F7" s="12" t="s">
        <v>3</v>
      </c>
      <c r="G7" s="1"/>
    </row>
    <row r="8" spans="1:7" ht="15" customHeight="1" x14ac:dyDescent="0.45">
      <c r="A8" s="1"/>
      <c r="B8" s="90" t="s">
        <v>35</v>
      </c>
      <c r="C8" s="90"/>
      <c r="D8" s="90"/>
      <c r="E8" s="8">
        <v>1133703.8910828512</v>
      </c>
      <c r="F8" s="12" t="s">
        <v>3</v>
      </c>
      <c r="G8" s="1"/>
    </row>
    <row r="9" spans="1:7" ht="15" customHeight="1" x14ac:dyDescent="0.45">
      <c r="A9" s="1"/>
      <c r="B9" s="78" t="s">
        <v>76</v>
      </c>
      <c r="C9" s="79"/>
      <c r="D9" s="80"/>
      <c r="E9" s="9">
        <f>SUM(E7:E8)</f>
        <v>1950147.8227495179</v>
      </c>
      <c r="F9" s="15" t="s">
        <v>3</v>
      </c>
      <c r="G9" s="1"/>
    </row>
    <row r="10" spans="1:7" ht="15" customHeight="1" x14ac:dyDescent="0.45">
      <c r="A10" s="1"/>
      <c r="B10" s="81"/>
      <c r="C10" s="82"/>
      <c r="D10" s="82"/>
      <c r="E10" s="82"/>
      <c r="F10" s="83"/>
      <c r="G10" s="1"/>
    </row>
    <row r="11" spans="1:7" ht="27" customHeight="1" x14ac:dyDescent="0.45">
      <c r="A11" s="1"/>
      <c r="B11" s="71" t="s">
        <v>71</v>
      </c>
      <c r="C11" s="71"/>
      <c r="D11" s="71"/>
      <c r="E11" s="71"/>
      <c r="F11" s="7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4" t="s">
        <v>62</v>
      </c>
      <c r="C14" s="84"/>
      <c r="D14" s="84"/>
      <c r="E14" s="84"/>
      <c r="F14" s="84"/>
      <c r="G14" s="1"/>
    </row>
    <row r="15" spans="1:7" x14ac:dyDescent="0.45">
      <c r="A15" s="1"/>
      <c r="B15" s="90" t="s">
        <v>63</v>
      </c>
      <c r="C15" s="90"/>
      <c r="D15" s="90"/>
      <c r="E15" s="8">
        <v>11353859.453666668</v>
      </c>
      <c r="F15" s="12" t="s">
        <v>3</v>
      </c>
      <c r="G15" s="1"/>
    </row>
    <row r="16" spans="1:7" x14ac:dyDescent="0.45">
      <c r="A16" s="1"/>
      <c r="B16" s="90" t="s">
        <v>64</v>
      </c>
      <c r="C16" s="90"/>
      <c r="D16" s="90"/>
      <c r="E16" s="8">
        <v>13136454</v>
      </c>
      <c r="F16" s="12" t="s">
        <v>3</v>
      </c>
      <c r="G16" s="1"/>
    </row>
    <row r="17" spans="1:7" x14ac:dyDescent="0.45">
      <c r="A17" s="1"/>
      <c r="B17" s="90" t="s">
        <v>33</v>
      </c>
      <c r="C17" s="90"/>
      <c r="D17" s="90"/>
      <c r="E17" s="8">
        <v>0</v>
      </c>
      <c r="F17" s="12" t="s">
        <v>3</v>
      </c>
      <c r="G17" s="1"/>
    </row>
    <row r="18" spans="1:7" x14ac:dyDescent="0.45">
      <c r="A18" s="1"/>
      <c r="B18" s="85" t="s">
        <v>136</v>
      </c>
      <c r="C18" s="85"/>
      <c r="D18" s="85"/>
      <c r="E18" s="9">
        <f>E15-(E16-E17)</f>
        <v>-1782594.5463333316</v>
      </c>
      <c r="F18" s="15" t="s">
        <v>3</v>
      </c>
      <c r="G18" s="1"/>
    </row>
    <row r="19" spans="1:7" x14ac:dyDescent="0.45">
      <c r="A19" s="1"/>
      <c r="B19" s="87"/>
      <c r="C19" s="88"/>
      <c r="D19" s="88"/>
      <c r="E19" s="88"/>
      <c r="F19" s="89"/>
      <c r="G19" s="1"/>
    </row>
    <row r="20" spans="1:7" ht="28.5" customHeight="1" x14ac:dyDescent="0.45">
      <c r="A20" s="1"/>
      <c r="B20" s="71" t="s">
        <v>70</v>
      </c>
      <c r="C20" s="71"/>
      <c r="D20" s="71"/>
      <c r="E20" s="71"/>
      <c r="F20" s="71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45">
      <c r="A23" s="1"/>
      <c r="B23" s="90" t="s">
        <v>45</v>
      </c>
      <c r="C23" s="90"/>
      <c r="D23" s="90"/>
      <c r="E23" s="8">
        <v>10796350.764143761</v>
      </c>
      <c r="F23" s="12" t="s">
        <v>3</v>
      </c>
      <c r="G23" s="1"/>
    </row>
    <row r="24" spans="1:7" ht="15" customHeight="1" x14ac:dyDescent="0.45">
      <c r="A24" s="1"/>
      <c r="B24" s="90" t="s">
        <v>46</v>
      </c>
      <c r="C24" s="90"/>
      <c r="D24" s="90"/>
      <c r="E24" s="8">
        <v>11901999</v>
      </c>
      <c r="F24" s="12" t="s">
        <v>3</v>
      </c>
      <c r="G24" s="1"/>
    </row>
    <row r="25" spans="1:7" ht="15" customHeight="1" x14ac:dyDescent="0.45">
      <c r="A25" s="1"/>
      <c r="B25" s="90" t="s">
        <v>33</v>
      </c>
      <c r="C25" s="90"/>
      <c r="D25" s="90"/>
      <c r="E25" s="8">
        <v>0</v>
      </c>
      <c r="F25" s="12" t="s">
        <v>3</v>
      </c>
      <c r="G25" s="1"/>
    </row>
    <row r="26" spans="1:7" x14ac:dyDescent="0.45">
      <c r="A26" s="1"/>
      <c r="B26" s="85" t="s">
        <v>137</v>
      </c>
      <c r="C26" s="85"/>
      <c r="D26" s="85"/>
      <c r="E26" s="9">
        <f>E23-(E24-E25)</f>
        <v>-1105648.2358562388</v>
      </c>
      <c r="F26" s="15" t="s">
        <v>3</v>
      </c>
      <c r="G26" s="1"/>
    </row>
    <row r="27" spans="1:7" x14ac:dyDescent="0.45">
      <c r="A27" s="1"/>
      <c r="B27" s="81"/>
      <c r="C27" s="82"/>
      <c r="D27" s="82"/>
      <c r="E27" s="82"/>
      <c r="F27" s="83"/>
      <c r="G27" s="1"/>
    </row>
    <row r="28" spans="1:7" ht="28.5" customHeight="1" x14ac:dyDescent="0.45">
      <c r="A28" s="1"/>
      <c r="B28" s="71" t="s">
        <v>126</v>
      </c>
      <c r="C28" s="71"/>
      <c r="D28" s="71"/>
      <c r="E28" s="71"/>
      <c r="F28" s="71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4" t="s">
        <v>127</v>
      </c>
      <c r="C30" s="84"/>
      <c r="D30" s="84"/>
      <c r="E30" s="84"/>
      <c r="F30" s="84"/>
      <c r="G30" s="1"/>
    </row>
    <row r="31" spans="1:7" x14ac:dyDescent="0.45">
      <c r="A31" s="1"/>
      <c r="B31" s="90" t="s">
        <v>128</v>
      </c>
      <c r="C31" s="90"/>
      <c r="D31" s="90"/>
      <c r="E31" s="8">
        <v>10971459.914891496</v>
      </c>
      <c r="F31" s="12" t="s">
        <v>3</v>
      </c>
      <c r="G31" s="1"/>
    </row>
    <row r="32" spans="1:7" x14ac:dyDescent="0.45">
      <c r="A32" s="1"/>
      <c r="B32" s="90" t="s">
        <v>129</v>
      </c>
      <c r="C32" s="90"/>
      <c r="D32" s="90"/>
      <c r="E32" s="8">
        <v>12876952</v>
      </c>
      <c r="F32" s="12" t="s">
        <v>3</v>
      </c>
      <c r="G32" s="1"/>
    </row>
    <row r="33" spans="1:7" x14ac:dyDescent="0.45">
      <c r="A33" s="1"/>
      <c r="B33" s="90" t="s">
        <v>33</v>
      </c>
      <c r="C33" s="90"/>
      <c r="D33" s="90"/>
      <c r="E33" s="8">
        <v>0</v>
      </c>
      <c r="F33" s="12" t="s">
        <v>3</v>
      </c>
      <c r="G33" s="1"/>
    </row>
    <row r="34" spans="1:7" x14ac:dyDescent="0.45">
      <c r="A34" s="1"/>
      <c r="B34" s="85" t="s">
        <v>138</v>
      </c>
      <c r="C34" s="85"/>
      <c r="D34" s="85"/>
      <c r="E34" s="9">
        <f>E31-(E32-E33)</f>
        <v>-1905492.0851085037</v>
      </c>
      <c r="F34" s="15" t="s">
        <v>3</v>
      </c>
      <c r="G34" s="1"/>
    </row>
    <row r="35" spans="1:7" x14ac:dyDescent="0.45">
      <c r="A35" s="1"/>
      <c r="B35" s="81"/>
      <c r="C35" s="82"/>
      <c r="D35" s="82"/>
      <c r="E35" s="82"/>
      <c r="F35" s="83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4" t="s">
        <v>130</v>
      </c>
      <c r="C38" s="84"/>
      <c r="D38" s="84"/>
      <c r="E38" s="84"/>
      <c r="F38" s="84"/>
      <c r="G38" s="1"/>
    </row>
    <row r="39" spans="1:7" x14ac:dyDescent="0.45">
      <c r="A39" s="1"/>
      <c r="B39" s="86" t="s">
        <v>36</v>
      </c>
      <c r="C39" s="86"/>
      <c r="D39" s="86"/>
      <c r="E39" s="8">
        <f>E9</f>
        <v>1950147.8227495179</v>
      </c>
      <c r="F39" s="12" t="s">
        <v>3</v>
      </c>
      <c r="G39" s="1"/>
    </row>
    <row r="40" spans="1:7" x14ac:dyDescent="0.45">
      <c r="A40" s="1"/>
      <c r="B40" s="86" t="s">
        <v>135</v>
      </c>
      <c r="C40" s="86"/>
      <c r="D40" s="86"/>
      <c r="E40" s="8">
        <f>IF(E18+E26+E34&lt;0,E18+E26+E34,0)</f>
        <v>-4793734.8672980741</v>
      </c>
      <c r="F40" s="12" t="s">
        <v>3</v>
      </c>
      <c r="G40" s="1"/>
    </row>
    <row r="41" spans="1:7" x14ac:dyDescent="0.45">
      <c r="A41" s="1"/>
      <c r="B41" s="86" t="s">
        <v>73</v>
      </c>
      <c r="C41" s="86"/>
      <c r="D41" s="86"/>
      <c r="E41" s="8">
        <v>2</v>
      </c>
      <c r="F41" s="12" t="s">
        <v>19</v>
      </c>
      <c r="G41" s="1"/>
    </row>
    <row r="42" spans="1:7" x14ac:dyDescent="0.45">
      <c r="A42" s="1"/>
      <c r="B42" s="85" t="s">
        <v>133</v>
      </c>
      <c r="C42" s="85"/>
      <c r="D42" s="85"/>
      <c r="E42" s="9">
        <f>SUM(E39)/E41</f>
        <v>975073.91137475893</v>
      </c>
      <c r="F42" s="15" t="s">
        <v>3</v>
      </c>
      <c r="G42" s="1"/>
    </row>
    <row r="43" spans="1:7" x14ac:dyDescent="0.45">
      <c r="A43" s="1"/>
      <c r="B43" s="85" t="s">
        <v>134</v>
      </c>
      <c r="C43" s="85"/>
      <c r="D43" s="85"/>
      <c r="E43" s="9">
        <f>E40/E41</f>
        <v>-2396867.433649037</v>
      </c>
      <c r="F43" s="15" t="s">
        <v>3</v>
      </c>
      <c r="G43" s="1"/>
    </row>
    <row r="44" spans="1:7" x14ac:dyDescent="0.45">
      <c r="A44" s="1"/>
      <c r="B44" s="84"/>
      <c r="C44" s="84"/>
      <c r="D44" s="84"/>
      <c r="E44" s="84"/>
      <c r="F44" s="84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4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2020-10-27T08:33:51Z</dcterms:modified>
</cp:coreProperties>
</file>