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Haderslev Spildevand AS (S034)\ØR2027\"/>
    </mc:Choice>
  </mc:AlternateContent>
  <xr:revisionPtr revIDLastSave="0" documentId="13_ncr:1_{CB6A16A2-5FEC-4089-AAA9-FE81E02B2764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tillæg'!$A$1:$G$28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10-tillæg'!$B$9:$B$12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tillæg'!$A$1:$G$28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tillæg'!$B$8:$F$26</definedName>
    <definedName name="VarigeTillæg_Tabel_KS">'5.2. Varige tillæg'!$B$24</definedName>
    <definedName name="VarigeTillæg_Tabel_SletSmå">'5.2. Varige tillæg'!$B$23:$F$23</definedName>
    <definedName name="VarigeTillæg_Tabel_Værdi">'5.2. Varige tillæg'!$B$22</definedName>
    <definedName name="VarigeTillæg_Tabel_Værdi_korr">'5.2. Varige tillæg'!$B$26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C12" i="3" s="1"/>
  <c r="G11" i="13"/>
  <c r="G12" i="13" s="1"/>
  <c r="C11" i="13"/>
  <c r="E11" i="13"/>
  <c r="C15" i="12"/>
  <c r="C11" i="12"/>
  <c r="C16" i="12" s="1"/>
  <c r="C20" i="3" s="1"/>
  <c r="C11" i="11"/>
  <c r="C10" i="11"/>
  <c r="E13" i="10"/>
  <c r="C13" i="10"/>
  <c r="E22" i="9"/>
  <c r="E23" i="9" s="1"/>
  <c r="C22" i="9"/>
  <c r="C24" i="9" s="1"/>
  <c r="E19" i="8"/>
  <c r="E18" i="8"/>
  <c r="E17" i="8"/>
  <c r="E16" i="8"/>
  <c r="E15" i="8"/>
  <c r="E14" i="8"/>
  <c r="E13" i="8"/>
  <c r="E12" i="8"/>
  <c r="C12" i="7" s="1"/>
  <c r="E11" i="8"/>
  <c r="C11" i="7" s="1"/>
  <c r="E10" i="8"/>
  <c r="C10" i="7" s="1"/>
  <c r="E9" i="8"/>
  <c r="C25" i="7"/>
  <c r="C18" i="3" s="1"/>
  <c r="C16" i="6"/>
  <c r="C12" i="11" l="1"/>
  <c r="C19" i="3" s="1"/>
  <c r="C13" i="3"/>
  <c r="C9" i="7"/>
  <c r="C20" i="7" s="1"/>
  <c r="C11" i="4" s="1"/>
  <c r="C12" i="4" s="1"/>
  <c r="C15" i="4" s="1"/>
  <c r="C19" i="4" s="1"/>
  <c r="C24" i="4" s="1"/>
  <c r="C23" i="9"/>
  <c r="C25" i="9" s="1"/>
  <c r="C26" i="9" s="1"/>
  <c r="E24" i="9"/>
  <c r="E25" i="9" s="1"/>
  <c r="E26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<sst xmlns="http://schemas.openxmlformats.org/spreadsheetml/2006/main" count="350" uniqueCount="163">
  <si>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</si>
  <si>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</si>
  <si>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</si>
  <si>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</si>
  <si>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</si>
  <si>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</si>
  <si>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</si>
  <si>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</si>
  <si>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</si>
  <si>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</si>
  <si>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</si>
  <si>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</si>
  <si>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</si>
  <si>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</si>
  <si>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</si>
  <si>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</si>
  <si>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</si>
  <si>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</si>
  <si>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</si>
  <si>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</si>
  <si>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</si>
  <si>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</si>
  <si>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</si>
  <si>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</si>
  <si>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</si>
  <si>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</si>
  <si>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</si>
  <si>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</si>
  <si>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</si>
  <si>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</si>
  <si>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</si>
  <si>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</si>
  <si>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</si>
  <si>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</si>
  <si>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</si>
  <si>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</si>
  <si>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</si>
  <si>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</si>
  <si>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</si>
  <si>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</si>
  <si>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</si>
  <si>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</si>
  <si>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</si>
  <si>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</si>
  <si>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</si>
  <si>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</si>
  <si>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</si>
  <si>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</si>
  <si>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</si>
  <si>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</si>
  <si>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</si>
  <si>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</si>
  <si>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</si>
  <si>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</si>
  <si>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</si>
  <si>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</si>
  <si>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</si>
  <si>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</si>
  <si>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</si>
  <si>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</si>
  <si>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</si>
  <si>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</si>
  <si>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</si>
  <si>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</si>
  <si>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</si>
  <si>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</si>
  <si>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</si>
  <si>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</si>
  <si>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</si>
  <si>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</si>
  <si>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</si>
  <si>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</si>
  <si>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</si>
  <si>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</si>
  <si>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</si>
  <si>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</si>
  <si>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</si>
  <si>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</si>
  <si>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</si>
  <si>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</si>
  <si>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</si>
  <si>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</si>
  <si>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</si>
  <si>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</si>
  <si>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</si>
  <si>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</si>
  <si>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</si>
  <si>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</si>
  <si>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</si>
  <si>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</si>
  <si>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</si>
  <si>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</si>
  <si>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</si>
  <si>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</si>
  <si>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</si>
  <si>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</si>
  <si>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</si>
  <si>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</si>
  <si>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</si>
  <si>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</si>
  <si>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</si>
  <si>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</si>
  <si>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</si>
  <si>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</si>
  <si>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</si>
  <si>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</si>
  <si>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</si>
  <si>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</si>
  <si>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</si>
  <si>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</si>
  <si>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</si>
  <si>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</si>
  <si>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</si>
  <si>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</si>
  <si>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</si>
  <si>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</si>
  <si>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</si>
  <si>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</si>
  <si>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</si>
  <si>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</si>
  <si>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</si>
  <si>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</si>
  <si>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</si>
  <si>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</si>
  <si>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</si>
  <si>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</si>
  <si>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</si>
  <si>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</si>
  <si>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</si>
  <si>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</si>
  <si>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</si>
  <si>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</si>
  <si>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</si>
  <si>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</si>
  <si>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</si>
  <si>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</si>
  <si>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</si>
  <si>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</si>
  <si>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</si>
  <si>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</si>
  <si>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</si>
  <si>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</si>
  <si>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</si>
  <si>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</si>
  <si>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</si>
  <si>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</si>
  <si>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</si>
  <si>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</si>
  <si>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</si>
  <si>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</si>
  <si>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Erstatninger</t>
  </si>
  <si>
    <t>Gebyr til Miljøstyrelsen</t>
  </si>
  <si>
    <t>261500052 Separering i opland til Jomfrustien</t>
  </si>
  <si>
    <t>261500067 Engelparken, Haderslev, regnvandshåndtering</t>
  </si>
  <si>
    <t>262500102 Hoptrup by, etape 2</t>
  </si>
  <si>
    <t>262500167 Louisevej m.fl., Haderslev, separatkloakering</t>
  </si>
  <si>
    <t>Opfølgning på tidligere godkendte projekter</t>
  </si>
  <si>
    <t>Opfølgning Stormflodsikring pumpestationer og renseanlæg</t>
  </si>
  <si>
    <t>opgradere vores overvågnings udstyr (NIS2)</t>
  </si>
  <si>
    <t>260500109	 P.N. Lagonisvej, Byggemodning</t>
  </si>
  <si>
    <t>260500096 Højgårdsvej 14, byggemodn</t>
  </si>
  <si>
    <t>260500112 Nye tilslutninger, SPV, 2025</t>
  </si>
  <si>
    <t>Puls indberetning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</si>
</sst>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wrapText="1"/>
    </xf>
    <xf numFmtId="1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g6AEe7ydSay8YkfHzmHonjJKnpHHZ4Is09WHl3AVYLzwM4RFMe+Lt6qbie2tLDqfobN82I9/VUpCaxgOOWgqzQ==" saltValue="1PXSplWoBG5/1amhGTiYLw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9DVbcOqd5/FyZQd61/0+3IQX68A6OVkavEW0vwhamww9R0JKCbIpGINLSbxPNqBF88fsfUmfikYFE0A0Amw1Bg==" saltValue="ToDL6Q44sIDEWohN4SeMQ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7" t="s">
        <v>142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0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Q9OF+5D0sqhFCqwJ0yqewCyohkqDPfq5rbOMPXy4z3EE0u1oQL7TnmO8rcd4J53qdN4Nb9k9YB02AmYyadiJaA==" saltValue="Lu8mud1m0CRU5efDiXDJUA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5qsEvrlzWOmOJZOB72IbUuot9kBlLqFIxYGXl7QudlWkrtcexdJF7+7ZNUpWJhGePy0jGoqQG4629gY8cIucGw==" saltValue="qxqbTp6fTpHT+BY344hg/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/VaDaXyEBYtwYfMCSK1vex9sH/uMQ8AjSNH46FNX3BynZgWbJnyJVU0Q1lufrML3kk63JDJToLwj9BNvzSx+mw==" saltValue="iwSOxeBT3OMPuEDIf2jrr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x1q0gbZL+EUYWz2EPqi7EGst8msVcXWf1JgzD9v65HHxtu68qPCw9c7lUVP3ttbHUxnx6dgwRtMfHoMILASWqQ==" saltValue="dXhRfqSikjgoXR/VD2s1R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121</v>
      </c>
      <c r="C24" s="8">
        <v>0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pXW7+JpdM+iL2oSnVTkHe+0yV1kEB40uMeIbjXJk7+xA/XSXiq7RXgSAduoTNgUK3tKxeEp+Ovy5gAVU1H2v9Q==" saltValue="KAao/NmuFiC6AyFSB/ROh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133414237.49111897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tillæg'!C26+'5.2. Varige tillæg'!E26</f>
        <v>906860.95134193986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-951015.73885438149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3854395.3901342279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137224478.09374073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137224478.09374073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o503MbD5GyKoGBHItG4fHCh+RaC2tVjLyGJU4/yoiadO4ZiDaMcpJvcSnt7rE+FwDSjt/J5AGfmz81uVKLyN4w==" saltValue="v3Fo0nTeS2NzzyTHEADqNA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137777045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2234031.6635910599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tillæg'!C22+'5.2. Varige tillæg'!E22+'5.3. Engangstillæg'!C13+'5.3. Engangstillæg'!E13</f>
        <v>1312225.7191075999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141323302.38269866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138285496.75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3037805.6326986551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3561798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6599603.6326986551</v>
      </c>
      <c r="D19" s="27" t="s">
        <v>31</v>
      </c>
      <c r="E19" s="11"/>
    </row>
    <row r="20" spans="1:5" ht="49.5" customHeight="1" x14ac:dyDescent="0.25">
      <c r="A20" s="11"/>
      <c r="B20" s="49" t="s">
        <v>144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145</v>
      </c>
      <c r="C22" s="26"/>
      <c r="D22" s="27"/>
      <c r="E22" s="11"/>
    </row>
    <row r="23" spans="1:5" ht="27.95" customHeight="1" x14ac:dyDescent="0.25">
      <c r="A23" s="11"/>
      <c r="B23" s="52" t="s">
        <v>146</v>
      </c>
      <c r="C23" s="53">
        <f>100*3561798/(117619582+3561798)</f>
        <v>2.9392287825076755</v>
      </c>
      <c r="D23" s="46" t="s">
        <v>147</v>
      </c>
      <c r="E23" s="11"/>
    </row>
    <row r="24" spans="1:5" ht="27.95" customHeight="1" x14ac:dyDescent="0.25">
      <c r="A24" s="11"/>
      <c r="B24" s="52" t="s">
        <v>148</v>
      </c>
      <c r="C24" s="53">
        <f>C19/C12*100</f>
        <v>4.6698623096332375</v>
      </c>
      <c r="D24" s="46" t="s">
        <v>147</v>
      </c>
      <c r="E24" s="11"/>
    </row>
    <row r="25" spans="1:5" ht="56.25" customHeight="1" x14ac:dyDescent="0.25">
      <c r="A25" s="11"/>
      <c r="B25" s="49" t="s">
        <v>149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fVmFQvFvD3zxL8pf9Qb9Zp5z/Tf3/GpYZ5GZPFYXR7aKOMiGhgU9fWNCaGRCqfPiTqi/5ySyUDqN8WNSC91QQg==" saltValue="6i5OAZptEKLKgSZmgbr2n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128374415.53083777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2234031.6635910599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0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-941582.10441135918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3747372.4011015045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133414237.49111897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0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0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0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136</v>
      </c>
      <c r="C23" s="75">
        <v>133414237.49111897</v>
      </c>
      <c r="D23" s="58" t="s">
        <v>31</v>
      </c>
      <c r="E23" s="54"/>
    </row>
    <row r="24" spans="1:5" ht="30" customHeight="1" x14ac:dyDescent="0.25">
      <c r="A24" s="54"/>
      <c r="B24" s="76" t="s">
        <v>137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XeH7wfbSpqXXZOI4Zeuwex9WXVu+xHuTA2s9oxzSSwC25rm9/nAQPbqhZamsysOmaZMmWpXrlUK6JXGZX1OIeQ==" saltValue="82UXx5TCrqAWA3QaRvhbP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48439691.65568687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-968793.8331137374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tillæg'!C22)*(1+'8. Nøgletal'!C9)*(1-'8. Nøgletal'!C19)+'5.6 Anlægsprojekter'!C12-'6. Bortfald'!C12+'7. Tilknyttet virksomhed'!C12</f>
        <v>79889.120145939989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47550786.942719072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-951015.73885438149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97942536.894535959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tillæg'!E22)*(1+'8. Nøgletal'!C9)*(1-'8. Nøgletal'!C14)+'5.6 Anlægsprojekter'!E12-'6. Bortfald'!E12+'7. Tilknyttet virksomhed'!E12</f>
        <v>826971.83119599987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98769508.725731954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-951015.73885438149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e8+JBdi9humi6fj/3eujI/7ZN6HDaV2fzxibetFOVvWp7Y4n/v7vhAzAN+vaBCQ3X0FbKbaNMnS8d/X1nRPzwQ==" saltValue="zKfW+PPcz4PRfqGzxUB6+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138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4" t="s">
        <v>139</v>
      </c>
      <c r="C10" s="33">
        <f>'5.1.a. § 10-tillæg'!E10</f>
        <v>33498.859107600001</v>
      </c>
      <c r="D10" s="46" t="s">
        <v>31</v>
      </c>
      <c r="E10" s="11"/>
    </row>
    <row r="11" spans="1:5" ht="15" customHeight="1" x14ac:dyDescent="0.25">
      <c r="A11" s="11"/>
      <c r="B11" s="94" t="s">
        <v>140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4" t="s">
        <v>141</v>
      </c>
      <c r="C12" s="33">
        <f>'5.1.a. § 10-tillæg'!E12</f>
        <v>0</v>
      </c>
      <c r="D12" s="46" t="s">
        <v>31</v>
      </c>
      <c r="E12" s="11"/>
    </row>
    <row r="13" spans="1:5" ht="15" customHeight="1" x14ac:dyDescent="0.25">
      <c r="A13" s="11"/>
      <c r="B13" s="95" t="s">
        <v>150</v>
      </c>
      <c r="C13" s="96">
        <v>118630</v>
      </c>
      <c r="D13" s="46" t="s">
        <v>31</v>
      </c>
      <c r="E13" s="11"/>
    </row>
    <row r="14" spans="1:5" ht="15" customHeight="1" x14ac:dyDescent="0.25">
      <c r="A14" s="11"/>
      <c r="B14" s="95" t="s">
        <v>151</v>
      </c>
      <c r="C14" s="96">
        <v>86536.2</v>
      </c>
      <c r="D14" s="46" t="s">
        <v>31</v>
      </c>
      <c r="E14" s="11"/>
    </row>
    <row r="15" spans="1:5" ht="15" customHeight="1" x14ac:dyDescent="0.25">
      <c r="A15" s="11"/>
      <c r="B15" s="95"/>
      <c r="C15" s="96"/>
      <c r="D15" s="46" t="s">
        <v>31</v>
      </c>
      <c r="E15" s="11"/>
    </row>
    <row r="16" spans="1:5" ht="15" customHeight="1" x14ac:dyDescent="0.25">
      <c r="A16" s="11"/>
      <c r="B16" s="95"/>
      <c r="C16" s="96"/>
      <c r="D16" s="46" t="s">
        <v>31</v>
      </c>
      <c r="E16" s="11"/>
    </row>
    <row r="17" spans="1:5" ht="15" customHeight="1" x14ac:dyDescent="0.25">
      <c r="A17" s="11"/>
      <c r="B17" s="95"/>
      <c r="C17" s="96"/>
      <c r="D17" s="46" t="s">
        <v>31</v>
      </c>
      <c r="E17" s="11"/>
    </row>
    <row r="18" spans="1:5" ht="15" customHeight="1" x14ac:dyDescent="0.25">
      <c r="A18" s="11"/>
      <c r="B18" s="95"/>
      <c r="C18" s="96"/>
      <c r="D18" s="46" t="s">
        <v>31</v>
      </c>
      <c r="E18" s="11"/>
    </row>
    <row r="19" spans="1:5" ht="15" customHeight="1" x14ac:dyDescent="0.25">
      <c r="A19" s="11"/>
      <c r="B19" s="95"/>
      <c r="C19" s="96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238665.05910760001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0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0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HpAU8NplOV1L9CC7JyKGFVW70eYRqXCe4I69WzUPeGRWQHljA3VHEVHcYsAy2gntCIzRWpWgDf6JQKC1gXbSPA==" saltValue="Hbicd6iRdHsmdrnYWhl2P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138</v>
      </c>
      <c r="C9" s="33">
        <v>3108275.6114857802</v>
      </c>
      <c r="D9" s="33">
        <v>1183563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4" t="s">
        <v>139</v>
      </c>
      <c r="C10" s="33">
        <v>100010.1408924</v>
      </c>
      <c r="D10" s="33">
        <v>133509</v>
      </c>
      <c r="E10" s="33">
        <f t="shared" ref="E10:E19" si="0">MAX(D10-C10,0)</f>
        <v>33498.859107600001</v>
      </c>
      <c r="F10" s="46" t="s">
        <v>31</v>
      </c>
      <c r="G10" s="11"/>
    </row>
    <row r="11" spans="1:7" ht="41.25" customHeight="1" x14ac:dyDescent="0.25">
      <c r="A11" s="11"/>
      <c r="B11" s="94" t="s">
        <v>140</v>
      </c>
      <c r="C11" s="33">
        <v>200076.5858113688</v>
      </c>
      <c r="D11" s="33">
        <v>149919.01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4" t="s">
        <v>141</v>
      </c>
      <c r="C12" s="33">
        <v>374694.40550906822</v>
      </c>
      <c r="D12" s="33">
        <v>241992.73</v>
      </c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5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5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5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5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5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5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5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105" t="s">
        <v>104</v>
      </c>
      <c r="C21" s="106"/>
      <c r="D21" s="106"/>
      <c r="E21" s="106"/>
      <c r="F21" s="107"/>
      <c r="G21" s="11"/>
    </row>
    <row r="22" spans="1:7" ht="15" customHeight="1" x14ac:dyDescent="0.25">
      <c r="A22" s="11"/>
      <c r="B22" s="108"/>
      <c r="C22" s="100"/>
      <c r="D22" s="100"/>
      <c r="E22" s="100"/>
      <c r="F22" s="100"/>
      <c r="G22" s="11"/>
    </row>
    <row r="23" spans="1:7" ht="15" customHeight="1" x14ac:dyDescent="0.25">
      <c r="A23" s="11"/>
      <c r="B23" s="108"/>
      <c r="C23" s="100"/>
      <c r="D23" s="100"/>
      <c r="E23" s="100"/>
      <c r="F23" s="100"/>
      <c r="G23" s="11"/>
    </row>
  </sheetData>
  <sheetProtection algorithmName="SHA-512" hashValue="FrtvneNO1276Jw+05YT0MPrVxgOMWD4wup7XnUUdiI6swqwRT8e0WIh5yWlJcYWEZc0yXJvczNweAbmfPCM3fg==" saltValue="t2aI5ozg9+Hir/dOavzAt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152</v>
      </c>
      <c r="C10" s="33">
        <v>15451.47</v>
      </c>
      <c r="D10" s="46" t="s">
        <v>31</v>
      </c>
      <c r="E10" s="33">
        <v>166293.88</v>
      </c>
      <c r="F10" s="46" t="s">
        <v>31</v>
      </c>
      <c r="G10" s="11"/>
    </row>
    <row r="11" spans="1:7" ht="15" customHeight="1" x14ac:dyDescent="0.25">
      <c r="A11" s="11"/>
      <c r="B11" s="112" t="s">
        <v>153</v>
      </c>
      <c r="C11" s="33">
        <v>14607.48</v>
      </c>
      <c r="D11" s="46" t="s">
        <v>31</v>
      </c>
      <c r="E11" s="33">
        <v>229251.87</v>
      </c>
      <c r="F11" s="46" t="s">
        <v>31</v>
      </c>
      <c r="G11" s="11"/>
    </row>
    <row r="12" spans="1:7" ht="15" customHeight="1" x14ac:dyDescent="0.25">
      <c r="A12" s="11"/>
      <c r="B12" s="112" t="s">
        <v>154</v>
      </c>
      <c r="C12" s="33">
        <v>2009.99</v>
      </c>
      <c r="D12" s="46" t="s">
        <v>31</v>
      </c>
      <c r="E12" s="33">
        <v>68019.17</v>
      </c>
      <c r="F12" s="46" t="s">
        <v>31</v>
      </c>
      <c r="G12" s="11"/>
    </row>
    <row r="13" spans="1:7" ht="15" customHeight="1" x14ac:dyDescent="0.25">
      <c r="A13" s="11"/>
      <c r="B13" s="112" t="s">
        <v>155</v>
      </c>
      <c r="C13" s="33">
        <v>8699.57</v>
      </c>
      <c r="D13" s="46" t="s">
        <v>31</v>
      </c>
      <c r="E13" s="33">
        <v>145027.68</v>
      </c>
      <c r="F13" s="46" t="s">
        <v>31</v>
      </c>
      <c r="G13" s="11"/>
    </row>
    <row r="14" spans="1:7" ht="15" customHeight="1" x14ac:dyDescent="0.25">
      <c r="A14" s="11"/>
      <c r="B14" s="112" t="s">
        <v>156</v>
      </c>
      <c r="C14" s="33">
        <v>0</v>
      </c>
      <c r="D14" s="46" t="s">
        <v>31</v>
      </c>
      <c r="E14" s="33">
        <v>35188</v>
      </c>
      <c r="F14" s="46" t="s">
        <v>31</v>
      </c>
      <c r="G14" s="11"/>
    </row>
    <row r="15" spans="1:7" ht="15" customHeight="1" x14ac:dyDescent="0.25">
      <c r="A15" s="11"/>
      <c r="B15" s="112" t="s">
        <v>157</v>
      </c>
      <c r="C15" s="33">
        <v>0</v>
      </c>
      <c r="D15" s="46" t="s">
        <v>31</v>
      </c>
      <c r="E15" s="33">
        <v>5583.23</v>
      </c>
      <c r="F15" s="46" t="s">
        <v>31</v>
      </c>
      <c r="G15" s="11"/>
    </row>
    <row r="16" spans="1:7" ht="15" customHeight="1" x14ac:dyDescent="0.25">
      <c r="A16" s="11"/>
      <c r="B16" s="112" t="s">
        <v>158</v>
      </c>
      <c r="C16" s="33">
        <v>0</v>
      </c>
      <c r="D16" s="46" t="s">
        <v>31</v>
      </c>
      <c r="E16" s="33">
        <v>128648.95</v>
      </c>
      <c r="F16" s="46" t="s">
        <v>31</v>
      </c>
      <c r="G16" s="11"/>
    </row>
    <row r="17" spans="1:7" ht="15" customHeight="1" x14ac:dyDescent="0.25">
      <c r="A17" s="11"/>
      <c r="B17" s="112" t="s">
        <v>159</v>
      </c>
      <c r="C17" s="33">
        <v>0</v>
      </c>
      <c r="D17" s="46" t="s">
        <v>31</v>
      </c>
      <c r="E17" s="33">
        <v>2438.61</v>
      </c>
      <c r="F17" s="46" t="s">
        <v>31</v>
      </c>
      <c r="G17" s="11"/>
    </row>
    <row r="18" spans="1:7" ht="15" customHeight="1" x14ac:dyDescent="0.25">
      <c r="A18" s="11"/>
      <c r="B18" s="112" t="s">
        <v>160</v>
      </c>
      <c r="C18" s="33">
        <v>30100.12</v>
      </c>
      <c r="D18" s="46" t="s">
        <v>31</v>
      </c>
      <c r="E18" s="33">
        <v>15148</v>
      </c>
      <c r="F18" s="46" t="s">
        <v>31</v>
      </c>
      <c r="G18" s="11"/>
    </row>
    <row r="19" spans="1:7" ht="15" customHeight="1" x14ac:dyDescent="0.25">
      <c r="A19" s="11"/>
      <c r="B19" s="112" t="s">
        <v>161</v>
      </c>
      <c r="C19" s="33">
        <v>8361.14</v>
      </c>
      <c r="D19" s="46" t="s">
        <v>31</v>
      </c>
      <c r="E19" s="33">
        <v>8144.25</v>
      </c>
      <c r="F19" s="46" t="s">
        <v>31</v>
      </c>
      <c r="G19" s="11"/>
    </row>
    <row r="20" spans="1:7" ht="15" customHeight="1" x14ac:dyDescent="0.25">
      <c r="A20" s="11"/>
      <c r="B20" s="112"/>
      <c r="C20" s="33"/>
      <c r="D20" s="46" t="s">
        <v>31</v>
      </c>
      <c r="E20" s="33"/>
      <c r="F20" s="46" t="s">
        <v>31</v>
      </c>
      <c r="G20" s="11"/>
    </row>
    <row r="21" spans="1:7" ht="15" customHeight="1" x14ac:dyDescent="0.25">
      <c r="A21" s="11"/>
      <c r="B21" s="112"/>
      <c r="C21" s="33"/>
      <c r="D21" s="46" t="s">
        <v>31</v>
      </c>
      <c r="E21" s="33"/>
      <c r="F21" s="46" t="s">
        <v>31</v>
      </c>
      <c r="G21" s="11"/>
    </row>
    <row r="22" spans="1:7" ht="15" customHeight="1" x14ac:dyDescent="0.25">
      <c r="A22" s="11"/>
      <c r="B22" s="25" t="s">
        <v>105</v>
      </c>
      <c r="C22" s="97">
        <f>SUM(C10:C21)</f>
        <v>79229.76999999999</v>
      </c>
      <c r="D22" s="98" t="s">
        <v>31</v>
      </c>
      <c r="E22" s="97">
        <f>SUM(E10:E21)</f>
        <v>803743.6399999999</v>
      </c>
      <c r="F22" s="98" t="s">
        <v>31</v>
      </c>
      <c r="G22" s="11"/>
    </row>
    <row r="23" spans="1:7" ht="15" customHeight="1" x14ac:dyDescent="0.25">
      <c r="A23" s="11"/>
      <c r="B23" s="112" t="s">
        <v>35</v>
      </c>
      <c r="C23" s="33">
        <f>-C22*'8. Nøgletal'!C23</f>
        <v>0</v>
      </c>
      <c r="D23" s="46" t="s">
        <v>31</v>
      </c>
      <c r="E23" s="33">
        <f>-E22*'8. Nøgletal'!C23</f>
        <v>0</v>
      </c>
      <c r="F23" s="46" t="s">
        <v>31</v>
      </c>
      <c r="G23" s="11"/>
    </row>
    <row r="24" spans="1:7" ht="15" customHeight="1" x14ac:dyDescent="0.25">
      <c r="A24" s="11"/>
      <c r="B24" s="112" t="s">
        <v>36</v>
      </c>
      <c r="C24" s="33">
        <f>-C22*'8. Nøgletal'!C19</f>
        <v>-1584.5953999999999</v>
      </c>
      <c r="D24" s="46" t="s">
        <v>31</v>
      </c>
      <c r="E24" s="33">
        <f>-E22*'8. Nøgletal'!C14</f>
        <v>0</v>
      </c>
      <c r="F24" s="46" t="s">
        <v>31</v>
      </c>
      <c r="G24" s="11"/>
    </row>
    <row r="25" spans="1:7" ht="15" customHeight="1" x14ac:dyDescent="0.25">
      <c r="A25" s="11"/>
      <c r="B25" s="112" t="s">
        <v>37</v>
      </c>
      <c r="C25" s="33">
        <f>SUM(C22:C24)*'8. Nøgletal'!C9</f>
        <v>2243.9455459399996</v>
      </c>
      <c r="D25" s="46" t="s">
        <v>31</v>
      </c>
      <c r="E25" s="33">
        <f>SUM(E22:E24)*'8. Nøgletal'!C9</f>
        <v>23228.191195999996</v>
      </c>
      <c r="F25" s="46" t="s">
        <v>31</v>
      </c>
      <c r="G25" s="11"/>
    </row>
    <row r="26" spans="1:7" ht="26.25" customHeight="1" x14ac:dyDescent="0.25">
      <c r="A26" s="11"/>
      <c r="B26" s="102" t="s">
        <v>106</v>
      </c>
      <c r="C26" s="97">
        <f>SUM(C22:C25)</f>
        <v>79889.120145939989</v>
      </c>
      <c r="D26" s="98" t="s">
        <v>31</v>
      </c>
      <c r="E26" s="97">
        <f>SUM(E22:E25)</f>
        <v>826971.83119599987</v>
      </c>
      <c r="F26" s="98" t="s">
        <v>31</v>
      </c>
      <c r="G26" s="11"/>
    </row>
    <row r="27" spans="1:7" ht="15" customHeight="1" x14ac:dyDescent="0.25">
      <c r="A27" s="11"/>
      <c r="B27" s="11"/>
      <c r="C27" s="11"/>
      <c r="D27" s="11"/>
      <c r="E27" s="11"/>
      <c r="F27" s="11"/>
      <c r="G27" s="11"/>
    </row>
    <row r="28" spans="1:7" ht="15" customHeight="1" x14ac:dyDescent="0.25">
      <c r="A28" s="11"/>
      <c r="B28" s="11"/>
      <c r="C28" s="11"/>
      <c r="D28" s="11"/>
      <c r="E28" s="11"/>
      <c r="F28" s="11"/>
      <c r="G28" s="11"/>
    </row>
  </sheetData>
  <sheetProtection algorithmName="SHA-512" hashValue="5vj1zwhKJhxq8lCPQIuv0Hk3YoxF6ilRqphN7cC+HemhqzwbsLBkl+YtkD0jlufAtGI25v8YPD91dqY2By5TTw==" saltValue="BhCZCBFaiPeQjFuSSacfT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156</v>
      </c>
      <c r="C10" s="33">
        <v>20460.55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162</v>
      </c>
      <c r="C11" s="33">
        <v>170126.7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/>
      <c r="C12" s="33"/>
      <c r="D12" s="46" t="s">
        <v>31</v>
      </c>
      <c r="E12" s="33"/>
      <c r="F12" s="46" t="s">
        <v>31</v>
      </c>
      <c r="G12" s="11"/>
    </row>
    <row r="13" spans="1:7" ht="15" customHeight="1" x14ac:dyDescent="0.25">
      <c r="A13" s="11"/>
      <c r="B13" s="25" t="s">
        <v>107</v>
      </c>
      <c r="C13" s="97">
        <f>SUM(C10:C12)</f>
        <v>190587.25</v>
      </c>
      <c r="D13" s="98" t="s">
        <v>31</v>
      </c>
      <c r="E13" s="97">
        <f>SUM(E10:E12)</f>
        <v>0</v>
      </c>
      <c r="F13" s="98" t="s">
        <v>31</v>
      </c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  <row r="15" spans="1:7" ht="15" customHeight="1" x14ac:dyDescent="0.25">
      <c r="A15" s="11"/>
      <c r="B15" s="113"/>
      <c r="C15" s="113"/>
      <c r="D15" s="113"/>
      <c r="E15" s="113"/>
      <c r="F15" s="113"/>
      <c r="G15" s="11"/>
    </row>
  </sheetData>
  <sheetProtection algorithmName="SHA-512" hashValue="YqDe+iKxl6cTyH3GBtbhcWsWjr8HFN5R2nZXJHjPkI+eLsE8MvOlw240QAG1TTjbz4Qjqp68tRpRf5uNJPwOYA==" saltValue="QH39Sq/jRdHRpwEpej2nnQ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2026-08-20T09:33:11Z</dcterms:modified>
</cp:coreProperties>
</file>