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HALSNÆS VAND AS (V074)\ØR2027\"/>
    </mc:Choice>
  </mc:AlternateContent>
  <xr:revisionPtr revIDLastSave="0" documentId="13_ncr:1_{DABC01E8-D362-457C-8614-71EF09518E71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5" i="7"/>
  <c r="C17" i="3" s="1"/>
  <c r="C9" i="6"/>
  <c r="C12" i="3" l="1"/>
  <c r="C16" i="12"/>
  <c r="C19" i="3" s="1"/>
  <c r="C13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<sst xmlns="http://schemas.openxmlformats.org/spreadsheetml/2006/main" count="302" uniqueCount="138">
  <si>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</si>
  <si>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</si>
  <si>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</si>
  <si>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</si>
  <si>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</si>
  <si>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</si>
  <si>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</si>
  <si>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</si>
  <si>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</si>
  <si>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</si>
  <si>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</si>
  <si>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</si>
  <si>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</si>
  <si>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</si>
  <si>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</si>
  <si>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</si>
  <si>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</si>
  <si>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</si>
  <si>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</si>
  <si>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</si>
  <si>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</si>
  <si>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</si>
  <si>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</si>
  <si>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</si>
  <si>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</si>
  <si>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</si>
  <si>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</si>
  <si>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</si>
  <si>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</si>
  <si>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</si>
  <si>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</si>
  <si>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</si>
  <si>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</si>
  <si>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</si>
  <si>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</si>
  <si>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</si>
  <si>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</si>
  <si>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</si>
  <si>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</si>
  <si>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</si>
  <si>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</si>
  <si>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</si>
  <si>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</si>
  <si>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</si>
  <si>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</si>
  <si>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</si>
  <si>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</si>
  <si>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</si>
  <si>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</si>
  <si>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</si>
  <si>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</si>
  <si>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</si>
  <si>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</si>
  <si>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</si>
  <si>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</si>
  <si>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</si>
  <si>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</si>
  <si>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</si>
  <si>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</si>
  <si>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</si>
  <si>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</si>
  <si>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</si>
  <si>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</si>
  <si>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</si>
  <si>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</si>
  <si>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</si>
  <si>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</si>
  <si>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</si>
  <si>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</si>
  <si>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</si>
  <si>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</si>
  <si>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</si>
  <si>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</si>
  <si>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</si>
  <si>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</si>
  <si>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</si>
  <si>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</si>
  <si>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</si>
  <si>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</si>
  <si>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</si>
  <si>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</si>
  <si>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</si>
  <si>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</si>
  <si>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</si>
  <si>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</si>
  <si>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</si>
  <si>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</si>
  <si>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</si>
  <si>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</si>
  <si>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</si>
  <si>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</si>
  <si>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</si>
  <si>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</si>
  <si>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</si>
  <si>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</si>
  <si>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</si>
  <si>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</si>
  <si>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</si>
  <si>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</si>
  <si>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</si>
  <si>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</si>
  <si>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</si>
  <si>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</si>
  <si>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</si>
  <si>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</si>
  <si>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</si>
  <si>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</si>
  <si>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</si>
  <si>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</si>
  <si>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</si>
  <si>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</si>
  <si>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</si>
  <si>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</si>
  <si>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</si>
  <si>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</si>
  <si>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</si>
  <si>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</si>
  <si>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</si>
  <si>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</si>
  <si>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</si>
  <si>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</si>
  <si>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</si>
  <si>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</si>
  <si>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</si>
  <si>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</si>
  <si>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</si>
  <si>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</si>
  <si>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</si>
  <si>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</si>
  <si>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</si>
  <si>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</si>
  <si>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</si>
  <si>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</si>
  <si>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</si>
  <si>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Erstatninger</t>
  </si>
  <si>
    <t>Udvidelse af forsyningsområdet</t>
  </si>
  <si>
    <t>Tilstandsvurderinger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</si>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</sst>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42578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DYy4z8YjiI8TWDR9VEidF8ZXU7pztzv3znzxXHdiSEUBto4jvnkoDKs7qHBz6KaWx7l06i86QvXoc2aRFp9UHg==" saltValue="0fEapfbzcf5LoQgNp6VkQ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7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8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9" t="s">
        <v>97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ad0tFkZ78yZ+uSESYblb11HIs7Wn9YRCjrNuPN0RFOKFlBinWrWoLpA/M8FI+cDR1HAFngHH76072lgNx2H32g==" saltValue="miEDybNT+TcvWwnrxKf+e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5" t="s">
        <v>99</v>
      </c>
      <c r="C9" s="110"/>
      <c r="D9" s="95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5" t="s">
        <v>125</v>
      </c>
      <c r="C13" s="110"/>
      <c r="D13" s="95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taNvNfqm0hUDGmAgGxBtugEsU+dQk23OKd511cOOGWRr39nH2wVchxQu0Z1awACEUVYKPhe+VDk5EhGGvypz4A==" saltValue="XUAxTU/Mpfadd5RP7dxnW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1" t="s">
        <v>61</v>
      </c>
      <c r="C9" s="112" t="s">
        <v>63</v>
      </c>
      <c r="D9" s="113"/>
      <c r="E9" s="112" t="s">
        <v>62</v>
      </c>
      <c r="F9" s="113"/>
      <c r="G9" s="112" t="s">
        <v>64</v>
      </c>
      <c r="H9" s="113"/>
      <c r="I9" s="7"/>
    </row>
    <row r="10" spans="1:9" ht="15" customHeight="1" x14ac:dyDescent="0.25">
      <c r="A10" s="7"/>
      <c r="B10" s="107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102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qMylKZXigGQYL60UMR4wxoYNIvUwvCT9JGrblZWeLN2ILPb51wLGUzII26xLU5h6FxWpSsV7nzkd4FoV+AGDPQ==" saltValue="X1Rvy2XcspEf0S3o8xo5j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69</v>
      </c>
      <c r="C9" s="115" t="s">
        <v>51</v>
      </c>
      <c r="D9" s="116"/>
      <c r="E9" s="115" t="s">
        <v>52</v>
      </c>
      <c r="F9" s="116"/>
      <c r="G9" s="7"/>
    </row>
    <row r="10" spans="1:7" ht="15" customHeight="1" x14ac:dyDescent="0.25">
      <c r="A10" s="7"/>
      <c r="B10" s="117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1">
        <f>SUM(C10:C10)</f>
        <v>0</v>
      </c>
      <c r="D11" s="92" t="s">
        <v>31</v>
      </c>
      <c r="E11" s="91">
        <f>SUM(E10:E10)</f>
        <v>0</v>
      </c>
      <c r="F11" s="92" t="s">
        <v>31</v>
      </c>
      <c r="G11" s="7"/>
    </row>
    <row r="12" spans="1:7" ht="15" customHeight="1" x14ac:dyDescent="0.25">
      <c r="A12" s="7"/>
      <c r="B12" s="21" t="s">
        <v>104</v>
      </c>
      <c r="C12" s="91">
        <f>C11*(1+'8. Nøgletal'!C9)</f>
        <v>0</v>
      </c>
      <c r="D12" s="92" t="s">
        <v>31</v>
      </c>
      <c r="E12" s="91">
        <f>E11*(1+'8. Nøgletal'!C9)</f>
        <v>0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6"/>
      <c r="C14" s="106"/>
      <c r="D14" s="106"/>
      <c r="E14" s="106"/>
      <c r="F14" s="106"/>
      <c r="G14" s="7"/>
    </row>
  </sheetData>
  <sheetProtection algorithmName="SHA-512" hashValue="CJPz7/14w8KDJIm/mZYDk9vVOva1QTTQJG3mk7dZzybrwxmGOkEEL/sKzlBDQ0WdQ9nyeQgKzyMIAHfIryhrZw==" saltValue="qY6snDwRczDeVosuNAs5P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73</v>
      </c>
      <c r="C9" s="118" t="s">
        <v>51</v>
      </c>
      <c r="D9" s="104"/>
      <c r="E9" s="118" t="s">
        <v>52</v>
      </c>
      <c r="F9" s="104"/>
      <c r="G9" s="7"/>
    </row>
    <row r="10" spans="1:7" ht="26.25" customHeight="1" x14ac:dyDescent="0.25">
      <c r="A10" s="7"/>
      <c r="B10" s="119" t="s">
        <v>117</v>
      </c>
      <c r="C10" s="96"/>
      <c r="D10" s="97" t="s">
        <v>31</v>
      </c>
      <c r="E10" s="96"/>
      <c r="F10" s="97" t="s">
        <v>31</v>
      </c>
      <c r="G10" s="7"/>
    </row>
    <row r="11" spans="1:7" ht="26.25" customHeight="1" x14ac:dyDescent="0.25">
      <c r="A11" s="7"/>
      <c r="B11" s="120" t="s">
        <v>118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105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uoAJTfdAvNi3dqHeIlsO0KEcC9E4fmJzkw8WyGoSr2nrRH3u8aKmfAplEhH7ciauJhpXkg36ghe7pjemuTSD0A==" saltValue="e9ohoRaiz1ycHdUETHc/h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42578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75</v>
      </c>
      <c r="C9" s="3">
        <v>6.6299999999999998E-2</v>
      </c>
      <c r="D9" s="18"/>
    </row>
    <row r="10" spans="1:4" ht="15" customHeight="1" x14ac:dyDescent="0.25">
      <c r="A10" s="7"/>
      <c r="B10" s="123" t="s">
        <v>106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dayb7ITYprz7Q5DAoP+iGtwIisLDQvza+WZc0dSQ9qZ7sjHevud1WTTiBgicTm1X9DrXJ6FiVztX9zAYXqiSaw==" saltValue="LcUT5+ETp29TuBLjhyTt6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13880079.089502277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96305.077879100005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-237598.53084548342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177230.33471131301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13916015.971247206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0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13916015.971247206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J9AaSW291k6OHjtfJwaEyLNnHAdmtrBqqcHuR/VZ831mIEdzQIYF/8qy/fxVOnHQowdya3968PAYATeweCK96Q==" saltValue="uhyPsSUCn4I18JEAgUDZ9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17141682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56072.009285499997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689124.85878717946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17886878.868072677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16536597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1350281.8680726774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208560</v>
      </c>
      <c r="D18" s="42" t="s">
        <v>31</v>
      </c>
      <c r="E18" s="7"/>
    </row>
    <row r="19" spans="1:5" ht="15" customHeight="1" x14ac:dyDescent="0.25">
      <c r="A19" s="7"/>
      <c r="B19" s="21" t="s">
        <v>126</v>
      </c>
      <c r="C19" s="37">
        <f>C15+C18</f>
        <v>1558841.8680726774</v>
      </c>
      <c r="D19" s="23" t="s">
        <v>31</v>
      </c>
      <c r="E19" s="7"/>
    </row>
    <row r="20" spans="1:5" ht="42.75" customHeight="1" x14ac:dyDescent="0.25">
      <c r="A20" s="7"/>
      <c r="B20" s="45" t="s">
        <v>127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128</v>
      </c>
      <c r="C22" s="22"/>
      <c r="D22" s="23"/>
      <c r="E22" s="7"/>
    </row>
    <row r="23" spans="1:5" ht="26.25" x14ac:dyDescent="0.25">
      <c r="A23" s="7"/>
      <c r="B23" s="48" t="s">
        <v>129</v>
      </c>
      <c r="C23" s="49">
        <f>100*208560/(15277648+58031)</f>
        <v>1.3599658678301756</v>
      </c>
      <c r="D23" s="42" t="s">
        <v>130</v>
      </c>
      <c r="E23" s="7"/>
    </row>
    <row r="24" spans="1:5" ht="26.25" x14ac:dyDescent="0.25">
      <c r="A24" s="7"/>
      <c r="B24" s="48" t="s">
        <v>131</v>
      </c>
      <c r="C24" s="49">
        <f>C19/C12*100</f>
        <v>8.7150020949442677</v>
      </c>
      <c r="D24" s="42" t="s">
        <v>130</v>
      </c>
      <c r="E24" s="7"/>
    </row>
    <row r="25" spans="1:5" ht="56.25" customHeight="1" x14ac:dyDescent="0.25">
      <c r="A25" s="7"/>
      <c r="B25" s="50" t="s">
        <v>132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wVCt24mZwpntvZaCz5earK2ZDAvcXJGVNNbqwippTYO+yfqQYdQ0NemRNIiTtQUTpTy5ZBfUizXlRgIyku7vIg==" saltValue="tsmzji8ARaPH1A5n1jY+A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13186093.562350893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56072.009285499997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-225116.81471781872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863030.33258370159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13880079.089502277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-447997.38958062977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0</v>
      </c>
      <c r="D21" s="69" t="s">
        <v>31</v>
      </c>
      <c r="E21" s="53"/>
    </row>
    <row r="22" spans="1:5" ht="15" customHeight="1" x14ac:dyDescent="0.25">
      <c r="A22" s="53"/>
      <c r="B22" s="55" t="s">
        <v>137</v>
      </c>
      <c r="C22" s="74">
        <v>13432081.699921647</v>
      </c>
      <c r="D22" s="57" t="s">
        <v>31</v>
      </c>
      <c r="E22" s="53"/>
    </row>
    <row r="23" spans="1:5" ht="30" customHeight="1" x14ac:dyDescent="0.25">
      <c r="A23" s="53"/>
      <c r="B23" s="75" t="s">
        <v>120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OHOOmqnoBbKSQilsHE+0CTOyA80fZbbhcXohVYwKVQxjnpD4Xhx1m3XD+jhFzMQ9yJSyHNgcEV6hBentKsSJbg==" saltValue="yoBviRKJIMGdwgrjKMWuv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13880079.089502277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96305.077879100005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13976384.167381376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-237598.53084548342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pxs7p5UUQn9lyBiR1qnAq+hu0wYIY/9G2ESIYWMDn2xEM7G9Dz2IXDO4MJFCoMfPoXiChFDn6GWZyqN3GSkXoQ==" saltValue="qoGEhJdmIWch+8cfxulHp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121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122</v>
      </c>
      <c r="C10" s="29">
        <f>'5.1.a. § 10-tillæg'!E10</f>
        <v>0</v>
      </c>
      <c r="D10" s="42" t="s">
        <v>31</v>
      </c>
      <c r="E10" s="7"/>
    </row>
    <row r="11" spans="1:5" ht="15" customHeight="1" x14ac:dyDescent="0.25">
      <c r="A11" s="7"/>
      <c r="B11" s="88" t="s">
        <v>123</v>
      </c>
      <c r="C11" s="29">
        <f>'5.1.a. § 10-tillæg'!E11</f>
        <v>0</v>
      </c>
      <c r="D11" s="42" t="s">
        <v>31</v>
      </c>
      <c r="E11" s="7"/>
    </row>
    <row r="12" spans="1:5" ht="15" customHeight="1" x14ac:dyDescent="0.25">
      <c r="A12" s="7"/>
      <c r="B12" s="88" t="s">
        <v>124</v>
      </c>
      <c r="C12" s="29">
        <f>'5.1.a. § 10-tillæg'!E12</f>
        <v>11959.868787179497</v>
      </c>
      <c r="D12" s="42" t="s">
        <v>31</v>
      </c>
      <c r="E12" s="7"/>
    </row>
    <row r="13" spans="1:5" ht="15" customHeight="1" x14ac:dyDescent="0.25">
      <c r="A13" s="7"/>
      <c r="B13" s="89" t="s">
        <v>133</v>
      </c>
      <c r="C13" s="29">
        <f>'5.1.a. § 10-tillæg'!E13</f>
        <v>11790.99</v>
      </c>
      <c r="D13" s="42" t="s">
        <v>31</v>
      </c>
      <c r="E13" s="7"/>
    </row>
    <row r="14" spans="1:5" ht="15" customHeight="1" x14ac:dyDescent="0.25">
      <c r="A14" s="7"/>
      <c r="B14" s="89" t="s">
        <v>134</v>
      </c>
      <c r="C14" s="90">
        <v>58455</v>
      </c>
      <c r="D14" s="42" t="s">
        <v>31</v>
      </c>
      <c r="E14" s="7"/>
    </row>
    <row r="15" spans="1:5" ht="15" customHeight="1" x14ac:dyDescent="0.25">
      <c r="A15" s="7"/>
      <c r="B15" s="89"/>
      <c r="C15" s="90"/>
      <c r="D15" s="42" t="s">
        <v>31</v>
      </c>
      <c r="E15" s="7"/>
    </row>
    <row r="16" spans="1:5" ht="15" customHeight="1" x14ac:dyDescent="0.25">
      <c r="A16" s="7"/>
      <c r="B16" s="89"/>
      <c r="C16" s="90"/>
      <c r="D16" s="42" t="s">
        <v>31</v>
      </c>
      <c r="E16" s="7"/>
    </row>
    <row r="17" spans="1:5" ht="15" customHeight="1" x14ac:dyDescent="0.25">
      <c r="A17" s="7"/>
      <c r="B17" s="89"/>
      <c r="C17" s="90"/>
      <c r="D17" s="42" t="s">
        <v>31</v>
      </c>
      <c r="E17" s="7"/>
    </row>
    <row r="18" spans="1:5" ht="15" customHeight="1" x14ac:dyDescent="0.25">
      <c r="A18" s="7"/>
      <c r="B18" s="89"/>
      <c r="C18" s="90"/>
      <c r="D18" s="42" t="s">
        <v>31</v>
      </c>
      <c r="E18" s="7"/>
    </row>
    <row r="19" spans="1:5" ht="15" customHeight="1" x14ac:dyDescent="0.25">
      <c r="A19" s="7"/>
      <c r="B19" s="89"/>
      <c r="C19" s="90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82205.858787179488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5" t="s">
        <v>48</v>
      </c>
      <c r="C24" s="96">
        <v>0</v>
      </c>
      <c r="D24" s="97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rfsGDa8f6eH4ZifxetmD56c+arMZHfYwMVXljFwIrRUVKQtkTXyblbSSFKgziOAryKgOc/AGBi/O41PM4+ZyXA==" saltValue="GqFnTiK0xToPpQQASHEjb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42578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8" t="s">
        <v>110</v>
      </c>
      <c r="C8" s="99" t="s">
        <v>88</v>
      </c>
      <c r="D8" s="100" t="s">
        <v>89</v>
      </c>
      <c r="E8" s="100" t="s">
        <v>90</v>
      </c>
      <c r="F8" s="23"/>
      <c r="G8" s="7"/>
    </row>
    <row r="9" spans="1:7" ht="15" customHeight="1" x14ac:dyDescent="0.25">
      <c r="A9" s="7"/>
      <c r="B9" s="88" t="s">
        <v>121</v>
      </c>
      <c r="C9" s="29">
        <v>4275380.0843526702</v>
      </c>
      <c r="D9" s="29">
        <v>3774621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122</v>
      </c>
      <c r="C10" s="29">
        <v>17218.66272936</v>
      </c>
      <c r="D10" s="29">
        <v>16664</v>
      </c>
      <c r="E10" s="29">
        <f t="shared" ref="E10:E19" si="0">MAX(D10-C10,0)</f>
        <v>0</v>
      </c>
      <c r="F10" s="42" t="s">
        <v>31</v>
      </c>
      <c r="G10" s="7"/>
    </row>
    <row r="11" spans="1:7" ht="15" customHeight="1" x14ac:dyDescent="0.25">
      <c r="A11" s="7"/>
      <c r="B11" s="88" t="s">
        <v>123</v>
      </c>
      <c r="C11" s="29">
        <v>11153.0636021756</v>
      </c>
      <c r="D11" s="29">
        <v>10406.629999999999</v>
      </c>
      <c r="E11" s="29">
        <f t="shared" si="0"/>
        <v>0</v>
      </c>
      <c r="F11" s="42" t="s">
        <v>31</v>
      </c>
      <c r="G11" s="7"/>
    </row>
    <row r="12" spans="1:7" ht="15" customHeight="1" x14ac:dyDescent="0.25">
      <c r="A12" s="7"/>
      <c r="B12" s="88" t="s">
        <v>124</v>
      </c>
      <c r="C12" s="29">
        <v>99833.281212820497</v>
      </c>
      <c r="D12" s="29">
        <v>111793.15</v>
      </c>
      <c r="E12" s="29">
        <f t="shared" si="0"/>
        <v>11959.868787179497</v>
      </c>
      <c r="F12" s="42" t="s">
        <v>31</v>
      </c>
      <c r="G12" s="7"/>
    </row>
    <row r="13" spans="1:7" ht="15" customHeight="1" x14ac:dyDescent="0.25">
      <c r="A13" s="7"/>
      <c r="B13" s="89" t="s">
        <v>133</v>
      </c>
      <c r="C13" s="29">
        <v>0</v>
      </c>
      <c r="D13" s="29">
        <v>11790.99</v>
      </c>
      <c r="E13" s="29">
        <f t="shared" si="0"/>
        <v>11790.99</v>
      </c>
      <c r="F13" s="42" t="s">
        <v>31</v>
      </c>
      <c r="G13" s="7"/>
    </row>
    <row r="14" spans="1:7" ht="15" hidden="1" customHeight="1" x14ac:dyDescent="0.25">
      <c r="A14" s="7"/>
      <c r="B14" s="89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89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89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89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89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89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1"/>
      <c r="C22" s="94"/>
      <c r="D22" s="94"/>
      <c r="E22" s="94"/>
      <c r="F22" s="94"/>
      <c r="G22" s="7"/>
    </row>
    <row r="23" spans="1:7" ht="15" customHeight="1" x14ac:dyDescent="0.25">
      <c r="A23" s="7"/>
      <c r="B23" s="101"/>
      <c r="C23" s="94"/>
      <c r="D23" s="94"/>
      <c r="E23" s="94"/>
      <c r="F23" s="94"/>
      <c r="G23" s="7"/>
    </row>
  </sheetData>
  <sheetProtection algorithmName="SHA-512" hashValue="38mXSo2idUpVHtFQ/fpSuZYe1RV889eK18fcTxUdg4vYhg3TW927O5UeDd5ZUNaqu5MBwCBMpQFXWlpF2ALzGA==" saltValue="4XvYfzV7s8W4fa1G8fTB5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135</v>
      </c>
      <c r="C10" s="29">
        <v>71493</v>
      </c>
      <c r="D10" s="42" t="s">
        <v>31</v>
      </c>
      <c r="E10" s="29">
        <v>20386</v>
      </c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5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5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5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5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5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1">
        <f>SUM(C10:C17)</f>
        <v>71493</v>
      </c>
      <c r="D18" s="92" t="s">
        <v>31</v>
      </c>
      <c r="E18" s="91">
        <f>SUM(E10:E17)</f>
        <v>20386</v>
      </c>
      <c r="F18" s="92" t="s">
        <v>31</v>
      </c>
      <c r="G18" s="7"/>
    </row>
    <row r="19" spans="1:7" ht="15" customHeight="1" x14ac:dyDescent="0.25">
      <c r="A19" s="7"/>
      <c r="B19" s="105" t="s">
        <v>35</v>
      </c>
      <c r="C19" s="29">
        <f>-C18*'8. Nøgletal'!C14</f>
        <v>-1215.3810000000001</v>
      </c>
      <c r="D19" s="42" t="s">
        <v>31</v>
      </c>
      <c r="E19" s="29">
        <f>-E18*'8. Nøgletal'!C14</f>
        <v>-346.56200000000001</v>
      </c>
      <c r="F19" s="42" t="s">
        <v>31</v>
      </c>
      <c r="G19" s="7"/>
    </row>
    <row r="20" spans="1:7" ht="15" customHeight="1" x14ac:dyDescent="0.25">
      <c r="A20" s="7"/>
      <c r="B20" s="105" t="s">
        <v>36</v>
      </c>
      <c r="C20" s="29">
        <f>SUM(C18:C19)*'8. Nøgletal'!C9</f>
        <v>4659.4061397000005</v>
      </c>
      <c r="D20" s="42" t="s">
        <v>31</v>
      </c>
      <c r="E20" s="29">
        <f>SUM(E18:E19)*'8. Nøgletal'!C9</f>
        <v>1328.6147393999997</v>
      </c>
      <c r="F20" s="42" t="s">
        <v>31</v>
      </c>
      <c r="G20" s="7"/>
    </row>
    <row r="21" spans="1:7" ht="26.25" customHeight="1" x14ac:dyDescent="0.25">
      <c r="A21" s="7"/>
      <c r="B21" s="98" t="s">
        <v>93</v>
      </c>
      <c r="C21" s="91">
        <f>SUM(C18:C20)</f>
        <v>74937.02513970001</v>
      </c>
      <c r="D21" s="92" t="s">
        <v>31</v>
      </c>
      <c r="E21" s="91">
        <f>SUM(E18:E20)</f>
        <v>21368.052739399998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eiVPXQ6VwO7C04nCc01+vWR4aDOXo5458CXRIWSywu7jZ/EhDLsI4av/LrVkx9SF608OqZ7uSG66ZvS9ReTObQ==" saltValue="PsWJb+v3EKqfukA+S1l/q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136</v>
      </c>
      <c r="C10" s="29">
        <v>515040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1">
        <f>SUM(C10:C12)</f>
        <v>515040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6"/>
      <c r="C15" s="106"/>
      <c r="D15" s="106"/>
      <c r="E15" s="106"/>
      <c r="F15" s="106"/>
      <c r="G15" s="7"/>
    </row>
  </sheetData>
  <sheetProtection algorithmName="SHA-512" hashValue="BTo40jOOptRZms9sYXZqTXTn9muzgmacOMtrFIU7fYKbkCWzGpnERjtlO1SQ40KLOK6Z9+MRRXhe2hvTzHGt6g==" saltValue="uDEbUENfBxehcYJy3PLkC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2026-08-20T14:25:27Z</dcterms:modified>
</cp:coreProperties>
</file>