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Albertslund AS (S04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2" i="20" l="1"/>
  <c r="E16" i="40" l="1"/>
  <c r="E12" i="40"/>
  <c r="C13" i="19" l="1"/>
  <c r="E28" i="32" l="1"/>
  <c r="E32" i="32" l="1"/>
  <c r="C30" i="2" s="1"/>
  <c r="E38" i="32"/>
  <c r="E20" i="32"/>
  <c r="E12" i="32"/>
  <c r="E16" i="27" l="1"/>
  <c r="E17" i="27" s="1"/>
  <c r="E11" i="11" l="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C24" i="2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2" i="11" l="1"/>
  <c r="C10" i="37" s="1"/>
  <c r="C12" i="37" s="1"/>
  <c r="G12" i="11"/>
  <c r="C13" i="37" l="1"/>
  <c r="C10" i="2" s="1"/>
  <c r="E11" i="21"/>
  <c r="E12" i="21" s="1"/>
  <c r="C11" i="21"/>
  <c r="C12" i="21" s="1"/>
  <c r="E11" i="29"/>
  <c r="E12" i="29" s="1"/>
  <c r="C11" i="29"/>
  <c r="C12" i="29" s="1"/>
  <c r="C14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2" i="11"/>
  <c r="E10" i="37" s="1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<sst xmlns="http://schemas.openxmlformats.org/spreadsheetml/2006/main" count="688" uniqueCount="278">
  <si>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</si>
  <si>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</si>
  <si>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</si>
  <si>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</si>
  <si>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</si>
  <si>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</si>
  <si>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</si>
  <si>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</si>
  <si>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</si>
  <si>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</si>
  <si>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</si>
  <si>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</si>
  <si>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</si>
  <si>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</si>
  <si>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</si>
  <si>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</si>
  <si>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</si>
  <si>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</si>
  <si>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</si>
  <si>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</si>
  <si>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</si>
  <si>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</si>
  <si>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</si>
  <si>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</si>
  <si>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</si>
  <si>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</si>
  <si>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</si>
  <si>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</si>
  <si>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</si>
  <si>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</si>
  <si>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</si>
  <si>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</si>
  <si>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</si>
  <si>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</si>
  <si>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</si>
  <si>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</si>
  <si>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</si>
  <si>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</si>
  <si>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</si>
  <si>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</si>
  <si>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</si>
  <si>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</si>
  <si>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</si>
  <si>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</si>
  <si>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</si>
  <si>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</si>
  <si>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</si>
  <si>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</si>
  <si>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</si>
  <si>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</si>
  <si>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</si>
  <si>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</si>
  <si>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</si>
  <si>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</si>
  <si>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</si>
  <si>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</si>
  <si>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</si>
  <si>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</si>
  <si>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</si>
  <si>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</si>
  <si>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</si>
  <si>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</si>
  <si>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</si>
  <si>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</si>
  <si>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</si>
  <si>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</si>
  <si>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</si>
  <si>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</si>
  <si>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</si>
  <si>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</si>
  <si>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</si>
  <si>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</si>
  <si>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</si>
  <si>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</si>
  <si>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</si>
  <si>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</si>
  <si>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</si>
  <si>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</si>
  <si>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</si>
  <si>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</si>
  <si>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</si>
  <si>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</si>
  <si>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</si>
  <si>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</si>
  <si>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</si>
  <si>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</si>
  <si>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</si>
  <si>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</si>
  <si>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</si>
  <si>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</si>
  <si>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</si>
  <si>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</si>
  <si>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</si>
  <si>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</si>
  <si>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</si>
  <si>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</si>
  <si>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</si>
  <si>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</si>
  <si>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</si>
  <si>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</si>
  <si>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</si>
  <si>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</si>
  <si>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</si>
  <si>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</si>
  <si>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</si>
  <si>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</si>
  <si>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</si>
  <si>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</si>
  <si>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</si>
  <si>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</si>
  <si>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</si>
  <si>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</si>
  <si>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</si>
  <si>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</si>
  <si>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</si>
  <si>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</si>
  <si>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</si>
  <si>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</si>
  <si>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</si>
  <si>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</si>
  <si>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</si>
  <si>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</si>
  <si>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</si>
  <si>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</si>
  <si>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</si>
  <si>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</si>
  <si>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</si>
  <si>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</si>
  <si>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</si>
  <si>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</si>
  <si>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</si>
  <si>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</si>
  <si>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</si>
  <si>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</si>
  <si>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</si>
  <si>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</si>
  <si>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</si>
  <si>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</si>
  <si>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</si>
  <si>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</si>
  <si>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</si>
  <si>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</si>
  <si>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</si>
  <si>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</si>
  <si>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</si>
  <si>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</si>
  <si>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</si>
  <si>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</si>
  <si>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</si>
  <si>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</si>
  <si>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</si>
  <si>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</si>
  <si>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</si>
  <si>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</si>
  <si>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</si>
  <si>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</si>
  <si>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</si>
  <si>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</si>
  <si>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</si>
  <si>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</si>
  <si>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</si>
  <si>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</si>
  <si>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</si>
  <si>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</si>
  <si>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</si>
  <si>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</si>
  <si>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</si>
  <si>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</si>
  <si>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</si>
  <si>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</si>
  <si>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</si>
  <si>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</si>
  <si>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</si>
  <si>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</si>
  <si>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</si>
  <si>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</si>
  <si>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</si>
  <si>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</si>
  <si>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</si>
  <si>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</si>
  <si>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</si>
  <si>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</si>
  <si>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</si>
  <si>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</si>
  <si>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</si>
  <si>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</si>
  <si>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</si>
  <si>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</si>
  <si>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</si>
  <si>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</si>
  <si>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</si>
  <si>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</si>
  <si>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</si>
  <si>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</si>
  <si>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</si>
  <si>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</si>
  <si>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</si>
  <si>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</si>
  <si>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</si>
  <si>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</si>
  <si>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</si>
  <si>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</si>
  <si>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</si>
  <si>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</si>
  <si>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</si>
  <si>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</si>
  <si>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</si>
  <si>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</si>
  <si>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</si>
  <si>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</si>
  <si>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</si>
  <si>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</si>
  <si>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</si>
  <si>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</si>
  <si>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</si>
  <si>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</si>
  <si>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</si>
  <si>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</si>
  <si>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</si>
  <si>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</si>
  <si>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</si>
  <si>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</si>
  <si>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</si>
  <si>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</si>
  <si>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</si>
  <si>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</si>
  <si>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</si>
  <si>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</si>
  <si>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</si>
  <si>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</si>
  <si>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</si>
  <si>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</si>
  <si>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</si>
  <si>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</si>
  <si>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</si>
  <si>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</si>
  <si>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</si>
  <si>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</si>
  <si>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</si>
  <si>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</si>
  <si>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</si>
  <si>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</si>
  <si>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</si>
  <si>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</si>
  <si>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</si>
  <si>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</si>
  <si>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</si>
  <si>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</si>
  <si>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</si>
  <si>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</si>
  <si>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</si>
  <si>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</si>
  <si>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</si>
  <si>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</si>
  <si>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</si>
  <si>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</si>
  <si>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</si>
  <si>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</si>
  <si>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</si>
  <si>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</si>
  <si>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</si>
  <si>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</si>
  <si>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</si>
  <si>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</si>
  <si>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</si>
  <si>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Afgift til Forsyningssekretariatet</t>
  </si>
  <si>
    <t>Køb af ydelser og produkter fra andre vandselskaber reguleret af vandsektorloven</t>
  </si>
  <si>
    <t>Ejendomsskatter</t>
  </si>
  <si>
    <t>Ingen tilknyttet virksomhed</t>
  </si>
  <si>
    <t>Ingen bortfald eller nedsættelse</t>
  </si>
  <si>
    <t>Bassin H Poppelhusene</t>
  </si>
  <si>
    <t>Ingen engangstillæg</t>
  </si>
  <si>
    <t>Installationer "mekaniske riste og SRO" Miljøklasse A. (7-20 m2) - Mek/EL</t>
  </si>
  <si>
    <t>20</t>
  </si>
  <si>
    <t>Udvikling</t>
  </si>
  <si>
    <t>Yderligere opkrævningsret efter § 17, stk. 10 - 2017</t>
  </si>
  <si>
    <t>Yderligere opkrævningsret efter § 17, stk. 10 - 2018</t>
  </si>
  <si>
    <t>Periodevise driftsomkostninger i alt i 2018-prisniveau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</si>
</sst>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82492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9389915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1988</v>
      </c>
      <c r="D12" s="14" t="s">
        <v>3</v>
      </c>
      <c r="E12" s="1"/>
      <c r="F12" s="1"/>
    </row>
    <row r="13" spans="1:6" x14ac:dyDescent="0.25">
      <c r="A13" s="1"/>
      <c r="B13" s="38" t="s">
        <v>198</v>
      </c>
      <c r="C13" s="12">
        <f>SUM(C10:C12)</f>
        <v>9474395</v>
      </c>
      <c r="D13" s="13" t="s">
        <v>3</v>
      </c>
      <c r="E13" s="1"/>
      <c r="F13" s="1"/>
    </row>
    <row r="14" spans="1:6" x14ac:dyDescent="0.25">
      <c r="A14" s="1"/>
      <c r="B14" s="38" t="s">
        <v>199</v>
      </c>
      <c r="C14" s="12">
        <f>C13*(1+'Fane 14. Nøgletal'!C13)^2</f>
        <v>9706980.4069518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89" t="s">
        <v>178</v>
      </c>
      <c r="C17" s="90"/>
      <c r="D17" s="91"/>
      <c r="E17" s="1"/>
      <c r="F17" s="1"/>
    </row>
    <row r="18" spans="1:6" x14ac:dyDescent="0.25">
      <c r="A18" s="1"/>
      <c r="B18" s="54" t="s">
        <v>147</v>
      </c>
      <c r="C18" s="9">
        <v>260282</v>
      </c>
      <c r="D18" s="14" t="s">
        <v>3</v>
      </c>
      <c r="E18" s="1"/>
      <c r="F18" s="1"/>
    </row>
    <row r="19" spans="1:6" x14ac:dyDescent="0.25">
      <c r="A19" s="1"/>
      <c r="B19" s="54" t="s">
        <v>148</v>
      </c>
      <c r="C19" s="9">
        <v>260654</v>
      </c>
      <c r="D19" s="14" t="s">
        <v>3</v>
      </c>
      <c r="E19" s="1"/>
      <c r="F19" s="1"/>
    </row>
    <row r="20" spans="1:6" x14ac:dyDescent="0.25">
      <c r="A20" s="1"/>
      <c r="B20" s="54" t="s">
        <v>149</v>
      </c>
      <c r="C20" s="9">
        <v>261031</v>
      </c>
      <c r="D20" s="14" t="s">
        <v>3</v>
      </c>
      <c r="E20" s="1"/>
      <c r="F20" s="1"/>
    </row>
    <row r="21" spans="1:6" x14ac:dyDescent="0.25">
      <c r="A21" s="1"/>
      <c r="B21" s="54" t="s">
        <v>200</v>
      </c>
      <c r="C21" s="9">
        <v>261415</v>
      </c>
      <c r="D21" s="14" t="s">
        <v>3</v>
      </c>
      <c r="E21" s="1"/>
      <c r="F21" s="1"/>
    </row>
    <row r="22" spans="1:6" x14ac:dyDescent="0.25">
      <c r="A22" s="1"/>
      <c r="B22" s="89"/>
      <c r="C22" s="90"/>
      <c r="D22" s="9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89" t="s">
        <v>146</v>
      </c>
      <c r="C25" s="90"/>
      <c r="D25" s="91"/>
      <c r="E25" s="1"/>
      <c r="F25" s="1"/>
    </row>
    <row r="26" spans="1:6" x14ac:dyDescent="0.25">
      <c r="A26" s="1"/>
      <c r="B26" s="54" t="s">
        <v>147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4" t="s">
        <v>148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89"/>
      <c r="C30" s="90"/>
      <c r="D30" s="9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1QGZQZ7KDkNXSwRj/HS+za29jaYNbHpaovmaXCHrQdSof3ZdS7DpvMBpSsg0OVF/1DBnrFmGFiJiqKqqVJFxZA==" saltValue="aj/oU9dQE9uk/zxnBkcmPQ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47802196.779752739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35105837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12696359.779752739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58530428.411767334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35968044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22562384.411767334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51046990.44487597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42600857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8446133.4448759705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275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276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657866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657866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258848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263390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4542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662408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39" x14ac:dyDescent="0.25">
      <c r="A10" s="1"/>
      <c r="B10" s="56" t="s">
        <v>272</v>
      </c>
      <c r="C10" s="112" t="s">
        <v>273</v>
      </c>
      <c r="D10" s="9">
        <v>17976</v>
      </c>
      <c r="E10" s="9">
        <f>IFERROR(D10/C10,0)</f>
        <v>898.8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56" t="s">
        <v>274</v>
      </c>
      <c r="C11" s="113">
        <v>5</v>
      </c>
      <c r="D11" s="9">
        <v>597310</v>
      </c>
      <c r="E11" s="9">
        <f t="shared" ref="E11" si="0">IFERROR(D11/C11,0)</f>
        <v>119462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89" t="s">
        <v>238</v>
      </c>
      <c r="C12" s="90"/>
      <c r="D12" s="91"/>
      <c r="E12" s="12">
        <f>SUM(E10:E11)</f>
        <v>120360.8</v>
      </c>
      <c r="F12" s="12">
        <f>SUM(F10:F11)</f>
        <v>0</v>
      </c>
      <c r="G12" s="12">
        <f>SUM(G10:G11)</f>
        <v>0</v>
      </c>
      <c r="H12" s="13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Anlægsprojekter'!F12</f>
        <v>0</v>
      </c>
      <c r="D10" s="14" t="s">
        <v>3</v>
      </c>
      <c r="E10" s="9">
        <f>SUM('Fane 9. Anlægsprojekter'!E12,'Fane 9. Anlægsprojekter'!G12)</f>
        <v>120360.8</v>
      </c>
      <c r="F10" s="14" t="s">
        <v>3</v>
      </c>
      <c r="G10" s="1"/>
    </row>
    <row r="11" spans="1:7" x14ac:dyDescent="0.25">
      <c r="A11" s="1"/>
      <c r="B11" s="114" t="s">
        <v>270</v>
      </c>
      <c r="C11" s="22">
        <v>40192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40192</v>
      </c>
      <c r="D12" s="13" t="s">
        <v>3</v>
      </c>
      <c r="E12" s="12">
        <f>SUM(E10:E11)</f>
        <v>120360.8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40682.342400000001</v>
      </c>
      <c r="D13" s="13" t="s">
        <v>3</v>
      </c>
      <c r="E13" s="12">
        <f>E12*(1+'Fane 14. Nøgletal'!C13)</f>
        <v>121829.20176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veQiNX5WWFU2sEh2qEmv7W8+Q4qP/z3DfI8LjUylWrFOKtQSMriut0LwL7f2YOFcLdnSw+jw0IenJOTo+0AyYA==" saltValue="GkY/3e2A7IYWbz9DAivzi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270</v>
      </c>
      <c r="C10" s="22">
        <v>803848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803848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-16076.960000000001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807109.90521759365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zSaRjeJeDBnW073X5SCRJN2b/s/qZ8V06gudNm3zqjnNkoelhjktjT3cgZsyswZ87EhugxVIBGOdGipZ4BP8AQ==" saltValue="GaXSzMf2BbyJ/Aqf8h083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277</v>
      </c>
      <c r="C9" s="110"/>
      <c r="D9" s="111"/>
      <c r="E9" s="9">
        <v>1218435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-24368.7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Nøgletal'!C12)^3</f>
        <v>1266034.9629833512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1239027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-24780.54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1259232.2706523251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1239028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-24780.560000000001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1274595.9330606025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1239028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-24780.560000000001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1290146.0034439419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uS81WY4SKdIaHqoCIDD+/rIhfbq6fKQZI5tu9/4xdms6UeNBwyN+rvoxj6mqVazbH/2ylBvAA9BVNX5KU+iEQw==" saltValue="m0gkvOYR1z808Q71MI9A3w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269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269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269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35718399.085572258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40682.342400000001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121829.20176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705635.10282452544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-141202.41470046912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-837707.28441785509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35607636.033438459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9967262.4069518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1266034.9629833512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807109.90521759365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807109.90521759365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662408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48310451.308591202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35607636.033438459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434413.1596079492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-140066.58247661853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-797847.15415236494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35104135.456417426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Nøgletal'!C13)+'Fane 6. Ikke-påvirkelige omk.'!C19+'Fane 6. Ikke-påvirkelige omk.'!C27</f>
        <v>10086059.567916611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1259232.2706523251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46449427.29498636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35104135.456417426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428270.45256829262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-138939.8868871766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-785372.41497361555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34608093.607124925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Nøgletal'!C13)^2+'Fane 6. Ikke-påvirkelige omk.'!C20+'Fane 6. Ikke-påvirkelige omk.'!C28</f>
        <v>10206306.515845194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1274595.9330606025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46088996.05603072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34608093.607124925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422218.74200692412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-137822.25443705617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-773092.72457929561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34119397.370115496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Nøgletal'!C13)^3+'Fane 6. Ikke-påvirkelige omk.'!C21+'Fane 6. Ikke-påvirkelige omk.'!C29</f>
        <v>10328022.877138507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1290146.0034439419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45737566.250697941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35565607.489979364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78616.830600000001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347723.36953200004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709041.36949519382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0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-140476.33193528661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-842113.64209900738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35718399.085572258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13272911.816390231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1241576.4135346222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1603306.4443159502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1571240.3154296312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562368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52366495.630926736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7047539.7123830002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1197481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164900.41424766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7003085.485852709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-9886.4222096944395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1218436.9175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164232.71962286028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6948473.2550405078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138969.46510081016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6943651.01460151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80165.582162820006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140476.33193528661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7018942.0680461759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41178.666977280001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141202.41470046912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7003329.1238309266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140066.58247661853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6946994.3443588307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138939.8868871766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6891112.7218528083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137822.25443705617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27997707.58392426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254779.13901371078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28228429.692696486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482388.48394439131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508181.48172654351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28696182.837075338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547814.09049676987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512688.41880355537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29297315.286391295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354573.51991178049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842113.64209900738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29377327.73493889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123315.51802147199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837707.28441785509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29012623.787358724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797847.15415236494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28558996.908131476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785372.41497361555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28112462.711974386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773092.72457929561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0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2020-09-02T12:27:25Z</dcterms:modified>
</cp:coreProperties>
</file>