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Faxe Spildevand AS (S018)\ØR2025\"/>
    </mc:Choice>
  </mc:AlternateContent>
  <xr:revisionPtr revIDLastSave="0" documentId="13_ncr:1_{B79ECE17-E10C-4BD4-9FF1-06A3426059B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F10" i="11" l="1"/>
  <c r="C11" i="29"/>
  <c r="C10" i="36" l="1"/>
  <c r="C10" i="30"/>
  <c r="C32" i="2" l="1"/>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<sst xmlns="http://schemas.openxmlformats.org/spreadsheetml/2006/main" count="551" uniqueCount="236">
  <si>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</si>
  <si>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</si>
  <si>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</si>
  <si>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</si>
  <si>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</si>
  <si>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</si>
  <si>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</si>
  <si>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</si>
  <si>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</si>
  <si>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</si>
  <si>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</si>
  <si>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</si>
  <si>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</si>
  <si>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</si>
  <si>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</si>
  <si>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</si>
  <si>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</si>
  <si>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</si>
  <si>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</si>
  <si>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</si>
  <si>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</si>
  <si>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</si>
  <si>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</si>
  <si>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</si>
  <si>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</si>
  <si>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</si>
  <si>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</si>
  <si>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</si>
  <si>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</si>
  <si>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</si>
  <si>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</si>
  <si>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</si>
  <si>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</si>
  <si>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</si>
  <si>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</si>
  <si>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</si>
  <si>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</si>
  <si>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</si>
  <si>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</si>
  <si>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</si>
  <si>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</si>
  <si>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</si>
  <si>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</si>
  <si>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</si>
  <si>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</si>
  <si>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</si>
  <si>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</si>
  <si>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</si>
  <si>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</si>
  <si>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</si>
  <si>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</si>
  <si>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</si>
  <si>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</si>
  <si>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</si>
  <si>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</si>
  <si>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</si>
  <si>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</si>
  <si>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</si>
  <si>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</si>
  <si>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</si>
  <si>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</si>
  <si>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</si>
  <si>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</si>
  <si>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</si>
  <si>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</si>
  <si>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</si>
  <si>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</si>
  <si>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</si>
  <si>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</si>
  <si>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</si>
  <si>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</si>
  <si>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</si>
  <si>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</si>
  <si>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</si>
  <si>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</si>
  <si>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</si>
  <si>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</si>
  <si>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</si>
  <si>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</si>
  <si>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</si>
  <si>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</si>
  <si>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</si>
  <si>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</si>
  <si>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</si>
  <si>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</si>
  <si>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</si>
  <si>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</si>
  <si>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</si>
  <si>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</si>
  <si>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</si>
  <si>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</si>
  <si>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</si>
  <si>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</si>
  <si>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</si>
  <si>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</si>
  <si>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</si>
  <si>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</si>
  <si>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</si>
  <si>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</si>
  <si>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</si>
  <si>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</si>
  <si>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</si>
  <si>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</si>
  <si>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</si>
  <si>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</si>
  <si>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</si>
  <si>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</si>
  <si>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</si>
  <si>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</si>
  <si>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</si>
  <si>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</si>
  <si>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</si>
  <si>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</si>
  <si>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</si>
  <si>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</si>
  <si>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</si>
  <si>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</si>
  <si>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</si>
  <si>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</si>
  <si>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</si>
  <si>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</si>
  <si>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</si>
  <si>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</si>
  <si>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</si>
  <si>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</si>
  <si>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</si>
  <si>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</si>
  <si>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</si>
  <si>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</si>
  <si>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</si>
  <si>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</si>
  <si>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</si>
  <si>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</si>
  <si>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</si>
  <si>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</si>
  <si>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</si>
  <si>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</si>
  <si>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</si>
  <si>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</si>
  <si>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</si>
  <si>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</si>
  <si>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</si>
  <si>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</si>
  <si>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</si>
  <si>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</si>
  <si>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</si>
  <si>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</si>
  <si>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</si>
  <si>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</si>
  <si>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</si>
  <si>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</si>
  <si>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</si>
  <si>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</si>
  <si>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</si>
  <si>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</si>
  <si>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</si>
  <si>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</si>
  <si>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</si>
  <si>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</si>
  <si>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</si>
  <si>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</si>
  <si>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</si>
  <si>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</si>
  <si>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</si>
  <si>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</si>
  <si>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</si>
  <si>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</si>
  <si>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</si>
  <si>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</si>
  <si>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</si>
  <si>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</si>
  <si>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</si>
  <si>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</si>
  <si>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</si>
  <si>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</si>
  <si>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</si>
  <si>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</si>
  <si>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</si>
  <si>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</si>
  <si>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</si>
  <si>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</si>
  <si>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</si>
  <si>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</si>
  <si>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</si>
  <si>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</si>
  <si>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</si>
  <si>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</si>
  <si>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</si>
  <si>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</si>
  <si>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</si>
  <si>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</si>
  <si>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</si>
  <si>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</si>
  <si>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</si>
  <si>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</si>
  <si>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</si>
  <si>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</si>
  <si>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</si>
  <si>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</si>
  <si>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</si>
  <si>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</si>
  <si>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</si>
  <si>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</si>
  <si>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</si>
  <si>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</si>
  <si>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</si>
  <si>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</si>
  <si>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</si>
  <si>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</si>
  <si>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</si>
  <si>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</si>
  <si>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</si>
  <si>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</si>
  <si>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</si>
  <si>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</si>
  <si>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</si>
  <si>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</si>
  <si>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</si>
  <si>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</si>
  <si>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</si>
  <si>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</si>
  <si>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</si>
  <si>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</si>
  <si>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</si>
  <si>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</si>
  <si>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</si>
  <si>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</si>
  <si>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Afgift til Forsyningssekretariatet</t>
  </si>
  <si>
    <t>Køb af ydelser og produkter fra andre vandselskaber reguleret af vandsektorloven</t>
  </si>
  <si>
    <t>Ejendomsskatter</t>
  </si>
  <si>
    <t>Gebyr til Miljøstyrelsen</t>
  </si>
  <si>
    <t>Genopretning af laguneanlæg i Haslev</t>
  </si>
  <si>
    <t>Kloakseparering i Faxe kommune</t>
  </si>
  <si>
    <t>Miljømål - Opgradering af overløbsbygværker samt målinger</t>
  </si>
  <si>
    <t>Udvidelse af forsyningsområde, nye tilslutninger</t>
  </si>
  <si>
    <t>Ledningsomlægning ved Tokkerup St, efter gæsteprincip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</si>
</sst>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5" t="s">
        <v>4</v>
      </c>
      <c r="D6" s="85"/>
      <c r="E6" s="85"/>
      <c r="F6" s="85"/>
      <c r="G6" s="3"/>
    </row>
    <row r="7" spans="1:7" ht="15" customHeight="1" x14ac:dyDescent="0.25">
      <c r="A7" s="1"/>
      <c r="B7" s="3"/>
      <c r="C7" s="85"/>
      <c r="D7" s="85"/>
      <c r="E7" s="85"/>
      <c r="F7" s="85"/>
      <c r="G7" s="3"/>
    </row>
    <row r="8" spans="1:7" ht="15.75" x14ac:dyDescent="0.25">
      <c r="A8" s="1"/>
      <c r="B8" s="4"/>
      <c r="C8" s="93" t="s">
        <v>226</v>
      </c>
      <c r="D8" s="93"/>
      <c r="E8" s="93"/>
      <c r="F8" s="93"/>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2" t="s">
        <v>5</v>
      </c>
      <c r="D11" s="92"/>
      <c r="E11" s="92"/>
      <c r="F11" s="92"/>
      <c r="G11" s="5"/>
    </row>
    <row r="12" spans="1:7" x14ac:dyDescent="0.25">
      <c r="A12" s="1"/>
      <c r="B12" s="1"/>
      <c r="C12" s="1"/>
      <c r="D12" s="1"/>
      <c r="E12" s="1"/>
      <c r="F12" s="1"/>
      <c r="G12" s="5"/>
    </row>
    <row r="13" spans="1:7" x14ac:dyDescent="0.25">
      <c r="A13" s="1"/>
      <c r="B13" s="6" t="s">
        <v>6</v>
      </c>
      <c r="C13" s="97" t="s">
        <v>127</v>
      </c>
      <c r="D13" s="98"/>
      <c r="E13" s="98"/>
      <c r="F13" s="99"/>
      <c r="G13" s="5"/>
    </row>
    <row r="14" spans="1:7" x14ac:dyDescent="0.25">
      <c r="A14" s="1"/>
      <c r="B14" s="6" t="s">
        <v>16</v>
      </c>
      <c r="C14" s="82" t="s">
        <v>186</v>
      </c>
      <c r="D14" s="83"/>
      <c r="E14" s="83"/>
      <c r="F14" s="84"/>
      <c r="G14" s="5"/>
    </row>
    <row r="15" spans="1:7" x14ac:dyDescent="0.25">
      <c r="A15" s="1"/>
      <c r="B15" s="6" t="s">
        <v>30</v>
      </c>
      <c r="C15" s="82" t="s">
        <v>149</v>
      </c>
      <c r="D15" s="83"/>
      <c r="E15" s="83"/>
      <c r="F15" s="84"/>
      <c r="G15" s="5"/>
    </row>
    <row r="16" spans="1:7" x14ac:dyDescent="0.25">
      <c r="A16" s="1"/>
      <c r="B16" s="6" t="s">
        <v>31</v>
      </c>
      <c r="C16" s="82" t="s">
        <v>151</v>
      </c>
      <c r="D16" s="83"/>
      <c r="E16" s="83"/>
      <c r="F16" s="84"/>
      <c r="G16" s="5"/>
    </row>
    <row r="17" spans="1:8" x14ac:dyDescent="0.25">
      <c r="A17" s="1"/>
      <c r="B17" s="6" t="s">
        <v>61</v>
      </c>
      <c r="C17" s="82" t="s">
        <v>152</v>
      </c>
      <c r="D17" s="83"/>
      <c r="E17" s="83"/>
      <c r="F17" s="84"/>
      <c r="G17" s="5"/>
    </row>
    <row r="18" spans="1:8" x14ac:dyDescent="0.25">
      <c r="A18" s="1"/>
      <c r="B18" s="6" t="s">
        <v>53</v>
      </c>
      <c r="C18" s="94" t="s">
        <v>45</v>
      </c>
      <c r="D18" s="95"/>
      <c r="E18" s="95"/>
      <c r="F18" s="96"/>
      <c r="G18" s="5"/>
    </row>
    <row r="19" spans="1:8" x14ac:dyDescent="0.25">
      <c r="A19" s="1"/>
      <c r="B19" s="6" t="s">
        <v>54</v>
      </c>
      <c r="C19" s="94" t="s">
        <v>46</v>
      </c>
      <c r="D19" s="95"/>
      <c r="E19" s="95"/>
      <c r="F19" s="96"/>
      <c r="G19" s="5"/>
    </row>
    <row r="20" spans="1:8" x14ac:dyDescent="0.25">
      <c r="A20" s="1"/>
      <c r="B20" s="6" t="s">
        <v>7</v>
      </c>
      <c r="C20" s="94" t="s">
        <v>10</v>
      </c>
      <c r="D20" s="95"/>
      <c r="E20" s="95"/>
      <c r="F20" s="96"/>
      <c r="G20" s="5"/>
    </row>
    <row r="21" spans="1:8" x14ac:dyDescent="0.25">
      <c r="A21" s="1"/>
      <c r="B21" s="6" t="s">
        <v>55</v>
      </c>
      <c r="C21" s="86" t="s">
        <v>12</v>
      </c>
      <c r="D21" s="87"/>
      <c r="E21" s="87"/>
      <c r="F21" s="88"/>
      <c r="G21" s="5"/>
    </row>
    <row r="22" spans="1:8" x14ac:dyDescent="0.25">
      <c r="A22" s="1"/>
      <c r="B22" s="6" t="s">
        <v>39</v>
      </c>
      <c r="C22" s="89" t="s">
        <v>153</v>
      </c>
      <c r="D22" s="90"/>
      <c r="E22" s="90"/>
      <c r="F22" s="91"/>
      <c r="G22" s="5"/>
    </row>
    <row r="23" spans="1:8" x14ac:dyDescent="0.25">
      <c r="A23" s="1"/>
      <c r="B23" s="6" t="s">
        <v>8</v>
      </c>
      <c r="C23" s="89" t="s">
        <v>112</v>
      </c>
      <c r="D23" s="90"/>
      <c r="E23" s="90"/>
      <c r="F23" s="91"/>
      <c r="G23" s="5"/>
    </row>
    <row r="24" spans="1:8" x14ac:dyDescent="0.25">
      <c r="A24" s="1"/>
      <c r="B24" s="6" t="s">
        <v>9</v>
      </c>
      <c r="C24" s="89" t="s">
        <v>154</v>
      </c>
      <c r="D24" s="90"/>
      <c r="E24" s="90"/>
      <c r="F24" s="91"/>
      <c r="G24" s="5"/>
    </row>
    <row r="25" spans="1:8" x14ac:dyDescent="0.25">
      <c r="A25" s="1"/>
      <c r="B25" s="6" t="s">
        <v>97</v>
      </c>
      <c r="C25" s="89" t="s">
        <v>91</v>
      </c>
      <c r="D25" s="90"/>
      <c r="E25" s="90"/>
      <c r="F25" s="91"/>
      <c r="G25" s="1"/>
    </row>
    <row r="26" spans="1:8" x14ac:dyDescent="0.25">
      <c r="A26" s="1"/>
      <c r="B26" s="6" t="s">
        <v>98</v>
      </c>
      <c r="C26" s="89" t="s">
        <v>40</v>
      </c>
      <c r="D26" s="90"/>
      <c r="E26" s="90"/>
      <c r="F26" s="91"/>
      <c r="G26" s="1"/>
    </row>
    <row r="27" spans="1:8" x14ac:dyDescent="0.25">
      <c r="A27" s="1"/>
      <c r="B27" s="6" t="s">
        <v>99</v>
      </c>
      <c r="C27" s="89" t="s">
        <v>41</v>
      </c>
      <c r="D27" s="90"/>
      <c r="E27" s="90"/>
      <c r="F27" s="91"/>
      <c r="G27" s="1"/>
    </row>
    <row r="28" spans="1:8" x14ac:dyDescent="0.25">
      <c r="A28" s="1"/>
      <c r="B28" s="6" t="s">
        <v>15</v>
      </c>
      <c r="C28" s="89" t="s">
        <v>42</v>
      </c>
      <c r="D28" s="90"/>
      <c r="E28" s="90"/>
      <c r="F28" s="91"/>
      <c r="G28" s="1"/>
      <c r="H28" s="2" t="s">
        <v>150</v>
      </c>
    </row>
    <row r="29" spans="1:8" x14ac:dyDescent="0.25">
      <c r="A29" s="1"/>
      <c r="B29" s="6" t="s">
        <v>33</v>
      </c>
      <c r="C29" s="89" t="s">
        <v>68</v>
      </c>
      <c r="D29" s="90"/>
      <c r="E29" s="90"/>
      <c r="F29" s="91"/>
      <c r="G29" s="1"/>
    </row>
    <row r="30" spans="1:8" x14ac:dyDescent="0.25">
      <c r="A30" s="1"/>
      <c r="B30" s="6" t="s">
        <v>34</v>
      </c>
      <c r="C30" s="89" t="s">
        <v>32</v>
      </c>
      <c r="D30" s="90"/>
      <c r="E30" s="90"/>
      <c r="F30" s="91"/>
      <c r="G30" s="1"/>
    </row>
    <row r="31" spans="1:8" x14ac:dyDescent="0.25">
      <c r="A31" s="1"/>
      <c r="B31" s="6" t="s">
        <v>100</v>
      </c>
      <c r="C31" s="100" t="s">
        <v>52</v>
      </c>
      <c r="D31" s="101"/>
      <c r="E31" s="101"/>
      <c r="F31" s="102"/>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Dhni8wa1kDpgGj0oACHk4c3tgr7tqszG2bNQtm2mGHrWwHZgSDdSl6wa3cKsnW0sSic8tJbff9GgdadyYpCHHw==" saltValue="XYgu5VsCwdXFBTw5FdZjo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227</v>
      </c>
      <c r="C10" s="72">
        <v>67127</v>
      </c>
      <c r="D10" s="14" t="s">
        <v>3</v>
      </c>
      <c r="E10" s="1"/>
    </row>
    <row r="11" spans="1:5" ht="15" customHeight="1" x14ac:dyDescent="0.25">
      <c r="A11" s="1"/>
      <c r="B11" s="71" t="s">
        <v>228</v>
      </c>
      <c r="C11" s="72">
        <v>15996561</v>
      </c>
      <c r="D11" s="14" t="s">
        <v>3</v>
      </c>
      <c r="E11" s="1"/>
    </row>
    <row r="12" spans="1:5" x14ac:dyDescent="0.25">
      <c r="A12" s="1"/>
      <c r="B12" s="71" t="s">
        <v>229</v>
      </c>
      <c r="C12" s="72">
        <v>137321.22</v>
      </c>
      <c r="D12" s="14" t="s">
        <v>3</v>
      </c>
      <c r="E12" s="1"/>
    </row>
    <row r="13" spans="1:5" x14ac:dyDescent="0.25">
      <c r="A13" s="1"/>
      <c r="B13" s="71" t="s">
        <v>230</v>
      </c>
      <c r="C13" s="72">
        <v>10785</v>
      </c>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16211794.220000001</v>
      </c>
      <c r="D20" s="13" t="s">
        <v>3</v>
      </c>
      <c r="E20" s="1"/>
    </row>
    <row r="21" spans="1:5" x14ac:dyDescent="0.25">
      <c r="A21" s="1"/>
      <c r="B21" s="33" t="s">
        <v>168</v>
      </c>
      <c r="C21" s="12">
        <f>C20*(1+'Fane 15. Nøgletal'!C10)^2</f>
        <v>18432740.155306913</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v>191681</v>
      </c>
      <c r="D33" s="14" t="s">
        <v>3</v>
      </c>
      <c r="E33" s="1"/>
    </row>
    <row r="34" spans="1:5" x14ac:dyDescent="0.25">
      <c r="A34" s="1"/>
      <c r="B34" s="37" t="s">
        <v>83</v>
      </c>
      <c r="C34" s="9">
        <v>191681</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XA+R22TIyUAQK3e7WlqJkDzgpERhssDIw7XVgJbpquwN4F+NFh6okNo+opQkCP0AFkbKbo7++VcVnfau3Jtr2w==" saltValue="jO06cvOwXUSod7/UR0wj8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201</v>
      </c>
      <c r="C3" s="105"/>
      <c r="D3" s="105"/>
      <c r="E3" s="1"/>
    </row>
    <row r="4" spans="1:5" ht="15" customHeight="1" x14ac:dyDescent="0.25">
      <c r="A4" s="1"/>
      <c r="B4" s="105"/>
      <c r="C4" s="105"/>
      <c r="D4" s="105"/>
      <c r="E4" s="1"/>
    </row>
    <row r="5" spans="1:5" ht="15" customHeight="1" x14ac:dyDescent="0.25">
      <c r="A5" s="1"/>
      <c r="B5" s="105"/>
      <c r="C5" s="105"/>
      <c r="D5" s="105"/>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-384180.06487296522</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67208483.314372107</v>
      </c>
      <c r="D20" s="14" t="s">
        <v>3</v>
      </c>
      <c r="E20" s="1"/>
    </row>
    <row r="21" spans="1:5" x14ac:dyDescent="0.25">
      <c r="A21" s="1"/>
      <c r="B21" s="65" t="s">
        <v>207</v>
      </c>
      <c r="C21" s="9">
        <v>67024051</v>
      </c>
      <c r="D21" s="14" t="s">
        <v>3</v>
      </c>
      <c r="E21" s="1"/>
    </row>
    <row r="22" spans="1:5" x14ac:dyDescent="0.25">
      <c r="A22" s="1"/>
      <c r="B22" s="65" t="s">
        <v>29</v>
      </c>
      <c r="C22" s="9">
        <v>0</v>
      </c>
      <c r="D22" s="14" t="s">
        <v>3</v>
      </c>
      <c r="E22" s="1"/>
    </row>
    <row r="23" spans="1:5" x14ac:dyDescent="0.25">
      <c r="A23" s="1"/>
      <c r="B23" s="81" t="s">
        <v>208</v>
      </c>
      <c r="C23" s="57">
        <f>C20-C21-C22</f>
        <v>184432.31437210739</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0</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p2fXfHzAjCivl6fhH8wzvwQ/qiaYv2B2ItlMZaCD2zHeiIyV41EAqyk7Acdoc3bHSwgBGsvCwueXJa8/bPhpuQ==" saltValue="8cUKc0XPMQuOBhbBbl1EB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5" t="s">
        <v>101</v>
      </c>
      <c r="C3" s="105"/>
      <c r="D3" s="105"/>
      <c r="E3" s="1"/>
    </row>
    <row r="4" spans="1:5" ht="15" customHeight="1" x14ac:dyDescent="0.25">
      <c r="A4" s="1"/>
      <c r="B4" s="105"/>
      <c r="C4" s="105"/>
      <c r="D4" s="105"/>
      <c r="E4" s="1"/>
    </row>
    <row r="5" spans="1:5" x14ac:dyDescent="0.25">
      <c r="A5" s="1"/>
      <c r="B5" s="105"/>
      <c r="C5" s="105"/>
      <c r="D5" s="105"/>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iT7EF6udBTKVupw/T9J1sMHEccos3BKjWEe9F0CbcZAmR+EN9uUog9g6ufDiPXwpGu2N+7G0DkxQgMNzxZIOw==" saltValue="QIAS3fuewmM/K7WRWccOG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170</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215</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7" t="s">
        <v>217</v>
      </c>
      <c r="C12" s="108"/>
      <c r="D12" s="109"/>
      <c r="E12" s="1"/>
    </row>
    <row r="13" spans="1:5" ht="26.25" x14ac:dyDescent="0.25">
      <c r="A13" s="1"/>
      <c r="B13" s="78" t="s">
        <v>216</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MoQNieOVxYfCV9YjaXAl08bLIdKAtgu23bDQ2hdfoYM2xIOhCzG4yoxJKZzD4iEs+s6nAoRMMXlSaWXgO352A==" saltValue="ppQOTDeTW+Q6nQ02OtxKP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NiS/HvJvkHrRRThrvnBLSWwECpmpbr4g2RsJ5104qqUDsXLskkF4sXwSKO6RejckfaLAJ+uDF6uQGhUWBaM5w==" saltValue="Z9+2VXZcyEAXwQtqC5uan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231</v>
      </c>
      <c r="C11" s="21">
        <v>0</v>
      </c>
      <c r="D11" s="14" t="s">
        <v>3</v>
      </c>
      <c r="E11" s="9">
        <v>88091.43</v>
      </c>
      <c r="F11" s="14" t="s">
        <v>3</v>
      </c>
      <c r="G11" s="1"/>
    </row>
    <row r="12" spans="1:7" x14ac:dyDescent="0.25">
      <c r="A12" s="1"/>
      <c r="B12" s="24" t="s">
        <v>232</v>
      </c>
      <c r="C12" s="21">
        <v>0</v>
      </c>
      <c r="D12" s="14" t="s">
        <v>3</v>
      </c>
      <c r="E12" s="9">
        <v>3780.08</v>
      </c>
      <c r="F12" s="14" t="s">
        <v>3</v>
      </c>
      <c r="G12" s="1"/>
    </row>
    <row r="13" spans="1:7" x14ac:dyDescent="0.25">
      <c r="A13" s="1"/>
      <c r="B13" s="24" t="s">
        <v>233</v>
      </c>
      <c r="C13" s="21">
        <v>0</v>
      </c>
      <c r="D13" s="14" t="s">
        <v>3</v>
      </c>
      <c r="E13" s="9">
        <v>9422.32</v>
      </c>
      <c r="F13" s="14" t="s">
        <v>3</v>
      </c>
      <c r="G13" s="1"/>
    </row>
    <row r="14" spans="1:7" x14ac:dyDescent="0.25">
      <c r="A14" s="1"/>
      <c r="B14" s="24" t="s">
        <v>234</v>
      </c>
      <c r="C14" s="21">
        <v>262167.2</v>
      </c>
      <c r="D14" s="14" t="s">
        <v>3</v>
      </c>
      <c r="E14" s="9">
        <v>260849.04</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262167.2</v>
      </c>
      <c r="D19" s="13" t="s">
        <v>3</v>
      </c>
      <c r="E19" s="12">
        <f>SUM(E10:E18)</f>
        <v>362142.87</v>
      </c>
      <c r="F19" s="13" t="s">
        <v>3</v>
      </c>
      <c r="G19" s="1"/>
    </row>
    <row r="20" spans="1:7" x14ac:dyDescent="0.25">
      <c r="A20" s="1"/>
      <c r="B20" s="33" t="s">
        <v>175</v>
      </c>
      <c r="C20" s="12">
        <f>C19*(1+'Fane 15. Nøgletal'!C10)</f>
        <v>279548.88536000001</v>
      </c>
      <c r="D20" s="13" t="s">
        <v>3</v>
      </c>
      <c r="E20" s="12">
        <f>E19*(1+'Fane 15. Nøgletal'!C10)</f>
        <v>386152.94228100003</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AzdPzf1x5EkEp/9Y6Ry361EGRgDxzKJb4xi8k3JN/l2ET1dFVCiXUKdooYCSL/ar+rUS6kXiUBfw5nZUbCo7g==" saltValue="MGE81jgfMMs6816dptQSl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235</v>
      </c>
      <c r="C10" s="21">
        <v>28313.7</v>
      </c>
      <c r="D10" s="14" t="s">
        <v>3</v>
      </c>
      <c r="E10" s="9">
        <v>0</v>
      </c>
      <c r="F10" s="14" t="s">
        <v>3</v>
      </c>
      <c r="G10" s="1"/>
    </row>
    <row r="11" spans="1:7" x14ac:dyDescent="0.25">
      <c r="A11" s="1"/>
      <c r="B11" s="24" t="s">
        <v>234</v>
      </c>
      <c r="C11" s="21">
        <v>73132.95</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101446.65</v>
      </c>
      <c r="D13" s="13" t="s">
        <v>3</v>
      </c>
      <c r="E13" s="12">
        <f>SUM(E10:E12)</f>
        <v>0</v>
      </c>
      <c r="F13" s="13" t="s">
        <v>3</v>
      </c>
      <c r="G13" s="1"/>
    </row>
    <row r="14" spans="1:7" x14ac:dyDescent="0.25">
      <c r="A14" s="1"/>
      <c r="B14" s="33" t="s">
        <v>178</v>
      </c>
      <c r="C14" s="12">
        <f>C13*(1+'Fane 15. Nøgletal'!C10)^2</f>
        <v>115344.40381493849</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82jc9802pVeJ2FMo3II/WKyr/Ll/M1/xdxgjJpMj/Y2kl0aQgCd93xlE4SrxaPJT51CADAE0devarrylzmBew==" saltValue="5jT821c3/rk/ofzMxx6aO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116</v>
      </c>
      <c r="C3" s="105"/>
      <c r="D3" s="105"/>
      <c r="E3" s="1"/>
    </row>
    <row r="4" spans="1:5" ht="15" customHeight="1" x14ac:dyDescent="0.25">
      <c r="A4" s="1"/>
      <c r="B4" s="105"/>
      <c r="C4" s="105"/>
      <c r="D4" s="105"/>
      <c r="E4" s="1"/>
    </row>
    <row r="5" spans="1:5" x14ac:dyDescent="0.25">
      <c r="A5" s="1"/>
      <c r="B5" s="105"/>
      <c r="C5" s="105"/>
      <c r="D5" s="105"/>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TCZxsbaOdU/UM2EaGEr2WyR42YgUBEbiFqTzQIz2M0ZnaSBVlguROonkWZJwUoRp1kR8jFJziMwhUbf792JNuQ==" saltValue="rdJ8IJrGAMIYCvS902LfG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117</v>
      </c>
      <c r="C3" s="105"/>
      <c r="D3" s="105"/>
      <c r="E3" s="105"/>
      <c r="F3" s="105"/>
      <c r="G3" s="1"/>
    </row>
    <row r="4" spans="1:7" ht="15" customHeight="1" x14ac:dyDescent="0.25">
      <c r="A4" s="1"/>
      <c r="B4" s="105"/>
      <c r="C4" s="105"/>
      <c r="D4" s="105"/>
      <c r="E4" s="105"/>
      <c r="F4" s="105"/>
      <c r="G4" s="1"/>
    </row>
    <row r="5" spans="1:7" x14ac:dyDescent="0.25">
      <c r="A5" s="1"/>
      <c r="B5" s="105"/>
      <c r="C5" s="105"/>
      <c r="D5" s="105"/>
      <c r="E5" s="105"/>
      <c r="F5" s="105"/>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eqDgow/FcSGvALThqNrZ/lucJpQlKDn+8s0iMWbNhV1uSmHf1knPuWAver7pXere2fYrYrVGofuL/r1Xlxjtsg==" saltValue="YYT9w6N+Z15FPrEF5JYP2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118</v>
      </c>
      <c r="C3" s="105"/>
      <c r="D3" s="105"/>
      <c r="E3" s="105"/>
      <c r="F3" s="105"/>
      <c r="G3" s="1"/>
    </row>
    <row r="4" spans="1:7" ht="15" customHeight="1" x14ac:dyDescent="0.25">
      <c r="A4" s="1"/>
      <c r="B4" s="105"/>
      <c r="C4" s="105"/>
      <c r="D4" s="105"/>
      <c r="E4" s="105"/>
      <c r="F4" s="105"/>
      <c r="G4" s="1"/>
    </row>
    <row r="5" spans="1:7" x14ac:dyDescent="0.25">
      <c r="A5" s="1"/>
      <c r="B5" s="105"/>
      <c r="C5" s="105"/>
      <c r="D5" s="105"/>
      <c r="E5" s="105"/>
      <c r="F5" s="105"/>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y9Fhgg9rduKgFnneI8/tNkU8wtuwjCBKce2Zf6/yOSscdz4TomjtQMVbHMBxaoc+/O9aabdacnsY3Gx3SoQJg==" saltValue="Roafbki0twg8zBBDtsmSZ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54192910.28871081</v>
      </c>
      <c r="D9" s="8" t="s">
        <v>3</v>
      </c>
      <c r="E9" s="1"/>
    </row>
    <row r="10" spans="1:5" ht="17.25" customHeight="1" x14ac:dyDescent="0.25">
      <c r="A10" s="1"/>
      <c r="B10" s="64" t="s">
        <v>35</v>
      </c>
      <c r="C10" s="7">
        <f>'Fane 11.1. Varige tillæg'!C20</f>
        <v>279548.88536000001</v>
      </c>
      <c r="D10" s="8" t="s">
        <v>3</v>
      </c>
      <c r="E10" s="1"/>
    </row>
    <row r="11" spans="1:5" ht="17.25" customHeight="1" x14ac:dyDescent="0.25">
      <c r="A11" s="1"/>
      <c r="B11" s="64" t="s">
        <v>36</v>
      </c>
      <c r="C11" s="9">
        <f>'Fane 11.1. Varige tillæg'!E20</f>
        <v>386152.94228100003</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4422923.1825004322</v>
      </c>
      <c r="D16" s="8" t="s">
        <v>3</v>
      </c>
      <c r="E16" s="1"/>
    </row>
    <row r="17" spans="1:5" ht="17.25" customHeight="1" x14ac:dyDescent="0.25">
      <c r="A17" s="1"/>
      <c r="B17" s="64" t="s">
        <v>10</v>
      </c>
      <c r="C17" s="38">
        <f>-SUM(C9,C10:C16)*'Fane 5. Individuelt eff. krav'!C9</f>
        <v>-169068.44772715637</v>
      </c>
      <c r="D17" s="8" t="s">
        <v>3</v>
      </c>
      <c r="E17" s="1"/>
    </row>
    <row r="18" spans="1:5" ht="17.25" customHeight="1" x14ac:dyDescent="0.25">
      <c r="A18" s="1"/>
      <c r="B18" s="64" t="s">
        <v>22</v>
      </c>
      <c r="C18" s="38">
        <f>-'Fane 4.1. Gen. krav - drift'!C17</f>
        <v>-193892.92962914016</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58918573.921495944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18624421.155306913</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115344.40381493849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-2635.8454693334861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112708.55834560501</v>
      </c>
      <c r="D30" s="11" t="s">
        <v>3</v>
      </c>
      <c r="E30" s="1"/>
    </row>
    <row r="31" spans="1:5" x14ac:dyDescent="0.25">
      <c r="A31" s="1"/>
      <c r="B31" s="33" t="s">
        <v>69</v>
      </c>
      <c r="C31" s="28"/>
      <c r="D31" s="19"/>
      <c r="E31" s="1"/>
    </row>
    <row r="32" spans="1:5" x14ac:dyDescent="0.25">
      <c r="A32" s="1"/>
      <c r="B32" s="31" t="s">
        <v>79</v>
      </c>
      <c r="C32" s="62">
        <f>'Fane 7. Kontrol af ØR2023'!C15</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77655703.635148466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joaJtBmSEEEHXAiCK5YDGLPsne6RSzPwFgeCwXqFn6MrvZ82wsj8XycOYhYqMREhyP8NFt2IC00SsDAOPJwxXQ==" saltValue="C4/aL1rS/fTktQFHL2Fdw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119</v>
      </c>
      <c r="C3" s="105"/>
      <c r="D3" s="1"/>
    </row>
    <row r="4" spans="1:4" ht="15" customHeight="1" x14ac:dyDescent="0.25">
      <c r="A4" s="1"/>
      <c r="B4" s="105"/>
      <c r="C4" s="105"/>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yTggxrEZgCKJtbgIeZjGlD1PmKo8+85YwbTrKHlIxq5UpzhtHB3qGia6P6CetCplrv/wiiIBdxLOBFo6h6Lsiw==" saltValue="d28Vo8czmrjve8KMVPL1g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58918573.921495944</v>
      </c>
      <c r="D9" s="8" t="s">
        <v>3</v>
      </c>
      <c r="E9" s="1"/>
    </row>
    <row r="10" spans="1:5" ht="15" customHeight="1" x14ac:dyDescent="0.25">
      <c r="A10" s="1"/>
      <c r="B10" s="26" t="s">
        <v>19</v>
      </c>
      <c r="C10" s="7">
        <f>C9*'Fane 15. Nøgletal'!C10</f>
        <v>3906301.4509951808</v>
      </c>
      <c r="D10" s="8" t="s">
        <v>3</v>
      </c>
      <c r="E10" s="1"/>
    </row>
    <row r="11" spans="1:5" ht="15" customHeight="1" x14ac:dyDescent="0.25">
      <c r="A11" s="1"/>
      <c r="B11" s="26" t="s">
        <v>10</v>
      </c>
      <c r="C11" s="9">
        <f>-SUM(C9:C10)*'Fane 5. Individuelt eff. krav'!C9</f>
        <v>-179173.90472990629</v>
      </c>
      <c r="D11" s="8" t="s">
        <v>3</v>
      </c>
      <c r="E11" s="1"/>
    </row>
    <row r="12" spans="1:5" ht="15" customHeight="1" x14ac:dyDescent="0.25">
      <c r="A12" s="1"/>
      <c r="B12" s="26" t="s">
        <v>22</v>
      </c>
      <c r="C12" s="9">
        <f>-'Fane 4.1. Gen. krav - drift'!C22</f>
        <v>-202613.0702462811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62443088.397514939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19846511.827603761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82289600.225118697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u1LqHK10YjFs0KGBftwRvGATxRKSWQ5wia3AP0bGlXSHNvgj+n2QQ9MwTbSEhnoJZpVi6oHSyfBb3k02VysOA==" saltValue="0mCWEs3whZrtkX9nFHO6j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62443088.397514939</v>
      </c>
      <c r="D9" s="8" t="s">
        <v>3</v>
      </c>
      <c r="E9" s="1"/>
    </row>
    <row r="10" spans="1:5" ht="15" customHeight="1" x14ac:dyDescent="0.25">
      <c r="A10" s="1"/>
      <c r="B10" s="26" t="s">
        <v>19</v>
      </c>
      <c r="C10" s="7">
        <f>SUM(C9:C9)*'Fane 15. Nøgletal'!C10</f>
        <v>4139976.7607552405</v>
      </c>
      <c r="D10" s="8" t="s">
        <v>3</v>
      </c>
      <c r="E10" s="1"/>
    </row>
    <row r="11" spans="1:5" ht="15" customHeight="1" x14ac:dyDescent="0.25">
      <c r="A11" s="1"/>
      <c r="B11" s="26" t="s">
        <v>10</v>
      </c>
      <c r="C11" s="9">
        <f>-SUM(C9:C10)*'Fane 5. Individuelt eff. krav'!C9</f>
        <v>-189892.10408393046</v>
      </c>
      <c r="D11" s="8" t="s">
        <v>3</v>
      </c>
      <c r="E11" s="1"/>
    </row>
    <row r="12" spans="1:5" ht="15" customHeight="1" x14ac:dyDescent="0.25">
      <c r="A12" s="1"/>
      <c r="B12" s="26" t="s">
        <v>22</v>
      </c>
      <c r="C12" s="9">
        <f>-'Fane 4.1. Gen. krav - drift'!C27</f>
        <v>-211725.39046753733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66181447.663718708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20957946.111473892</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87139393.775192603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YfKrwgHKobW9ACu9W8RK3dOZ5bFC2wBa9gsCALrm+DOC3naZqQ8Lkzki9bV+VTYEs8Iak3xAqsZbd9Ht7zg/g==" saltValue="tQuqGOC2kqlALpmbrCK0l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66181447.663718708</v>
      </c>
      <c r="D9" s="8" t="s">
        <v>3</v>
      </c>
      <c r="E9" s="1"/>
    </row>
    <row r="10" spans="1:5" ht="15" customHeight="1" x14ac:dyDescent="0.25">
      <c r="A10" s="1"/>
      <c r="B10" s="26" t="s">
        <v>19</v>
      </c>
      <c r="C10" s="7">
        <f>SUM(C9:C9)*'Fane 15. Nøgletal'!C10</f>
        <v>4387829.9801045498</v>
      </c>
      <c r="D10" s="8" t="s">
        <v>3</v>
      </c>
      <c r="E10" s="1"/>
    </row>
    <row r="11" spans="1:5" ht="15" customHeight="1" x14ac:dyDescent="0.25">
      <c r="A11" s="1"/>
      <c r="B11" s="26" t="s">
        <v>10</v>
      </c>
      <c r="C11" s="9">
        <f>-SUM(C9:C10)*'Fane 5. Individuelt eff. krav'!C9</f>
        <v>-201260.61459644607</v>
      </c>
      <c r="D11" s="8" t="s">
        <v>3</v>
      </c>
      <c r="E11" s="1"/>
    </row>
    <row r="12" spans="1:5" ht="15" customHeight="1" x14ac:dyDescent="0.25">
      <c r="A12" s="1"/>
      <c r="B12" s="26" t="s">
        <v>22</v>
      </c>
      <c r="C12" s="9">
        <f>-'Fane 4.1. Gen. krav - drift'!C32</f>
        <v>-221247.52817842434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70146769.501048386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22347457.938664611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92494227.439713001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nPGd8g1Rp6HX9kS9OXv4eqd7t3ws5o/4eZrha0YWnvMXTOT9WKkKfur/2IOhve7DTddA9nQq4UlzRHl9J6fpA==" saltValue="NjOfbYEQhjKZTCvXbKaHk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5" t="s">
        <v>161</v>
      </c>
      <c r="C3" s="105"/>
      <c r="D3" s="105"/>
      <c r="E3" s="1"/>
    </row>
    <row r="4" spans="1:5" ht="15" customHeight="1" x14ac:dyDescent="0.25">
      <c r="A4" s="1"/>
      <c r="B4" s="105"/>
      <c r="C4" s="105"/>
      <c r="D4" s="105"/>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48321623.963479616</v>
      </c>
      <c r="D9" s="8" t="s">
        <v>3</v>
      </c>
      <c r="E9" s="1"/>
    </row>
    <row r="10" spans="1:5" ht="15" customHeight="1" x14ac:dyDescent="0.25">
      <c r="A10" s="1"/>
      <c r="B10" s="64" t="s">
        <v>35</v>
      </c>
      <c r="C10" s="7">
        <v>882691.40271199995</v>
      </c>
      <c r="D10" s="8" t="s">
        <v>3</v>
      </c>
      <c r="E10" s="1"/>
    </row>
    <row r="11" spans="1:5" ht="15" customHeight="1" x14ac:dyDescent="0.25">
      <c r="A11" s="1"/>
      <c r="B11" s="64" t="s">
        <v>36</v>
      </c>
      <c r="C11" s="9">
        <v>1245209.004704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4076321.569168366</v>
      </c>
      <c r="D16" s="8" t="s">
        <v>3</v>
      </c>
      <c r="E16" s="1"/>
    </row>
    <row r="17" spans="1:5" ht="15" customHeight="1" x14ac:dyDescent="0.25">
      <c r="A17" s="1"/>
      <c r="B17" s="64" t="s">
        <v>10</v>
      </c>
      <c r="C17" s="38">
        <v>-155505.42150474925</v>
      </c>
      <c r="D17" s="8" t="s">
        <v>3</v>
      </c>
      <c r="E17" s="1"/>
    </row>
    <row r="18" spans="1:5" ht="15" customHeight="1" x14ac:dyDescent="0.25">
      <c r="A18" s="1"/>
      <c r="B18" s="64" t="s">
        <v>22</v>
      </c>
      <c r="C18" s="38">
        <v>-177430.22984842095</v>
      </c>
      <c r="D18" s="8" t="s">
        <v>3</v>
      </c>
      <c r="E18" s="1"/>
    </row>
    <row r="19" spans="1:5" ht="15" customHeight="1" x14ac:dyDescent="0.25">
      <c r="A19" s="1"/>
      <c r="B19" s="64" t="s">
        <v>23</v>
      </c>
      <c r="C19" s="38">
        <v>0</v>
      </c>
      <c r="D19" s="8" t="s">
        <v>3</v>
      </c>
      <c r="E19" s="43"/>
    </row>
    <row r="20" spans="1:5" ht="15" customHeight="1" x14ac:dyDescent="0.25">
      <c r="A20" s="1"/>
      <c r="B20" s="81" t="s">
        <v>21</v>
      </c>
      <c r="C20" s="10">
        <v>54192910.28871081</v>
      </c>
      <c r="D20" s="11" t="s">
        <v>3</v>
      </c>
      <c r="E20" s="1"/>
    </row>
    <row r="21" spans="1:5" ht="15" customHeight="1" x14ac:dyDescent="0.25">
      <c r="A21" s="1"/>
      <c r="B21" s="33" t="s">
        <v>12</v>
      </c>
      <c r="C21" s="28"/>
      <c r="D21" s="19"/>
      <c r="E21" s="1"/>
    </row>
    <row r="22" spans="1:5" ht="15" customHeight="1" x14ac:dyDescent="0.25">
      <c r="A22" s="1"/>
      <c r="B22" s="31" t="s">
        <v>12</v>
      </c>
      <c r="C22" s="10">
        <v>19966529.365878008</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422021.5150592</v>
      </c>
      <c r="D26" s="8" t="s">
        <v>3</v>
      </c>
      <c r="E26" s="1"/>
    </row>
    <row r="27" spans="1:5" ht="15" customHeight="1" x14ac:dyDescent="0.25">
      <c r="A27" s="1"/>
      <c r="B27" s="64" t="s">
        <v>38</v>
      </c>
      <c r="C27" s="38">
        <v>0</v>
      </c>
      <c r="D27" s="8" t="s">
        <v>3</v>
      </c>
      <c r="E27" s="1"/>
    </row>
    <row r="28" spans="1:5" ht="15" customHeight="1" x14ac:dyDescent="0.25">
      <c r="A28" s="1"/>
      <c r="B28" s="64" t="s">
        <v>92</v>
      </c>
      <c r="C28" s="38">
        <v>-9644.017929251102</v>
      </c>
      <c r="D28" s="8" t="s">
        <v>3</v>
      </c>
      <c r="E28" s="1"/>
    </row>
    <row r="29" spans="1:5" ht="15" customHeight="1" x14ac:dyDescent="0.25">
      <c r="A29" s="1"/>
      <c r="B29" s="64" t="s">
        <v>93</v>
      </c>
      <c r="C29" s="38">
        <v>0</v>
      </c>
      <c r="D29" s="8" t="s">
        <v>3</v>
      </c>
      <c r="E29" s="1"/>
    </row>
    <row r="30" spans="1:5" ht="15" customHeight="1" x14ac:dyDescent="0.25">
      <c r="A30" s="1"/>
      <c r="B30" s="67" t="s">
        <v>43</v>
      </c>
      <c r="C30" s="10">
        <v>412377.49712994893</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74571817.151718765</v>
      </c>
      <c r="D37" s="30" t="s">
        <v>3</v>
      </c>
      <c r="E37" s="1"/>
    </row>
    <row r="38" spans="1:5" ht="30" customHeight="1" x14ac:dyDescent="0.25">
      <c r="A38" s="1"/>
      <c r="B38" s="106" t="s">
        <v>223</v>
      </c>
      <c r="C38" s="106"/>
      <c r="D38" s="106"/>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Pd17g9P9XjeVkp9htOEn71yOYvzbcD9pCu5G9sqbkegwGCCm0xkAIjcBMVYq4h1ASopt7x00zQk5XKwDBA/ewA==" saltValue="G350hd7v0put7xcdCR83G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5" t="s">
        <v>56</v>
      </c>
      <c r="C3" s="105"/>
      <c r="D3" s="105"/>
      <c r="E3" s="1"/>
    </row>
    <row r="4" spans="1:5" ht="15" customHeight="1" x14ac:dyDescent="0.25">
      <c r="A4" s="1"/>
      <c r="B4" s="105"/>
      <c r="C4" s="105"/>
      <c r="D4" s="105"/>
      <c r="E4" s="1"/>
    </row>
    <row r="5" spans="1:5" ht="15" customHeight="1" x14ac:dyDescent="0.25">
      <c r="A5" s="1"/>
      <c r="B5" s="105"/>
      <c r="C5" s="105"/>
      <c r="D5" s="105"/>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7917499.0741587579</v>
      </c>
      <c r="D9" s="14" t="s">
        <v>3</v>
      </c>
      <c r="E9" s="1"/>
    </row>
    <row r="10" spans="1:5" x14ac:dyDescent="0.25">
      <c r="A10" s="1"/>
      <c r="B10" s="65" t="s">
        <v>125</v>
      </c>
      <c r="C10" s="23">
        <f>('Fane 3. Omkostninger i ØR2024'!C10+'Fane 3. Omkostninger i ØR2024'!C12+'Fane 3. Omkostninger i ØR2024'!C14)*(1+'Fane 15. Nøgletal'!C9)</f>
        <v>954012.86805112951</v>
      </c>
      <c r="D10" s="14" t="s">
        <v>3</v>
      </c>
      <c r="E10" s="1"/>
    </row>
    <row r="11" spans="1:5" x14ac:dyDescent="0.25">
      <c r="A11" s="1"/>
      <c r="B11" s="65" t="s">
        <v>131</v>
      </c>
      <c r="C11" s="23">
        <f>C9*'Fane 15. Nøgletal'!C21+C10*'Fane 15. Nøgletal'!C21</f>
        <v>177430.23884419774</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9396563.504997639</v>
      </c>
      <c r="D15" s="14" t="s">
        <v>3</v>
      </c>
      <c r="E15" s="1"/>
    </row>
    <row r="16" spans="1:5" x14ac:dyDescent="0.25">
      <c r="A16" s="1"/>
      <c r="B16" s="65" t="s">
        <v>184</v>
      </c>
      <c r="C16" s="23">
        <f>('Fane 2.1. Økonomisk ramme 2025'!C10+'Fane 2.1. Økonomisk ramme 2025'!C12+'Fane 2.1. Økonomisk ramme 2025'!C14)*(1+'Fane 15. Nøgletal'!C10)</f>
        <v>298082.97645936802</v>
      </c>
      <c r="D16" s="14" t="s">
        <v>3</v>
      </c>
      <c r="E16" s="1"/>
    </row>
    <row r="17" spans="1:5" x14ac:dyDescent="0.25">
      <c r="A17" s="1"/>
      <c r="B17" s="65" t="s">
        <v>132</v>
      </c>
      <c r="C17" s="23">
        <f>C15*'Fane 15. Nøgletal'!C21+C16*'Fane 15. Nøgletal'!C21</f>
        <v>193892.92962914016</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10130653.512314055</v>
      </c>
      <c r="D21" s="14" t="s">
        <v>3</v>
      </c>
      <c r="E21" s="1"/>
    </row>
    <row r="22" spans="1:5" x14ac:dyDescent="0.25">
      <c r="A22" s="1"/>
      <c r="B22" s="65" t="s">
        <v>196</v>
      </c>
      <c r="C22" s="23">
        <f>C21*'Fane 15. Nøgletal'!C21</f>
        <v>202613.0702462811</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10586269.523376867</v>
      </c>
      <c r="D26" s="14" t="s">
        <v>3</v>
      </c>
      <c r="E26" s="1"/>
    </row>
    <row r="27" spans="1:5" x14ac:dyDescent="0.25">
      <c r="A27" s="1"/>
      <c r="B27" s="65" t="s">
        <v>194</v>
      </c>
      <c r="C27" s="23">
        <f>C26*'Fane 15. Nøgletal'!C21</f>
        <v>211725.39046753733</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11062376.408921218</v>
      </c>
      <c r="D31" s="14" t="s">
        <v>3</v>
      </c>
      <c r="E31" s="1"/>
    </row>
    <row r="32" spans="1:5" x14ac:dyDescent="0.25">
      <c r="A32" s="1"/>
      <c r="B32" s="65" t="s">
        <v>195</v>
      </c>
      <c r="C32" s="23">
        <f>C31*'Fane 15. Nøgletal'!C21</f>
        <v>221247.52817842434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yVYLaYrSK54VYitJajiSRKtyoRs07feUntjhPkqbvy7WsnrRENcDbC3oh9FheveKbUu0aAI1aljIRG0650JSQ==" saltValue="EeSkaa8ym3Wda3fu3wGFL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47301047.86262925</v>
      </c>
      <c r="D9" s="14" t="s">
        <v>3</v>
      </c>
      <c r="E9" s="1"/>
    </row>
    <row r="10" spans="1:5" x14ac:dyDescent="0.25">
      <c r="A10" s="1"/>
      <c r="B10" s="65" t="s">
        <v>126</v>
      </c>
      <c r="C10" s="23">
        <f>('Fane 3. Omkostninger i ØR2024'!C11+'Fane 3. Omkostninger i ØR2024'!C13+'Fane 3. Omkostninger i ØR2024'!C15)*(1+'Fane 15. Nøgletal'!C9)</f>
        <v>1345821.8922840832</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52577536.831110328</v>
      </c>
      <c r="D15" s="14" t="s">
        <v>3</v>
      </c>
      <c r="E15" s="1"/>
    </row>
    <row r="16" spans="1:5" x14ac:dyDescent="0.25">
      <c r="A16" s="1"/>
      <c r="B16" s="65" t="s">
        <v>185</v>
      </c>
      <c r="C16" s="23">
        <f>('Fane 2.1. Økonomisk ramme 2025'!C11+'Fane 2.1. Økonomisk ramme 2025'!C13+'Fane 2.1. Økonomisk ramme 2025'!C15)*(1+'Fane 15. Nøgletal'!C10)</f>
        <v>411754.88235423033</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56502481.754067257</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60248596.294361919</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64243078.228678115</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c663IYK1j0xsUmhcdOnMcYxOWSJKFzSEfKjVaq/MDf+pfEv+AMnHWoPIGLFlFy8g2XsBZbJ4lWtwn+iloYhFQ==" saltValue="FlRB1EW5m/rXEXUz+L/ai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2.8519579810955017E-3</v>
      </c>
      <c r="D9" s="1"/>
    </row>
    <row r="10" spans="1:4" x14ac:dyDescent="0.25">
      <c r="A10" s="1"/>
      <c r="B10" s="33"/>
      <c r="C10" s="19"/>
      <c r="D10" s="1"/>
    </row>
    <row r="11" spans="1:4" x14ac:dyDescent="0.25">
      <c r="A11" s="1"/>
      <c r="B11" s="111" t="s">
        <v>218</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f2XEiyQr3KMDnpuUphAOryvwdfx2wOxtpQyeK/TmeOV69EK2oQ2JmrsnSJdSxO+LNsOT2u4RIXrAAoP3sjyIhg==" saltValue="a3VzCBGQzciQyzSxXLAVf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2024-10-10T08:37:20Z</dcterms:modified>
</cp:coreProperties>
</file>