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Bjøvlund Vandværk IS (V023)\ØR2024\"/>
    </mc:Choice>
  </mc:AlternateContent>
  <xr:revisionPtr revIDLastSave="0" documentId="13_ncr:1_{4E9E151A-C2D4-4231-AF2A-2C7A90E66A1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alcMode="manual"/>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9" i="2"/>
  <c r="E23" i="16"/>
  <c r="E31" i="16" s="1"/>
  <c r="E33" i="16" s="1"/>
  <c r="E27" i="16" l="1"/>
  <c r="E17" i="5"/>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<sst xmlns="http://schemas.openxmlformats.org/spreadsheetml/2006/main" count="344" uniqueCount="149">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</sst>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127</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79</v>
      </c>
      <c r="E13" s="71"/>
      <c r="F13" s="71"/>
      <c r="G13" s="72"/>
      <c r="H13" s="1"/>
      <c r="I13" s="1"/>
    </row>
    <row r="14" spans="1:9" x14ac:dyDescent="0.25">
      <c r="A14" s="1"/>
      <c r="B14" s="1"/>
      <c r="C14" s="6" t="s">
        <v>14</v>
      </c>
      <c r="D14" s="70" t="s">
        <v>109</v>
      </c>
      <c r="E14" s="71"/>
      <c r="F14" s="71"/>
      <c r="G14" s="72"/>
      <c r="H14" s="1"/>
      <c r="I14" s="1"/>
    </row>
    <row r="15" spans="1:9" x14ac:dyDescent="0.25">
      <c r="A15" s="1"/>
      <c r="B15" s="1"/>
      <c r="C15" s="6" t="s">
        <v>26</v>
      </c>
      <c r="D15" s="70" t="s">
        <v>67</v>
      </c>
      <c r="E15" s="71"/>
      <c r="F15" s="71"/>
      <c r="G15" s="72"/>
      <c r="H15" s="1"/>
      <c r="I15" s="1"/>
    </row>
    <row r="16" spans="1:9" x14ac:dyDescent="0.25">
      <c r="A16" s="1"/>
      <c r="B16" s="1"/>
      <c r="C16" s="6" t="s">
        <v>27</v>
      </c>
      <c r="D16" s="70" t="s">
        <v>106</v>
      </c>
      <c r="E16" s="71"/>
      <c r="F16" s="71"/>
      <c r="G16" s="72"/>
      <c r="H16" s="1"/>
      <c r="I16" s="1"/>
    </row>
    <row r="17" spans="1:9" x14ac:dyDescent="0.25">
      <c r="A17" s="1"/>
      <c r="B17" s="1"/>
      <c r="C17" s="6" t="s">
        <v>44</v>
      </c>
      <c r="D17" s="70" t="s">
        <v>107</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108</v>
      </c>
      <c r="E19" s="75"/>
      <c r="F19" s="75"/>
      <c r="G19" s="76"/>
      <c r="H19" s="1"/>
      <c r="I19" s="1"/>
    </row>
    <row r="20" spans="1:9" x14ac:dyDescent="0.25">
      <c r="A20" s="1"/>
      <c r="B20" s="1"/>
      <c r="C20" s="6" t="s">
        <v>41</v>
      </c>
      <c r="D20" s="74" t="s">
        <v>82</v>
      </c>
      <c r="E20" s="75"/>
      <c r="F20" s="75"/>
      <c r="G20" s="76"/>
      <c r="H20" s="1"/>
      <c r="I20" s="1"/>
    </row>
    <row r="21" spans="1:9" x14ac:dyDescent="0.25">
      <c r="A21" s="1"/>
      <c r="B21" s="1"/>
      <c r="C21" s="6" t="s">
        <v>105</v>
      </c>
      <c r="D21" s="74" t="s">
        <v>78</v>
      </c>
      <c r="E21" s="75"/>
      <c r="F21" s="75"/>
      <c r="G21" s="76"/>
      <c r="H21" s="1"/>
      <c r="I21" s="1"/>
    </row>
    <row r="22" spans="1:9" x14ac:dyDescent="0.25">
      <c r="A22" s="1"/>
      <c r="B22" s="1"/>
      <c r="C22" s="6" t="s">
        <v>89</v>
      </c>
      <c r="D22" s="74" t="s">
        <v>33</v>
      </c>
      <c r="E22" s="75"/>
      <c r="F22" s="75"/>
      <c r="G22" s="76"/>
      <c r="H22" s="1"/>
      <c r="I22" s="1"/>
    </row>
    <row r="23" spans="1:9" x14ac:dyDescent="0.25">
      <c r="A23" s="1"/>
      <c r="B23" s="1"/>
      <c r="C23" s="6" t="s">
        <v>90</v>
      </c>
      <c r="D23" s="74" t="s">
        <v>34</v>
      </c>
      <c r="E23" s="75"/>
      <c r="F23" s="75"/>
      <c r="G23" s="76"/>
      <c r="H23" s="1"/>
      <c r="I23" s="1"/>
    </row>
    <row r="24" spans="1:9" x14ac:dyDescent="0.25">
      <c r="A24" s="1"/>
      <c r="B24" s="1"/>
      <c r="C24" s="6" t="s">
        <v>9</v>
      </c>
      <c r="D24" s="74" t="s">
        <v>47</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91</v>
      </c>
      <c r="D26" s="79" t="s">
        <v>42</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6TYRhbgsrDuKx8VEDO0xMuWV5w1HZFghOedyf9fnSbGVVXBTB7KhqP0ULsqzyVpM1QU3fjN8mVsV1wp8L1uX5g==" saltValue="VRiH17sSkiZXCA1p7FqV2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x/QcwPqZIM9rVwQ44Z3Ywj1vIKNop/6bHEGCGciETlizYtcc52nrRvQFtLf+8gG6fHh9v2/H/WAU5BSmlF8ehQ==" saltValue="nBe/i4IPQbTUuVc93pez5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KwhTh3KymRqQXASSdGEuMH8elcRXxhzhEGAs3ytpdlPmNlKzCKm3fTOX+VpLOY1oorNGPSDJVz9g3UKCVyNLKA==" saltValue="R147e4Fb/qQkANDtfEziX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148</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I0IQZiFQ89SeHP7WawtTBoRNRnokzd1hTTkzg+VBLyHMYEfGLhQ6A9JusjIIwooI5lDGN4bb1xeVU05HfnNUg==" saltValue="JV1o0Cb+Xp+Ca83AskpUP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6"/>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ESeuZZl7oG+KGVqgk42lXnZepsfLNxo6Lremo6+wsnw3Esystnb/bgL4COWo4GdEbVYyfpW6rNdVwwZC93ZKfQ==" saltValue="bikerDcBmHg0d6R/cp+Ik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px2DwC2mE1WAkWuVMS1rFpnyAy1PjE30sAWd5I2Bi01yFrUnQ0+Cou3izftEjLUPeyHUDFLucvUc2bZr2OLMQ==" saltValue="T985AGZCK+nZ+kVy8zvzT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BU4zFaDUY+keHoJDBETDu1FhIREGgJSyHSRSVmCYeq5T+CWZs+Fz0GCuL9gswBq7kqTaemqjEDuHAgMQqOsKIw==" saltValue="uJZjm4P3F2HqxwYRVR9hX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7" t="s">
        <v>49</v>
      </c>
      <c r="C9" s="47"/>
      <c r="D9" s="47"/>
      <c r="E9" s="7">
        <f>'Fane 3. Omkostninger i ØR2023'!E15</f>
        <v>1721368.5328321261</v>
      </c>
      <c r="F9" s="47" t="s">
        <v>3</v>
      </c>
      <c r="G9" s="1"/>
    </row>
    <row r="10" spans="1:7" ht="17.100000000000001" customHeight="1" x14ac:dyDescent="0.25">
      <c r="A10" s="1"/>
      <c r="B10" s="24" t="s">
        <v>45</v>
      </c>
      <c r="C10" s="47"/>
      <c r="D10" s="47"/>
      <c r="E10" s="7">
        <f>'Fane 8.1. Varige tillæg'!C17+'Fane 8.1. Varige tillæg'!E17</f>
        <v>0</v>
      </c>
      <c r="F10" s="47" t="s">
        <v>3</v>
      </c>
      <c r="G10" s="1"/>
    </row>
    <row r="11" spans="1:7" ht="17.100000000000001" customHeight="1" x14ac:dyDescent="0.25">
      <c r="A11" s="1"/>
      <c r="B11" s="24" t="s">
        <v>46</v>
      </c>
      <c r="C11" s="47"/>
      <c r="D11" s="47"/>
      <c r="E11" s="8">
        <f>-('Fane 10. Bortfald'!C13+'Fane 10. Bortfald'!E13)</f>
        <v>0</v>
      </c>
      <c r="F11" s="47" t="s">
        <v>3</v>
      </c>
      <c r="G11" s="1"/>
    </row>
    <row r="12" spans="1:7" ht="17.100000000000001" customHeight="1" x14ac:dyDescent="0.25">
      <c r="A12" s="1"/>
      <c r="B12" s="24" t="s">
        <v>48</v>
      </c>
      <c r="C12" s="47"/>
      <c r="D12" s="47"/>
      <c r="E12" s="8">
        <f>'Fane 9. Tilknyttet virksomhed'!C14+'Fane 9. Tilknyttet virksomhed'!E14</f>
        <v>0</v>
      </c>
      <c r="F12" s="47" t="s">
        <v>3</v>
      </c>
      <c r="G12" s="1"/>
    </row>
    <row r="13" spans="1:7" ht="17.100000000000001" customHeight="1" x14ac:dyDescent="0.25">
      <c r="A13" s="1"/>
      <c r="B13" s="24" t="s">
        <v>17</v>
      </c>
      <c r="C13" s="47"/>
      <c r="D13" s="47"/>
      <c r="E13" s="8">
        <f>E9*'Fane 11. Nøgletal'!C15+SUM(E10:E12)*'Fane 11. Nøgletal'!C16</f>
        <v>61280.719768823692</v>
      </c>
      <c r="F13" s="47" t="s">
        <v>3</v>
      </c>
      <c r="G13" s="1"/>
    </row>
    <row r="14" spans="1:7" ht="17.100000000000001" customHeight="1" x14ac:dyDescent="0.25">
      <c r="A14" s="1"/>
      <c r="B14" s="24" t="s">
        <v>39</v>
      </c>
      <c r="C14" s="47"/>
      <c r="D14" s="47"/>
      <c r="E14" s="8">
        <f>-SUM(E9,E10:E13)*'Fane 11. Nøgletal'!C21</f>
        <v>-30305.037294216148</v>
      </c>
      <c r="F14" s="47" t="s">
        <v>3</v>
      </c>
      <c r="G14" s="1"/>
    </row>
    <row r="15" spans="1:7" ht="15" customHeight="1" x14ac:dyDescent="0.25">
      <c r="A15" s="1"/>
      <c r="B15" s="56" t="s">
        <v>19</v>
      </c>
      <c r="C15" s="28"/>
      <c r="D15" s="28"/>
      <c r="E15" s="9">
        <f>SUM(E9,E10:E14)</f>
        <v>1752344.2153067335</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18129.356492799998</v>
      </c>
      <c r="F17" s="46" t="s">
        <v>3</v>
      </c>
      <c r="G17" s="1"/>
    </row>
    <row r="18" spans="1:7" ht="15" customHeight="1" x14ac:dyDescent="0.25">
      <c r="A18" s="1"/>
      <c r="B18" s="45" t="s">
        <v>34</v>
      </c>
      <c r="C18" s="45"/>
      <c r="D18" s="45"/>
      <c r="E18" s="45"/>
      <c r="F18" s="45"/>
      <c r="G18" s="1"/>
    </row>
    <row r="19" spans="1:7" ht="15" customHeight="1" x14ac:dyDescent="0.25">
      <c r="A19" s="1"/>
      <c r="B19" s="24" t="s">
        <v>31</v>
      </c>
      <c r="C19" s="47"/>
      <c r="D19" s="47"/>
      <c r="E19" s="8">
        <f>'Fane 8.2. Engangstillæg'!C15</f>
        <v>0</v>
      </c>
      <c r="F19" s="47" t="s">
        <v>3</v>
      </c>
      <c r="G19" s="1"/>
    </row>
    <row r="20" spans="1:7" x14ac:dyDescent="0.25">
      <c r="A20" s="1"/>
      <c r="B20" s="24" t="s">
        <v>32</v>
      </c>
      <c r="C20" s="47"/>
      <c r="D20" s="47"/>
      <c r="E20" s="8">
        <f>'Fane 8.2. Engangstillæg'!E15</f>
        <v>0</v>
      </c>
      <c r="F20" s="47" t="s">
        <v>3</v>
      </c>
      <c r="G20" s="1"/>
    </row>
    <row r="21" spans="1:7" x14ac:dyDescent="0.25">
      <c r="A21" s="1"/>
      <c r="B21" s="24" t="s">
        <v>77</v>
      </c>
      <c r="C21" s="47"/>
      <c r="D21" s="47"/>
      <c r="E21" s="8">
        <f>-SUM(E19:E20)*'Fane 11. Nøgletal'!C21</f>
        <v>0</v>
      </c>
      <c r="F21" s="47" t="s">
        <v>3</v>
      </c>
      <c r="G21" s="1"/>
    </row>
    <row r="22" spans="1:7" ht="15" customHeight="1" x14ac:dyDescent="0.25">
      <c r="A22" s="1"/>
      <c r="B22" s="56" t="s">
        <v>35</v>
      </c>
      <c r="C22" s="28"/>
      <c r="D22" s="28"/>
      <c r="E22" s="9">
        <f>SUM(E19:E21)</f>
        <v>0</v>
      </c>
      <c r="F22" s="46" t="s">
        <v>3</v>
      </c>
      <c r="G22" s="1"/>
    </row>
    <row r="23" spans="1:7" x14ac:dyDescent="0.25">
      <c r="A23" s="1"/>
      <c r="B23" s="45" t="s">
        <v>54</v>
      </c>
      <c r="C23" s="45"/>
      <c r="D23" s="45"/>
      <c r="E23" s="45"/>
      <c r="F23" s="45"/>
      <c r="G23" s="1"/>
    </row>
    <row r="24" spans="1:7" x14ac:dyDescent="0.25">
      <c r="A24" s="1"/>
      <c r="B24" s="56" t="s">
        <v>55</v>
      </c>
      <c r="C24" s="28"/>
      <c r="D24" s="28"/>
      <c r="E24" s="9">
        <f>'Fane 5. Kontrol af ØR2022'!E27</f>
        <v>0</v>
      </c>
      <c r="F24" s="46" t="s">
        <v>3</v>
      </c>
      <c r="G24" s="1"/>
    </row>
    <row r="25" spans="1:7" x14ac:dyDescent="0.25">
      <c r="A25" s="1"/>
      <c r="B25" s="45" t="s">
        <v>64</v>
      </c>
      <c r="C25" s="45"/>
      <c r="D25" s="45"/>
      <c r="E25" s="45"/>
      <c r="F25" s="45"/>
      <c r="G25" s="1"/>
    </row>
    <row r="26" spans="1:7" x14ac:dyDescent="0.25">
      <c r="A26" s="1"/>
      <c r="B26" s="46" t="s">
        <v>65</v>
      </c>
      <c r="C26" s="46"/>
      <c r="D26" s="46"/>
      <c r="E26" s="9">
        <f>'Fane 6. Skattesagen'!G13</f>
        <v>0</v>
      </c>
      <c r="F26" s="46" t="s">
        <v>3</v>
      </c>
      <c r="G26" s="1"/>
    </row>
    <row r="27" spans="1:7" x14ac:dyDescent="0.25">
      <c r="A27" s="1"/>
      <c r="B27" s="45" t="s">
        <v>50</v>
      </c>
      <c r="C27" s="45"/>
      <c r="D27" s="45"/>
      <c r="E27" s="10">
        <f>SUM(E15,E17,E22,E24,E26)</f>
        <v>1770473.5717995334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4n/VlopuuXDnIoMw+Eas/2Bd3/fKe54YyACPyTMqdVzqnU0tCemfQDs5UY4l2wZG87PPPNFAtM2CqLqdwy38Q==" saltValue="JIq8u8Qh+xRjBBp9aN8GI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56</v>
      </c>
      <c r="C8" s="47"/>
      <c r="D8" s="47"/>
      <c r="E8" s="7">
        <f>'Fane 2.1. Økonomisk ramme 2024'!E15</f>
        <v>1752344.2153067335</v>
      </c>
      <c r="F8" s="47" t="s">
        <v>3</v>
      </c>
      <c r="G8" s="1"/>
    </row>
    <row r="9" spans="1:7" ht="15" customHeight="1" x14ac:dyDescent="0.25">
      <c r="A9" s="1"/>
      <c r="B9" s="27" t="s">
        <v>17</v>
      </c>
      <c r="C9" s="47"/>
      <c r="D9" s="47"/>
      <c r="E9" s="8">
        <f>SUM(E8:E8)*'Fane 11. Nøgletal'!C16</f>
        <v>141589.41259678407</v>
      </c>
      <c r="F9" s="47" t="s">
        <v>3</v>
      </c>
      <c r="G9" s="1"/>
    </row>
    <row r="10" spans="1:7" ht="15" customHeight="1" x14ac:dyDescent="0.25">
      <c r="A10" s="1"/>
      <c r="B10" s="27" t="s">
        <v>39</v>
      </c>
      <c r="C10" s="47"/>
      <c r="D10" s="47"/>
      <c r="E10" s="8">
        <f>-SUM(E8:E9)*'Fane 11. Nøgletal'!C21</f>
        <v>-32196.871674359802</v>
      </c>
      <c r="F10" s="47" t="s">
        <v>3</v>
      </c>
      <c r="G10" s="1"/>
    </row>
    <row r="11" spans="1:7" ht="15" customHeight="1" x14ac:dyDescent="0.25">
      <c r="A11" s="1"/>
      <c r="B11" s="28" t="s">
        <v>19</v>
      </c>
      <c r="C11" s="28"/>
      <c r="D11" s="28"/>
      <c r="E11" s="9">
        <f>SUM(E8:E10)</f>
        <v>1861736.7562291578</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19594.208497418236</v>
      </c>
      <c r="F13" s="46" t="s">
        <v>3</v>
      </c>
      <c r="G13" s="1"/>
    </row>
    <row r="14" spans="1:7" x14ac:dyDescent="0.25">
      <c r="A14" s="1"/>
      <c r="B14" s="45" t="s">
        <v>54</v>
      </c>
      <c r="C14" s="45"/>
      <c r="D14" s="45"/>
      <c r="E14" s="45"/>
      <c r="F14" s="45"/>
      <c r="G14" s="1"/>
    </row>
    <row r="15" spans="1:7" x14ac:dyDescent="0.25">
      <c r="A15" s="1"/>
      <c r="B15" s="46" t="s">
        <v>66</v>
      </c>
      <c r="C15" s="46"/>
      <c r="D15" s="46"/>
      <c r="E15" s="9">
        <f>'Fane 5. Kontrol af ØR2022'!E33</f>
        <v>0</v>
      </c>
      <c r="F15" s="46" t="s">
        <v>3</v>
      </c>
      <c r="G15" s="1"/>
    </row>
    <row r="16" spans="1:7" x14ac:dyDescent="0.25">
      <c r="A16" s="1"/>
      <c r="B16" s="45" t="s">
        <v>64</v>
      </c>
      <c r="C16" s="45"/>
      <c r="D16" s="45"/>
      <c r="E16" s="45"/>
      <c r="F16" s="45"/>
      <c r="G16" s="1"/>
    </row>
    <row r="17" spans="1:7" x14ac:dyDescent="0.25">
      <c r="A17" s="1"/>
      <c r="B17" s="46" t="s">
        <v>65</v>
      </c>
      <c r="C17" s="46"/>
      <c r="D17" s="46"/>
      <c r="E17" s="9">
        <f>'Fane 6. Skattesagen'!G14</f>
        <v>0</v>
      </c>
      <c r="F17" s="46" t="s">
        <v>3</v>
      </c>
      <c r="G17" s="1"/>
    </row>
    <row r="18" spans="1:7" x14ac:dyDescent="0.25">
      <c r="A18" s="1"/>
      <c r="B18" s="45" t="s">
        <v>57</v>
      </c>
      <c r="C18" s="45"/>
      <c r="D18" s="45"/>
      <c r="E18" s="10">
        <f>SUM(E11,E13,E15,E17)</f>
        <v>1881330.9647265761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jiDxyC0S4iB5yeAlgHpFJfqnBS12SX1oPVsvTUbX0p9U5+qS//fhA5IvNzMlHtdqpVOTqkPpUeWWOBhtuo+dg==" saltValue="vU+RUMmN9oGpbDKTrQ3UZ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68</v>
      </c>
      <c r="C8" s="47"/>
      <c r="D8" s="47"/>
      <c r="E8" s="7">
        <f>'Fane 2.2. Økonomisk ramme 2025'!E11</f>
        <v>1861736.7562291578</v>
      </c>
      <c r="F8" s="47" t="s">
        <v>3</v>
      </c>
      <c r="G8" s="1"/>
    </row>
    <row r="9" spans="1:7" ht="15" customHeight="1" x14ac:dyDescent="0.25">
      <c r="A9" s="1"/>
      <c r="B9" s="27" t="s">
        <v>17</v>
      </c>
      <c r="C9" s="47"/>
      <c r="D9" s="47"/>
      <c r="E9" s="8">
        <f>SUM(E8:E8)*'Fane 11. Nøgletal'!C16</f>
        <v>150428.32990331596</v>
      </c>
      <c r="F9" s="47" t="s">
        <v>3</v>
      </c>
      <c r="G9" s="1"/>
    </row>
    <row r="10" spans="1:7" ht="15" customHeight="1" x14ac:dyDescent="0.25">
      <c r="A10" s="1"/>
      <c r="B10" s="27" t="s">
        <v>39</v>
      </c>
      <c r="C10" s="47"/>
      <c r="D10" s="47"/>
      <c r="E10" s="8">
        <f>-SUM(E8:E9)*'Fane 11. Nøgletal'!C21</f>
        <v>-34206.806464252055</v>
      </c>
      <c r="F10" s="47" t="s">
        <v>3</v>
      </c>
      <c r="G10" s="1"/>
    </row>
    <row r="11" spans="1:7" x14ac:dyDescent="0.25">
      <c r="A11" s="1"/>
      <c r="B11" s="28" t="s">
        <v>19</v>
      </c>
      <c r="C11" s="28"/>
      <c r="D11" s="28"/>
      <c r="E11" s="9">
        <f>SUM(E8:E10)</f>
        <v>1977958.2796682217</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21177.42054400963</v>
      </c>
      <c r="F13" s="46" t="s">
        <v>3</v>
      </c>
      <c r="G13" s="1"/>
    </row>
    <row r="14" spans="1:7" ht="15" customHeight="1" x14ac:dyDescent="0.25">
      <c r="A14" s="1"/>
      <c r="B14" s="45" t="s">
        <v>54</v>
      </c>
      <c r="C14" s="45"/>
      <c r="D14" s="45"/>
      <c r="E14" s="45"/>
      <c r="F14" s="45"/>
      <c r="G14" s="1"/>
    </row>
    <row r="15" spans="1:7" ht="15" customHeight="1" x14ac:dyDescent="0.25">
      <c r="A15" s="1"/>
      <c r="B15" s="46" t="s">
        <v>55</v>
      </c>
      <c r="C15" s="46"/>
      <c r="D15" s="46"/>
      <c r="E15" s="9">
        <f>'Fane 5. Kontrol af ØR2022'!E33</f>
        <v>0</v>
      </c>
      <c r="F15" s="46" t="s">
        <v>3</v>
      </c>
      <c r="G15" s="1"/>
    </row>
    <row r="16" spans="1:7" ht="15" customHeight="1" x14ac:dyDescent="0.25">
      <c r="A16" s="1"/>
      <c r="B16" s="45" t="s">
        <v>64</v>
      </c>
      <c r="C16" s="45"/>
      <c r="D16" s="45"/>
      <c r="E16" s="45"/>
      <c r="F16" s="45"/>
      <c r="G16" s="1"/>
    </row>
    <row r="17" spans="1:7" ht="15" customHeight="1" x14ac:dyDescent="0.25">
      <c r="A17" s="1"/>
      <c r="B17" s="46" t="s">
        <v>65</v>
      </c>
      <c r="C17" s="46"/>
      <c r="D17" s="46"/>
      <c r="E17" s="9">
        <f>'Fane 6. Skattesagen'!G15</f>
        <v>0</v>
      </c>
      <c r="F17" s="46" t="s">
        <v>3</v>
      </c>
      <c r="G17" s="1"/>
    </row>
    <row r="18" spans="1:7" x14ac:dyDescent="0.25">
      <c r="A18" s="1"/>
      <c r="B18" s="45" t="s">
        <v>69</v>
      </c>
      <c r="C18" s="45"/>
      <c r="D18" s="45"/>
      <c r="E18" s="10">
        <f>SUM(E11,E13,E15,E17)</f>
        <v>1999135.7002122314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cRQ4s/lBf47DiMu/sQ3kVB2ltkfmGQayjwASFIUPafa2H3AXc6GIQRwlQEZZ34M31sU7kM7a21cdykLG1g7xQ==" saltValue="mo5SfKLmrwvCHdvNoet62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7" t="s">
        <v>114</v>
      </c>
      <c r="C8" s="47"/>
      <c r="D8" s="47"/>
      <c r="E8" s="7">
        <f>'Fane 2.3. Økonomisk ramme 2026'!E11</f>
        <v>1977958.2796682217</v>
      </c>
      <c r="F8" s="47" t="s">
        <v>3</v>
      </c>
      <c r="G8" s="1"/>
    </row>
    <row r="9" spans="1:7" ht="15" customHeight="1" x14ac:dyDescent="0.25">
      <c r="A9" s="1"/>
      <c r="B9" s="27" t="s">
        <v>17</v>
      </c>
      <c r="C9" s="47"/>
      <c r="D9" s="47"/>
      <c r="E9" s="8">
        <f>SUM(E8:E8)*'Fane 11. Nøgletal'!C16</f>
        <v>159819.0289971923</v>
      </c>
      <c r="F9" s="47" t="s">
        <v>3</v>
      </c>
      <c r="G9" s="1"/>
    </row>
    <row r="10" spans="1:7" ht="15" customHeight="1" x14ac:dyDescent="0.25">
      <c r="A10" s="1"/>
      <c r="B10" s="27" t="s">
        <v>39</v>
      </c>
      <c r="C10" s="47"/>
      <c r="D10" s="47"/>
      <c r="E10" s="8">
        <f>-SUM(E8:E9)*'Fane 11. Nøgletal'!C21</f>
        <v>-36342.21424731204</v>
      </c>
      <c r="F10" s="47" t="s">
        <v>3</v>
      </c>
      <c r="G10" s="1"/>
    </row>
    <row r="11" spans="1:7" x14ac:dyDescent="0.25">
      <c r="A11" s="1"/>
      <c r="B11" s="28" t="s">
        <v>19</v>
      </c>
      <c r="C11" s="28"/>
      <c r="D11" s="28"/>
      <c r="E11" s="9">
        <f>SUM(E8:E10)</f>
        <v>2101435.0944181019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22888.556123965609</v>
      </c>
      <c r="F13" s="46" t="s">
        <v>3</v>
      </c>
      <c r="G13" s="1"/>
    </row>
    <row r="14" spans="1:7" ht="15" customHeight="1" x14ac:dyDescent="0.25">
      <c r="A14" s="1"/>
      <c r="B14" s="45" t="s">
        <v>54</v>
      </c>
      <c r="C14" s="45"/>
      <c r="D14" s="45"/>
      <c r="E14" s="45"/>
      <c r="F14" s="45"/>
      <c r="G14" s="1"/>
    </row>
    <row r="15" spans="1:7" ht="15" customHeight="1" x14ac:dyDescent="0.25">
      <c r="A15" s="1"/>
      <c r="B15" s="46" t="s">
        <v>55</v>
      </c>
      <c r="C15" s="46"/>
      <c r="D15" s="46"/>
      <c r="E15" s="9">
        <v>0</v>
      </c>
      <c r="F15" s="46" t="s">
        <v>3</v>
      </c>
      <c r="G15" s="1"/>
    </row>
    <row r="16" spans="1:7" ht="15" customHeight="1" x14ac:dyDescent="0.25">
      <c r="A16" s="1"/>
      <c r="B16" s="45" t="s">
        <v>64</v>
      </c>
      <c r="C16" s="45"/>
      <c r="D16" s="45"/>
      <c r="E16" s="45"/>
      <c r="F16" s="45"/>
      <c r="G16" s="1"/>
    </row>
    <row r="17" spans="1:7" ht="15" customHeight="1" x14ac:dyDescent="0.25">
      <c r="A17" s="1"/>
      <c r="B17" s="46" t="s">
        <v>65</v>
      </c>
      <c r="C17" s="46"/>
      <c r="D17" s="46"/>
      <c r="E17" s="9">
        <f>'Fane 6. Skattesagen'!G16</f>
        <v>0</v>
      </c>
      <c r="F17" s="46" t="s">
        <v>3</v>
      </c>
      <c r="G17" s="1"/>
    </row>
    <row r="18" spans="1:7" x14ac:dyDescent="0.25">
      <c r="A18" s="1"/>
      <c r="B18" s="45" t="s">
        <v>115</v>
      </c>
      <c r="C18" s="45"/>
      <c r="D18" s="45"/>
      <c r="E18" s="10">
        <f>SUM(E11,E13,E15,E17)</f>
        <v>2124323.6505420674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PKpLJwTOeBMnY/watONdrUK3sON7B/PBkrG9JFY3uWseCo6yEMZPl3+JMaq80RPS2DCXjUM7zZzGwmYenvkBg==" saltValue="FMcudw8/NNiMtVDlzYjoe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116</v>
      </c>
      <c r="C8" s="45"/>
      <c r="D8" s="45"/>
      <c r="E8" s="45"/>
      <c r="F8" s="45"/>
      <c r="G8" s="1"/>
    </row>
    <row r="9" spans="1:7" x14ac:dyDescent="0.25">
      <c r="A9" s="1"/>
      <c r="B9" s="47" t="s">
        <v>126</v>
      </c>
      <c r="C9" s="47"/>
      <c r="D9" s="47"/>
      <c r="E9" s="7">
        <v>1690940.3985483286</v>
      </c>
      <c r="F9" s="47" t="s">
        <v>3</v>
      </c>
      <c r="G9" s="1"/>
    </row>
    <row r="10" spans="1:7" x14ac:dyDescent="0.25">
      <c r="A10" s="1"/>
      <c r="B10" s="24" t="s">
        <v>45</v>
      </c>
      <c r="C10" s="47"/>
      <c r="D10" s="47"/>
      <c r="E10" s="7">
        <v>0</v>
      </c>
      <c r="F10" s="47" t="s">
        <v>3</v>
      </c>
      <c r="G10" s="1"/>
    </row>
    <row r="11" spans="1:7" x14ac:dyDescent="0.25">
      <c r="A11" s="1"/>
      <c r="B11" s="24" t="s">
        <v>46</v>
      </c>
      <c r="C11" s="47"/>
      <c r="D11" s="47"/>
      <c r="E11" s="8">
        <v>0</v>
      </c>
      <c r="F11" s="47" t="s">
        <v>3</v>
      </c>
      <c r="G11" s="1"/>
    </row>
    <row r="12" spans="1:7" x14ac:dyDescent="0.25">
      <c r="A12" s="1"/>
      <c r="B12" s="24" t="s">
        <v>48</v>
      </c>
      <c r="C12" s="47"/>
      <c r="D12" s="47"/>
      <c r="E12" s="8">
        <v>0</v>
      </c>
      <c r="F12" s="47" t="s">
        <v>3</v>
      </c>
      <c r="G12" s="1"/>
    </row>
    <row r="13" spans="1:7" x14ac:dyDescent="0.25">
      <c r="A13" s="1"/>
      <c r="B13" s="24" t="s">
        <v>17</v>
      </c>
      <c r="C13" s="47"/>
      <c r="D13" s="47"/>
      <c r="E13" s="8">
        <v>60197.478188320492</v>
      </c>
      <c r="F13" s="47" t="s">
        <v>3</v>
      </c>
      <c r="G13" s="1"/>
    </row>
    <row r="14" spans="1:7" x14ac:dyDescent="0.25">
      <c r="A14" s="1"/>
      <c r="B14" s="24" t="s">
        <v>39</v>
      </c>
      <c r="C14" s="47"/>
      <c r="D14" s="47"/>
      <c r="E14" s="8">
        <v>-29769.343904523037</v>
      </c>
      <c r="F14" s="47" t="s">
        <v>3</v>
      </c>
      <c r="G14" s="1"/>
    </row>
    <row r="15" spans="1:7" x14ac:dyDescent="0.25">
      <c r="A15" s="1"/>
      <c r="B15" s="56" t="s">
        <v>19</v>
      </c>
      <c r="C15" s="28"/>
      <c r="D15" s="28"/>
      <c r="E15" s="9">
        <v>1721368.5328321261</v>
      </c>
      <c r="F15" s="46" t="s">
        <v>3</v>
      </c>
      <c r="G15" s="1"/>
    </row>
    <row r="16" spans="1:7" x14ac:dyDescent="0.25">
      <c r="A16" s="1"/>
      <c r="B16" s="45" t="s">
        <v>11</v>
      </c>
      <c r="C16" s="45"/>
      <c r="D16" s="45"/>
      <c r="E16" s="45"/>
      <c r="F16" s="45"/>
      <c r="G16" s="1"/>
    </row>
    <row r="17" spans="1:7" x14ac:dyDescent="0.25">
      <c r="A17" s="1"/>
      <c r="B17" s="46" t="s">
        <v>11</v>
      </c>
      <c r="C17" s="46"/>
      <c r="D17" s="46"/>
      <c r="E17" s="9">
        <v>17371.82629728</v>
      </c>
      <c r="F17" s="46" t="s">
        <v>3</v>
      </c>
      <c r="G17" s="1"/>
    </row>
    <row r="18" spans="1:7" x14ac:dyDescent="0.25">
      <c r="A18" s="1"/>
      <c r="B18" s="45" t="s">
        <v>34</v>
      </c>
      <c r="C18" s="45"/>
      <c r="D18" s="45"/>
      <c r="E18" s="45"/>
      <c r="F18" s="45"/>
      <c r="G18" s="1"/>
    </row>
    <row r="19" spans="1:7" x14ac:dyDescent="0.25">
      <c r="A19" s="1"/>
      <c r="B19" s="24" t="s">
        <v>31</v>
      </c>
      <c r="C19" s="47"/>
      <c r="D19" s="47"/>
      <c r="E19" s="8">
        <v>0</v>
      </c>
      <c r="F19" s="47" t="s">
        <v>3</v>
      </c>
      <c r="G19" s="1"/>
    </row>
    <row r="20" spans="1:7" x14ac:dyDescent="0.25">
      <c r="A20" s="1"/>
      <c r="B20" s="24" t="s">
        <v>32</v>
      </c>
      <c r="C20" s="47"/>
      <c r="D20" s="47"/>
      <c r="E20" s="8">
        <v>0</v>
      </c>
      <c r="F20" s="47" t="s">
        <v>3</v>
      </c>
      <c r="G20" s="1"/>
    </row>
    <row r="21" spans="1:7" x14ac:dyDescent="0.25">
      <c r="A21" s="1"/>
      <c r="B21" s="24" t="s">
        <v>77</v>
      </c>
      <c r="C21" s="47"/>
      <c r="D21" s="47"/>
      <c r="E21" s="8">
        <v>0</v>
      </c>
      <c r="F21" s="47" t="s">
        <v>3</v>
      </c>
      <c r="G21" s="1"/>
    </row>
    <row r="22" spans="1:7" x14ac:dyDescent="0.25">
      <c r="A22" s="1"/>
      <c r="B22" s="56" t="s">
        <v>35</v>
      </c>
      <c r="C22" s="28"/>
      <c r="D22" s="28"/>
      <c r="E22" s="9">
        <v>0</v>
      </c>
      <c r="F22" s="46" t="s">
        <v>3</v>
      </c>
      <c r="G22" s="1"/>
    </row>
    <row r="23" spans="1:7" x14ac:dyDescent="0.25">
      <c r="A23" s="1"/>
      <c r="B23" s="45" t="s">
        <v>54</v>
      </c>
      <c r="C23" s="45"/>
      <c r="D23" s="45"/>
      <c r="E23" s="45"/>
      <c r="F23" s="45"/>
      <c r="G23" s="1"/>
    </row>
    <row r="24" spans="1:7" x14ac:dyDescent="0.25">
      <c r="A24" s="1"/>
      <c r="B24" s="56" t="s">
        <v>55</v>
      </c>
      <c r="C24" s="48"/>
      <c r="D24" s="48"/>
      <c r="E24" s="9">
        <v>0</v>
      </c>
      <c r="F24" s="46" t="s">
        <v>3</v>
      </c>
      <c r="G24" s="1"/>
    </row>
    <row r="25" spans="1:7" x14ac:dyDescent="0.25">
      <c r="A25" s="1"/>
      <c r="B25" s="45" t="s">
        <v>64</v>
      </c>
      <c r="C25" s="45"/>
      <c r="D25" s="45"/>
      <c r="E25" s="45"/>
      <c r="F25" s="45"/>
      <c r="G25" s="1"/>
    </row>
    <row r="26" spans="1:7" x14ac:dyDescent="0.25">
      <c r="A26" s="1"/>
      <c r="B26" s="46" t="s">
        <v>65</v>
      </c>
      <c r="C26" s="46"/>
      <c r="D26" s="46"/>
      <c r="E26" s="9">
        <v>0</v>
      </c>
      <c r="F26" s="46" t="s">
        <v>3</v>
      </c>
      <c r="G26" s="1"/>
    </row>
    <row r="27" spans="1:7" x14ac:dyDescent="0.25">
      <c r="A27" s="1"/>
      <c r="B27" s="45" t="s">
        <v>133</v>
      </c>
      <c r="C27" s="45"/>
      <c r="D27" s="45"/>
      <c r="E27" s="10">
        <v>1738740.359129406</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qj4Z9xHsDXvCv2erFWXzX8cY7puK0DxltEuNUIpRa31m0hp1lz1KHHPaBkq8v8yplXMQHu4j5o7p37c5TGxy7g==" saltValue="V6CrF6XZarojmmu/RwrYa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6" t="s">
        <v>119</v>
      </c>
      <c r="D9" s="46"/>
      <c r="E9" s="1"/>
      <c r="F9" s="1"/>
    </row>
    <row r="10" spans="1:6" ht="15" customHeight="1" x14ac:dyDescent="0.25">
      <c r="A10" s="1"/>
      <c r="B10" s="23" t="s">
        <v>137</v>
      </c>
      <c r="C10" s="8">
        <v>15520</v>
      </c>
      <c r="D10" s="12" t="s">
        <v>3</v>
      </c>
      <c r="E10" s="1"/>
      <c r="F10" s="1"/>
    </row>
    <row r="11" spans="1:6" x14ac:dyDescent="0.25">
      <c r="A11" s="1"/>
      <c r="B11" s="23"/>
      <c r="C11" s="8"/>
      <c r="D11" s="12" t="s">
        <v>3</v>
      </c>
      <c r="E11" s="1"/>
      <c r="F11" s="1"/>
    </row>
    <row r="12" spans="1:6" x14ac:dyDescent="0.25">
      <c r="A12" s="1"/>
      <c r="B12" s="23"/>
      <c r="C12" s="8"/>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15520</v>
      </c>
      <c r="D18" s="11" t="s">
        <v>3</v>
      </c>
      <c r="E18" s="1"/>
      <c r="F18" s="1"/>
    </row>
    <row r="19" spans="1:6" x14ac:dyDescent="0.25">
      <c r="A19" s="1"/>
      <c r="B19" s="68" t="s">
        <v>121</v>
      </c>
      <c r="C19" s="10">
        <f>C18*(1+'Fane 11. Nøgletal'!C16)^2</f>
        <v>18129.356492799998</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o8Rn+EmrQNlIXGofcTg30n/emeXhmxJvJPSC6eAJh53n57UxqmIlrg80QExO379EC/g5xTmRniupiyCudzbNwA==" saltValue="9aA2bUcPnB5ICpMA2/wUZ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138</v>
      </c>
      <c r="C9" s="100"/>
      <c r="D9" s="101"/>
      <c r="E9" s="121">
        <v>336903.22026096145</v>
      </c>
      <c r="F9" s="12" t="s">
        <v>3</v>
      </c>
      <c r="G9" s="1"/>
    </row>
    <row r="10" spans="1:7" x14ac:dyDescent="0.25">
      <c r="A10" s="1"/>
      <c r="B10" s="68"/>
      <c r="C10" s="22"/>
      <c r="D10" s="22"/>
      <c r="E10" s="22"/>
      <c r="F10" s="69"/>
      <c r="G10" s="1"/>
    </row>
    <row r="11" spans="1:7" ht="38.1" customHeight="1" x14ac:dyDescent="0.25">
      <c r="A11" s="1"/>
      <c r="B11" s="102" t="s">
        <v>139</v>
      </c>
      <c r="C11" s="103"/>
      <c r="D11" s="103"/>
      <c r="E11" s="103"/>
      <c r="F11" s="104"/>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9" t="s">
        <v>70</v>
      </c>
      <c r="C14" s="100"/>
      <c r="D14" s="101"/>
      <c r="E14" s="8">
        <v>0</v>
      </c>
      <c r="F14" s="12" t="s">
        <v>3</v>
      </c>
      <c r="G14" s="1"/>
    </row>
    <row r="15" spans="1:7" x14ac:dyDescent="0.25">
      <c r="A15" s="1"/>
      <c r="B15" s="99" t="s">
        <v>104</v>
      </c>
      <c r="C15" s="100"/>
      <c r="D15" s="101"/>
      <c r="E15" s="8">
        <v>0</v>
      </c>
      <c r="F15" s="12" t="s">
        <v>3</v>
      </c>
      <c r="G15" s="1"/>
    </row>
    <row r="16" spans="1:7" x14ac:dyDescent="0.25">
      <c r="A16" s="1"/>
      <c r="B16" s="68"/>
      <c r="C16" s="22"/>
      <c r="D16" s="22"/>
      <c r="E16" s="22"/>
      <c r="F16" s="69"/>
      <c r="G16" s="1"/>
    </row>
    <row r="17" spans="1:7" ht="27.6" customHeight="1" x14ac:dyDescent="0.25">
      <c r="A17" s="1"/>
      <c r="B17" s="102" t="s">
        <v>140</v>
      </c>
      <c r="C17" s="103"/>
      <c r="D17" s="103"/>
      <c r="E17" s="103"/>
      <c r="F17" s="104"/>
      <c r="G17" s="1"/>
    </row>
    <row r="18" spans="1:7" x14ac:dyDescent="0.25">
      <c r="A18" s="1"/>
      <c r="B18" s="1"/>
      <c r="C18" s="1"/>
      <c r="D18" s="1"/>
      <c r="E18" s="1"/>
      <c r="F18" s="1"/>
      <c r="G18" s="1"/>
    </row>
    <row r="19" spans="1:7" x14ac:dyDescent="0.25">
      <c r="A19" s="1"/>
      <c r="B19" s="53" t="s">
        <v>141</v>
      </c>
      <c r="C19" s="54"/>
      <c r="D19" s="54"/>
      <c r="E19" s="54"/>
      <c r="F19" s="55"/>
      <c r="G19" s="1"/>
    </row>
    <row r="20" spans="1:7" x14ac:dyDescent="0.25">
      <c r="A20" s="1"/>
      <c r="B20" s="57" t="s">
        <v>142</v>
      </c>
      <c r="C20" s="58"/>
      <c r="D20" s="59"/>
      <c r="E20" s="8">
        <v>1502778.0719387718</v>
      </c>
      <c r="F20" s="12" t="s">
        <v>3</v>
      </c>
      <c r="G20" s="1"/>
    </row>
    <row r="21" spans="1:7" x14ac:dyDescent="0.25">
      <c r="A21" s="1"/>
      <c r="B21" s="57" t="s">
        <v>143</v>
      </c>
      <c r="C21" s="58"/>
      <c r="D21" s="59"/>
      <c r="E21" s="8">
        <v>903709</v>
      </c>
      <c r="F21" s="12" t="s">
        <v>3</v>
      </c>
      <c r="G21" s="1"/>
    </row>
    <row r="22" spans="1:7" x14ac:dyDescent="0.25">
      <c r="A22" s="1"/>
      <c r="B22" s="57" t="s">
        <v>25</v>
      </c>
      <c r="C22" s="58"/>
      <c r="D22" s="59"/>
      <c r="E22" s="8">
        <v>0</v>
      </c>
      <c r="F22" s="12" t="s">
        <v>3</v>
      </c>
      <c r="G22" s="1"/>
    </row>
    <row r="23" spans="1:7" x14ac:dyDescent="0.25">
      <c r="A23" s="1"/>
      <c r="B23" s="60" t="s">
        <v>144</v>
      </c>
      <c r="C23" s="61"/>
      <c r="D23" s="62"/>
      <c r="E23" s="9">
        <f>E20-(E21-E22)</f>
        <v>599069.07193877175</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145</v>
      </c>
      <c r="C26" s="90"/>
      <c r="D26" s="90"/>
      <c r="E26" s="90"/>
      <c r="F26" s="91"/>
      <c r="G26" s="1"/>
    </row>
    <row r="27" spans="1:7" x14ac:dyDescent="0.25">
      <c r="A27" s="1"/>
      <c r="B27" s="105" t="s">
        <v>146</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147</v>
      </c>
      <c r="C30" s="90"/>
      <c r="D30" s="90"/>
      <c r="E30" s="90"/>
      <c r="F30" s="91"/>
      <c r="G30" s="1"/>
    </row>
    <row r="31" spans="1:7" x14ac:dyDescent="0.25">
      <c r="A31" s="1"/>
      <c r="B31" s="92" t="s">
        <v>54</v>
      </c>
      <c r="C31" s="93"/>
      <c r="D31" s="94"/>
      <c r="E31" s="51">
        <f>IF(AND(E9&gt;0,(E9+E23)&gt;0),0,IF(AND(E9&gt;0,(E9+E23)&lt;0),(E9+E23),IF(AND(E9&lt;0,E23&lt;0),E23,0)))</f>
        <v>0</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0</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hNYtfOHHm2I2xlgIVXqXtorPpeEOUUoQntEk7ELGJwmVkj6mhRgFZZ1K4IoIJaQLJbjXobMTZkrU10sRtaC/Lw==" saltValue="Ez+gptmnrH22pd+j8kQby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B8iqr5xbF5m6j2PqyF5e40tgEHz+ArQtVGJ1i2MQ8Ad477fpglEeHkwl1UgZS00r9Ob+W/vXMnVtcucHj2hbw==" saltValue="hmmjy3ER3xvFQC/RaxMsd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2023-08-11T11:31:05Z</dcterms:modified>
</cp:coreProperties>
</file>