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AquaDjurs AS (V014)\ØR2024\"/>
    </mc:Choice>
  </mc:AlternateContent>
  <xr:revisionPtr revIDLastSave="0" documentId="13_ncr:1_{4D824F8F-B9C4-4E5F-9DF2-10D65A91DDB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alcMode="manual"/>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s="1"/>
  <c r="E33" i="16" s="1"/>
  <c r="E27" i="16" l="1"/>
  <c r="E9" i="2" l="1"/>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<sst xmlns="http://schemas.openxmlformats.org/spreadsheetml/2006/main" count="347" uniqueCount="152">
  <si>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</si>
  <si>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</si>
  <si>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</si>
  <si>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</si>
  <si>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</si>
  <si>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</si>
  <si>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</si>
  <si>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</si>
  <si>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</si>
  <si>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</si>
  <si>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</si>
  <si>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</si>
  <si>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</si>
  <si>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</si>
  <si>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</si>
  <si>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</si>
  <si>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</si>
  <si>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</si>
  <si>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</si>
  <si>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</si>
  <si>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</si>
  <si>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</si>
  <si>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</si>
  <si>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</si>
  <si>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</si>
  <si>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</si>
  <si>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</si>
  <si>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</si>
  <si>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</si>
  <si>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</si>
  <si>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</si>
  <si>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</si>
  <si>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</si>
  <si>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</si>
  <si>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</si>
  <si>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</si>
  <si>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</si>
  <si>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</si>
  <si>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</si>
  <si>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</si>
  <si>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</si>
  <si>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</si>
  <si>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</si>
  <si>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</si>
  <si>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</si>
  <si>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</si>
  <si>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</si>
  <si>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</si>
  <si>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</si>
  <si>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</si>
  <si>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</si>
  <si>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</si>
  <si>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</si>
  <si>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</si>
  <si>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</si>
  <si>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</si>
  <si>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</si>
  <si>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</si>
  <si>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</si>
  <si>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</si>
  <si>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</si>
  <si>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</si>
  <si>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</si>
  <si>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</si>
  <si>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</si>
  <si>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</si>
  <si>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</si>
  <si>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</si>
  <si>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</si>
  <si>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</si>
  <si>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</si>
  <si>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</si>
  <si>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</si>
  <si>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</si>
  <si>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</si>
  <si>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</si>
  <si>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</si>
  <si>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</si>
  <si>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</si>
  <si>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</si>
  <si>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</si>
  <si>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</si>
  <si>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</si>
  <si>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</si>
  <si>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</si>
  <si>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</si>
  <si>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</si>
  <si>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</si>
  <si>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</si>
  <si>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</si>
  <si>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</si>
  <si>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</si>
  <si>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</si>
  <si>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</si>
  <si>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</si>
  <si>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</si>
  <si>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</si>
  <si>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</si>
  <si>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</si>
  <si>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</si>
  <si>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</si>
  <si>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</si>
  <si>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</si>
  <si>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</si>
  <si>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</si>
  <si>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</si>
  <si>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</si>
  <si>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</si>
  <si>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</si>
  <si>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</si>
  <si>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</si>
  <si>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</si>
  <si>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</si>
  <si>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</si>
  <si>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</si>
  <si>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</si>
  <si>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</si>
  <si>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</si>
  <si>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</si>
  <si>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</si>
  <si>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</si>
  <si>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</si>
  <si>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</si>
  <si>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</si>
  <si>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</si>
  <si>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</si>
  <si>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</si>
  <si>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</si>
  <si>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</si>
  <si>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</si>
  <si>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</si>
  <si>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</si>
  <si>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</si>
  <si>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</si>
  <si>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</si>
  <si>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</si>
  <si>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</si>
  <si>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</si>
  <si>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</si>
  <si>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</si>
  <si>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</si>
  <si>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</si>
  <si>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</si>
  <si>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</si>
  <si>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</si>
  <si>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</si>
  <si>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</si>
  <si>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</si>
  <si>
    <t>Afgift for ledningsført vand</t>
  </si>
  <si>
    <t>Afgift til Forsyningssekretariatet</t>
  </si>
  <si>
    <t>Køb af ydelser og produkter fra andre vandselskaber</t>
  </si>
  <si>
    <t>Ejendomsskat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</si>
</sst>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4" t="s">
        <v>127</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9" t="s">
        <v>79</v>
      </c>
      <c r="E13" s="80"/>
      <c r="F13" s="80"/>
      <c r="G13" s="81"/>
      <c r="H13" s="1"/>
      <c r="I13" s="1"/>
    </row>
    <row r="14" spans="1:9" x14ac:dyDescent="0.25">
      <c r="A14" s="1"/>
      <c r="B14" s="1"/>
      <c r="C14" s="6" t="s">
        <v>14</v>
      </c>
      <c r="D14" s="79" t="s">
        <v>109</v>
      </c>
      <c r="E14" s="80"/>
      <c r="F14" s="80"/>
      <c r="G14" s="81"/>
      <c r="H14" s="1"/>
      <c r="I14" s="1"/>
    </row>
    <row r="15" spans="1:9" x14ac:dyDescent="0.25">
      <c r="A15" s="1"/>
      <c r="B15" s="1"/>
      <c r="C15" s="6" t="s">
        <v>26</v>
      </c>
      <c r="D15" s="79" t="s">
        <v>67</v>
      </c>
      <c r="E15" s="80"/>
      <c r="F15" s="80"/>
      <c r="G15" s="81"/>
      <c r="H15" s="1"/>
      <c r="I15" s="1"/>
    </row>
    <row r="16" spans="1:9" x14ac:dyDescent="0.25">
      <c r="A16" s="1"/>
      <c r="B16" s="1"/>
      <c r="C16" s="6" t="s">
        <v>27</v>
      </c>
      <c r="D16" s="79" t="s">
        <v>106</v>
      </c>
      <c r="E16" s="80"/>
      <c r="F16" s="80"/>
      <c r="G16" s="81"/>
      <c r="H16" s="1"/>
      <c r="I16" s="1"/>
    </row>
    <row r="17" spans="1:9" x14ac:dyDescent="0.25">
      <c r="A17" s="1"/>
      <c r="B17" s="1"/>
      <c r="C17" s="6" t="s">
        <v>44</v>
      </c>
      <c r="D17" s="79" t="s">
        <v>107</v>
      </c>
      <c r="E17" s="80"/>
      <c r="F17" s="80"/>
      <c r="G17" s="81"/>
      <c r="H17" s="1"/>
      <c r="I17" s="1"/>
    </row>
    <row r="18" spans="1:9" x14ac:dyDescent="0.25">
      <c r="A18" s="1"/>
      <c r="B18" s="1"/>
      <c r="C18" s="6" t="s">
        <v>7</v>
      </c>
      <c r="D18" s="76" t="s">
        <v>11</v>
      </c>
      <c r="E18" s="77"/>
      <c r="F18" s="77"/>
      <c r="G18" s="78"/>
      <c r="H18" s="1"/>
      <c r="I18" s="1"/>
    </row>
    <row r="19" spans="1:9" x14ac:dyDescent="0.25">
      <c r="A19" s="1"/>
      <c r="B19" s="1"/>
      <c r="C19" s="6" t="s">
        <v>8</v>
      </c>
      <c r="D19" s="70" t="s">
        <v>108</v>
      </c>
      <c r="E19" s="71"/>
      <c r="F19" s="71"/>
      <c r="G19" s="72"/>
      <c r="H19" s="1"/>
      <c r="I19" s="1"/>
    </row>
    <row r="20" spans="1:9" x14ac:dyDescent="0.25">
      <c r="A20" s="1"/>
      <c r="B20" s="1"/>
      <c r="C20" s="6" t="s">
        <v>41</v>
      </c>
      <c r="D20" s="70" t="s">
        <v>82</v>
      </c>
      <c r="E20" s="71"/>
      <c r="F20" s="71"/>
      <c r="G20" s="72"/>
      <c r="H20" s="1"/>
      <c r="I20" s="1"/>
    </row>
    <row r="21" spans="1:9" x14ac:dyDescent="0.25">
      <c r="A21" s="1"/>
      <c r="B21" s="1"/>
      <c r="C21" s="6" t="s">
        <v>105</v>
      </c>
      <c r="D21" s="70" t="s">
        <v>78</v>
      </c>
      <c r="E21" s="71"/>
      <c r="F21" s="71"/>
      <c r="G21" s="72"/>
      <c r="H21" s="1"/>
      <c r="I21" s="1"/>
    </row>
    <row r="22" spans="1:9" x14ac:dyDescent="0.25">
      <c r="A22" s="1"/>
      <c r="B22" s="1"/>
      <c r="C22" s="6" t="s">
        <v>89</v>
      </c>
      <c r="D22" s="70" t="s">
        <v>33</v>
      </c>
      <c r="E22" s="71"/>
      <c r="F22" s="71"/>
      <c r="G22" s="72"/>
      <c r="H22" s="1"/>
      <c r="I22" s="1"/>
    </row>
    <row r="23" spans="1:9" x14ac:dyDescent="0.25">
      <c r="A23" s="1"/>
      <c r="B23" s="1"/>
      <c r="C23" s="6" t="s">
        <v>90</v>
      </c>
      <c r="D23" s="70" t="s">
        <v>34</v>
      </c>
      <c r="E23" s="71"/>
      <c r="F23" s="71"/>
      <c r="G23" s="72"/>
      <c r="H23" s="1"/>
      <c r="I23" s="1"/>
    </row>
    <row r="24" spans="1:9" x14ac:dyDescent="0.25">
      <c r="A24" s="1"/>
      <c r="B24" s="1"/>
      <c r="C24" s="6" t="s">
        <v>9</v>
      </c>
      <c r="D24" s="70" t="s">
        <v>47</v>
      </c>
      <c r="E24" s="71"/>
      <c r="F24" s="71"/>
      <c r="G24" s="72"/>
      <c r="H24" s="1"/>
      <c r="I24" s="1"/>
    </row>
    <row r="25" spans="1:9" x14ac:dyDescent="0.25">
      <c r="A25" s="1"/>
      <c r="B25" s="1"/>
      <c r="C25" s="6" t="s">
        <v>37</v>
      </c>
      <c r="D25" s="70" t="s">
        <v>28</v>
      </c>
      <c r="E25" s="71"/>
      <c r="F25" s="71"/>
      <c r="G25" s="72"/>
      <c r="H25" s="1"/>
      <c r="I25" s="1"/>
    </row>
    <row r="26" spans="1:9" x14ac:dyDescent="0.25">
      <c r="A26" s="1"/>
      <c r="B26" s="1"/>
      <c r="C26" s="6" t="s">
        <v>91</v>
      </c>
      <c r="D26" s="73" t="s">
        <v>42</v>
      </c>
      <c r="E26" s="74"/>
      <c r="F26" s="74"/>
      <c r="G26" s="7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vIvdYTIq4TqNc96qbRyJkRKfBbQWJesypT/YNS2L1QqT1DMW3Ov/QUcIG3GVZKisDO0tXc18Lk6cGPdBBDItWQ==" saltValue="usWP5PFwxOayyAbzX0sYz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rrvsxqqmrMtLifSYowpN8hS1eOKsnHpbOHodYikoGbXpkcfeyesqgLfJhIZGVvOACaFVbUwNeFYMyL2Rqjr9Zw==" saltValue="GncolI5Y1kmFyyLH+T116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phDemM1MyZaHt8XIZdtJvmPMRUvAWp2Lzwafcq1rovcuB7bbI7bEawp6eVO8X1xPQ83t+u403WGM36ZM5Qf4XA==" saltValue="W1hVrEelJbvHkageg07Tm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147</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CAPxkL0hHz4a/Rnvk/fBImbajI1dvMhhLUEAl9YCzddtT8zot4mvRfV+JuoEY9yoIZ7OBbmWc4DJyD11b5Ww==" saltValue="HloCOSTRoXNe+78X4GsSy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8oNY5AJONnW0FVhItWtUl3i1ZR9zL6XpIOcbSJze7bZrs95nAlj2sU7p98w0LEpGqRpjj9qXWr4lIB9SpYYoVw==" saltValue="LBI9M8UHkgtzWSokX7ECH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uXsJWnyvDXq1kZvN9FGLrV1DdcNn29hpT2Thma+POvIfgdk1oTqBYGs4nMhkYHjJwS9/P7deyyueMWT68foJw==" saltValue="rblMTC0jwyDsj4AKJfeNo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FL2zxH6GIMuSWi1ckMPJtHw3vLq2kM4Fh9RRJ20ZjPi9HQHpNuiXuaqYHb5BX1ZK9P0+BXUc4X37ovAnfmcM+g==" saltValue="B+sNeenYeRcLdNvX3Y4Id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6781762.0557660526</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241430.72918527146</v>
      </c>
      <c r="F13" s="45" t="s">
        <v>3</v>
      </c>
      <c r="G13" s="1"/>
    </row>
    <row r="14" spans="1:7" ht="17.100000000000001" customHeight="1" x14ac:dyDescent="0.25">
      <c r="A14" s="1"/>
      <c r="B14" s="24" t="s">
        <v>39</v>
      </c>
      <c r="C14" s="45"/>
      <c r="D14" s="45"/>
      <c r="E14" s="8">
        <f>-SUM(E9,E10:E13)*'Fane 11. Nøgletal'!C21</f>
        <v>-119394.27734417251</v>
      </c>
      <c r="F14" s="45" t="s">
        <v>3</v>
      </c>
      <c r="G14" s="1"/>
    </row>
    <row r="15" spans="1:7" ht="15" customHeight="1" x14ac:dyDescent="0.25">
      <c r="A15" s="1"/>
      <c r="B15" s="56" t="s">
        <v>19</v>
      </c>
      <c r="C15" s="28"/>
      <c r="D15" s="28"/>
      <c r="E15" s="9">
        <f>SUM(E9,E10:E14)</f>
        <v>6903798.5076071508</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7032589.9829695998</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ØR2022'!E27</f>
        <v>0</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13936388.490576752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TFVy+R31jSzSji/zHuCuLwsiSzuiTU1KC0suGhxlTILH4PxTpVd+tUEMgSS9X4tfQ1HNVMDBXkeIsMVhzZZ9A==" saltValue="5R4lgAbbovV3CQKMU0jV4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6903798.5076071508</v>
      </c>
      <c r="F8" s="45" t="s">
        <v>3</v>
      </c>
      <c r="G8" s="1"/>
    </row>
    <row r="9" spans="1:7" ht="15" customHeight="1" x14ac:dyDescent="0.25">
      <c r="A9" s="1"/>
      <c r="B9" s="27" t="s">
        <v>17</v>
      </c>
      <c r="C9" s="45"/>
      <c r="D9" s="45"/>
      <c r="E9" s="8">
        <f>SUM(E8:E8)*'Fane 11. Nøgletal'!C16</f>
        <v>557826.91941465775</v>
      </c>
      <c r="F9" s="45" t="s">
        <v>3</v>
      </c>
      <c r="G9" s="1"/>
    </row>
    <row r="10" spans="1:7" ht="15" customHeight="1" x14ac:dyDescent="0.25">
      <c r="A10" s="1"/>
      <c r="B10" s="27" t="s">
        <v>39</v>
      </c>
      <c r="C10" s="45"/>
      <c r="D10" s="45"/>
      <c r="E10" s="8">
        <f>-SUM(E8:E9)*'Fane 11. Nøgletal'!C21</f>
        <v>-126847.63225937076</v>
      </c>
      <c r="F10" s="45" t="s">
        <v>3</v>
      </c>
      <c r="G10" s="1"/>
    </row>
    <row r="11" spans="1:7" ht="15" customHeight="1" x14ac:dyDescent="0.25">
      <c r="A11" s="1"/>
      <c r="B11" s="28" t="s">
        <v>19</v>
      </c>
      <c r="C11" s="28"/>
      <c r="D11" s="28"/>
      <c r="E11" s="9">
        <f>SUM(E8:E10)</f>
        <v>7334777.7947624382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7600823.2535935435</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0</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14935601.048355982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HArew0Uh/O1cbVGODcxEtFHTLCTSOwgRF5P49fLUNDKN5KBml/APTgui2pfPuaPPf4OQr+71xzmFarLGFLOaw==" saltValue="hVkxOgdKnZreAhghnyZZP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7334777.7947624382</v>
      </c>
      <c r="F8" s="45" t="s">
        <v>3</v>
      </c>
      <c r="G8" s="1"/>
    </row>
    <row r="9" spans="1:7" ht="15" customHeight="1" x14ac:dyDescent="0.25">
      <c r="A9" s="1"/>
      <c r="B9" s="27" t="s">
        <v>17</v>
      </c>
      <c r="C9" s="45"/>
      <c r="D9" s="45"/>
      <c r="E9" s="8">
        <f>SUM(E8:E8)*'Fane 11. Nøgletal'!C16</f>
        <v>592650.04581680498</v>
      </c>
      <c r="F9" s="45" t="s">
        <v>3</v>
      </c>
      <c r="G9" s="1"/>
    </row>
    <row r="10" spans="1:7" ht="15" customHeight="1" x14ac:dyDescent="0.25">
      <c r="A10" s="1"/>
      <c r="B10" s="27" t="s">
        <v>39</v>
      </c>
      <c r="C10" s="45"/>
      <c r="D10" s="45"/>
      <c r="E10" s="8">
        <f>-SUM(E8:E9)*'Fane 11. Nøgletal'!C21</f>
        <v>-134766.27328984716</v>
      </c>
      <c r="F10" s="45" t="s">
        <v>3</v>
      </c>
      <c r="G10" s="1"/>
    </row>
    <row r="11" spans="1:7" x14ac:dyDescent="0.25">
      <c r="A11" s="1"/>
      <c r="B11" s="28" t="s">
        <v>19</v>
      </c>
      <c r="C11" s="28"/>
      <c r="D11" s="28"/>
      <c r="E11" s="9">
        <f>SUM(E8:E10)</f>
        <v>7792661.5672893962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8214969.7724839011</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16007631.339773297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z2kKxOTFm95aMQ7mibu6+Xiywq0ZjquemSIuRKY/um6e63zjAGD7nH3rwlcSs2yYCo3DWQ1J+0VHr6vAfoThg==" saltValue="VkucWeJ9X5ygG/nMcIgl7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7792661.5672893962</v>
      </c>
      <c r="F8" s="45" t="s">
        <v>3</v>
      </c>
      <c r="G8" s="1"/>
    </row>
    <row r="9" spans="1:7" ht="15" customHeight="1" x14ac:dyDescent="0.25">
      <c r="A9" s="1"/>
      <c r="B9" s="27" t="s">
        <v>17</v>
      </c>
      <c r="C9" s="45"/>
      <c r="D9" s="45"/>
      <c r="E9" s="8">
        <f>SUM(E8:E8)*'Fane 11. Nøgletal'!C16</f>
        <v>629647.0546369832</v>
      </c>
      <c r="F9" s="45" t="s">
        <v>3</v>
      </c>
      <c r="G9" s="1"/>
    </row>
    <row r="10" spans="1:7" ht="15" customHeight="1" x14ac:dyDescent="0.25">
      <c r="A10" s="1"/>
      <c r="B10" s="27" t="s">
        <v>39</v>
      </c>
      <c r="C10" s="45"/>
      <c r="D10" s="45"/>
      <c r="E10" s="8">
        <f>-SUM(E8:E9)*'Fane 11. Nøgletal'!C21</f>
        <v>-143179.24657274844</v>
      </c>
      <c r="F10" s="45" t="s">
        <v>3</v>
      </c>
      <c r="G10" s="1"/>
    </row>
    <row r="11" spans="1:7" x14ac:dyDescent="0.25">
      <c r="A11" s="1"/>
      <c r="B11" s="28" t="s">
        <v>19</v>
      </c>
      <c r="C11" s="28"/>
      <c r="D11" s="28"/>
      <c r="E11" s="9">
        <f>SUM(E8:E10)</f>
        <v>8279129.3753536297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8878739.3301005997</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17157868.70545423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NVOX7QAFSgwE+V6zmLPKUpMx7LIafplNZPdzchpoalN4lfbRpcAoINtip7XiyDxG867OLn5JjfQ3ASNRMYBow==" saltValue="0hE95nJP7MGgPW7+fTl7J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6282423.4330301071</v>
      </c>
      <c r="F9" s="45" t="s">
        <v>3</v>
      </c>
      <c r="G9" s="1"/>
    </row>
    <row r="10" spans="1:7" x14ac:dyDescent="0.25">
      <c r="A10" s="1"/>
      <c r="B10" s="24" t="s">
        <v>45</v>
      </c>
      <c r="C10" s="45"/>
      <c r="D10" s="45"/>
      <c r="E10" s="7">
        <v>379459.37400000007</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237163.02793027181</v>
      </c>
      <c r="F13" s="45" t="s">
        <v>3</v>
      </c>
      <c r="G13" s="1"/>
    </row>
    <row r="14" spans="1:7" x14ac:dyDescent="0.25">
      <c r="A14" s="1"/>
      <c r="B14" s="24" t="s">
        <v>39</v>
      </c>
      <c r="C14" s="45"/>
      <c r="D14" s="45"/>
      <c r="E14" s="8">
        <v>-117283.77919432645</v>
      </c>
      <c r="F14" s="45" t="s">
        <v>3</v>
      </c>
      <c r="G14" s="1"/>
    </row>
    <row r="15" spans="1:7" x14ac:dyDescent="0.25">
      <c r="A15" s="1"/>
      <c r="B15" s="56" t="s">
        <v>19</v>
      </c>
      <c r="C15" s="28"/>
      <c r="D15" s="28"/>
      <c r="E15" s="9">
        <v>6781762.0557660526</v>
      </c>
      <c r="F15" s="47" t="s">
        <v>3</v>
      </c>
      <c r="G15" s="1"/>
    </row>
    <row r="16" spans="1:7" x14ac:dyDescent="0.25">
      <c r="A16" s="1"/>
      <c r="B16" s="46" t="s">
        <v>11</v>
      </c>
      <c r="C16" s="46"/>
      <c r="D16" s="46"/>
      <c r="E16" s="46"/>
      <c r="F16" s="46"/>
      <c r="G16" s="1"/>
    </row>
    <row r="17" spans="1:7" x14ac:dyDescent="0.25">
      <c r="A17" s="1"/>
      <c r="B17" s="47" t="s">
        <v>11</v>
      </c>
      <c r="C17" s="47"/>
      <c r="D17" s="47"/>
      <c r="E17" s="9">
        <v>6864368.5954993395</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0</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13646130.651265392</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7B6bAen2WjjvAoHjWdWVI3cXFkwWVq/Dc5oXrjE63PtVu2dt0YR5RxcRXHtV4VfYuBk1AShZrHl+VRSWtfPgaA==" saltValue="un5ki1hmumqQb3L6a+u8V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148</v>
      </c>
      <c r="C10" s="8">
        <v>3455833</v>
      </c>
      <c r="D10" s="12" t="s">
        <v>3</v>
      </c>
      <c r="E10" s="1"/>
      <c r="F10" s="1"/>
    </row>
    <row r="11" spans="1:6" x14ac:dyDescent="0.25">
      <c r="A11" s="1"/>
      <c r="B11" s="23" t="s">
        <v>149</v>
      </c>
      <c r="C11" s="8">
        <v>12088</v>
      </c>
      <c r="D11" s="12" t="s">
        <v>3</v>
      </c>
      <c r="E11" s="1"/>
      <c r="F11" s="1"/>
    </row>
    <row r="12" spans="1:6" x14ac:dyDescent="0.25">
      <c r="A12" s="1"/>
      <c r="B12" s="23" t="s">
        <v>150</v>
      </c>
      <c r="C12" s="8">
        <v>2548568</v>
      </c>
      <c r="D12" s="12" t="s">
        <v>3</v>
      </c>
      <c r="E12" s="1"/>
      <c r="F12" s="1"/>
    </row>
    <row r="13" spans="1:6" x14ac:dyDescent="0.25">
      <c r="A13" s="1"/>
      <c r="B13" s="23" t="s">
        <v>151</v>
      </c>
      <c r="C13" s="8">
        <v>3901</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6020390</v>
      </c>
      <c r="D18" s="11" t="s">
        <v>3</v>
      </c>
      <c r="E18" s="1"/>
      <c r="F18" s="1"/>
    </row>
    <row r="19" spans="1:6" x14ac:dyDescent="0.25">
      <c r="A19" s="1"/>
      <c r="B19" s="68" t="s">
        <v>121</v>
      </c>
      <c r="C19" s="10">
        <f>C18*(1+'Fane 11. Nøgletal'!C16)^2</f>
        <v>7032589.9829695998</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Y8CxX0/3Q2JY6Cf08mQCTp3NOuloqpjTXIXI2Wm5xwslk+YXQfhGjSzZc3S7yG05EoDbLa7KZrwO82DKu2jNZg==" saltValue="uGIwbEbWq1DVIh5h1lmu2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2" t="s">
        <v>137</v>
      </c>
      <c r="C9" s="93"/>
      <c r="D9" s="94"/>
      <c r="E9" s="121">
        <v>-78050.081300409511</v>
      </c>
      <c r="F9" s="12" t="s">
        <v>3</v>
      </c>
      <c r="G9" s="1"/>
    </row>
    <row r="10" spans="1:7" x14ac:dyDescent="0.25">
      <c r="A10" s="1"/>
      <c r="B10" s="68"/>
      <c r="C10" s="22"/>
      <c r="D10" s="22"/>
      <c r="E10" s="22"/>
      <c r="F10" s="69"/>
      <c r="G10" s="1"/>
    </row>
    <row r="11" spans="1:7" ht="51.75" customHeight="1" x14ac:dyDescent="0.25">
      <c r="A11" s="1"/>
      <c r="B11" s="95" t="s">
        <v>138</v>
      </c>
      <c r="C11" s="96"/>
      <c r="D11" s="96"/>
      <c r="E11" s="96"/>
      <c r="F11" s="97"/>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2" t="s">
        <v>70</v>
      </c>
      <c r="C14" s="93"/>
      <c r="D14" s="94"/>
      <c r="E14" s="8">
        <v>0</v>
      </c>
      <c r="F14" s="12" t="s">
        <v>3</v>
      </c>
      <c r="G14" s="1"/>
    </row>
    <row r="15" spans="1:7" x14ac:dyDescent="0.25">
      <c r="A15" s="1"/>
      <c r="B15" s="92" t="s">
        <v>104</v>
      </c>
      <c r="C15" s="93"/>
      <c r="D15" s="94"/>
      <c r="E15" s="8">
        <v>0</v>
      </c>
      <c r="F15" s="12" t="s">
        <v>3</v>
      </c>
      <c r="G15" s="1"/>
    </row>
    <row r="16" spans="1:7" x14ac:dyDescent="0.25">
      <c r="A16" s="1"/>
      <c r="B16" s="68"/>
      <c r="C16" s="22"/>
      <c r="D16" s="22"/>
      <c r="E16" s="22"/>
      <c r="F16" s="69"/>
      <c r="G16" s="1"/>
    </row>
    <row r="17" spans="1:7" ht="27" customHeight="1" x14ac:dyDescent="0.25">
      <c r="A17" s="1"/>
      <c r="B17" s="95" t="s">
        <v>139</v>
      </c>
      <c r="C17" s="96"/>
      <c r="D17" s="96"/>
      <c r="E17" s="96"/>
      <c r="F17" s="97"/>
      <c r="G17" s="1"/>
    </row>
    <row r="18" spans="1:7" ht="27" customHeight="1" x14ac:dyDescent="0.25">
      <c r="A18" s="1"/>
      <c r="B18" s="1"/>
      <c r="C18" s="1"/>
      <c r="D18" s="1"/>
      <c r="E18" s="1"/>
      <c r="F18" s="1"/>
      <c r="G18" s="1"/>
    </row>
    <row r="19" spans="1:7" x14ac:dyDescent="0.25">
      <c r="A19" s="1"/>
      <c r="B19" s="53" t="s">
        <v>140</v>
      </c>
      <c r="C19" s="54"/>
      <c r="D19" s="54"/>
      <c r="E19" s="54"/>
      <c r="F19" s="55"/>
      <c r="G19" s="1"/>
    </row>
    <row r="20" spans="1:7" x14ac:dyDescent="0.25">
      <c r="A20" s="1"/>
      <c r="B20" s="57" t="s">
        <v>141</v>
      </c>
      <c r="C20" s="58"/>
      <c r="D20" s="59"/>
      <c r="E20" s="8">
        <v>11774640.812212521</v>
      </c>
      <c r="F20" s="12" t="s">
        <v>3</v>
      </c>
      <c r="G20" s="1"/>
    </row>
    <row r="21" spans="1:7" x14ac:dyDescent="0.25">
      <c r="A21" s="1"/>
      <c r="B21" s="57" t="s">
        <v>142</v>
      </c>
      <c r="C21" s="58"/>
      <c r="D21" s="59"/>
      <c r="E21" s="8">
        <v>10907563.67</v>
      </c>
      <c r="F21" s="12" t="s">
        <v>3</v>
      </c>
      <c r="G21" s="1"/>
    </row>
    <row r="22" spans="1:7" x14ac:dyDescent="0.25">
      <c r="A22" s="1"/>
      <c r="B22" s="57" t="s">
        <v>25</v>
      </c>
      <c r="C22" s="58"/>
      <c r="D22" s="59"/>
      <c r="E22" s="8">
        <v>0</v>
      </c>
      <c r="F22" s="12" t="s">
        <v>3</v>
      </c>
      <c r="G22" s="1"/>
    </row>
    <row r="23" spans="1:7" x14ac:dyDescent="0.25">
      <c r="A23" s="1"/>
      <c r="B23" s="60" t="s">
        <v>143</v>
      </c>
      <c r="C23" s="61"/>
      <c r="D23" s="62"/>
      <c r="E23" s="9">
        <f>E20-(E21-E22)</f>
        <v>867077.14221252128</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144</v>
      </c>
      <c r="C26" s="90"/>
      <c r="D26" s="90"/>
      <c r="E26" s="90"/>
      <c r="F26" s="91"/>
      <c r="G26" s="1"/>
    </row>
    <row r="27" spans="1:7" x14ac:dyDescent="0.25">
      <c r="A27" s="1"/>
      <c r="B27" s="105" t="s">
        <v>145</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146</v>
      </c>
      <c r="C30" s="90"/>
      <c r="D30" s="90"/>
      <c r="E30" s="90"/>
      <c r="F30" s="91"/>
      <c r="G30" s="1"/>
    </row>
    <row r="31" spans="1:7" x14ac:dyDescent="0.25">
      <c r="A31" s="1"/>
      <c r="B31" s="98" t="s">
        <v>54</v>
      </c>
      <c r="C31" s="99"/>
      <c r="D31" s="100"/>
      <c r="E31" s="51">
        <f>IF(AND(E9&gt;0,(E9+E23)&gt;0),0,IF(AND(E9&gt;0,(E9+E23)&lt;0),(E9+E23),IF(AND(E9&lt;0,E23&lt;0),E23,0)))</f>
        <v>0</v>
      </c>
      <c r="F31" s="12" t="s">
        <v>3</v>
      </c>
      <c r="G31" s="1"/>
    </row>
    <row r="32" spans="1:7" x14ac:dyDescent="0.25">
      <c r="A32" s="1"/>
      <c r="B32" s="98" t="s">
        <v>40</v>
      </c>
      <c r="C32" s="99"/>
      <c r="D32" s="100"/>
      <c r="E32" s="8">
        <v>2</v>
      </c>
      <c r="F32" s="12" t="s">
        <v>18</v>
      </c>
      <c r="G32" s="1"/>
    </row>
    <row r="33" spans="1:7" x14ac:dyDescent="0.25">
      <c r="A33" s="1"/>
      <c r="B33" s="101" t="s">
        <v>63</v>
      </c>
      <c r="C33" s="101"/>
      <c r="D33" s="101"/>
      <c r="E33" s="50">
        <f>E31/E32</f>
        <v>0</v>
      </c>
      <c r="F33" s="15" t="s">
        <v>3</v>
      </c>
      <c r="G33" s="1"/>
    </row>
    <row r="34" spans="1:7" x14ac:dyDescent="0.25">
      <c r="A34" s="1"/>
      <c r="B34" s="102"/>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7wmOaniLLgylrXp7y57xA4F3IcMc3jKyWmPVeWUHXFfhYmbB4PfVc5xiORH4y59ga+D8Shm6i1vC3Et7KoqvRA==" saltValue="56UEgGlVf3JDCqpPShc9gQ=="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K7RjlP968Ade8LYi0pRKZqGRTzb8640sKDb+4isNqY7xkt3P1GgmbBMOkEj26qshw0PFQ+XHH4Gh7AMTiWOFfg==" saltValue="zo0XDAZbMvjK3djybgEzG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2023-08-11T14:26:42Z</dcterms:modified>
</cp:coreProperties>
</file>