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Billund Spildevand AS (S007)\ØR2027\"/>
    </mc:Choice>
  </mc:AlternateContent>
  <xr:revisionPtr revIDLastSave="0" documentId="13_ncr:1_{C5FB4FCD-65A9-4BF1-97AB-77EEDBB07573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2027'!$A$1:$E$25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2027'!$A$1:$E$25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2027'!$B$8:$D$23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2027'!$B$21</definedName>
    <definedName name="ØR_Tabel_Total">'1. Økonomisk ramme 2027'!$B$23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C23" i="4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C10" i="7" s="1"/>
  <c r="E9" i="8"/>
  <c r="C25" i="7"/>
  <c r="C18" i="3" s="1"/>
  <c r="C16" i="6"/>
  <c r="C12" i="11" l="1"/>
  <c r="C19" i="3" s="1"/>
  <c r="C12" i="3"/>
  <c r="C13" i="3"/>
  <c r="C9" i="7"/>
  <c r="C20" i="7" s="1"/>
  <c r="C11" i="4" s="1"/>
  <c r="C12" i="4" s="1"/>
  <c r="C15" i="4" s="1"/>
  <c r="C19" i="4" s="1"/>
  <c r="C24" i="4" s="1"/>
  <c r="C16" i="12"/>
  <c r="C21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</calcChain>
</file>

<file path=xl/sharedStrings.xml><?xml version="1.0" encoding="utf-8"?>
<sst xmlns="http://schemas.openxmlformats.org/spreadsheetml/2006/main" count="341" uniqueCount="161">
  <si>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</si>
  <si>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</si>
  <si>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</si>
  <si>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</si>
  <si>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</si>
  <si>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</si>
  <si>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</si>
  <si>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</si>
  <si>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</si>
  <si>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</si>
  <si>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</si>
  <si>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</si>
  <si>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</si>
  <si>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</si>
  <si>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</si>
  <si>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</si>
  <si>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</si>
  <si>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</si>
  <si>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</si>
  <si>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</si>
  <si>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</si>
  <si>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</si>
  <si>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</si>
  <si>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</si>
  <si>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</si>
  <si>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</si>
  <si>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</si>
  <si>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</si>
  <si>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</si>
  <si>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</si>
  <si>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</si>
  <si>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</si>
  <si>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</si>
  <si>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</si>
  <si>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</si>
  <si>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</si>
  <si>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</si>
  <si>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</si>
  <si>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</si>
  <si>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</si>
  <si>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</si>
  <si>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</si>
  <si>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</si>
  <si>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</si>
  <si>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</si>
  <si>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</si>
  <si>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</si>
  <si>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</si>
  <si>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</si>
  <si>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</si>
  <si>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</si>
  <si>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</si>
  <si>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</si>
  <si>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</si>
  <si>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</si>
  <si>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</si>
  <si>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</si>
  <si>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</si>
  <si>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</si>
  <si>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</si>
  <si>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</si>
  <si>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</si>
  <si>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</si>
  <si>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</si>
  <si>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</si>
  <si>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</si>
  <si>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</si>
  <si>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</si>
  <si>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</si>
  <si>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</si>
  <si>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</si>
  <si>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</si>
  <si>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</si>
  <si>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</si>
  <si>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</si>
  <si>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</si>
  <si>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</si>
  <si>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</si>
  <si>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</si>
  <si>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</si>
  <si>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</si>
  <si>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</si>
  <si>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</si>
  <si>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</si>
  <si>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</si>
  <si>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</si>
  <si>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</si>
  <si>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</si>
  <si>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</si>
  <si>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</si>
  <si>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</si>
  <si>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</si>
  <si>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</si>
  <si>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</si>
  <si>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</si>
  <si>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</si>
  <si>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</si>
  <si>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</si>
  <si>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</si>
  <si>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</si>
  <si>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</si>
  <si>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</si>
  <si>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</si>
  <si>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</si>
  <si>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</si>
  <si>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</si>
  <si>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</si>
  <si>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</si>
  <si>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</si>
  <si>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</si>
  <si>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</si>
  <si>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</si>
  <si>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</si>
  <si>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</si>
  <si>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</si>
  <si>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</si>
  <si>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</si>
  <si>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</si>
  <si>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</si>
  <si>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</si>
  <si>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</si>
  <si>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</si>
  <si>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</si>
  <si>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</si>
  <si>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</si>
  <si>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</si>
  <si>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</si>
  <si>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</si>
  <si>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</si>
  <si>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</si>
  <si>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</si>
  <si>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</si>
  <si>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</si>
  <si>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</si>
  <si>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</si>
  <si>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</si>
  <si>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</si>
  <si>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</si>
  <si>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</si>
  <si>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</si>
  <si>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</si>
  <si>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</si>
  <si>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</si>
  <si>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</si>
  <si>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</si>
  <si>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</si>
  <si>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</si>
  <si>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</si>
  <si>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</si>
  <si>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</si>
  <si>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</si>
  <si>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Effektivisering gennem digitalisering</t>
  </si>
  <si>
    <t>Overløb Sdr. Omme</t>
  </si>
  <si>
    <t>Ny pumpestation på Grindsted Genbrugsplads</t>
  </si>
  <si>
    <t>Udvidelse af forsyningsområde</t>
  </si>
  <si>
    <t>Vandparkering Rugmarken</t>
  </si>
  <si>
    <t>CER-direktivet</t>
  </si>
  <si>
    <t>NIS2-Direktivet</t>
  </si>
  <si>
    <t>Erstatninger</t>
  </si>
  <si>
    <t>Gebyr til Miljøstyrelsen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</si>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</sst>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GXynYsasiBNSkavjaayrR4x8uyDGEDyM7c8zcGydFSIPqtECXV6k1Ucv7xznnRmXbQ48OnAmS8264DiuVegakw==" saltValue="zcuz+QuuRS/kD25QooyOy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1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2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2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3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0HTy5tpLMuElNNER5rVvG9OmY30KhkI+8FVCshWon7zyjbBVH2S/jRBzatNlzAdZruTx4cIBiT1NZRXKV1Kjuw==" saltValue="yv8rWU1PE02uWLme9v7fN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4" t="s">
        <v>112</v>
      </c>
      <c r="C9" s="115"/>
      <c r="D9" s="114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4" t="s">
        <v>143</v>
      </c>
      <c r="C13" s="115">
        <v>400000</v>
      </c>
      <c r="D13" s="114" t="s">
        <v>31</v>
      </c>
      <c r="E13" s="11"/>
    </row>
    <row r="14" spans="1:5" ht="14.25" customHeight="1" x14ac:dyDescent="0.25">
      <c r="A14" s="11"/>
      <c r="B14" s="44" t="s">
        <v>114</v>
      </c>
      <c r="C14" s="29">
        <v>0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-400000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-400000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TEJ10hNF/30Z98GId2xNl87I9atqMfwabZHFXjw8qJVKFPmQbU2aklOOw83iysRW9EejZEwjznsg0PkRfuqf1Q==" saltValue="e2CTK4pqE+D0Z+58qjW8N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6" t="s">
        <v>63</v>
      </c>
      <c r="C9" s="117" t="s">
        <v>65</v>
      </c>
      <c r="D9" s="118"/>
      <c r="E9" s="117" t="s">
        <v>64</v>
      </c>
      <c r="F9" s="118"/>
      <c r="G9" s="117" t="s">
        <v>66</v>
      </c>
      <c r="H9" s="118"/>
      <c r="I9" s="11"/>
    </row>
    <row r="10" spans="1:9" ht="15" customHeight="1" x14ac:dyDescent="0.25">
      <c r="A10" s="11"/>
      <c r="B10" s="111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ZWlwHZZwZ+z0oRI0trty8yw+rf5S33wR6gPNA0/j1SMlw2VDteN/W29TOrcTeQl6ABiYl10zDy8Y53GFG6mWaw==" saltValue="8lV1wH1Qmh4PQA8l5hcxD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19" t="s">
        <v>71</v>
      </c>
      <c r="C9" s="120" t="s">
        <v>53</v>
      </c>
      <c r="D9" s="121"/>
      <c r="E9" s="120" t="s">
        <v>54</v>
      </c>
      <c r="F9" s="121"/>
      <c r="G9" s="11"/>
    </row>
    <row r="10" spans="1:7" ht="15" customHeight="1" x14ac:dyDescent="0.25">
      <c r="A10" s="11"/>
      <c r="B10" s="122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0"/>
      <c r="C14" s="110"/>
      <c r="D14" s="110"/>
      <c r="E14" s="110"/>
      <c r="F14" s="110"/>
      <c r="G14" s="11"/>
    </row>
  </sheetData>
  <sheetProtection algorithmName="SHA-512" hashValue="2dWLwJwse88LNZ+DZFBcZ2i/FYTEqbarQB/1Ry8LoV3U59Ac8RDv4QlSk16tnEOcMJDOoBEtDssjAa0VI9JvoQ==" saltValue="r/CKasr5jycnhg6zRf0yU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19" t="s">
        <v>75</v>
      </c>
      <c r="C9" s="123" t="s">
        <v>53</v>
      </c>
      <c r="D9" s="108"/>
      <c r="E9" s="123" t="s">
        <v>54</v>
      </c>
      <c r="F9" s="108"/>
      <c r="G9" s="11"/>
    </row>
    <row r="10" spans="1:7" ht="26.25" customHeight="1" x14ac:dyDescent="0.25">
      <c r="A10" s="11"/>
      <c r="B10" s="124" t="s">
        <v>133</v>
      </c>
      <c r="C10" s="125"/>
      <c r="D10" s="126" t="s">
        <v>31</v>
      </c>
      <c r="E10" s="125"/>
      <c r="F10" s="126" t="s">
        <v>31</v>
      </c>
      <c r="G10" s="11"/>
    </row>
    <row r="11" spans="1:7" ht="26.25" customHeight="1" x14ac:dyDescent="0.25">
      <c r="A11" s="11"/>
      <c r="B11" s="127" t="s">
        <v>134</v>
      </c>
      <c r="C11" s="128">
        <f>SUM(C10:C10)</f>
        <v>0</v>
      </c>
      <c r="D11" s="129" t="s">
        <v>31</v>
      </c>
      <c r="E11" s="128">
        <f>SUM(E10:E10)</f>
        <v>0</v>
      </c>
      <c r="F11" s="129" t="s">
        <v>31</v>
      </c>
      <c r="G11" s="11"/>
    </row>
    <row r="12" spans="1:7" ht="26.25" customHeight="1" x14ac:dyDescent="0.25">
      <c r="A12" s="11"/>
      <c r="B12" s="127" t="s">
        <v>118</v>
      </c>
      <c r="C12" s="128">
        <f>C11*(1+'8. Nøgletal'!C9)</f>
        <v>0</v>
      </c>
      <c r="D12" s="129" t="s">
        <v>31</v>
      </c>
      <c r="E12" s="128">
        <f>E11*(1+'8. Nøgletal'!C9)</f>
        <v>0</v>
      </c>
      <c r="F12" s="129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zoyu9pEa1epcRlhtdH7pTNobcyi3f2bB1bC6jw4tImqph9m5H6LG9HD9GVwinoezQTeYU41oOcp6Bqt/nijR/A==" saltValue="WP7rOBAXepN2Jb9zEMhb6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0" t="s">
        <v>77</v>
      </c>
      <c r="C9" s="4">
        <v>2.8899999999999999E-2</v>
      </c>
      <c r="D9" s="22"/>
    </row>
    <row r="10" spans="1:4" ht="15" customHeight="1" x14ac:dyDescent="0.25">
      <c r="A10" s="11"/>
      <c r="B10" s="130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0" t="s">
        <v>79</v>
      </c>
      <c r="C14" s="5">
        <v>0</v>
      </c>
      <c r="D14" s="22"/>
    </row>
    <row r="15" spans="1:4" ht="15" customHeight="1" x14ac:dyDescent="0.25">
      <c r="A15" s="11"/>
      <c r="B15" s="130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pvr35f3IqQ5QJns7EP2EhYdMQ5hoQqruciCxO+sietxPNKOTDziBJIi1L3PeY0qNEo2FnQIA2dNY3qIv3szPew==" saltValue="j/bvEcIZWmr9Y9g6CJXkE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43758424.408138774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657475.95882900013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-203849.99811067121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1277728.2556599702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45489778.624517068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400000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40" t="s">
        <v>160</v>
      </c>
      <c r="C20" s="34">
        <v>-1506824.0949132964</v>
      </c>
      <c r="D20" s="39" t="s">
        <v>31</v>
      </c>
      <c r="E20" s="11"/>
    </row>
    <row r="21" spans="1:5" ht="15" customHeight="1" x14ac:dyDescent="0.25">
      <c r="A21" s="11"/>
      <c r="B21" s="28" t="s">
        <v>22</v>
      </c>
      <c r="C21" s="34">
        <f>'5.5. Korr. af ØR2025'!C16</f>
        <v>-400000</v>
      </c>
      <c r="D21" s="39" t="s">
        <v>31</v>
      </c>
      <c r="E21" s="11"/>
    </row>
    <row r="22" spans="1:5" ht="15" customHeight="1" x14ac:dyDescent="0.25">
      <c r="A22" s="11"/>
      <c r="B22" s="38" t="s">
        <v>42</v>
      </c>
      <c r="C22" s="34">
        <v>0</v>
      </c>
      <c r="D22" s="39" t="s">
        <v>31</v>
      </c>
      <c r="E22" s="11"/>
    </row>
    <row r="23" spans="1:5" ht="15" customHeight="1" x14ac:dyDescent="0.25">
      <c r="A23" s="11"/>
      <c r="B23" s="25" t="s">
        <v>4</v>
      </c>
      <c r="C23" s="41">
        <f>SUM(C17:C22)</f>
        <v>43982954.529603772</v>
      </c>
      <c r="D23" s="27" t="s">
        <v>31</v>
      </c>
      <c r="E23" s="11"/>
    </row>
    <row r="24" spans="1:5" ht="15" customHeight="1" x14ac:dyDescent="0.25">
      <c r="A24" s="11"/>
      <c r="B24" s="11"/>
      <c r="C24" s="11"/>
      <c r="D24" s="11"/>
      <c r="E24" s="11"/>
    </row>
    <row r="25" spans="1:5" ht="15" customHeight="1" x14ac:dyDescent="0.25">
      <c r="A25" s="11"/>
      <c r="B25" s="11"/>
      <c r="C25" s="11"/>
      <c r="D25" s="11"/>
      <c r="E25" s="11"/>
    </row>
  </sheetData>
  <sheetProtection algorithmName="SHA-512" hashValue="10tZ9jNnVNtIRDpp0heOA+xO2CRrql6XENYHzA6xp/o0NzE+rYa6KviOutL70B3RrVnLblaZqw3bBP5NOlAM6g==" saltValue="Dq9Qyu85tshBJ3oMG+fqE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72677907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1041670.9761920001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1199120.8342098601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74918698.810401857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67669305.760000005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7249393.0504018515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-11461388</v>
      </c>
      <c r="D18" s="46" t="s">
        <v>31</v>
      </c>
      <c r="E18" s="11"/>
    </row>
    <row r="19" spans="1:5" ht="15" customHeight="1" x14ac:dyDescent="0.25">
      <c r="A19" s="11"/>
      <c r="B19" s="25" t="s">
        <v>144</v>
      </c>
      <c r="C19" s="41">
        <f>C15+C18</f>
        <v>-4211994.9495981485</v>
      </c>
      <c r="D19" s="27" t="s">
        <v>31</v>
      </c>
      <c r="E19" s="11"/>
    </row>
    <row r="20" spans="1:5" ht="43.5" customHeight="1" x14ac:dyDescent="0.25">
      <c r="A20" s="11"/>
      <c r="B20" s="49" t="s">
        <v>145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146</v>
      </c>
      <c r="C22" s="26"/>
      <c r="D22" s="27"/>
      <c r="E22" s="11"/>
    </row>
    <row r="23" spans="1:5" ht="26.25" x14ac:dyDescent="0.25">
      <c r="A23" s="11"/>
      <c r="B23" s="52" t="s">
        <v>147</v>
      </c>
      <c r="C23" s="53">
        <f>100*-11461388/(64260976+3091310)</f>
        <v>-17.017073481366321</v>
      </c>
      <c r="D23" s="46" t="s">
        <v>148</v>
      </c>
      <c r="E23" s="11"/>
    </row>
    <row r="24" spans="1:5" ht="26.25" x14ac:dyDescent="0.25">
      <c r="A24" s="11"/>
      <c r="B24" s="52" t="s">
        <v>149</v>
      </c>
      <c r="C24" s="53">
        <f>C19/C12*100</f>
        <v>-5.6220876983695645</v>
      </c>
      <c r="D24" s="46" t="s">
        <v>148</v>
      </c>
      <c r="E24" s="11"/>
    </row>
    <row r="25" spans="1:5" ht="53.25" customHeight="1" x14ac:dyDescent="0.25">
      <c r="A25" s="11"/>
      <c r="B25" s="49" t="s">
        <v>150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ifLXgRlpioPyj/oTlXNtTGq+Pcuuf2tgOddvgve3ZcHFNPZBlHD929DwOgu+Z9XZCb+oKVbAgxp+HDZNVJTvfQ==" saltValue="9pxXUqbjma25wX2eMZtaF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41687200.785318859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1041670.9761920001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0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-199544.8996790224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1229097.54630694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43758424.408138774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400000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-1506824.0949132964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136</v>
      </c>
      <c r="C23" s="75">
        <v>42651600.313225478</v>
      </c>
      <c r="D23" s="58" t="s">
        <v>31</v>
      </c>
      <c r="E23" s="54"/>
    </row>
    <row r="24" spans="1:5" ht="30" customHeight="1" x14ac:dyDescent="0.25">
      <c r="A24" s="54"/>
      <c r="B24" s="76" t="s">
        <v>137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Rdb75zqT3uj+xbp623CDphsygcp8sfx24acJnGIWCFBS5m8O+2oskKEGy+nTTfUX4XJfVHAj61edsn92y/nd7Q==" saltValue="VzYBsTo0HvapZjQQcnXo5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10265587.363987306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-205311.74727974614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132224.288826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10192499.90553356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-203849.99811067121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33710442.901021048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525251.67000299995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34235694.571024045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-203849.99811067121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qQIjDY17xMVRXGMPoXF8KkszYcYKQzhXWQrXrM5d7WVU9MPqiTbJJ599gi8hwBR1tiEcvVVL1U8v71/8DSGvfg==" saltValue="AkWp6zr2IR3AeRvzmHcKU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139</v>
      </c>
      <c r="C10" s="33">
        <f>'5.1.a. § 10-tillæg'!E10</f>
        <v>17329.664209859999</v>
      </c>
      <c r="D10" s="46" t="s">
        <v>31</v>
      </c>
      <c r="E10" s="11"/>
    </row>
    <row r="11" spans="1:5" ht="15" customHeight="1" x14ac:dyDescent="0.25">
      <c r="A11" s="11"/>
      <c r="B11" s="94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141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5" t="s">
        <v>142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5" t="s">
        <v>158</v>
      </c>
      <c r="C14" s="96">
        <v>26957</v>
      </c>
      <c r="D14" s="46" t="s">
        <v>31</v>
      </c>
      <c r="E14" s="11"/>
    </row>
    <row r="15" spans="1:5" ht="15" customHeight="1" x14ac:dyDescent="0.25">
      <c r="A15" s="11"/>
      <c r="B15" s="95" t="s">
        <v>159</v>
      </c>
      <c r="C15" s="96">
        <v>49909</v>
      </c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94195.664209859999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400000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400000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Qk/Ay/+fcgxSmahDZe+F3yqx/3OlhEatLiLWErIWYA/AnwvnKQ+WXObdjT/PVo2tcvwktv/mcQlofm2XVEpYXw==" saltValue="/SCBBB3iZsTcZmIJgYZIM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138</v>
      </c>
      <c r="C9" s="33">
        <v>396904.72945658001</v>
      </c>
      <c r="D9" s="33">
        <v>210175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139</v>
      </c>
      <c r="C10" s="33">
        <v>75503.335790140001</v>
      </c>
      <c r="D10" s="33">
        <v>92833</v>
      </c>
      <c r="E10" s="33">
        <f t="shared" ref="E10:E19" si="0">MAX(D10-C10,0)</f>
        <v>17329.664209859999</v>
      </c>
      <c r="F10" s="46" t="s">
        <v>31</v>
      </c>
      <c r="G10" s="11"/>
    </row>
    <row r="11" spans="1:7" ht="15" customHeight="1" x14ac:dyDescent="0.25">
      <c r="A11" s="11"/>
      <c r="B11" s="94" t="s">
        <v>140</v>
      </c>
      <c r="C11" s="33">
        <v>29364655.571647082</v>
      </c>
      <c r="D11" s="33">
        <v>24193620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141</v>
      </c>
      <c r="C12" s="33">
        <v>137452.54595979</v>
      </c>
      <c r="D12" s="33">
        <v>116051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5" t="s">
        <v>142</v>
      </c>
      <c r="C13" s="33">
        <v>5089.1927084400004</v>
      </c>
      <c r="D13" s="33">
        <v>3068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5"/>
      <c r="C22" s="100"/>
      <c r="D22" s="100"/>
      <c r="E22" s="100"/>
      <c r="F22" s="100"/>
      <c r="G22" s="11"/>
    </row>
    <row r="23" spans="1:7" ht="15" customHeight="1" x14ac:dyDescent="0.25">
      <c r="A23" s="11"/>
      <c r="B23" s="105"/>
      <c r="C23" s="100"/>
      <c r="D23" s="100"/>
      <c r="E23" s="100"/>
      <c r="F23" s="100"/>
      <c r="G23" s="11"/>
    </row>
  </sheetData>
  <sheetProtection algorithmName="SHA-512" hashValue="/K6ua1AsdUQnZ/u/dcohAsGK2vB4FwcB7eHZ5qd4WrzkhdV9d7YbDwgyqIUUpM3q7F64O5kQDRW/3ZPdZLT0Kw==" saltValue="10305gUo5ZzMSYQzHILkg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6" t="s">
        <v>52</v>
      </c>
      <c r="C9" s="35" t="s">
        <v>53</v>
      </c>
      <c r="D9" s="107"/>
      <c r="E9" s="35" t="s">
        <v>54</v>
      </c>
      <c r="F9" s="108"/>
      <c r="G9" s="11"/>
    </row>
    <row r="10" spans="1:7" ht="15" customHeight="1" x14ac:dyDescent="0.25">
      <c r="A10" s="11"/>
      <c r="B10" s="109" t="s">
        <v>151</v>
      </c>
      <c r="C10" s="33">
        <v>0</v>
      </c>
      <c r="D10" s="46" t="s">
        <v>31</v>
      </c>
      <c r="E10" s="33">
        <v>213369.4</v>
      </c>
      <c r="F10" s="46" t="s">
        <v>31</v>
      </c>
      <c r="G10" s="11"/>
    </row>
    <row r="11" spans="1:7" ht="15" customHeight="1" x14ac:dyDescent="0.25">
      <c r="A11" s="11"/>
      <c r="B11" s="109" t="s">
        <v>152</v>
      </c>
      <c r="C11" s="33">
        <v>0</v>
      </c>
      <c r="D11" s="46" t="s">
        <v>31</v>
      </c>
      <c r="E11" s="33">
        <v>38207.870000000003</v>
      </c>
      <c r="F11" s="46" t="s">
        <v>31</v>
      </c>
      <c r="G11" s="11"/>
    </row>
    <row r="12" spans="1:7" ht="15" customHeight="1" x14ac:dyDescent="0.25">
      <c r="A12" s="11"/>
      <c r="B12" s="109" t="s">
        <v>153</v>
      </c>
      <c r="C12" s="33">
        <v>0</v>
      </c>
      <c r="D12" s="46" t="s">
        <v>31</v>
      </c>
      <c r="E12" s="33">
        <v>68009.100000000006</v>
      </c>
      <c r="F12" s="46" t="s">
        <v>31</v>
      </c>
      <c r="G12" s="11"/>
    </row>
    <row r="13" spans="1:7" ht="15" customHeight="1" x14ac:dyDescent="0.25">
      <c r="A13" s="11"/>
      <c r="B13" s="109" t="s">
        <v>154</v>
      </c>
      <c r="C13" s="33">
        <v>131133</v>
      </c>
      <c r="D13" s="46" t="s">
        <v>31</v>
      </c>
      <c r="E13" s="33">
        <v>160189</v>
      </c>
      <c r="F13" s="46" t="s">
        <v>31</v>
      </c>
      <c r="G13" s="11"/>
    </row>
    <row r="14" spans="1:7" ht="15" customHeight="1" x14ac:dyDescent="0.25">
      <c r="A14" s="11"/>
      <c r="B14" s="109" t="s">
        <v>155</v>
      </c>
      <c r="C14" s="33">
        <v>0</v>
      </c>
      <c r="D14" s="46" t="s">
        <v>31</v>
      </c>
      <c r="E14" s="33">
        <v>30722.9</v>
      </c>
      <c r="F14" s="46" t="s">
        <v>31</v>
      </c>
      <c r="G14" s="11"/>
    </row>
    <row r="15" spans="1:7" ht="15" customHeight="1" x14ac:dyDescent="0.25">
      <c r="A15" s="11"/>
      <c r="B15" s="109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09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09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131133</v>
      </c>
      <c r="D18" s="98" t="s">
        <v>31</v>
      </c>
      <c r="E18" s="97">
        <f>SUM(E10:E17)</f>
        <v>510498.27</v>
      </c>
      <c r="F18" s="98" t="s">
        <v>31</v>
      </c>
      <c r="G18" s="11"/>
    </row>
    <row r="19" spans="1:7" ht="15" customHeight="1" x14ac:dyDescent="0.25">
      <c r="A19" s="11"/>
      <c r="B19" s="109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09" t="s">
        <v>36</v>
      </c>
      <c r="C20" s="33">
        <f>-C18*'8. Nøgletal'!C19</f>
        <v>-2622.66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09" t="s">
        <v>37</v>
      </c>
      <c r="C21" s="33">
        <f>SUM(C18:C20)*'8. Nøgletal'!C9</f>
        <v>3713.9488259999998</v>
      </c>
      <c r="D21" s="46" t="s">
        <v>31</v>
      </c>
      <c r="E21" s="33">
        <f>SUM(E18:E20)*'8. Nøgletal'!C9</f>
        <v>14753.400003000001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132224.288826</v>
      </c>
      <c r="D22" s="98" t="s">
        <v>31</v>
      </c>
      <c r="E22" s="97">
        <f>SUM(E18:E21)</f>
        <v>525251.67000300006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rxg/Y5kvpp52pcg0Wl7Scw4fgBvAZzi7FfpMxIaVSNcTfb178Uh1m7nHKAbmcVO1zytUHQUb/7jVrY63c4/X2A==" saltValue="VX3cXUkqhkrlvKOG0chPV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6" t="s">
        <v>52</v>
      </c>
      <c r="C9" s="35" t="s">
        <v>53</v>
      </c>
      <c r="D9" s="107"/>
      <c r="E9" s="35" t="s">
        <v>54</v>
      </c>
      <c r="F9" s="108"/>
      <c r="G9" s="11"/>
    </row>
    <row r="10" spans="1:7" ht="15" customHeight="1" x14ac:dyDescent="0.25">
      <c r="A10" s="11"/>
      <c r="B10" s="109" t="s">
        <v>156</v>
      </c>
      <c r="C10" s="33">
        <v>46526.11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09" t="s">
        <v>157</v>
      </c>
      <c r="C11" s="33">
        <v>416767.79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09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463293.89999999997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0"/>
      <c r="C15" s="110"/>
      <c r="D15" s="110"/>
      <c r="E15" s="110"/>
      <c r="F15" s="110"/>
      <c r="G15" s="11"/>
    </row>
  </sheetData>
  <sheetProtection algorithmName="SHA-512" hashValue="lkQsPpwG//RAZZ6PKvP6kaDW5DTKWzo7AlBAeD4PsBQHgI2mrbDN9BTb8x3vX0YE1MqBcz1YfS1ZfpyPmLXt/w==" saltValue="yBbvsX3TTwjh6032B95p2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2026-09-14T09:13:00Z</dcterms:modified>
</cp:coreProperties>
</file>