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Spildevand\Billund Spildevand AS (S007)\ØR2025\"/>
    </mc:Choice>
  </mc:AlternateContent>
  <xr:revisionPtr revIDLastSave="0" documentId="13_ncr:1_{79207752-808E-480B-9BF8-F2B62071AA44}"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<sst xmlns="http://schemas.openxmlformats.org/spreadsheetml/2006/main" count="551" uniqueCount="237">
  <si>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</si>
  <si>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</si>
  <si>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</si>
  <si>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</si>
  <si>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</si>
  <si>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</si>
  <si>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</si>
  <si>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</si>
  <si>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</si>
  <si>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</si>
  <si>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</si>
  <si>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</si>
  <si>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</si>
  <si>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</si>
  <si>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</si>
  <si>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</si>
  <si>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</si>
  <si>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</si>
  <si>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</si>
  <si>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</si>
  <si>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</si>
  <si>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</si>
  <si>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</si>
  <si>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</si>
  <si>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</si>
  <si>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</si>
  <si>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</si>
  <si>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</si>
  <si>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</si>
  <si>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</si>
  <si>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</si>
  <si>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</si>
  <si>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</si>
  <si>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</si>
  <si>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</si>
  <si>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</si>
  <si>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</si>
  <si>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</si>
  <si>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</si>
  <si>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</si>
  <si>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</si>
  <si>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</si>
  <si>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</si>
  <si>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</si>
  <si>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</si>
  <si>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</si>
  <si>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</si>
  <si>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</si>
  <si>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</si>
  <si>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</si>
  <si>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</si>
  <si>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</si>
  <si>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</si>
  <si>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</si>
  <si>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</si>
  <si>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</si>
  <si>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</si>
  <si>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</si>
  <si>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</si>
  <si>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</si>
  <si>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</si>
  <si>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</si>
  <si>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</si>
  <si>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</si>
  <si>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</si>
  <si>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</si>
  <si>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</si>
  <si>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</si>
  <si>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</si>
  <si>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</si>
  <si>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</si>
  <si>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</si>
  <si>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</si>
  <si>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</si>
  <si>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</si>
  <si>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</si>
  <si>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</si>
  <si>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</si>
  <si>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</si>
  <si>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</si>
  <si>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</si>
  <si>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</si>
  <si>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</si>
  <si>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</si>
  <si>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</si>
  <si>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</si>
  <si>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</si>
  <si>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</si>
  <si>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</si>
  <si>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</si>
  <si>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</si>
  <si>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</si>
  <si>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</si>
  <si>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</si>
  <si>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</si>
  <si>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</si>
  <si>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</si>
  <si>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</si>
  <si>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</si>
  <si>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</si>
  <si>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</si>
  <si>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</si>
  <si>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</si>
  <si>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</si>
  <si>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</si>
  <si>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</si>
  <si>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</si>
  <si>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</si>
  <si>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</si>
  <si>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</si>
  <si>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</si>
  <si>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</si>
  <si>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</si>
  <si>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</si>
  <si>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</si>
  <si>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</si>
  <si>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</si>
  <si>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</si>
  <si>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</si>
  <si>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</si>
  <si>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</si>
  <si>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</si>
  <si>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</si>
  <si>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</si>
  <si>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</si>
  <si>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</si>
  <si>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</si>
  <si>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</si>
  <si>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</si>
  <si>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</si>
  <si>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</si>
  <si>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</si>
  <si>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</si>
  <si>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</si>
  <si>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</si>
  <si>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</si>
  <si>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</si>
  <si>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</si>
  <si>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</si>
  <si>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</si>
  <si>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</si>
  <si>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</si>
  <si>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</si>
  <si>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</si>
  <si>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</si>
  <si>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</si>
  <si>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</si>
  <si>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</si>
  <si>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</si>
  <si>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</si>
  <si>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</si>
  <si>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</si>
  <si>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</si>
  <si>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</si>
  <si>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</si>
  <si>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</si>
  <si>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</si>
  <si>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</si>
  <si>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</si>
  <si>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</si>
  <si>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</si>
  <si>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</si>
  <si>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</si>
  <si>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</si>
  <si>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</si>
  <si>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</si>
  <si>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</si>
  <si>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</si>
  <si>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</si>
  <si>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</si>
  <si>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</si>
  <si>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</si>
  <si>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</si>
  <si>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</si>
  <si>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</si>
  <si>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</si>
  <si>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</si>
  <si>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</si>
  <si>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</si>
  <si>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</si>
  <si>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</si>
  <si>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</si>
  <si>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</si>
  <si>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</si>
  <si>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</si>
  <si>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</si>
  <si>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</si>
  <si>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</si>
  <si>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</si>
  <si>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</si>
  <si>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</si>
  <si>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</si>
  <si>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</si>
  <si>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</si>
  <si>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</si>
  <si>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</si>
  <si>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</si>
  <si>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</si>
  <si>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</si>
  <si>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</si>
  <si>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</si>
  <si>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</si>
  <si>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</si>
  <si>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</si>
  <si>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</si>
  <si>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</si>
  <si>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</si>
  <si>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</si>
  <si>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</si>
  <si>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</si>
  <si>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</si>
  <si>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</si>
  <si>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</si>
  <si>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</si>
  <si>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</si>
  <si>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</si>
  <si>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</si>
  <si>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</si>
  <si>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</si>
  <si>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</si>
  <si>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</si>
  <si>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</si>
  <si>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</si>
  <si>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</si>
  <si>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</si>
  <si>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</si>
  <si>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</si>
  <si>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</si>
  <si>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</si>
  <si>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</si>
  <si>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Gebyr til Miljøstyrelsen</t>
  </si>
  <si>
    <t>Øvrige afgifter</t>
  </si>
  <si>
    <t>Til statusmeddelelse for 2025</t>
  </si>
  <si>
    <t>LER2 - lovpligtig ledningsejerregister</t>
  </si>
  <si>
    <t>Minimering af overløb gennem digitalisering og oplandsstyring</t>
  </si>
  <si>
    <t>Minimering af overløb ved fjernelse af uvedkommende vand</t>
  </si>
  <si>
    <t>Byggemodninger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</si>
</sst>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232</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VB4qzkXjbB+ps+D49I1q8IiU2X+x2eh+gyC6WKQ3ojyvKcP2MpQiQKQ6p6FIkGNfvtcq/FmeSIR59soRP3r18Q==" saltValue="iosOVBzlfnJn8c+wVuimf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36246299.903449871</v>
      </c>
      <c r="D9" s="8" t="s">
        <v>3</v>
      </c>
      <c r="E9" s="1"/>
    </row>
    <row r="10" spans="1:5" ht="17.25" customHeight="1" x14ac:dyDescent="0.25">
      <c r="A10" s="1"/>
      <c r="B10" s="64" t="s">
        <v>35</v>
      </c>
      <c r="C10" s="7">
        <f>'Fane 11.1. Varige tillæg'!C20</f>
        <v>1424235.584</v>
      </c>
      <c r="D10" s="8" t="s">
        <v>3</v>
      </c>
      <c r="E10" s="1"/>
    </row>
    <row r="11" spans="1:5" ht="17.25" customHeight="1" x14ac:dyDescent="0.25">
      <c r="A11" s="1"/>
      <c r="B11" s="64" t="s">
        <v>36</v>
      </c>
      <c r="C11" s="9">
        <f>'Fane 11.1. Varige tillæg'!E20</f>
        <v>1114670.5669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3097030.5100034196</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-195035.77903443101</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41687200.785318859</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30392805.89552293</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842513.80628999998</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-16850.276125799999</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825663.5301642</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-227763</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72677907.211005986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sKjfqLVsMkFHt3smzhUgqDm/m63pDSbgF8/bKDGlHco2Xs8TCo2D+Mok8CN1B61GQ4Z0IjolG7y0OTpZzzZA8w==" saltValue="1D/Ps6H+rK4HTKf6RkmY3Q=="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41687200.785318859</v>
      </c>
      <c r="D9" s="8" t="s">
        <v>3</v>
      </c>
      <c r="E9" s="1"/>
    </row>
    <row r="10" spans="1:5" ht="15" customHeight="1" x14ac:dyDescent="0.25">
      <c r="A10" s="1"/>
      <c r="B10" s="26" t="s">
        <v>19</v>
      </c>
      <c r="C10" s="7">
        <f>C9*'Fane 15. Nøgletal'!C10</f>
        <v>2763861.4120666403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-203807.3181607255</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44247254.87922477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32381328.926396102</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-1506824.0949132964</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75121759.710707575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qI+hB0oiPB1MvafQftR06R7M5tO7wZgJCHBJ4s1MjPSsN3A7uFQvgJIZOPmsuoH/pwbuc8dVdXBOiZneh8ZISA==" saltValue="d+xbyz6l5qsrlyIAlnr/C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44247254.87922477</v>
      </c>
      <c r="D9" s="8" t="s">
        <v>3</v>
      </c>
      <c r="E9" s="1"/>
    </row>
    <row r="10" spans="1:5" ht="15" customHeight="1" x14ac:dyDescent="0.25">
      <c r="A10" s="1"/>
      <c r="B10" s="26" t="s">
        <v>19</v>
      </c>
      <c r="C10" s="7">
        <f>SUM(C9:C9)*'Fane 15. Nøgletal'!C10</f>
        <v>2933592.9984926023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-212973.34848768596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46967874.529229693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34501691.034216158</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-1506824.0949132964</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79962741.468532562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FVHY03jgU42N8lsQVrSLjoAMfwbHoRCMgRyg6pdfzLScu9RpkvGXf3rdobUR4UcmG8T9tw2QRn3p6W0NnKbpg==" saltValue="Jfu0Vl9kLCpylixhsnhu8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46967874.529229693</v>
      </c>
      <c r="D9" s="8" t="s">
        <v>3</v>
      </c>
      <c r="E9" s="1"/>
    </row>
    <row r="10" spans="1:5" ht="15" customHeight="1" x14ac:dyDescent="0.25">
      <c r="A10" s="1"/>
      <c r="B10" s="26" t="s">
        <v>19</v>
      </c>
      <c r="C10" s="7">
        <f>SUM(C9:C9)*'Fane 15. Nøgletal'!C10</f>
        <v>3113970.0812879284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-222551.61186257112</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49859292.998655051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36762633.149784699</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86621926.14843975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6Cri4MQDejf8MlMlYvBoChu8OYOdLZXs+RbhbV6j4jVed5xgcSHCu6Rr35SIxc1plXaHjExM6QyBTrbLBn4cw==" saltValue="XEWrD72E6vWvp6TBcyp+G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32686768.022374313</v>
      </c>
      <c r="D9" s="8" t="s">
        <v>3</v>
      </c>
      <c r="E9" s="1"/>
    </row>
    <row r="10" spans="1:5" ht="15" customHeight="1" x14ac:dyDescent="0.25">
      <c r="A10" s="1"/>
      <c r="B10" s="64" t="s">
        <v>35</v>
      </c>
      <c r="C10" s="7">
        <v>80328.2984</v>
      </c>
      <c r="D10" s="8" t="s">
        <v>3</v>
      </c>
      <c r="E10" s="1"/>
    </row>
    <row r="11" spans="1:5" ht="15" customHeight="1" x14ac:dyDescent="0.25">
      <c r="A11" s="1"/>
      <c r="B11" s="64" t="s">
        <v>36</v>
      </c>
      <c r="C11" s="9">
        <v>913290.05039999995</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2721375.2187908841</v>
      </c>
      <c r="D16" s="8" t="s">
        <v>3</v>
      </c>
      <c r="E16" s="1"/>
    </row>
    <row r="17" spans="1:5" ht="15" customHeight="1" x14ac:dyDescent="0.25">
      <c r="A17" s="1"/>
      <c r="B17" s="64" t="s">
        <v>10</v>
      </c>
      <c r="C17" s="38">
        <v>0</v>
      </c>
      <c r="D17" s="8" t="s">
        <v>3</v>
      </c>
      <c r="E17" s="1"/>
    </row>
    <row r="18" spans="1:5" ht="15" customHeight="1" x14ac:dyDescent="0.25">
      <c r="A18" s="1"/>
      <c r="B18" s="64" t="s">
        <v>22</v>
      </c>
      <c r="C18" s="38">
        <v>-155461.68651532408</v>
      </c>
      <c r="D18" s="8" t="s">
        <v>3</v>
      </c>
      <c r="E18" s="1"/>
    </row>
    <row r="19" spans="1:5" ht="15" customHeight="1" x14ac:dyDescent="0.25">
      <c r="A19" s="1"/>
      <c r="B19" s="64" t="s">
        <v>23</v>
      </c>
      <c r="C19" s="38">
        <v>0</v>
      </c>
      <c r="D19" s="8" t="s">
        <v>3</v>
      </c>
      <c r="E19" s="43"/>
    </row>
    <row r="20" spans="1:5" ht="15" customHeight="1" x14ac:dyDescent="0.25">
      <c r="A20" s="1"/>
      <c r="B20" s="81" t="s">
        <v>21</v>
      </c>
      <c r="C20" s="10">
        <v>36246299.903449871</v>
      </c>
      <c r="D20" s="11" t="s">
        <v>3</v>
      </c>
      <c r="E20" s="1"/>
    </row>
    <row r="21" spans="1:5" ht="15" customHeight="1" x14ac:dyDescent="0.25">
      <c r="A21" s="1"/>
      <c r="B21" s="33" t="s">
        <v>12</v>
      </c>
      <c r="C21" s="28"/>
      <c r="D21" s="19"/>
      <c r="E21" s="1"/>
    </row>
    <row r="22" spans="1:5" ht="15" customHeight="1" x14ac:dyDescent="0.25">
      <c r="A22" s="1"/>
      <c r="B22" s="31" t="s">
        <v>12</v>
      </c>
      <c r="C22" s="10">
        <v>28256174.441240318</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-241498</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64260976.344690189</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qLgZP/4tqgtb0J55DMi9uOCfTeQs+KgO1zIN9Fb/K9++AtGlr7X9JOm4+MR9RTeX7UI9hV3TCeeNLuhC+Li0+g==" saltValue="uIAIE51yn25eEahdwzPHK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8" t="s">
        <v>123</v>
      </c>
      <c r="C8" s="109"/>
      <c r="D8" s="110"/>
      <c r="E8" s="1"/>
    </row>
    <row r="9" spans="1:5" x14ac:dyDescent="0.25">
      <c r="A9" s="1"/>
      <c r="B9" s="65" t="s">
        <v>88</v>
      </c>
      <c r="C9" s="23">
        <v>7686265.5008554822</v>
      </c>
      <c r="D9" s="14" t="s">
        <v>3</v>
      </c>
      <c r="E9" s="1"/>
    </row>
    <row r="10" spans="1:5" x14ac:dyDescent="0.25">
      <c r="A10" s="1"/>
      <c r="B10" s="65" t="s">
        <v>125</v>
      </c>
      <c r="C10" s="23">
        <f>('Fane 3. Omkostninger i ØR2024'!C10+'Fane 3. Omkostninger i ØR2024'!C12+'Fane 3. Omkostninger i ØR2024'!C14)*(1+'Fane 15. Nøgletal'!C9)</f>
        <v>86818.824910719995</v>
      </c>
      <c r="D10" s="14" t="s">
        <v>3</v>
      </c>
      <c r="E10" s="1"/>
    </row>
    <row r="11" spans="1:5" x14ac:dyDescent="0.25">
      <c r="A11" s="1"/>
      <c r="B11" s="65" t="s">
        <v>131</v>
      </c>
      <c r="C11" s="23">
        <f>C9*'Fane 15. Nøgletal'!C21+C10*'Fane 15. Nøgletal'!C21</f>
        <v>155461.68651532405</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8233126.5485023493</v>
      </c>
      <c r="D15" s="14" t="s">
        <v>3</v>
      </c>
      <c r="E15" s="1"/>
    </row>
    <row r="16" spans="1:5" x14ac:dyDescent="0.25">
      <c r="A16" s="1"/>
      <c r="B16" s="65" t="s">
        <v>184</v>
      </c>
      <c r="C16" s="23">
        <f>('Fane 2.1. Økonomisk ramme 2025'!C10+'Fane 2.1. Økonomisk ramme 2025'!C12+'Fane 2.1. Økonomisk ramme 2025'!C14)*(1+'Fane 15. Nøgletal'!C10)</f>
        <v>1518662.4032192</v>
      </c>
      <c r="D16" s="14" t="s">
        <v>3</v>
      </c>
      <c r="E16" s="1"/>
    </row>
    <row r="17" spans="1:5" x14ac:dyDescent="0.25">
      <c r="A17" s="1"/>
      <c r="B17" s="65" t="s">
        <v>132</v>
      </c>
      <c r="C17" s="23">
        <f>C15*'Fane 15. Nøgletal'!C21+C16*'Fane 15. Nøgletal'!C21</f>
        <v>195035.77903443101</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10190365.908036275</v>
      </c>
      <c r="D21" s="14" t="s">
        <v>3</v>
      </c>
      <c r="E21" s="1"/>
    </row>
    <row r="22" spans="1:5" x14ac:dyDescent="0.25">
      <c r="A22" s="1"/>
      <c r="B22" s="65" t="s">
        <v>196</v>
      </c>
      <c r="C22" s="23">
        <f>C21*'Fane 15. Nøgletal'!C21</f>
        <v>203807.3181607255</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10648667.424384298</v>
      </c>
      <c r="D26" s="14" t="s">
        <v>3</v>
      </c>
      <c r="E26" s="1"/>
    </row>
    <row r="27" spans="1:5" x14ac:dyDescent="0.25">
      <c r="A27" s="1"/>
      <c r="B27" s="65" t="s">
        <v>194</v>
      </c>
      <c r="C27" s="23">
        <f>C26*'Fane 15. Nøgletal'!C21</f>
        <v>212973.34848768596</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11127580.593128556</v>
      </c>
      <c r="D31" s="14" t="s">
        <v>3</v>
      </c>
      <c r="E31" s="1"/>
    </row>
    <row r="32" spans="1:5" x14ac:dyDescent="0.25">
      <c r="A32" s="1"/>
      <c r="B32" s="65" t="s">
        <v>195</v>
      </c>
      <c r="C32" s="23">
        <f>C31*'Fane 15. Nøgletal'!C21</f>
        <v>222551.61186257112</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sQ/X/XSXGjGpI2wZoFGdBiEnqrm43v5N8ynTFVunohzT/L46XfALXBcVxy+gLp9FKfE1Nkg7q4GdcZ4gr8CUQ==" saltValue="q1t02Z0W4YObOP9VzMlV/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27652649.042511303</v>
      </c>
      <c r="D9" s="14" t="s">
        <v>3</v>
      </c>
      <c r="E9" s="1"/>
    </row>
    <row r="10" spans="1:5" x14ac:dyDescent="0.25">
      <c r="A10" s="1"/>
      <c r="B10" s="65" t="s">
        <v>126</v>
      </c>
      <c r="C10" s="23">
        <f>('Fane 3. Omkostninger i ØR2024'!C11+'Fane 3. Omkostninger i ØR2024'!C13+'Fane 3. Omkostninger i ØR2024'!C15)*(1+'Fane 15. Nøgletal'!C9)</f>
        <v>987083.88647231995</v>
      </c>
      <c r="D10" s="14" t="s">
        <v>3</v>
      </c>
      <c r="E10" s="1"/>
    </row>
    <row r="11" spans="1:5" x14ac:dyDescent="0.25">
      <c r="A11" s="1"/>
      <c r="B11" s="65" t="s">
        <v>135</v>
      </c>
      <c r="C11" s="82">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30953823.349645499</v>
      </c>
      <c r="D15" s="14" t="s">
        <v>3</v>
      </c>
      <c r="E15" s="1"/>
    </row>
    <row r="16" spans="1:5" x14ac:dyDescent="0.25">
      <c r="A16" s="1"/>
      <c r="B16" s="65" t="s">
        <v>185</v>
      </c>
      <c r="C16" s="23">
        <f>('Fane 2.1. Økonomisk ramme 2025'!C11+'Fane 2.1. Økonomisk ramme 2025'!C13+'Fane 2.1. Økonomisk ramme 2025'!C15)*(1+'Fane 15. Nøgletal'!C10)</f>
        <v>1188573.2254854699</v>
      </c>
      <c r="D16" s="14" t="s">
        <v>3</v>
      </c>
      <c r="E16" s="1"/>
    </row>
    <row r="17" spans="1:5" x14ac:dyDescent="0.25">
      <c r="A17" s="1"/>
      <c r="B17" s="65" t="s">
        <v>137</v>
      </c>
      <c r="C17" s="82">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34273437.468062155</v>
      </c>
      <c r="D21" s="14" t="s">
        <v>3</v>
      </c>
      <c r="E21" s="1"/>
    </row>
    <row r="22" spans="1:5" x14ac:dyDescent="0.25">
      <c r="A22" s="1"/>
      <c r="B22" s="65" t="s">
        <v>197</v>
      </c>
      <c r="C22" s="82">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36545766.372194678</v>
      </c>
      <c r="D26" s="14" t="s">
        <v>3</v>
      </c>
      <c r="E26" s="1"/>
    </row>
    <row r="27" spans="1:5" x14ac:dyDescent="0.25">
      <c r="A27" s="1"/>
      <c r="B27" s="65" t="s">
        <v>198</v>
      </c>
      <c r="C27" s="82">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38968750.682671189</v>
      </c>
      <c r="D31" s="14" t="s">
        <v>3</v>
      </c>
      <c r="E31" s="1"/>
    </row>
    <row r="32" spans="1:5" x14ac:dyDescent="0.25">
      <c r="A32" s="1"/>
      <c r="B32" s="65" t="s">
        <v>199</v>
      </c>
      <c r="C32" s="82">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CmrDfV7aQqjHW43DXOVyh6n0gwlrg+uMRH+XhM73Lmuv9nUkXOudaPZychIKCVTxQzos/Coj5e5sHhWzgjI/g==" saltValue="fX1kC/MI3P6La6N6CsK+q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Fblkr+/lxu4Ta0h3nAUg4/J7gmEtj9FH5gCdbiiopNOx3MG/tnHMPG0xVS+1keMD0DHKQRpyhKTW6lDQfzcTNQ==" saltValue="687zZd2avKgmd7bf6Bp5k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226</v>
      </c>
      <c r="C10" s="72">
        <v>349082</v>
      </c>
      <c r="D10" s="14" t="s">
        <v>3</v>
      </c>
      <c r="E10" s="1"/>
    </row>
    <row r="11" spans="1:5" ht="15" customHeight="1" x14ac:dyDescent="0.25">
      <c r="A11" s="1"/>
      <c r="B11" s="71" t="s">
        <v>227</v>
      </c>
      <c r="C11" s="72">
        <v>66406</v>
      </c>
      <c r="D11" s="14" t="s">
        <v>3</v>
      </c>
      <c r="E11" s="1"/>
    </row>
    <row r="12" spans="1:5" ht="25.5" x14ac:dyDescent="0.25">
      <c r="A12" s="1"/>
      <c r="B12" s="71" t="s">
        <v>228</v>
      </c>
      <c r="C12" s="72">
        <v>25826532</v>
      </c>
      <c r="D12" s="14" t="s">
        <v>3</v>
      </c>
      <c r="E12" s="1"/>
    </row>
    <row r="13" spans="1:5" x14ac:dyDescent="0.25">
      <c r="A13" s="1"/>
      <c r="B13" s="71" t="s">
        <v>229</v>
      </c>
      <c r="C13" s="72">
        <v>120891</v>
      </c>
      <c r="D13" s="14" t="s">
        <v>3</v>
      </c>
      <c r="E13" s="1"/>
    </row>
    <row r="14" spans="1:5" x14ac:dyDescent="0.25">
      <c r="A14" s="1"/>
      <c r="B14" s="71" t="s">
        <v>230</v>
      </c>
      <c r="C14" s="72">
        <v>11610</v>
      </c>
      <c r="D14" s="14" t="s">
        <v>3</v>
      </c>
      <c r="E14" s="1"/>
    </row>
    <row r="15" spans="1:5" x14ac:dyDescent="0.25">
      <c r="A15" s="1"/>
      <c r="B15" s="71" t="s">
        <v>231</v>
      </c>
      <c r="C15" s="72">
        <v>4476</v>
      </c>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26378997</v>
      </c>
      <c r="D20" s="13" t="s">
        <v>3</v>
      </c>
      <c r="E20" s="1"/>
    </row>
    <row r="21" spans="1:5" x14ac:dyDescent="0.25">
      <c r="A21" s="1"/>
      <c r="B21" s="33" t="s">
        <v>168</v>
      </c>
      <c r="C21" s="12">
        <f>C20*(1+'Fane 15. Nøgletal'!C10)^2</f>
        <v>29992805.89552293</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400000</v>
      </c>
      <c r="D25" s="14" t="s">
        <v>3</v>
      </c>
      <c r="E25" s="1"/>
    </row>
    <row r="26" spans="1:5" x14ac:dyDescent="0.25">
      <c r="A26" s="1"/>
      <c r="B26" s="37" t="s">
        <v>83</v>
      </c>
      <c r="C26" s="9">
        <v>400000</v>
      </c>
      <c r="D26" s="14" t="s">
        <v>3</v>
      </c>
      <c r="E26" s="1"/>
    </row>
    <row r="27" spans="1:5" x14ac:dyDescent="0.25">
      <c r="A27" s="1"/>
      <c r="B27" s="37" t="s">
        <v>148</v>
      </c>
      <c r="C27" s="9">
        <v>400000</v>
      </c>
      <c r="D27" s="14" t="s">
        <v>3</v>
      </c>
      <c r="E27" s="1"/>
    </row>
    <row r="28" spans="1:5" x14ac:dyDescent="0.25">
      <c r="A28" s="1"/>
      <c r="B28" s="34" t="s">
        <v>169</v>
      </c>
      <c r="C28" s="9">
        <v>400000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lgGJNyRClLWgbiAlGIz53PYXTt5evIThecT+TCnI4gjsqRGzaAn4p1G4aUM3Mhf2IKrr1OtDNMuDDvZYGT7KFA==" saltValue="NSnYPOz70RTlovVnOiwCN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8" t="s">
        <v>77</v>
      </c>
      <c r="C8" s="109"/>
      <c r="D8" s="110"/>
      <c r="E8" s="1"/>
    </row>
    <row r="9" spans="1:5" x14ac:dyDescent="0.25">
      <c r="A9" s="1"/>
      <c r="B9" s="65" t="s">
        <v>204</v>
      </c>
      <c r="C9" s="9">
        <v>1761194.2059203833</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59675935.604253024</v>
      </c>
      <c r="D20" s="14" t="s">
        <v>3</v>
      </c>
      <c r="E20" s="1"/>
    </row>
    <row r="21" spans="1:5" x14ac:dyDescent="0.25">
      <c r="A21" s="1"/>
      <c r="B21" s="65" t="s">
        <v>207</v>
      </c>
      <c r="C21" s="9">
        <v>64450778</v>
      </c>
      <c r="D21" s="14" t="s">
        <v>3</v>
      </c>
      <c r="E21" s="1"/>
    </row>
    <row r="22" spans="1:5" x14ac:dyDescent="0.25">
      <c r="A22" s="1"/>
      <c r="B22" s="65" t="s">
        <v>29</v>
      </c>
      <c r="C22" s="9">
        <v>0</v>
      </c>
      <c r="D22" s="14" t="s">
        <v>3</v>
      </c>
      <c r="E22" s="1"/>
    </row>
    <row r="23" spans="1:5" x14ac:dyDescent="0.25">
      <c r="A23" s="1"/>
      <c r="B23" s="81" t="s">
        <v>208</v>
      </c>
      <c r="C23" s="57">
        <f>C20-C21-C22</f>
        <v>-4774842.3957469761</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1" t="s">
        <v>210</v>
      </c>
      <c r="C27" s="57">
        <f>IF(AND(C15&lt;0,C23&gt;0,ABS(SUM(C14:C15))&lt;C23),ABS(C14),IF(AND(C15&lt;0,C23&gt;0,ABS(SUM(C14:C15))&gt;C23),SUM(C14,C23),C15))</f>
        <v>0</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-3013648.1898265928</v>
      </c>
      <c r="D31" s="14" t="s">
        <v>3</v>
      </c>
      <c r="E31" s="1"/>
    </row>
    <row r="32" spans="1:5" x14ac:dyDescent="0.25">
      <c r="A32" s="1"/>
      <c r="B32" s="66" t="s">
        <v>49</v>
      </c>
      <c r="C32" s="9">
        <v>2</v>
      </c>
      <c r="D32" s="14" t="s">
        <v>20</v>
      </c>
      <c r="E32" s="1"/>
    </row>
    <row r="33" spans="1:5" x14ac:dyDescent="0.25">
      <c r="A33" s="1"/>
      <c r="B33" s="67" t="s">
        <v>70</v>
      </c>
      <c r="C33" s="57">
        <f>C31/C32</f>
        <v>-1506824.0949132964</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HdRKwZX4fer2VlckMlhU1gWV/nxaN3GdRa3a66KcIU4sBrj/pMBorp8EdbgQrBQOk9YCeNk76vy5fBpNrdZj+A==" saltValue="hiDnWRDF29hj5eYyBTcpiQ=="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v>0</v>
      </c>
      <c r="D10" s="9" t="s">
        <v>3</v>
      </c>
      <c r="E10" s="1"/>
    </row>
    <row r="11" spans="1:5" x14ac:dyDescent="0.25">
      <c r="A11" s="1"/>
      <c r="B11" s="68" t="s">
        <v>104</v>
      </c>
      <c r="C11" s="9">
        <v>0</v>
      </c>
      <c r="D11" s="9" t="s">
        <v>3</v>
      </c>
      <c r="E11" s="1"/>
    </row>
    <row r="12" spans="1:5" x14ac:dyDescent="0.25">
      <c r="A12" s="1"/>
      <c r="B12" s="68" t="s">
        <v>105</v>
      </c>
      <c r="C12" s="9">
        <v>0</v>
      </c>
      <c r="D12" s="9" t="s">
        <v>3</v>
      </c>
      <c r="E12" s="1"/>
    </row>
    <row r="13" spans="1:5" x14ac:dyDescent="0.25">
      <c r="A13" s="1"/>
      <c r="B13" s="68" t="s">
        <v>106</v>
      </c>
      <c r="C13" s="9">
        <v>0</v>
      </c>
      <c r="D13" s="9" t="s">
        <v>3</v>
      </c>
      <c r="E13" s="1"/>
    </row>
    <row r="14" spans="1:5" x14ac:dyDescent="0.25">
      <c r="A14" s="1"/>
      <c r="B14" s="68" t="s">
        <v>107</v>
      </c>
      <c r="C14" s="9">
        <v>0</v>
      </c>
      <c r="D14" s="9" t="s">
        <v>3</v>
      </c>
      <c r="E14" s="1"/>
    </row>
    <row r="15" spans="1:5" x14ac:dyDescent="0.25">
      <c r="A15" s="1"/>
      <c r="B15" s="68" t="s">
        <v>108</v>
      </c>
      <c r="C15" s="9">
        <v>0</v>
      </c>
      <c r="D15" s="9" t="s">
        <v>3</v>
      </c>
      <c r="E15" s="1"/>
    </row>
    <row r="16" spans="1:5" x14ac:dyDescent="0.25">
      <c r="A16" s="1"/>
      <c r="B16" s="68" t="s">
        <v>109</v>
      </c>
      <c r="C16" s="9">
        <v>0</v>
      </c>
      <c r="D16" s="9" t="s">
        <v>3</v>
      </c>
      <c r="E16" s="1"/>
    </row>
    <row r="17" spans="1:5" x14ac:dyDescent="0.25">
      <c r="A17" s="1"/>
      <c r="B17" s="68" t="s">
        <v>110</v>
      </c>
      <c r="C17" s="9">
        <v>0</v>
      </c>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LktSatTAet64JMH4HQK4gQlyM9PL0AEsjzkcsZSDR2SjYGpiYI7cSpBiKhNCpOK6KtuLz5HKt8QgUz7/jSnuQ==" saltValue="+kts9dOCKQJuwN/1ZE8U+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8" t="s">
        <v>215</v>
      </c>
      <c r="C9" s="7">
        <v>0</v>
      </c>
      <c r="D9" s="8" t="s">
        <v>3</v>
      </c>
      <c r="E9" s="1"/>
    </row>
    <row r="10" spans="1:5" ht="14.25" customHeight="1" x14ac:dyDescent="0.25">
      <c r="A10" s="1"/>
      <c r="B10" s="65" t="s">
        <v>172</v>
      </c>
      <c r="C10" s="7">
        <v>0</v>
      </c>
      <c r="D10" s="8" t="s">
        <v>3</v>
      </c>
      <c r="E10" s="1"/>
    </row>
    <row r="11" spans="1:5" ht="14.25" customHeight="1" x14ac:dyDescent="0.25">
      <c r="A11" s="1"/>
      <c r="B11" s="81" t="s">
        <v>48</v>
      </c>
      <c r="C11" s="10">
        <f>C10-C9</f>
        <v>0</v>
      </c>
      <c r="D11" s="11" t="s">
        <v>3</v>
      </c>
      <c r="E11" s="1"/>
    </row>
    <row r="12" spans="1:5" ht="14.25" customHeight="1" x14ac:dyDescent="0.25">
      <c r="A12" s="1"/>
      <c r="B12" s="108" t="s">
        <v>217</v>
      </c>
      <c r="C12" s="109"/>
      <c r="D12" s="110"/>
      <c r="E12" s="1"/>
    </row>
    <row r="13" spans="1:5" ht="26.25" x14ac:dyDescent="0.25">
      <c r="A13" s="1"/>
      <c r="B13" s="78" t="s">
        <v>216</v>
      </c>
      <c r="C13" s="7">
        <v>627763</v>
      </c>
      <c r="D13" s="8" t="s">
        <v>3</v>
      </c>
      <c r="E13" s="1"/>
    </row>
    <row r="14" spans="1:5" ht="14.25" customHeight="1" x14ac:dyDescent="0.25">
      <c r="A14" s="1"/>
      <c r="B14" s="65" t="s">
        <v>173</v>
      </c>
      <c r="C14" s="7">
        <v>400000</v>
      </c>
      <c r="D14" s="8" t="s">
        <v>3</v>
      </c>
      <c r="E14" s="1"/>
    </row>
    <row r="15" spans="1:5" ht="14.25" customHeight="1" x14ac:dyDescent="0.25">
      <c r="A15" s="1"/>
      <c r="B15" s="81" t="s">
        <v>48</v>
      </c>
      <c r="C15" s="10">
        <f>C14-C13</f>
        <v>-227763</v>
      </c>
      <c r="D15" s="11" t="s">
        <v>3</v>
      </c>
      <c r="E15" s="1"/>
    </row>
    <row r="16" spans="1:5" ht="14.25" customHeight="1" x14ac:dyDescent="0.25">
      <c r="A16" s="1"/>
      <c r="B16" s="33" t="s">
        <v>174</v>
      </c>
      <c r="C16" s="12">
        <f>C11+C15</f>
        <v>-227763</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vt4rRYQwSggjwJglSizfHQpHGgmauulB5+TKVQF/J3rv49XjkMQTy1C6sew7Xtym3E7cz4hVsvZ1r6ektNGcAw==" saltValue="oaVCkf2wxy1+0/TVU/9aq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5" t="s">
        <v>219</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BH0cdcj7GN9hQ6Da1lFApdA+g0s1Jv5+4TdGQUt4vi5UB+3XoOZFXkJBvim8MnNBhQZsiojM+ed+Q75lvX0Egw==" saltValue="fs+UROQpCmx6+8bxkGKNG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233</v>
      </c>
      <c r="C11" s="21">
        <v>561436</v>
      </c>
      <c r="D11" s="14" t="s">
        <v>3</v>
      </c>
      <c r="E11" s="9">
        <v>0</v>
      </c>
      <c r="F11" s="14" t="s">
        <v>3</v>
      </c>
      <c r="G11" s="1"/>
    </row>
    <row r="12" spans="1:7" x14ac:dyDescent="0.25">
      <c r="A12" s="1"/>
      <c r="B12" s="24" t="s">
        <v>234</v>
      </c>
      <c r="C12" s="21">
        <v>0</v>
      </c>
      <c r="D12" s="14" t="s">
        <v>3</v>
      </c>
      <c r="E12" s="9">
        <v>615359</v>
      </c>
      <c r="F12" s="14" t="s">
        <v>3</v>
      </c>
      <c r="G12" s="1"/>
    </row>
    <row r="13" spans="1:7" x14ac:dyDescent="0.25">
      <c r="A13" s="1"/>
      <c r="B13" s="24" t="s">
        <v>235</v>
      </c>
      <c r="C13" s="21">
        <v>0</v>
      </c>
      <c r="D13" s="14" t="s">
        <v>3</v>
      </c>
      <c r="E13" s="9">
        <v>225736</v>
      </c>
      <c r="F13" s="14" t="s">
        <v>3</v>
      </c>
      <c r="G13" s="1"/>
    </row>
    <row r="14" spans="1:7" x14ac:dyDescent="0.25">
      <c r="A14" s="1"/>
      <c r="B14" s="24" t="s">
        <v>236</v>
      </c>
      <c r="C14" s="21">
        <v>774244</v>
      </c>
      <c r="D14" s="14" t="s">
        <v>3</v>
      </c>
      <c r="E14" s="9">
        <v>204268</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1335680</v>
      </c>
      <c r="D19" s="13" t="s">
        <v>3</v>
      </c>
      <c r="E19" s="12">
        <f>SUM(E10:E18)</f>
        <v>1045363</v>
      </c>
      <c r="F19" s="13" t="s">
        <v>3</v>
      </c>
      <c r="G19" s="1"/>
    </row>
    <row r="20" spans="1:7" x14ac:dyDescent="0.25">
      <c r="A20" s="1"/>
      <c r="B20" s="33" t="s">
        <v>175</v>
      </c>
      <c r="C20" s="12">
        <f>C19*(1+'Fane 15. Nøgletal'!C10)</f>
        <v>1424235.584</v>
      </c>
      <c r="D20" s="13" t="s">
        <v>3</v>
      </c>
      <c r="E20" s="12">
        <f>E19*(1+'Fane 15. Nøgletal'!C10)</f>
        <v>1114670.5669</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nIlw4S+grx3kJqePyj/PAdjtrauuj/gm+1MdBA7YTxKvUzPGgExN45i/mhx7DjY+aJwO8D0HR0BLmnU0frtaA==" saltValue="smRP/5DzvExt1fiiWcHd2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79" t="s">
        <v>17</v>
      </c>
      <c r="C9" s="81" t="s">
        <v>11</v>
      </c>
      <c r="D9" s="80"/>
      <c r="E9" s="81" t="s">
        <v>27</v>
      </c>
      <c r="F9" s="32"/>
      <c r="G9" s="1"/>
    </row>
    <row r="10" spans="1:7" x14ac:dyDescent="0.25">
      <c r="A10" s="1"/>
      <c r="B10" s="24" t="s">
        <v>233</v>
      </c>
      <c r="C10" s="21">
        <v>741000</v>
      </c>
      <c r="D10" s="14"/>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741000</v>
      </c>
      <c r="D13" s="13" t="s">
        <v>3</v>
      </c>
      <c r="E13" s="12">
        <f>SUM(E10:E12)</f>
        <v>0</v>
      </c>
      <c r="F13" s="13" t="s">
        <v>3</v>
      </c>
      <c r="G13" s="1"/>
    </row>
    <row r="14" spans="1:7" x14ac:dyDescent="0.25">
      <c r="A14" s="1"/>
      <c r="B14" s="33" t="s">
        <v>178</v>
      </c>
      <c r="C14" s="12">
        <f>C13*(1+'Fane 15. Nøgletal'!C10)^2</f>
        <v>842513.80628999998</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5CjB5/31EPmfHSJ26wFPJ6WymATBfLaiU1jPRYbZrEQiaOZPnyf3EMJEwIRwuiUxx87HkKmaxa0O+VzR1Oixg==" saltValue="YiOUO3C8G+UtSm+SEUhAsg=="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NBdRcOGj3X3uw73GJy9bzvgA/49kxt6VGQeftWJuRka9sr+HoPubSdawQneHoM11SufCMPntlHeR7W2Q2tBHSQ==" saltValue="KlYNSuPU8F+xIVbdFFvlH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iHLXgirQgP6F/67KiN5Bjn7gF7JZ8mme14wr+00IBi/+T6QDOIOtqMQ8kc5jVYITXpO6meWSXZ1RcsvxxDmHJw==" saltValue="zntFI+wiuMkuTjOMlZBmN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buh5s1vXcnNgXxYo/5MXoBiWGKrlSdeJTATe8Ux3OKz+rsvKdF013lhRyy7dg0Q4ApAeKCSE54UNil74Z9Hdg==" saltValue="i0uTIqd1S5KWucJNthxli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WQRqkVqHnzdGPG1JvUlVzLz92ScoSb/8T9lc30mj9C+J5YccYfVYa2DBxoweVso9r1ETnCtphecn6A187aTTrQ==" saltValue="yfzTatN2LfWA52HEGU2lL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2024-05-06T07:45:39Z</cp:lastPrinted>
  <dcterms:created xsi:type="dcterms:W3CDTF">2016-06-02T08:51:18Z</dcterms:created>
  <dcterms:modified xsi:type="dcterms:W3CDTF">2024-08-16T10:53:03Z</dcterms:modified>
</cp:coreProperties>
</file>