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Egedal AS (V041)\ØR2025\"/>
    </mc:Choice>
  </mc:AlternateContent>
  <xr:revisionPtr revIDLastSave="0" documentId="13_ncr:1_{9EC47975-5BAC-4A5B-A9C4-AC7E5295105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<sst xmlns="http://schemas.openxmlformats.org/spreadsheetml/2006/main" count="338" uniqueCount="149">
  <si>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</si>
  <si>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</si>
  <si>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</si>
  <si>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</si>
  <si>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</si>
  <si>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</si>
  <si>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</si>
  <si>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</si>
  <si>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</si>
  <si>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</si>
  <si>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</si>
  <si>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</si>
  <si>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</si>
  <si>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</si>
  <si>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</si>
  <si>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</si>
  <si>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</si>
  <si>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</si>
  <si>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</si>
  <si>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</si>
  <si>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</si>
  <si>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</si>
  <si>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</si>
  <si>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</si>
  <si>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</si>
  <si>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</si>
  <si>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</si>
  <si>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</si>
  <si>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</si>
  <si>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</si>
  <si>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</si>
  <si>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</si>
  <si>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</si>
  <si>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</si>
  <si>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</si>
  <si>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</si>
  <si>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</si>
  <si>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</si>
  <si>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</si>
  <si>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</si>
  <si>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</si>
  <si>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</si>
  <si>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</si>
  <si>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</si>
  <si>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</si>
  <si>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</si>
  <si>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</si>
  <si>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</si>
  <si>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</si>
  <si>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</si>
  <si>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</si>
  <si>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</si>
  <si>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</si>
  <si>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</si>
  <si>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</si>
  <si>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</si>
  <si>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</si>
  <si>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</si>
  <si>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</si>
  <si>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</si>
  <si>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</si>
  <si>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</si>
  <si>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</si>
  <si>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</si>
  <si>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</si>
  <si>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</si>
  <si>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</si>
  <si>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</si>
  <si>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</si>
  <si>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</si>
  <si>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</si>
  <si>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</si>
  <si>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</si>
  <si>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</si>
  <si>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</si>
  <si>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</si>
  <si>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</si>
  <si>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</si>
  <si>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</si>
  <si>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</si>
  <si>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</si>
  <si>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</si>
  <si>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</si>
  <si>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</si>
  <si>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</si>
  <si>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</si>
  <si>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</si>
  <si>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</si>
  <si>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</si>
  <si>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</si>
  <si>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</si>
  <si>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</si>
  <si>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</si>
  <si>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</si>
  <si>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</si>
  <si>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</si>
  <si>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</si>
  <si>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</si>
  <si>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</si>
  <si>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</si>
  <si>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</si>
  <si>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</si>
  <si>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</si>
  <si>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</si>
  <si>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</si>
  <si>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</si>
  <si>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</si>
  <si>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</si>
  <si>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</si>
  <si>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</si>
  <si>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</si>
  <si>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</si>
  <si>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</si>
  <si>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</si>
  <si>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</si>
  <si>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</si>
  <si>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</si>
  <si>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</si>
  <si>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</si>
  <si>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</si>
  <si>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</si>
  <si>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</si>
  <si>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</si>
  <si>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</si>
  <si>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</si>
  <si>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</si>
  <si>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</si>
  <si>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</si>
  <si>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</si>
  <si>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</si>
  <si>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</si>
  <si>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</si>
  <si>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</si>
  <si>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</si>
  <si>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</si>
  <si>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</si>
  <si>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</si>
  <si>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</si>
  <si>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</si>
  <si>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</si>
  <si>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</si>
  <si>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</si>
  <si>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Afgift til Forsyningssekretariatet</t>
  </si>
  <si>
    <t>Køb af ydelser og produkter fra andre vandselskaber reguleret af vandsektorloven</t>
  </si>
  <si>
    <t>Ejendomsskatter</t>
  </si>
  <si>
    <t>Fjernaflæste målere</t>
  </si>
  <si>
    <t>Nødforbindelse til Stenløse Vandværk</t>
  </si>
  <si>
    <t>Udvidelse i Ny Sperrestrup og enkeltstik</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</si>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</sst>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zdHroGZ3Hw25RhhiTUFv+Iya/kT4uDDz37ddtVPe0rcacOd1qt10NGxcuSAsov4UcTPjE7MZY0JrnZClka7VHQ==" saltValue="5/O6tPqxdLzgh+wREdVfG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Lll1V19dffU8DllJaWP1rU12Es88qRn1GmwzrQQpg+7GAIJeRjkGmyu+3hsMM80/QnbXbnlHZmgUkECWfBKl6g==" saltValue="OMl0NXBiCRKZkb2BLdDXO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t="s">
        <v>145</v>
      </c>
      <c r="C11" s="18">
        <v>330218</v>
      </c>
      <c r="D11" s="12" t="s">
        <v>3</v>
      </c>
      <c r="E11" s="8">
        <v>1161785</v>
      </c>
      <c r="F11" s="12" t="s">
        <v>3</v>
      </c>
      <c r="G11" s="1"/>
    </row>
    <row r="12" spans="1:7" x14ac:dyDescent="0.25">
      <c r="A12" s="1"/>
      <c r="B12" s="19" t="s">
        <v>146</v>
      </c>
      <c r="C12" s="18">
        <v>0</v>
      </c>
      <c r="D12" s="12" t="s">
        <v>3</v>
      </c>
      <c r="E12" s="8">
        <v>53631</v>
      </c>
      <c r="F12" s="12" t="s">
        <v>3</v>
      </c>
      <c r="G12" s="1"/>
    </row>
    <row r="13" spans="1:7" x14ac:dyDescent="0.25">
      <c r="A13" s="1"/>
      <c r="B13" s="19" t="s">
        <v>147</v>
      </c>
      <c r="C13" s="18">
        <v>45000</v>
      </c>
      <c r="D13" s="12" t="s">
        <v>3</v>
      </c>
      <c r="E13" s="8">
        <v>45282</v>
      </c>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375218</v>
      </c>
      <c r="D16" s="11" t="s">
        <v>3</v>
      </c>
      <c r="E16" s="10">
        <f>SUM(E10:E15)</f>
        <v>1260698</v>
      </c>
      <c r="F16" s="11" t="s">
        <v>3</v>
      </c>
      <c r="G16" s="1"/>
    </row>
    <row r="17" spans="1:7" x14ac:dyDescent="0.25">
      <c r="A17" s="1"/>
      <c r="B17" s="65" t="s">
        <v>106</v>
      </c>
      <c r="C17" s="10">
        <f>C16*(1+'Fane 11. Nøgletal'!C11)</f>
        <v>400094.9534</v>
      </c>
      <c r="D17" s="11" t="s">
        <v>3</v>
      </c>
      <c r="E17" s="10">
        <f>E16*(1+'Fane 11. Nøgletal'!C11)</f>
        <v>1344282.2774</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svFCt22qP7BZH/VO0ooZR9ZQTDlxfURx7gj5MPk65vhdE7kc2V/GqXhSy562Nl14m+fQP3qWOy8EhgvuJYfOag==" saltValue="Qw60vJOgEhC4yGDs4vHRV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t="s">
        <v>148</v>
      </c>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2tIkf6vB5mS5mOE8tKFYVVZkGxFJdsYOy7xzXQTtrwwxHLbFBQPBatLAElaMJxy2hVsMcXG7I31NJ/oBR4RadQ==" saltValue="1iIxkqoqRh06MZS/7gFM2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SCtofUkGn7kjum13letSwHRK5ZlyxEKl8eBjcthc9sU8POUJeoGbEZQeGFKY2VWVEHcxNiDE6lurqCs6c1axtA==" saltValue="KV9x8kOzWvtBx99NDfV/R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30iizc61Bd5670gWJquugD0DOFALL+sL9UNAUiUAJlXDqZHhHFdF3H5ts5WxTSlWWh280uyvG6wA7eEBu475gA==" saltValue="LGHzFpbmKYW24jkcb7h/o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VeJTDiEPfTpW6gDMOo2RYmrsPNv7LB2PF7w2e8FackXMmg/mr1s/VMThc6y2DFCLXPMoHAffmRyyt3Cdc7TE6Q==" saltValue="4lnvqo/OYqTzb3CjDsb/V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9897010.5353669897</v>
      </c>
      <c r="D9" s="44" t="s">
        <v>3</v>
      </c>
      <c r="E9" s="1"/>
    </row>
    <row r="10" spans="1:5" ht="17.100000000000001" customHeight="1" x14ac:dyDescent="0.25">
      <c r="A10" s="1"/>
      <c r="B10" s="22" t="s">
        <v>42</v>
      </c>
      <c r="C10" s="7">
        <f>'Fane 8.1. Varige tillæg'!C17+'Fane 8.1. Varige tillæg'!E17</f>
        <v>1744377.2308</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771824.00889687135</v>
      </c>
      <c r="D13" s="44" t="s">
        <v>3</v>
      </c>
      <c r="E13" s="1"/>
    </row>
    <row r="14" spans="1:5" ht="17.100000000000001" customHeight="1" x14ac:dyDescent="0.25">
      <c r="A14" s="1"/>
      <c r="B14" s="22" t="s">
        <v>36</v>
      </c>
      <c r="C14" s="8">
        <f>-SUM(C9,C10:C13)*'Fane 11. Nøgletal'!C16</f>
        <v>-211024.60017608563</v>
      </c>
      <c r="D14" s="44" t="s">
        <v>3</v>
      </c>
      <c r="E14" s="1"/>
    </row>
    <row r="15" spans="1:5" ht="15" customHeight="1" x14ac:dyDescent="0.25">
      <c r="A15" s="1"/>
      <c r="B15" s="41" t="s">
        <v>19</v>
      </c>
      <c r="C15" s="9">
        <f>SUM(C9,C10:C14)</f>
        <v>12202187.174887775</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4306540.5882328097</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-494208.11579093523</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16014519.647329649</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1VJbGUv4uJH4p6UQ4r7IYa//fa8k2m1x2COP6jlUsjyHA+3dd4vKkoxVmIB+TiSAIEAKsclIMJUAJbhFUE2IWg==" saltValue="TQfQiOnMucLXKpAm1GFtX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12202187.174887775</v>
      </c>
      <c r="D9" s="44" t="s">
        <v>3</v>
      </c>
      <c r="E9" s="1"/>
    </row>
    <row r="10" spans="1:5" ht="15" customHeight="1" x14ac:dyDescent="0.25">
      <c r="A10" s="1"/>
      <c r="B10" s="24" t="s">
        <v>17</v>
      </c>
      <c r="C10" s="7">
        <f>C9*'Fane 11. Nøgletal'!C11</f>
        <v>809005.00969505939</v>
      </c>
      <c r="D10" s="44" t="s">
        <v>3</v>
      </c>
      <c r="E10" s="1"/>
    </row>
    <row r="11" spans="1:5" ht="15" customHeight="1" x14ac:dyDescent="0.25">
      <c r="A11" s="1"/>
      <c r="B11" s="24" t="s">
        <v>36</v>
      </c>
      <c r="C11" s="7">
        <f>-SUM(C9:C10)*'Fane 11. Nøgletal'!C16</f>
        <v>-221190.26713790817</v>
      </c>
      <c r="D11" s="44" t="s">
        <v>3</v>
      </c>
      <c r="E11" s="1"/>
    </row>
    <row r="12" spans="1:5" ht="15" customHeight="1" x14ac:dyDescent="0.25">
      <c r="A12" s="1"/>
      <c r="B12" s="51" t="s">
        <v>19</v>
      </c>
      <c r="C12" s="9">
        <f>SUM(C9:C11)</f>
        <v>12790001.917444926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4592064.2292326447</v>
      </c>
      <c r="D14" s="47" t="s">
        <v>3</v>
      </c>
      <c r="E14" s="1"/>
    </row>
    <row r="15" spans="1:5" x14ac:dyDescent="0.25">
      <c r="A15" s="1"/>
      <c r="B15" s="46" t="s">
        <v>50</v>
      </c>
      <c r="C15" s="46"/>
      <c r="D15" s="46"/>
      <c r="E15" s="1"/>
    </row>
    <row r="16" spans="1:5" x14ac:dyDescent="0.25">
      <c r="A16" s="1"/>
      <c r="B16" s="47" t="s">
        <v>51</v>
      </c>
      <c r="C16" s="9">
        <f>'Fane 5. Kontrol af ØR2023'!C30</f>
        <v>-494208.11579093523</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16887858.030886635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qqvPhk17tHV91RFHbiB5muVnHONy2aOQWLJHh8LzciPjQWnZSuy91Nb/Q3Czfp6YalNEaH13Ut5bZt/mLmkbg==" saltValue="UBEnIypw9CrjpNUSuT/C/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12790001.917444926</v>
      </c>
      <c r="D9" s="44" t="s">
        <v>3</v>
      </c>
      <c r="E9" s="1"/>
    </row>
    <row r="10" spans="1:5" ht="15" customHeight="1" x14ac:dyDescent="0.25">
      <c r="A10" s="1"/>
      <c r="B10" s="24" t="s">
        <v>17</v>
      </c>
      <c r="C10" s="7">
        <f>C9*'Fane 11. Nøgletal'!C11</f>
        <v>847977.1271265985</v>
      </c>
      <c r="D10" s="44" t="s">
        <v>3</v>
      </c>
      <c r="E10" s="1"/>
    </row>
    <row r="11" spans="1:5" ht="15" customHeight="1" x14ac:dyDescent="0.25">
      <c r="A11" s="1"/>
      <c r="B11" s="24" t="s">
        <v>36</v>
      </c>
      <c r="C11" s="7">
        <f>-SUM(C9:C10)*'Fane 11. Nøgletal'!C16</f>
        <v>-231845.64375771594</v>
      </c>
      <c r="D11" s="44" t="s">
        <v>3</v>
      </c>
      <c r="E11" s="1"/>
    </row>
    <row r="12" spans="1:5" x14ac:dyDescent="0.25">
      <c r="A12" s="1"/>
      <c r="B12" s="51" t="s">
        <v>19</v>
      </c>
      <c r="C12" s="9">
        <f>SUM(C9:C11)</f>
        <v>13406133.400813809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4896518.0876307692</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18302651.488444578</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OS2p9m545bhQOQRKHVfPLImZ5VATdh1m30pRwYjmcv8Ge4nQNaVvYpCj+jyAx3+4rhBRLO6YeS0xPfZKvYFw==" saltValue="LFnYa+wYRrjPEj/FhFLkf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13406133.400813809</v>
      </c>
      <c r="D9" s="44" t="s">
        <v>3</v>
      </c>
      <c r="E9" s="1"/>
    </row>
    <row r="10" spans="1:5" ht="15" customHeight="1" x14ac:dyDescent="0.25">
      <c r="A10" s="1"/>
      <c r="B10" s="24" t="s">
        <v>17</v>
      </c>
      <c r="C10" s="7">
        <f>C9*'Fane 11. Nøgletal'!C11</f>
        <v>888826.6444739555</v>
      </c>
      <c r="D10" s="44" t="s">
        <v>3</v>
      </c>
      <c r="E10" s="1"/>
    </row>
    <row r="11" spans="1:5" ht="15" customHeight="1" x14ac:dyDescent="0.25">
      <c r="A11" s="1"/>
      <c r="B11" s="24" t="s">
        <v>36</v>
      </c>
      <c r="C11" s="7">
        <f>-SUM(C9:C10)*'Fane 11. Nøgletal'!C16</f>
        <v>-243014.32076989199</v>
      </c>
      <c r="D11" s="44" t="s">
        <v>3</v>
      </c>
      <c r="E11" s="1"/>
    </row>
    <row r="12" spans="1:5" x14ac:dyDescent="0.25">
      <c r="A12" s="1"/>
      <c r="B12" s="51" t="s">
        <v>19</v>
      </c>
      <c r="C12" s="9">
        <f>SUM(C9:C11)</f>
        <v>14051945.724517873</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5221157.2368406896</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19273102.961358562</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4L33PEpqeBayt2/A2pMBCnbFChsIY89OJEkbeGExTR2umgBFmK0cSn20sVLePkWoc6p2bTZ0X7GMRIoWHWNUw==" saltValue="1YpqSiUDK7Q/04F53yB87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9550925.6851341743</v>
      </c>
      <c r="D9" s="44" t="s">
        <v>3</v>
      </c>
      <c r="E9" s="1"/>
    </row>
    <row r="10" spans="1:5" x14ac:dyDescent="0.25">
      <c r="A10" s="1"/>
      <c r="B10" s="22" t="s">
        <v>42</v>
      </c>
      <c r="C10" s="7">
        <v>163981.10279824</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353262.62749687437</v>
      </c>
      <c r="D13" s="44" t="s">
        <v>3</v>
      </c>
      <c r="E13" s="1"/>
    </row>
    <row r="14" spans="1:5" x14ac:dyDescent="0.25">
      <c r="A14" s="1"/>
      <c r="B14" s="22" t="s">
        <v>36</v>
      </c>
      <c r="C14" s="8">
        <v>-171158.88006229792</v>
      </c>
      <c r="D14" s="44" t="s">
        <v>3</v>
      </c>
      <c r="E14" s="1"/>
    </row>
    <row r="15" spans="1:5" x14ac:dyDescent="0.25">
      <c r="A15" s="1"/>
      <c r="B15" s="41" t="s">
        <v>19</v>
      </c>
      <c r="C15" s="9">
        <v>9897010.5353669897</v>
      </c>
      <c r="D15" s="47" t="s">
        <v>3</v>
      </c>
      <c r="E15" s="1"/>
    </row>
    <row r="16" spans="1:5" x14ac:dyDescent="0.25">
      <c r="A16" s="1"/>
      <c r="B16" s="46" t="s">
        <v>11</v>
      </c>
      <c r="C16" s="46"/>
      <c r="D16" s="46"/>
      <c r="E16" s="1"/>
    </row>
    <row r="17" spans="1:5" x14ac:dyDescent="0.25">
      <c r="A17" s="1"/>
      <c r="B17" s="47" t="s">
        <v>11</v>
      </c>
      <c r="C17" s="9">
        <v>5320957.2939772643</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-871627.67562354449</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14346340.15372071</v>
      </c>
      <c r="D27" s="11" t="s">
        <v>3</v>
      </c>
      <c r="E27" s="1"/>
    </row>
    <row r="28" spans="1:5" ht="30" customHeight="1" x14ac:dyDescent="0.25">
      <c r="A28" s="1"/>
      <c r="B28" s="85" t="s">
        <v>138</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35WgGHeATlOu5CbanfNsNfyPBCnhxHUREudx3y5ur9PwqKwe4wbZv91eMC8sf8lvS7gmMrFH1uWOD3k/7YMZ4g==" saltValue="XJM5Mx3HGeuvPXEiA6dmC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141</v>
      </c>
      <c r="C10" s="56">
        <v>3757118</v>
      </c>
      <c r="D10" s="12" t="s">
        <v>3</v>
      </c>
      <c r="E10" s="1"/>
    </row>
    <row r="11" spans="1:5" x14ac:dyDescent="0.25">
      <c r="A11" s="1"/>
      <c r="B11" s="55" t="s">
        <v>142</v>
      </c>
      <c r="C11" s="56">
        <v>14215</v>
      </c>
      <c r="D11" s="12" t="s">
        <v>3</v>
      </c>
      <c r="E11" s="1"/>
    </row>
    <row r="12" spans="1:5" ht="25.5" x14ac:dyDescent="0.25">
      <c r="A12" s="1"/>
      <c r="B12" s="55" t="s">
        <v>143</v>
      </c>
      <c r="C12" s="56">
        <v>15744</v>
      </c>
      <c r="D12" s="12" t="s">
        <v>3</v>
      </c>
      <c r="E12" s="1"/>
    </row>
    <row r="13" spans="1:5" x14ac:dyDescent="0.25">
      <c r="A13" s="1"/>
      <c r="B13" s="55" t="s">
        <v>144</v>
      </c>
      <c r="C13" s="56">
        <v>572</v>
      </c>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3787649</v>
      </c>
      <c r="D18" s="11" t="s">
        <v>3</v>
      </c>
      <c r="E18" s="1"/>
    </row>
    <row r="19" spans="1:5" x14ac:dyDescent="0.25">
      <c r="A19" s="1"/>
      <c r="B19" s="65" t="s">
        <v>105</v>
      </c>
      <c r="C19" s="10">
        <f>C18*(1+'Fane 11. Nøgletal'!C11)^2</f>
        <v>4306540.5882328097</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mkuVuTjWlUvbNTji+1tNiMJRaQelrjF/xx5wA+Lm962WAgfEcHi+TMbdP86awIamZXNozPsl8yz8hyk1r1aS3g==" saltValue="vLdRjnI5DnLrN636ERCgQ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-1626308.0736226793</v>
      </c>
      <c r="D9" s="12" t="s">
        <v>3</v>
      </c>
      <c r="E9" s="1"/>
    </row>
    <row r="10" spans="1:5" x14ac:dyDescent="0.25">
      <c r="A10" s="1"/>
      <c r="B10" s="49" t="s">
        <v>122</v>
      </c>
      <c r="C10" s="8">
        <v>-883499.76616914012</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-883499.76616914012</v>
      </c>
      <c r="D15" s="12" t="s">
        <v>3</v>
      </c>
      <c r="E15" s="1"/>
    </row>
    <row r="16" spans="1:5" x14ac:dyDescent="0.25">
      <c r="A16" s="1"/>
      <c r="B16" s="49" t="s">
        <v>126</v>
      </c>
      <c r="C16" s="8">
        <f>IF(SUM(C9)&gt;0,SUM(C9),0)</f>
        <v>0</v>
      </c>
      <c r="D16" s="12" t="s">
        <v>3</v>
      </c>
      <c r="E16" s="1"/>
    </row>
    <row r="17" spans="1:5" ht="26.25" x14ac:dyDescent="0.25">
      <c r="A17" s="1"/>
      <c r="B17" s="62" t="s">
        <v>140</v>
      </c>
      <c r="C17" s="54">
        <f>IF(SUM(C15:C16)&gt;0,0,SUM(C15:C16))</f>
        <v>-883499.76616914012</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13362386.53458727</v>
      </c>
      <c r="D21" s="12" t="s">
        <v>3</v>
      </c>
      <c r="E21" s="1"/>
    </row>
    <row r="22" spans="1:5" x14ac:dyDescent="0.25">
      <c r="A22" s="1"/>
      <c r="B22" s="49" t="s">
        <v>129</v>
      </c>
      <c r="C22" s="8">
        <v>13467303</v>
      </c>
      <c r="D22" s="12" t="s">
        <v>3</v>
      </c>
      <c r="E22" s="1"/>
    </row>
    <row r="23" spans="1:5" x14ac:dyDescent="0.25">
      <c r="A23" s="1"/>
      <c r="B23" s="49" t="s">
        <v>24</v>
      </c>
      <c r="C23" s="8">
        <v>0</v>
      </c>
      <c r="D23" s="12" t="s">
        <v>3</v>
      </c>
      <c r="E23" s="1"/>
    </row>
    <row r="24" spans="1:5" x14ac:dyDescent="0.25">
      <c r="A24" s="1"/>
      <c r="B24" s="48" t="s">
        <v>130</v>
      </c>
      <c r="C24" s="54">
        <f>C21-C22-C23</f>
        <v>-104916.46541273035</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-988416.23158187047</v>
      </c>
      <c r="D28" s="12" t="s">
        <v>3</v>
      </c>
      <c r="E28" s="1"/>
    </row>
    <row r="29" spans="1:5" x14ac:dyDescent="0.25">
      <c r="A29" s="1"/>
      <c r="B29" s="50" t="s">
        <v>37</v>
      </c>
      <c r="C29" s="8">
        <v>2</v>
      </c>
      <c r="D29" s="12" t="s">
        <v>18</v>
      </c>
      <c r="E29" s="1"/>
    </row>
    <row r="30" spans="1:5" x14ac:dyDescent="0.25">
      <c r="A30" s="1"/>
      <c r="B30" s="48" t="s">
        <v>55</v>
      </c>
      <c r="C30" s="9">
        <f>C28/C29</f>
        <v>-494208.11579093523</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V0d9Mi71ABidQ90RgchmuIa08VwbVGBQJYXIRKp5OLQwDD5OgLZRCracx5b07+nz59mDT15PDww2zy+t1IxqUA==" saltValue="zGTNP5zcknWwGPvXAkSWeg=="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UJEyDWzSZ6MQ+A4Lm2GNI3emNquZlts1OjfkI1V1LZxlmD5JRrjMXmFzUjN63QdWka9/wDM1HWvbraMAkxVDw==" saltValue="OHTwY89dBGg1V5s944CFQg=="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2024-08-20T10:28:47Z</dcterms:modified>
</cp:coreProperties>
</file>